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albertopadron-navarta/Library/Mobile Documents/com~apple~CloudDocs/13_Utilities/SSF/"/>
    </mc:Choice>
  </mc:AlternateContent>
  <xr:revisionPtr revIDLastSave="0" documentId="13_ncr:1_{76849D6B-3888-D748-8C5C-E1D2547346A0}" xr6:coauthVersionLast="47" xr6:coauthVersionMax="47" xr10:uidLastSave="{00000000-0000-0000-0000-000000000000}"/>
  <bookViews>
    <workbookView xWindow="0" yWindow="480" windowWidth="47100" windowHeight="20700" tabRatio="500" activeTab="1" xr2:uid="{00000000-000D-0000-FFFF-FFFF00000000}"/>
  </bookViews>
  <sheets>
    <sheet name="Readme" sheetId="2" r:id="rId1"/>
    <sheet name="Oxide input (EPMA) wt.%" sheetId="1" r:id="rId2"/>
    <sheet name="Wet chemistry input (XRF)" sheetId="8" r:id="rId3"/>
    <sheet name="Elemental input (wt.%)" sheetId="13" r:id="rId4"/>
    <sheet name="Elemental input PerpleX (wt.%)" sheetId="15" r:id="rId5"/>
    <sheet name="apfu input (or at %)" sheetId="6" r:id="rId6"/>
    <sheet name="Fe2O3 to FeO" sheetId="3" r:id="rId7"/>
    <sheet name="Gadgets" sheetId="9" r:id="rId8"/>
    <sheet name="Bulk rock references" sheetId="14" r:id="rId9"/>
    <sheet name="FeO_EDS_Mgt" sheetId="10" r:id="rId10"/>
    <sheet name="MW" sheetId="16" r:id="rId11"/>
    <sheet name="CSpace" sheetId="12" r:id="rId12"/>
  </sheets>
  <definedNames>
    <definedName name="_xlnm._FilterDatabase" localSheetId="1" hidden="1">'Oxide input (EPMA) wt.%'!$A$1:$BQ$4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1" l="1"/>
  <c r="AR3" i="1"/>
  <c r="BG3" i="1" s="1"/>
  <c r="AT3" i="1"/>
  <c r="AU3" i="1"/>
  <c r="AQ4" i="1"/>
  <c r="AR4" i="1"/>
  <c r="BG4" i="1" s="1"/>
  <c r="AT4" i="1"/>
  <c r="AU4" i="1"/>
  <c r="AU2" i="1"/>
  <c r="AT2" i="1"/>
  <c r="AR2" i="1"/>
  <c r="BD2" i="1" s="1"/>
  <c r="AQ2" i="1"/>
  <c r="BF4" i="1" l="1"/>
  <c r="BE4" i="1"/>
  <c r="BF3" i="1"/>
  <c r="BE3" i="1"/>
  <c r="BD4" i="1"/>
  <c r="BD3" i="1"/>
  <c r="BC4" i="1"/>
  <c r="BC3" i="1"/>
  <c r="BN4" i="1"/>
  <c r="BN3" i="1"/>
  <c r="BM4" i="1"/>
  <c r="BM3" i="1"/>
  <c r="BL4" i="1"/>
  <c r="AZ4" i="1"/>
  <c r="BL3" i="1"/>
  <c r="AZ3" i="1"/>
  <c r="BK4" i="1"/>
  <c r="AY4" i="1"/>
  <c r="BK3" i="1"/>
  <c r="AY3" i="1"/>
  <c r="BJ4" i="1"/>
  <c r="AX4" i="1"/>
  <c r="BJ3" i="1"/>
  <c r="AX3" i="1"/>
  <c r="BI4" i="1"/>
  <c r="AW4" i="1"/>
  <c r="BI3" i="1"/>
  <c r="AW3" i="1"/>
  <c r="BH4" i="1"/>
  <c r="BH3" i="1"/>
  <c r="BE2" i="1"/>
  <c r="BF2" i="1"/>
  <c r="BG2" i="1"/>
  <c r="BH2" i="1"/>
  <c r="AW2" i="1"/>
  <c r="BI2" i="1"/>
  <c r="AX2" i="1"/>
  <c r="BJ2" i="1"/>
  <c r="AY2" i="1"/>
  <c r="BK2" i="1"/>
  <c r="AZ2" i="1"/>
  <c r="BL2" i="1"/>
  <c r="BM2" i="1"/>
  <c r="BN2" i="1"/>
  <c r="BC2" i="1"/>
  <c r="BB3" i="1" l="1"/>
  <c r="BA3" i="1" s="1"/>
  <c r="BB4" i="1"/>
  <c r="BA4" i="1" s="1"/>
  <c r="BQ4" i="1" s="1"/>
  <c r="BP3" i="1"/>
  <c r="BQ3" i="1"/>
  <c r="AF3" i="1"/>
  <c r="BB2" i="1"/>
  <c r="BP4" i="1" l="1"/>
  <c r="AG3" i="1"/>
  <c r="AH3" i="1"/>
  <c r="AF4" i="1"/>
  <c r="BA2" i="1"/>
  <c r="AI3" i="1" l="1"/>
  <c r="AG4" i="1"/>
  <c r="AH4" i="1"/>
  <c r="BQ2" i="1"/>
  <c r="BP2" i="1"/>
  <c r="AF2" i="1"/>
  <c r="AI4" i="1" l="1"/>
  <c r="AH2" i="1"/>
  <c r="AG2" i="1"/>
  <c r="AI2" i="1" s="1"/>
  <c r="BA8" i="15" l="1"/>
  <c r="BL8" i="15" s="1"/>
  <c r="AE8" i="15"/>
  <c r="BA3" i="15"/>
  <c r="BA4" i="15"/>
  <c r="BA5" i="15"/>
  <c r="BA6" i="15"/>
  <c r="BA7" i="15"/>
  <c r="BA2" i="15"/>
  <c r="BF3" i="13"/>
  <c r="BF4" i="13"/>
  <c r="BF5" i="13"/>
  <c r="BF6" i="13"/>
  <c r="BF7" i="13"/>
  <c r="BF8" i="13"/>
  <c r="BF9" i="13"/>
  <c r="BF10" i="13"/>
  <c r="BF11" i="13"/>
  <c r="BF12" i="13"/>
  <c r="BF13" i="13"/>
  <c r="BF14" i="13"/>
  <c r="BF15" i="13"/>
  <c r="BF16" i="13"/>
  <c r="BF17" i="13"/>
  <c r="BF18" i="13"/>
  <c r="BF19" i="13"/>
  <c r="BF20" i="13"/>
  <c r="BF21" i="13"/>
  <c r="BF22" i="13"/>
  <c r="BF23" i="13"/>
  <c r="BF24" i="13"/>
  <c r="BF25" i="13"/>
  <c r="BF26" i="13"/>
  <c r="BF27" i="13"/>
  <c r="BF28" i="13"/>
  <c r="BF29" i="13"/>
  <c r="BF30" i="13"/>
  <c r="BF31" i="13"/>
  <c r="BF32" i="13"/>
  <c r="BF33" i="13"/>
  <c r="BF34" i="13"/>
  <c r="BF35" i="13"/>
  <c r="BF36" i="13"/>
  <c r="BF37" i="13"/>
  <c r="BF38" i="13"/>
  <c r="BF39" i="13"/>
  <c r="BF40" i="13"/>
  <c r="BF41" i="13"/>
  <c r="BF42" i="13"/>
  <c r="BF43" i="13"/>
  <c r="BF44" i="13"/>
  <c r="BF45" i="13"/>
  <c r="BF46" i="13"/>
  <c r="BF47" i="13"/>
  <c r="BF48" i="13"/>
  <c r="BF49" i="13"/>
  <c r="BF50" i="13"/>
  <c r="BF51" i="13"/>
  <c r="BF54" i="13"/>
  <c r="BF55" i="13"/>
  <c r="BF56" i="13"/>
  <c r="BF58" i="13"/>
  <c r="BF59" i="13"/>
  <c r="BF60" i="13"/>
  <c r="BF61" i="13"/>
  <c r="BF63" i="13"/>
  <c r="BF64" i="13"/>
  <c r="BF65" i="13"/>
  <c r="BF66" i="13"/>
  <c r="BF68" i="13"/>
  <c r="BF71" i="13"/>
  <c r="BF72" i="13"/>
  <c r="BF73" i="13"/>
  <c r="BF74" i="13"/>
  <c r="BF75" i="13"/>
  <c r="BF76" i="13"/>
  <c r="BF77" i="13"/>
  <c r="BF78" i="13"/>
  <c r="BF79" i="13"/>
  <c r="BF80" i="13"/>
  <c r="BF81" i="13"/>
  <c r="BF82" i="13"/>
  <c r="BF83" i="13"/>
  <c r="BF84" i="13"/>
  <c r="BF85" i="13"/>
  <c r="BF86" i="13"/>
  <c r="BF87" i="13"/>
  <c r="BF88" i="13"/>
  <c r="BF89" i="13"/>
  <c r="BF90" i="13"/>
  <c r="BF91" i="13"/>
  <c r="BF92" i="13"/>
  <c r="BF93" i="13"/>
  <c r="BF94" i="13"/>
  <c r="AR2" i="13"/>
  <c r="AY2" i="13"/>
  <c r="BF2" i="13"/>
  <c r="BM8" i="15" l="1"/>
  <c r="BN8" i="15"/>
  <c r="BC8" i="15"/>
  <c r="BO8" i="15"/>
  <c r="BD8" i="15"/>
  <c r="BP8" i="15"/>
  <c r="BE8" i="15"/>
  <c r="BQ8" i="15"/>
  <c r="BF8" i="15"/>
  <c r="BR8" i="15"/>
  <c r="BG8" i="15"/>
  <c r="BS8" i="15"/>
  <c r="BH8" i="15"/>
  <c r="BT8" i="15"/>
  <c r="BI8" i="15"/>
  <c r="BU8" i="15"/>
  <c r="BJ8" i="15"/>
  <c r="BV8" i="15"/>
  <c r="BK8" i="15"/>
  <c r="BZ8" i="15" l="1"/>
  <c r="BY8" i="15"/>
  <c r="AI8" i="15"/>
  <c r="AJ8" i="15" l="1"/>
  <c r="AG8" i="15" s="1"/>
  <c r="AE7" i="15" l="1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Z7" i="15" s="1"/>
  <c r="BR7" i="15"/>
  <c r="BS7" i="15"/>
  <c r="BT7" i="15"/>
  <c r="BU7" i="15"/>
  <c r="BV7" i="15"/>
  <c r="AI7" i="15" s="1"/>
  <c r="BG5" i="15"/>
  <c r="AE3" i="15"/>
  <c r="AE4" i="15"/>
  <c r="AE6" i="15"/>
  <c r="AE2" i="15"/>
  <c r="CJ3" i="6"/>
  <c r="CJ4" i="6"/>
  <c r="CJ5" i="6"/>
  <c r="CJ6" i="6"/>
  <c r="CJ7" i="6"/>
  <c r="CJ8" i="6"/>
  <c r="CJ9" i="6"/>
  <c r="CJ11" i="6"/>
  <c r="CJ12" i="6"/>
  <c r="CJ13" i="6"/>
  <c r="CJ14" i="6"/>
  <c r="CJ15" i="6"/>
  <c r="CJ16" i="6"/>
  <c r="CJ17" i="6"/>
  <c r="CJ18" i="6"/>
  <c r="CJ19" i="6"/>
  <c r="CJ20" i="6"/>
  <c r="CJ21" i="6"/>
  <c r="CJ24" i="6"/>
  <c r="CJ25" i="6"/>
  <c r="CJ26" i="6"/>
  <c r="CJ27" i="6"/>
  <c r="CJ28" i="6"/>
  <c r="CJ29" i="6"/>
  <c r="CJ30" i="6"/>
  <c r="CJ31" i="6"/>
  <c r="CJ32" i="6"/>
  <c r="CJ33" i="6"/>
  <c r="CJ34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2" i="6"/>
  <c r="AY52" i="13"/>
  <c r="AY53" i="13"/>
  <c r="AY57" i="13"/>
  <c r="AY62" i="13"/>
  <c r="AY67" i="13"/>
  <c r="AY69" i="13"/>
  <c r="AY70" i="13"/>
  <c r="AR3" i="13"/>
  <c r="AR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24" i="13"/>
  <c r="AR25" i="13"/>
  <c r="AR26" i="13"/>
  <c r="AR27" i="13"/>
  <c r="AR28" i="13"/>
  <c r="AR29" i="13"/>
  <c r="AR30" i="13"/>
  <c r="AR31" i="13"/>
  <c r="AR32" i="13"/>
  <c r="AR33" i="13"/>
  <c r="AR34" i="13"/>
  <c r="AR35" i="13"/>
  <c r="AR36" i="13"/>
  <c r="AR37" i="13"/>
  <c r="AR38" i="13"/>
  <c r="AR39" i="13"/>
  <c r="AR40" i="13"/>
  <c r="AR41" i="13"/>
  <c r="AR42" i="13"/>
  <c r="AR43" i="13"/>
  <c r="AR44" i="13"/>
  <c r="AR45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9" i="13"/>
  <c r="AR60" i="13"/>
  <c r="AR61" i="13"/>
  <c r="AR62" i="13"/>
  <c r="AR63" i="13"/>
  <c r="AR64" i="13"/>
  <c r="AR65" i="13"/>
  <c r="AR66" i="13"/>
  <c r="AR67" i="13"/>
  <c r="AR68" i="13"/>
  <c r="AR69" i="13"/>
  <c r="AR70" i="13"/>
  <c r="AR71" i="13"/>
  <c r="AR72" i="13"/>
  <c r="AR73" i="13"/>
  <c r="AR74" i="13"/>
  <c r="AR75" i="13"/>
  <c r="AR76" i="13"/>
  <c r="AR77" i="13"/>
  <c r="AR78" i="13"/>
  <c r="AR79" i="13"/>
  <c r="AR80" i="13"/>
  <c r="AR81" i="13"/>
  <c r="AR82" i="13"/>
  <c r="AR83" i="13"/>
  <c r="AR84" i="13"/>
  <c r="AR85" i="13"/>
  <c r="AR86" i="13"/>
  <c r="AR87" i="13"/>
  <c r="AR88" i="13"/>
  <c r="AR89" i="13"/>
  <c r="AR90" i="13"/>
  <c r="AR91" i="13"/>
  <c r="AR92" i="13"/>
  <c r="AR93" i="13"/>
  <c r="AR94" i="13"/>
  <c r="AR58" i="13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7" i="8"/>
  <c r="AD18" i="8"/>
  <c r="AD19" i="8"/>
  <c r="AD20" i="8"/>
  <c r="AD21" i="8"/>
  <c r="AD22" i="8"/>
  <c r="AD24" i="8"/>
  <c r="AD26" i="8"/>
  <c r="AD2" i="8"/>
  <c r="AD3" i="1"/>
  <c r="AD4" i="1"/>
  <c r="AD2" i="1"/>
  <c r="BY7" i="15" l="1"/>
  <c r="AJ7" i="15"/>
  <c r="AG7" i="15" s="1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L78" i="6"/>
  <c r="CM78" i="6"/>
  <c r="CN78" i="6"/>
  <c r="CO78" i="6"/>
  <c r="CP78" i="6"/>
  <c r="CQ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G78" i="6"/>
  <c r="DH78" i="6"/>
  <c r="DI78" i="6"/>
  <c r="DJ78" i="6"/>
  <c r="DK78" i="6"/>
  <c r="DL78" i="6"/>
  <c r="DM78" i="6"/>
  <c r="DN78" i="6"/>
  <c r="DO78" i="6"/>
  <c r="DP78" i="6"/>
  <c r="DQ78" i="6"/>
  <c r="DR78" i="6"/>
  <c r="DS78" i="6"/>
  <c r="DT78" i="6"/>
  <c r="DU78" i="6"/>
  <c r="DV78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L79" i="6"/>
  <c r="CM79" i="6"/>
  <c r="CN79" i="6"/>
  <c r="CO79" i="6"/>
  <c r="CP79" i="6"/>
  <c r="CQ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G79" i="6"/>
  <c r="DH79" i="6"/>
  <c r="DI79" i="6"/>
  <c r="DJ79" i="6"/>
  <c r="DK79" i="6"/>
  <c r="DL79" i="6"/>
  <c r="DM79" i="6"/>
  <c r="DN79" i="6"/>
  <c r="DO79" i="6"/>
  <c r="DP79" i="6"/>
  <c r="DQ79" i="6"/>
  <c r="DR79" i="6"/>
  <c r="DS79" i="6"/>
  <c r="DT79" i="6"/>
  <c r="DU79" i="6"/>
  <c r="DV79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L80" i="6"/>
  <c r="CM80" i="6"/>
  <c r="CN80" i="6"/>
  <c r="CO80" i="6"/>
  <c r="CP80" i="6"/>
  <c r="CQ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G80" i="6"/>
  <c r="DH80" i="6"/>
  <c r="DI80" i="6"/>
  <c r="DJ80" i="6"/>
  <c r="DK80" i="6"/>
  <c r="DL80" i="6"/>
  <c r="DM80" i="6"/>
  <c r="DN80" i="6"/>
  <c r="DO80" i="6"/>
  <c r="DP80" i="6"/>
  <c r="DQ80" i="6"/>
  <c r="DR80" i="6"/>
  <c r="DS80" i="6"/>
  <c r="DT80" i="6"/>
  <c r="DU80" i="6"/>
  <c r="DV80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J81" i="6"/>
  <c r="CL81" i="6"/>
  <c r="CM81" i="6"/>
  <c r="CN81" i="6"/>
  <c r="CO81" i="6"/>
  <c r="CP81" i="6"/>
  <c r="CR81" i="6" s="1"/>
  <c r="DX81" i="6" s="1"/>
  <c r="CQ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G81" i="6"/>
  <c r="DH81" i="6"/>
  <c r="DI81" i="6"/>
  <c r="DJ81" i="6"/>
  <c r="DK81" i="6"/>
  <c r="DL81" i="6"/>
  <c r="DM81" i="6"/>
  <c r="DN81" i="6"/>
  <c r="DO81" i="6"/>
  <c r="DP81" i="6"/>
  <c r="DQ81" i="6"/>
  <c r="DR81" i="6"/>
  <c r="DS81" i="6"/>
  <c r="DT81" i="6"/>
  <c r="DU81" i="6"/>
  <c r="DV81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L82" i="6"/>
  <c r="CM82" i="6"/>
  <c r="CN82" i="6"/>
  <c r="CO82" i="6"/>
  <c r="CP82" i="6"/>
  <c r="CQ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G82" i="6"/>
  <c r="DH82" i="6"/>
  <c r="DI82" i="6"/>
  <c r="DJ82" i="6"/>
  <c r="DK82" i="6"/>
  <c r="DL82" i="6"/>
  <c r="DM82" i="6"/>
  <c r="DN82" i="6"/>
  <c r="DO82" i="6"/>
  <c r="DP82" i="6"/>
  <c r="DQ82" i="6"/>
  <c r="DR82" i="6"/>
  <c r="DS82" i="6"/>
  <c r="DT82" i="6"/>
  <c r="DU82" i="6"/>
  <c r="DV82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L83" i="6"/>
  <c r="CM83" i="6"/>
  <c r="CN83" i="6"/>
  <c r="CO83" i="6"/>
  <c r="CP83" i="6"/>
  <c r="CQ83" i="6"/>
  <c r="CR83" i="6" s="1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G83" i="6"/>
  <c r="DH83" i="6"/>
  <c r="DI83" i="6"/>
  <c r="DJ83" i="6"/>
  <c r="DK83" i="6"/>
  <c r="DL83" i="6"/>
  <c r="DM83" i="6"/>
  <c r="DN83" i="6"/>
  <c r="DO83" i="6"/>
  <c r="DP83" i="6"/>
  <c r="DQ83" i="6"/>
  <c r="DR83" i="6"/>
  <c r="DS83" i="6"/>
  <c r="DT83" i="6"/>
  <c r="DU83" i="6"/>
  <c r="DV83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L84" i="6"/>
  <c r="CM84" i="6"/>
  <c r="CN84" i="6"/>
  <c r="CO84" i="6"/>
  <c r="CP84" i="6"/>
  <c r="CQ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G84" i="6"/>
  <c r="DH84" i="6"/>
  <c r="DI84" i="6"/>
  <c r="DJ84" i="6"/>
  <c r="DK84" i="6"/>
  <c r="DL84" i="6"/>
  <c r="DM84" i="6"/>
  <c r="DN84" i="6"/>
  <c r="DO84" i="6"/>
  <c r="DP84" i="6"/>
  <c r="DQ84" i="6"/>
  <c r="DR84" i="6"/>
  <c r="DS84" i="6"/>
  <c r="DT84" i="6"/>
  <c r="DU84" i="6"/>
  <c r="DV84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L85" i="6"/>
  <c r="CM85" i="6"/>
  <c r="CN85" i="6"/>
  <c r="CO85" i="6"/>
  <c r="CP85" i="6"/>
  <c r="CQ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G85" i="6"/>
  <c r="DH85" i="6"/>
  <c r="DI85" i="6"/>
  <c r="DJ85" i="6"/>
  <c r="DK85" i="6"/>
  <c r="DL85" i="6"/>
  <c r="DM85" i="6"/>
  <c r="DN85" i="6"/>
  <c r="DO85" i="6"/>
  <c r="DP85" i="6"/>
  <c r="DQ85" i="6"/>
  <c r="DR85" i="6"/>
  <c r="DS85" i="6"/>
  <c r="DT85" i="6"/>
  <c r="DU85" i="6"/>
  <c r="DV85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L86" i="6"/>
  <c r="CM86" i="6"/>
  <c r="CN86" i="6"/>
  <c r="CO86" i="6"/>
  <c r="CP86" i="6"/>
  <c r="CR86" i="6" s="1"/>
  <c r="CQ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G86" i="6"/>
  <c r="DH86" i="6"/>
  <c r="DI86" i="6"/>
  <c r="DJ86" i="6"/>
  <c r="DK86" i="6"/>
  <c r="DL86" i="6"/>
  <c r="DM86" i="6"/>
  <c r="DN86" i="6"/>
  <c r="DO86" i="6"/>
  <c r="DP86" i="6"/>
  <c r="DQ86" i="6"/>
  <c r="DR86" i="6"/>
  <c r="DS86" i="6"/>
  <c r="DT86" i="6"/>
  <c r="DU86" i="6"/>
  <c r="DV86" i="6"/>
  <c r="AW87" i="6"/>
  <c r="AX87" i="6"/>
  <c r="CJ87" i="6" s="1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L87" i="6"/>
  <c r="CM87" i="6"/>
  <c r="CN87" i="6"/>
  <c r="CO87" i="6"/>
  <c r="CP87" i="6"/>
  <c r="CR87" i="6" s="1"/>
  <c r="CQ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G87" i="6"/>
  <c r="DH87" i="6"/>
  <c r="DI87" i="6"/>
  <c r="DJ87" i="6"/>
  <c r="DK87" i="6"/>
  <c r="DL87" i="6"/>
  <c r="DM87" i="6"/>
  <c r="DN87" i="6"/>
  <c r="DO87" i="6"/>
  <c r="DP87" i="6"/>
  <c r="DQ87" i="6"/>
  <c r="DR87" i="6"/>
  <c r="DS87" i="6"/>
  <c r="DT87" i="6"/>
  <c r="DU87" i="6"/>
  <c r="DV87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L88" i="6"/>
  <c r="CM88" i="6"/>
  <c r="CN88" i="6"/>
  <c r="CO88" i="6"/>
  <c r="CP88" i="6"/>
  <c r="CQ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G88" i="6"/>
  <c r="DH88" i="6"/>
  <c r="DI88" i="6"/>
  <c r="DJ88" i="6"/>
  <c r="DK88" i="6"/>
  <c r="DL88" i="6"/>
  <c r="DM88" i="6"/>
  <c r="DN88" i="6"/>
  <c r="DO88" i="6"/>
  <c r="DP88" i="6"/>
  <c r="DQ88" i="6"/>
  <c r="DR88" i="6"/>
  <c r="DS88" i="6"/>
  <c r="DT88" i="6"/>
  <c r="DU88" i="6"/>
  <c r="DV88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L89" i="6"/>
  <c r="CM89" i="6"/>
  <c r="CN89" i="6"/>
  <c r="CO89" i="6"/>
  <c r="CP89" i="6"/>
  <c r="CQ89" i="6"/>
  <c r="CR89" i="6" s="1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G89" i="6"/>
  <c r="DH89" i="6"/>
  <c r="DI89" i="6"/>
  <c r="DJ89" i="6"/>
  <c r="DK89" i="6"/>
  <c r="DL89" i="6"/>
  <c r="DM89" i="6"/>
  <c r="DN89" i="6"/>
  <c r="DO89" i="6"/>
  <c r="DP89" i="6"/>
  <c r="DQ89" i="6"/>
  <c r="DR89" i="6"/>
  <c r="DS89" i="6"/>
  <c r="DT89" i="6"/>
  <c r="DU89" i="6"/>
  <c r="DV89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L90" i="6"/>
  <c r="CM90" i="6"/>
  <c r="CN90" i="6"/>
  <c r="CO90" i="6"/>
  <c r="CP90" i="6"/>
  <c r="CQ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G90" i="6"/>
  <c r="DH90" i="6"/>
  <c r="DI90" i="6"/>
  <c r="DJ90" i="6"/>
  <c r="DK90" i="6"/>
  <c r="DL90" i="6"/>
  <c r="DM90" i="6"/>
  <c r="DN90" i="6"/>
  <c r="DO90" i="6"/>
  <c r="DP90" i="6"/>
  <c r="DQ90" i="6"/>
  <c r="DR90" i="6"/>
  <c r="DS90" i="6"/>
  <c r="DT90" i="6"/>
  <c r="DU90" i="6"/>
  <c r="DV90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L91" i="6"/>
  <c r="CM91" i="6"/>
  <c r="CN91" i="6"/>
  <c r="CO91" i="6"/>
  <c r="CP91" i="6"/>
  <c r="CQ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G91" i="6"/>
  <c r="DH91" i="6"/>
  <c r="DI91" i="6"/>
  <c r="DJ91" i="6"/>
  <c r="DK91" i="6"/>
  <c r="DL91" i="6"/>
  <c r="DM91" i="6"/>
  <c r="DN91" i="6"/>
  <c r="DO91" i="6"/>
  <c r="DP91" i="6"/>
  <c r="DQ91" i="6"/>
  <c r="DR91" i="6"/>
  <c r="DS91" i="6"/>
  <c r="DT91" i="6"/>
  <c r="DU91" i="6"/>
  <c r="DV91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L92" i="6"/>
  <c r="CM92" i="6"/>
  <c r="CN92" i="6"/>
  <c r="CO92" i="6"/>
  <c r="CP92" i="6"/>
  <c r="CQ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G92" i="6"/>
  <c r="DH92" i="6"/>
  <c r="DI92" i="6"/>
  <c r="DJ92" i="6"/>
  <c r="DK92" i="6"/>
  <c r="DL92" i="6"/>
  <c r="DM92" i="6"/>
  <c r="DN92" i="6"/>
  <c r="DO92" i="6"/>
  <c r="DP92" i="6"/>
  <c r="DQ92" i="6"/>
  <c r="DR92" i="6"/>
  <c r="DS92" i="6"/>
  <c r="DT92" i="6"/>
  <c r="DU92" i="6"/>
  <c r="DV92" i="6"/>
  <c r="AW93" i="6"/>
  <c r="AX93" i="6"/>
  <c r="AY93" i="6"/>
  <c r="AZ93" i="6"/>
  <c r="BA93" i="6"/>
  <c r="BB93" i="6"/>
  <c r="BC93" i="6"/>
  <c r="BD93" i="6"/>
  <c r="BE93" i="6"/>
  <c r="BF93" i="6"/>
  <c r="BG93" i="6"/>
  <c r="CJ93" i="6" s="1"/>
  <c r="BH93" i="6"/>
  <c r="BI93" i="6"/>
  <c r="BJ93" i="6"/>
  <c r="BK93" i="6"/>
  <c r="BL93" i="6"/>
  <c r="BM93" i="6"/>
  <c r="BN93" i="6"/>
  <c r="BO93" i="6"/>
  <c r="BP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L93" i="6"/>
  <c r="CM93" i="6"/>
  <c r="CN93" i="6"/>
  <c r="CO93" i="6"/>
  <c r="CP93" i="6"/>
  <c r="CR93" i="6" s="1"/>
  <c r="DX93" i="6" s="1"/>
  <c r="CQ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G93" i="6"/>
  <c r="DH93" i="6"/>
  <c r="DI93" i="6"/>
  <c r="DJ93" i="6"/>
  <c r="DK93" i="6"/>
  <c r="DL93" i="6"/>
  <c r="DM93" i="6"/>
  <c r="DN93" i="6"/>
  <c r="DO93" i="6"/>
  <c r="DP93" i="6"/>
  <c r="DQ93" i="6"/>
  <c r="DR93" i="6"/>
  <c r="DS93" i="6"/>
  <c r="DT93" i="6"/>
  <c r="DU93" i="6"/>
  <c r="DV93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L94" i="6"/>
  <c r="CM94" i="6"/>
  <c r="CN94" i="6"/>
  <c r="CO94" i="6"/>
  <c r="CP94" i="6"/>
  <c r="CQ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G94" i="6"/>
  <c r="DH94" i="6"/>
  <c r="DI94" i="6"/>
  <c r="DJ94" i="6"/>
  <c r="DK94" i="6"/>
  <c r="DL94" i="6"/>
  <c r="DM94" i="6"/>
  <c r="DN94" i="6"/>
  <c r="DO94" i="6"/>
  <c r="DP94" i="6"/>
  <c r="DQ94" i="6"/>
  <c r="DR94" i="6"/>
  <c r="DS94" i="6"/>
  <c r="DT94" i="6"/>
  <c r="DU94" i="6"/>
  <c r="DV94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L95" i="6"/>
  <c r="CM95" i="6"/>
  <c r="CN95" i="6"/>
  <c r="CO95" i="6"/>
  <c r="CP95" i="6"/>
  <c r="CQ95" i="6"/>
  <c r="CR95" i="6" s="1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G95" i="6"/>
  <c r="DH95" i="6"/>
  <c r="DI95" i="6"/>
  <c r="DJ95" i="6"/>
  <c r="DK95" i="6"/>
  <c r="DL95" i="6"/>
  <c r="DM95" i="6"/>
  <c r="DN95" i="6"/>
  <c r="DO95" i="6"/>
  <c r="DP95" i="6"/>
  <c r="DQ95" i="6"/>
  <c r="DR95" i="6"/>
  <c r="DS95" i="6"/>
  <c r="DT95" i="6"/>
  <c r="DU95" i="6"/>
  <c r="DV95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L96" i="6"/>
  <c r="CM96" i="6"/>
  <c r="CN96" i="6"/>
  <c r="CO96" i="6"/>
  <c r="CP96" i="6"/>
  <c r="CQ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G96" i="6"/>
  <c r="DH96" i="6"/>
  <c r="DI96" i="6"/>
  <c r="DJ96" i="6"/>
  <c r="DK96" i="6"/>
  <c r="DL96" i="6"/>
  <c r="DM96" i="6"/>
  <c r="DN96" i="6"/>
  <c r="DO96" i="6"/>
  <c r="DP96" i="6"/>
  <c r="DQ96" i="6"/>
  <c r="DR96" i="6"/>
  <c r="DS96" i="6"/>
  <c r="DT96" i="6"/>
  <c r="DU96" i="6"/>
  <c r="DV96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L97" i="6"/>
  <c r="CM97" i="6"/>
  <c r="CN97" i="6"/>
  <c r="CO97" i="6"/>
  <c r="CP97" i="6"/>
  <c r="CQ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G97" i="6"/>
  <c r="DH97" i="6"/>
  <c r="DI97" i="6"/>
  <c r="DJ97" i="6"/>
  <c r="DK97" i="6"/>
  <c r="DL97" i="6"/>
  <c r="DM97" i="6"/>
  <c r="DN97" i="6"/>
  <c r="DO97" i="6"/>
  <c r="DP97" i="6"/>
  <c r="DQ97" i="6"/>
  <c r="DR97" i="6"/>
  <c r="DS97" i="6"/>
  <c r="DT97" i="6"/>
  <c r="DU97" i="6"/>
  <c r="DV97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L98" i="6"/>
  <c r="CM98" i="6"/>
  <c r="CN98" i="6"/>
  <c r="CO98" i="6"/>
  <c r="CP98" i="6"/>
  <c r="CQ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G98" i="6"/>
  <c r="DH98" i="6"/>
  <c r="DI98" i="6"/>
  <c r="DJ98" i="6"/>
  <c r="DK98" i="6"/>
  <c r="DL98" i="6"/>
  <c r="DM98" i="6"/>
  <c r="DN98" i="6"/>
  <c r="DO98" i="6"/>
  <c r="DP98" i="6"/>
  <c r="DQ98" i="6"/>
  <c r="DR98" i="6"/>
  <c r="DS98" i="6"/>
  <c r="DT98" i="6"/>
  <c r="DU98" i="6"/>
  <c r="DV98" i="6"/>
  <c r="AW99" i="6"/>
  <c r="AX99" i="6"/>
  <c r="CJ99" i="6" s="1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L99" i="6"/>
  <c r="CM99" i="6"/>
  <c r="CN99" i="6"/>
  <c r="CO99" i="6"/>
  <c r="CP99" i="6"/>
  <c r="CR99" i="6" s="1"/>
  <c r="CQ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G99" i="6"/>
  <c r="DH99" i="6"/>
  <c r="DI99" i="6"/>
  <c r="DJ99" i="6"/>
  <c r="DK99" i="6"/>
  <c r="DL99" i="6"/>
  <c r="DM99" i="6"/>
  <c r="DN99" i="6"/>
  <c r="DO99" i="6"/>
  <c r="DP99" i="6"/>
  <c r="DQ99" i="6"/>
  <c r="DR99" i="6"/>
  <c r="DS99" i="6"/>
  <c r="DT99" i="6"/>
  <c r="DU99" i="6"/>
  <c r="DV99" i="6"/>
  <c r="AW100" i="6"/>
  <c r="AX100" i="6"/>
  <c r="CJ100" i="6" s="1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L100" i="6"/>
  <c r="CM100" i="6"/>
  <c r="CN100" i="6"/>
  <c r="CO100" i="6"/>
  <c r="CP100" i="6"/>
  <c r="CR100" i="6" s="1"/>
  <c r="DX100" i="6" s="1"/>
  <c r="CQ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G100" i="6"/>
  <c r="DH100" i="6"/>
  <c r="DI100" i="6"/>
  <c r="DJ100" i="6"/>
  <c r="DK100" i="6"/>
  <c r="DL100" i="6"/>
  <c r="DM100" i="6"/>
  <c r="DN100" i="6"/>
  <c r="DO100" i="6"/>
  <c r="DP100" i="6"/>
  <c r="DQ100" i="6"/>
  <c r="DR100" i="6"/>
  <c r="DS100" i="6"/>
  <c r="DT100" i="6"/>
  <c r="DU100" i="6"/>
  <c r="DV100" i="6"/>
  <c r="DV77" i="6"/>
  <c r="DU77" i="6"/>
  <c r="DT77" i="6"/>
  <c r="DS77" i="6"/>
  <c r="DR77" i="6"/>
  <c r="DQ77" i="6"/>
  <c r="DP77" i="6"/>
  <c r="DO77" i="6"/>
  <c r="DN77" i="6"/>
  <c r="DM77" i="6"/>
  <c r="DL77" i="6"/>
  <c r="DK77" i="6"/>
  <c r="DJ77" i="6"/>
  <c r="DI77" i="6"/>
  <c r="DH77" i="6"/>
  <c r="DG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Q77" i="6"/>
  <c r="CP77" i="6"/>
  <c r="CO77" i="6"/>
  <c r="CN77" i="6"/>
  <c r="CM77" i="6"/>
  <c r="CL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CD54" i="13"/>
  <c r="CC55" i="13"/>
  <c r="CC56" i="13"/>
  <c r="CC63" i="13"/>
  <c r="CD71" i="13"/>
  <c r="CC72" i="13"/>
  <c r="CD72" i="13"/>
  <c r="CC73" i="13"/>
  <c r="CD76" i="13"/>
  <c r="CD77" i="13"/>
  <c r="CC78" i="13"/>
  <c r="CD78" i="13"/>
  <c r="CD82" i="13"/>
  <c r="CC83" i="13"/>
  <c r="CD83" i="13"/>
  <c r="CC84" i="13"/>
  <c r="CD84" i="13"/>
  <c r="CC85" i="13"/>
  <c r="CC86" i="13"/>
  <c r="CC87" i="13"/>
  <c r="CD88" i="13"/>
  <c r="CD89" i="13"/>
  <c r="CC90" i="13"/>
  <c r="CD90" i="13"/>
  <c r="CC91" i="13"/>
  <c r="AU75" i="13"/>
  <c r="AV75" i="13"/>
  <c r="AU76" i="13"/>
  <c r="AV76" i="13"/>
  <c r="AU77" i="13"/>
  <c r="AV77" i="13"/>
  <c r="AU78" i="13"/>
  <c r="AV78" i="13"/>
  <c r="AU79" i="13"/>
  <c r="AV79" i="13"/>
  <c r="AU80" i="13"/>
  <c r="AV80" i="13"/>
  <c r="AU81" i="13"/>
  <c r="AV81" i="13"/>
  <c r="AU82" i="13"/>
  <c r="AV82" i="13"/>
  <c r="AU83" i="13"/>
  <c r="AV83" i="13"/>
  <c r="AU84" i="13"/>
  <c r="AV84" i="13"/>
  <c r="AU85" i="13"/>
  <c r="AV85" i="13"/>
  <c r="AU86" i="13"/>
  <c r="AV86" i="13"/>
  <c r="AU87" i="13"/>
  <c r="AV87" i="13"/>
  <c r="AU88" i="13"/>
  <c r="AV88" i="13"/>
  <c r="AU89" i="13"/>
  <c r="AV89" i="13"/>
  <c r="AU90" i="13"/>
  <c r="AV90" i="13"/>
  <c r="AU91" i="13"/>
  <c r="AV91" i="13"/>
  <c r="AU92" i="13"/>
  <c r="AV92" i="13"/>
  <c r="AU93" i="13"/>
  <c r="AV93" i="13"/>
  <c r="AU94" i="13"/>
  <c r="AV94" i="13"/>
  <c r="AW75" i="13" s="1"/>
  <c r="CD73" i="13"/>
  <c r="CC71" i="13"/>
  <c r="BB68" i="6"/>
  <c r="BB69" i="6"/>
  <c r="BB70" i="6"/>
  <c r="BB71" i="6"/>
  <c r="BB72" i="6"/>
  <c r="BB73" i="6"/>
  <c r="BB74" i="6"/>
  <c r="DV74" i="6"/>
  <c r="DU74" i="6"/>
  <c r="DT74" i="6"/>
  <c r="DS74" i="6"/>
  <c r="DR74" i="6"/>
  <c r="DQ74" i="6"/>
  <c r="DP74" i="6"/>
  <c r="DO74" i="6"/>
  <c r="DN74" i="6"/>
  <c r="DM74" i="6"/>
  <c r="DL74" i="6"/>
  <c r="DK74" i="6"/>
  <c r="DJ74" i="6"/>
  <c r="DI74" i="6"/>
  <c r="DH74" i="6"/>
  <c r="DG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Q74" i="6"/>
  <c r="CP74" i="6"/>
  <c r="CR74" i="6" s="1"/>
  <c r="DX74" i="6" s="1"/>
  <c r="CO74" i="6"/>
  <c r="CN74" i="6"/>
  <c r="CM74" i="6"/>
  <c r="CL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A74" i="6"/>
  <c r="AZ74" i="6"/>
  <c r="AY74" i="6"/>
  <c r="AX74" i="6"/>
  <c r="AW74" i="6"/>
  <c r="DV73" i="6"/>
  <c r="DU73" i="6"/>
  <c r="DT73" i="6"/>
  <c r="DS73" i="6"/>
  <c r="DR73" i="6"/>
  <c r="DQ73" i="6"/>
  <c r="DP73" i="6"/>
  <c r="DO73" i="6"/>
  <c r="DN73" i="6"/>
  <c r="DM73" i="6"/>
  <c r="DL73" i="6"/>
  <c r="DK73" i="6"/>
  <c r="DJ73" i="6"/>
  <c r="DI73" i="6"/>
  <c r="DH73" i="6"/>
  <c r="DG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Q73" i="6"/>
  <c r="CP73" i="6"/>
  <c r="CO73" i="6"/>
  <c r="CN73" i="6"/>
  <c r="CM73" i="6"/>
  <c r="CL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A73" i="6"/>
  <c r="AZ73" i="6"/>
  <c r="AY73" i="6"/>
  <c r="AX73" i="6"/>
  <c r="AW73" i="6"/>
  <c r="DV72" i="6"/>
  <c r="DU72" i="6"/>
  <c r="DT72" i="6"/>
  <c r="DS72" i="6"/>
  <c r="DR72" i="6"/>
  <c r="DQ72" i="6"/>
  <c r="DP72" i="6"/>
  <c r="DO72" i="6"/>
  <c r="DN72" i="6"/>
  <c r="DM72" i="6"/>
  <c r="DL72" i="6"/>
  <c r="DK72" i="6"/>
  <c r="DJ72" i="6"/>
  <c r="DI72" i="6"/>
  <c r="DH72" i="6"/>
  <c r="DG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Q72" i="6"/>
  <c r="CP72" i="6"/>
  <c r="CO72" i="6"/>
  <c r="CN72" i="6"/>
  <c r="CM72" i="6"/>
  <c r="CL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A72" i="6"/>
  <c r="AZ72" i="6"/>
  <c r="AY72" i="6"/>
  <c r="AX72" i="6"/>
  <c r="AW72" i="6"/>
  <c r="DV71" i="6"/>
  <c r="DU71" i="6"/>
  <c r="DT71" i="6"/>
  <c r="DS71" i="6"/>
  <c r="DR71" i="6"/>
  <c r="DQ71" i="6"/>
  <c r="DP71" i="6"/>
  <c r="DO71" i="6"/>
  <c r="DN71" i="6"/>
  <c r="DM71" i="6"/>
  <c r="DL71" i="6"/>
  <c r="DK71" i="6"/>
  <c r="DJ71" i="6"/>
  <c r="DI71" i="6"/>
  <c r="DH71" i="6"/>
  <c r="DG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Q71" i="6"/>
  <c r="CP71" i="6"/>
  <c r="CO71" i="6"/>
  <c r="CN71" i="6"/>
  <c r="CM71" i="6"/>
  <c r="CL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A71" i="6"/>
  <c r="AZ71" i="6"/>
  <c r="AY71" i="6"/>
  <c r="AX71" i="6"/>
  <c r="AW71" i="6"/>
  <c r="DV70" i="6"/>
  <c r="DU70" i="6"/>
  <c r="DT70" i="6"/>
  <c r="DS70" i="6"/>
  <c r="DR70" i="6"/>
  <c r="DQ70" i="6"/>
  <c r="DP70" i="6"/>
  <c r="DO70" i="6"/>
  <c r="DN70" i="6"/>
  <c r="DM70" i="6"/>
  <c r="DL70" i="6"/>
  <c r="DK70" i="6"/>
  <c r="DJ70" i="6"/>
  <c r="DI70" i="6"/>
  <c r="DH70" i="6"/>
  <c r="DG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Q70" i="6"/>
  <c r="CP70" i="6"/>
  <c r="CO70" i="6"/>
  <c r="CN70" i="6"/>
  <c r="CM70" i="6"/>
  <c r="CL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A70" i="6"/>
  <c r="AZ70" i="6"/>
  <c r="AY70" i="6"/>
  <c r="AX70" i="6"/>
  <c r="AW70" i="6"/>
  <c r="DV69" i="6"/>
  <c r="DU69" i="6"/>
  <c r="DT69" i="6"/>
  <c r="DS69" i="6"/>
  <c r="DR69" i="6"/>
  <c r="DQ69" i="6"/>
  <c r="DP69" i="6"/>
  <c r="DO69" i="6"/>
  <c r="DN69" i="6"/>
  <c r="DM69" i="6"/>
  <c r="DL69" i="6"/>
  <c r="DK69" i="6"/>
  <c r="DJ69" i="6"/>
  <c r="DI69" i="6"/>
  <c r="DH69" i="6"/>
  <c r="DG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Q69" i="6"/>
  <c r="CP69" i="6"/>
  <c r="CO69" i="6"/>
  <c r="CN69" i="6"/>
  <c r="CM69" i="6"/>
  <c r="CL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A69" i="6"/>
  <c r="AZ69" i="6"/>
  <c r="AY69" i="6"/>
  <c r="AX69" i="6"/>
  <c r="AW69" i="6"/>
  <c r="DV68" i="6"/>
  <c r="DU68" i="6"/>
  <c r="DT68" i="6"/>
  <c r="DS68" i="6"/>
  <c r="DR68" i="6"/>
  <c r="DQ68" i="6"/>
  <c r="DP68" i="6"/>
  <c r="DO68" i="6"/>
  <c r="DN68" i="6"/>
  <c r="DM68" i="6"/>
  <c r="DL68" i="6"/>
  <c r="DK68" i="6"/>
  <c r="DJ68" i="6"/>
  <c r="DI68" i="6"/>
  <c r="DH68" i="6"/>
  <c r="DG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Q68" i="6"/>
  <c r="CP68" i="6"/>
  <c r="CR68" i="6" s="1"/>
  <c r="DX68" i="6" s="1"/>
  <c r="CO68" i="6"/>
  <c r="CN68" i="6"/>
  <c r="CM68" i="6"/>
  <c r="CL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A68" i="6"/>
  <c r="AZ68" i="6"/>
  <c r="AY68" i="6"/>
  <c r="AX68" i="6"/>
  <c r="AW68" i="6"/>
  <c r="DV67" i="6"/>
  <c r="DU67" i="6"/>
  <c r="DT67" i="6"/>
  <c r="DS67" i="6"/>
  <c r="DR67" i="6"/>
  <c r="DQ67" i="6"/>
  <c r="DP67" i="6"/>
  <c r="DO67" i="6"/>
  <c r="DN67" i="6"/>
  <c r="DM67" i="6"/>
  <c r="DL67" i="6"/>
  <c r="DK67" i="6"/>
  <c r="DJ67" i="6"/>
  <c r="DI67" i="6"/>
  <c r="DH67" i="6"/>
  <c r="DG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Q67" i="6"/>
  <c r="CP67" i="6"/>
  <c r="CO67" i="6"/>
  <c r="CN67" i="6"/>
  <c r="CM67" i="6"/>
  <c r="CL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L53" i="6"/>
  <c r="CM53" i="6"/>
  <c r="CN53" i="6"/>
  <c r="CO53" i="6"/>
  <c r="CP53" i="6"/>
  <c r="CR53" i="6" s="1"/>
  <c r="DX53" i="6" s="1"/>
  <c r="CQ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G53" i="6"/>
  <c r="DH53" i="6"/>
  <c r="DI53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L54" i="6"/>
  <c r="CM54" i="6"/>
  <c r="CN54" i="6"/>
  <c r="CO54" i="6"/>
  <c r="CP54" i="6"/>
  <c r="CQ54" i="6"/>
  <c r="CR54" i="6" s="1"/>
  <c r="DX54" i="6" s="1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G54" i="6"/>
  <c r="DH54" i="6"/>
  <c r="DI54" i="6"/>
  <c r="DJ54" i="6"/>
  <c r="DK54" i="6"/>
  <c r="DL54" i="6"/>
  <c r="DM54" i="6"/>
  <c r="DN54" i="6"/>
  <c r="DO54" i="6"/>
  <c r="DP54" i="6"/>
  <c r="DQ54" i="6"/>
  <c r="DR54" i="6"/>
  <c r="DS54" i="6"/>
  <c r="DT54" i="6"/>
  <c r="DU54" i="6"/>
  <c r="DV54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L55" i="6"/>
  <c r="CM55" i="6"/>
  <c r="CN55" i="6"/>
  <c r="CO55" i="6"/>
  <c r="CP55" i="6"/>
  <c r="CQ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L56" i="6"/>
  <c r="CM56" i="6"/>
  <c r="CN56" i="6"/>
  <c r="CO56" i="6"/>
  <c r="CP56" i="6"/>
  <c r="CQ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G56" i="6"/>
  <c r="DH56" i="6"/>
  <c r="DI56" i="6"/>
  <c r="DJ56" i="6"/>
  <c r="DK56" i="6"/>
  <c r="DL56" i="6"/>
  <c r="DM56" i="6"/>
  <c r="DN56" i="6"/>
  <c r="DO56" i="6"/>
  <c r="DP56" i="6"/>
  <c r="DQ56" i="6"/>
  <c r="DR56" i="6"/>
  <c r="DS56" i="6"/>
  <c r="DT56" i="6"/>
  <c r="DU56" i="6"/>
  <c r="DV56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L57" i="6"/>
  <c r="CM57" i="6"/>
  <c r="CN57" i="6"/>
  <c r="CO57" i="6"/>
  <c r="CP57" i="6"/>
  <c r="CQ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G57" i="6"/>
  <c r="DH57" i="6"/>
  <c r="DI57" i="6"/>
  <c r="DJ57" i="6"/>
  <c r="DK57" i="6"/>
  <c r="DL57" i="6"/>
  <c r="DM57" i="6"/>
  <c r="DN57" i="6"/>
  <c r="DO57" i="6"/>
  <c r="DP57" i="6"/>
  <c r="DQ57" i="6"/>
  <c r="DR57" i="6"/>
  <c r="DS57" i="6"/>
  <c r="DT57" i="6"/>
  <c r="DU57" i="6"/>
  <c r="DV57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L58" i="6"/>
  <c r="CM58" i="6"/>
  <c r="CN58" i="6"/>
  <c r="CO58" i="6"/>
  <c r="CP58" i="6"/>
  <c r="CQ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G58" i="6"/>
  <c r="DH58" i="6"/>
  <c r="DI58" i="6"/>
  <c r="DJ58" i="6"/>
  <c r="DK58" i="6"/>
  <c r="DL58" i="6"/>
  <c r="DM58" i="6"/>
  <c r="DN58" i="6"/>
  <c r="DO58" i="6"/>
  <c r="DP58" i="6"/>
  <c r="DQ58" i="6"/>
  <c r="DR58" i="6"/>
  <c r="DS58" i="6"/>
  <c r="DT58" i="6"/>
  <c r="DU58" i="6"/>
  <c r="DV58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L59" i="6"/>
  <c r="CM59" i="6"/>
  <c r="CN59" i="6"/>
  <c r="CO59" i="6"/>
  <c r="CP59" i="6"/>
  <c r="CQ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G59" i="6"/>
  <c r="DH59" i="6"/>
  <c r="DI59" i="6"/>
  <c r="DJ59" i="6"/>
  <c r="DK59" i="6"/>
  <c r="DL59" i="6"/>
  <c r="DM59" i="6"/>
  <c r="DN59" i="6"/>
  <c r="DO59" i="6"/>
  <c r="DP59" i="6"/>
  <c r="DQ59" i="6"/>
  <c r="DR59" i="6"/>
  <c r="DS59" i="6"/>
  <c r="DT59" i="6"/>
  <c r="DU59" i="6"/>
  <c r="DV59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L60" i="6"/>
  <c r="CM60" i="6"/>
  <c r="CN60" i="6"/>
  <c r="CO60" i="6"/>
  <c r="CP60" i="6"/>
  <c r="CR60" i="6" s="1"/>
  <c r="DX60" i="6" s="1"/>
  <c r="CQ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G60" i="6"/>
  <c r="DH60" i="6"/>
  <c r="DI60" i="6"/>
  <c r="DJ60" i="6"/>
  <c r="DK60" i="6"/>
  <c r="DL60" i="6"/>
  <c r="DM60" i="6"/>
  <c r="DN60" i="6"/>
  <c r="DO60" i="6"/>
  <c r="DP60" i="6"/>
  <c r="DQ60" i="6"/>
  <c r="DR60" i="6"/>
  <c r="DS60" i="6"/>
  <c r="DT60" i="6"/>
  <c r="DU60" i="6"/>
  <c r="DV60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L61" i="6"/>
  <c r="CM61" i="6"/>
  <c r="CN61" i="6"/>
  <c r="CO61" i="6"/>
  <c r="CP61" i="6"/>
  <c r="CQ61" i="6"/>
  <c r="CR61" i="6" s="1"/>
  <c r="DX61" i="6" s="1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G61" i="6"/>
  <c r="DH61" i="6"/>
  <c r="DI61" i="6"/>
  <c r="DJ61" i="6"/>
  <c r="DK61" i="6"/>
  <c r="DL61" i="6"/>
  <c r="DM61" i="6"/>
  <c r="DN61" i="6"/>
  <c r="DO61" i="6"/>
  <c r="DP61" i="6"/>
  <c r="DQ61" i="6"/>
  <c r="DR61" i="6"/>
  <c r="DS61" i="6"/>
  <c r="DT61" i="6"/>
  <c r="DU61" i="6"/>
  <c r="DV61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L62" i="6"/>
  <c r="CM62" i="6"/>
  <c r="CN62" i="6"/>
  <c r="CO62" i="6"/>
  <c r="CP62" i="6"/>
  <c r="CQ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G62" i="6"/>
  <c r="DH62" i="6"/>
  <c r="DI62" i="6"/>
  <c r="DJ62" i="6"/>
  <c r="DK62" i="6"/>
  <c r="DL62" i="6"/>
  <c r="DM62" i="6"/>
  <c r="DN62" i="6"/>
  <c r="DO62" i="6"/>
  <c r="DP62" i="6"/>
  <c r="DQ62" i="6"/>
  <c r="DR62" i="6"/>
  <c r="DS62" i="6"/>
  <c r="DT62" i="6"/>
  <c r="DU62" i="6"/>
  <c r="DV62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L63" i="6"/>
  <c r="CM63" i="6"/>
  <c r="CN63" i="6"/>
  <c r="CO63" i="6"/>
  <c r="CP63" i="6"/>
  <c r="CQ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G63" i="6"/>
  <c r="DH63" i="6"/>
  <c r="DI63" i="6"/>
  <c r="DJ63" i="6"/>
  <c r="DK63" i="6"/>
  <c r="DL63" i="6"/>
  <c r="DM63" i="6"/>
  <c r="DN63" i="6"/>
  <c r="DO63" i="6"/>
  <c r="DP63" i="6"/>
  <c r="DQ63" i="6"/>
  <c r="DR63" i="6"/>
  <c r="DS63" i="6"/>
  <c r="DT63" i="6"/>
  <c r="DU63" i="6"/>
  <c r="DV63" i="6"/>
  <c r="CL2" i="6"/>
  <c r="CM2" i="6"/>
  <c r="CN2" i="6"/>
  <c r="CO2" i="6"/>
  <c r="CP2" i="6"/>
  <c r="CQ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G2" i="6"/>
  <c r="DH2" i="6"/>
  <c r="DI2" i="6"/>
  <c r="DJ2" i="6"/>
  <c r="DK2" i="6"/>
  <c r="DL2" i="6"/>
  <c r="DM2" i="6"/>
  <c r="DN2" i="6"/>
  <c r="DO2" i="6"/>
  <c r="DP2" i="6"/>
  <c r="DQ2" i="6"/>
  <c r="DR2" i="6"/>
  <c r="DS2" i="6"/>
  <c r="DT2" i="6"/>
  <c r="DU2" i="6"/>
  <c r="DV2" i="6"/>
  <c r="CL3" i="6"/>
  <c r="CM3" i="6"/>
  <c r="CN3" i="6"/>
  <c r="CO3" i="6"/>
  <c r="CP3" i="6"/>
  <c r="CR3" i="6" s="1"/>
  <c r="DX3" i="6" s="1"/>
  <c r="CQ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CL4" i="6"/>
  <c r="CM4" i="6"/>
  <c r="CN4" i="6"/>
  <c r="CO4" i="6"/>
  <c r="CP4" i="6"/>
  <c r="CQ4" i="6"/>
  <c r="CR4" i="6" s="1"/>
  <c r="DX4" i="6" s="1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G4" i="6"/>
  <c r="DH4" i="6"/>
  <c r="DI4" i="6"/>
  <c r="DJ4" i="6"/>
  <c r="DK4" i="6"/>
  <c r="DL4" i="6"/>
  <c r="DM4" i="6"/>
  <c r="DN4" i="6"/>
  <c r="DO4" i="6"/>
  <c r="DP4" i="6"/>
  <c r="DQ4" i="6"/>
  <c r="DR4" i="6"/>
  <c r="DS4" i="6"/>
  <c r="DT4" i="6"/>
  <c r="DU4" i="6"/>
  <c r="DV4" i="6"/>
  <c r="CL7" i="6"/>
  <c r="CM7" i="6"/>
  <c r="CN7" i="6"/>
  <c r="CO7" i="6"/>
  <c r="CP7" i="6"/>
  <c r="CQ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CL8" i="6"/>
  <c r="CM8" i="6"/>
  <c r="CN8" i="6"/>
  <c r="CO8" i="6"/>
  <c r="CP8" i="6"/>
  <c r="CQ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CL37" i="6"/>
  <c r="CM37" i="6"/>
  <c r="CN37" i="6"/>
  <c r="CO37" i="6"/>
  <c r="CP37" i="6"/>
  <c r="CQ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CL38" i="6"/>
  <c r="CM38" i="6"/>
  <c r="CN38" i="6"/>
  <c r="CO38" i="6"/>
  <c r="CP38" i="6"/>
  <c r="CQ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CL39" i="6"/>
  <c r="CM39" i="6"/>
  <c r="CN39" i="6"/>
  <c r="CO39" i="6"/>
  <c r="CP39" i="6"/>
  <c r="CQ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CL40" i="6"/>
  <c r="CM40" i="6"/>
  <c r="CN40" i="6"/>
  <c r="CO40" i="6"/>
  <c r="CP40" i="6"/>
  <c r="CR40" i="6" s="1"/>
  <c r="DX40" i="6" s="1"/>
  <c r="CQ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CL41" i="6"/>
  <c r="CM41" i="6"/>
  <c r="CN41" i="6"/>
  <c r="CO41" i="6"/>
  <c r="CP41" i="6"/>
  <c r="CQ41" i="6"/>
  <c r="CR41" i="6" s="1"/>
  <c r="DX41" i="6" s="1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CL42" i="6"/>
  <c r="CM42" i="6"/>
  <c r="CN42" i="6"/>
  <c r="CO42" i="6"/>
  <c r="CP42" i="6"/>
  <c r="CQ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CL43" i="6"/>
  <c r="CM43" i="6"/>
  <c r="CN43" i="6"/>
  <c r="CO43" i="6"/>
  <c r="CP43" i="6"/>
  <c r="CQ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CL44" i="6"/>
  <c r="CM44" i="6"/>
  <c r="CN44" i="6"/>
  <c r="CO44" i="6"/>
  <c r="CP44" i="6"/>
  <c r="CQ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CL45" i="6"/>
  <c r="CM45" i="6"/>
  <c r="CN45" i="6"/>
  <c r="CO45" i="6"/>
  <c r="CP45" i="6"/>
  <c r="CR45" i="6" s="1"/>
  <c r="DX45" i="6" s="1"/>
  <c r="CQ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CL46" i="6"/>
  <c r="CM46" i="6"/>
  <c r="CN46" i="6"/>
  <c r="CO46" i="6"/>
  <c r="CP46" i="6"/>
  <c r="CQ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CL47" i="6"/>
  <c r="CM47" i="6"/>
  <c r="CN47" i="6"/>
  <c r="CO47" i="6"/>
  <c r="CP47" i="6"/>
  <c r="CQ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CL48" i="6"/>
  <c r="CM48" i="6"/>
  <c r="CN48" i="6"/>
  <c r="CO48" i="6"/>
  <c r="CP48" i="6"/>
  <c r="CQ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CL49" i="6"/>
  <c r="CM49" i="6"/>
  <c r="CN49" i="6"/>
  <c r="CO49" i="6"/>
  <c r="CP49" i="6"/>
  <c r="CQ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CL50" i="6"/>
  <c r="CM50" i="6"/>
  <c r="CN50" i="6"/>
  <c r="CO50" i="6"/>
  <c r="CP50" i="6"/>
  <c r="CQ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V65" i="6"/>
  <c r="DU65" i="6"/>
  <c r="DT65" i="6"/>
  <c r="DS65" i="6"/>
  <c r="DR65" i="6"/>
  <c r="DQ65" i="6"/>
  <c r="DP65" i="6"/>
  <c r="DO65" i="6"/>
  <c r="DN65" i="6"/>
  <c r="DM65" i="6"/>
  <c r="DL65" i="6"/>
  <c r="DK65" i="6"/>
  <c r="DJ65" i="6"/>
  <c r="DI65" i="6"/>
  <c r="DH65" i="6"/>
  <c r="DG65" i="6"/>
  <c r="DE65" i="6"/>
  <c r="DD65" i="6"/>
  <c r="DC65" i="6"/>
  <c r="DB65" i="6"/>
  <c r="DA65" i="6"/>
  <c r="CY65" i="6"/>
  <c r="CX65" i="6"/>
  <c r="CW65" i="6"/>
  <c r="CV65" i="6"/>
  <c r="CU65" i="6"/>
  <c r="CT65" i="6"/>
  <c r="CS65" i="6"/>
  <c r="CQ65" i="6"/>
  <c r="CP65" i="6"/>
  <c r="CO65" i="6"/>
  <c r="CN65" i="6"/>
  <c r="CM65" i="6"/>
  <c r="CL65" i="6"/>
  <c r="CZ65" i="6"/>
  <c r="S26" i="8"/>
  <c r="CF26" i="8"/>
  <c r="AS26" i="8"/>
  <c r="AO26" i="8"/>
  <c r="AH26" i="8" s="1"/>
  <c r="AC26" i="8"/>
  <c r="AB26" i="8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BY2" i="6"/>
  <c r="BY3" i="6"/>
  <c r="BY4" i="6"/>
  <c r="BY7" i="6"/>
  <c r="BY8" i="6"/>
  <c r="BY37" i="6"/>
  <c r="BY38" i="6"/>
  <c r="BY39" i="6"/>
  <c r="BY40" i="6"/>
  <c r="BY41" i="6"/>
  <c r="BY42" i="6"/>
  <c r="BY43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R2" i="6"/>
  <c r="BS2" i="6"/>
  <c r="BT2" i="6"/>
  <c r="BU2" i="6"/>
  <c r="BV2" i="6"/>
  <c r="BW2" i="6"/>
  <c r="BX2" i="6"/>
  <c r="BZ2" i="6"/>
  <c r="CA2" i="6"/>
  <c r="CB2" i="6"/>
  <c r="CC2" i="6"/>
  <c r="CD2" i="6"/>
  <c r="CE2" i="6"/>
  <c r="CF2" i="6"/>
  <c r="CG2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R3" i="6"/>
  <c r="BS3" i="6"/>
  <c r="BT3" i="6"/>
  <c r="BU3" i="6"/>
  <c r="BV3" i="6"/>
  <c r="BW3" i="6"/>
  <c r="BX3" i="6"/>
  <c r="BZ3" i="6"/>
  <c r="CA3" i="6"/>
  <c r="CB3" i="6"/>
  <c r="CC3" i="6"/>
  <c r="CD3" i="6"/>
  <c r="CE3" i="6"/>
  <c r="CF3" i="6"/>
  <c r="CG3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R4" i="6"/>
  <c r="BS4" i="6"/>
  <c r="BT4" i="6"/>
  <c r="BU4" i="6"/>
  <c r="BV4" i="6"/>
  <c r="BW4" i="6"/>
  <c r="BX4" i="6"/>
  <c r="BZ4" i="6"/>
  <c r="CA4" i="6"/>
  <c r="CB4" i="6"/>
  <c r="CC4" i="6"/>
  <c r="CD4" i="6"/>
  <c r="CE4" i="6"/>
  <c r="CF4" i="6"/>
  <c r="CG4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R7" i="6"/>
  <c r="BS7" i="6"/>
  <c r="BT7" i="6"/>
  <c r="BU7" i="6"/>
  <c r="BV7" i="6"/>
  <c r="BW7" i="6"/>
  <c r="BX7" i="6"/>
  <c r="BZ7" i="6"/>
  <c r="CA7" i="6"/>
  <c r="CB7" i="6"/>
  <c r="CC7" i="6"/>
  <c r="CD7" i="6"/>
  <c r="CE7" i="6"/>
  <c r="CF7" i="6"/>
  <c r="CG7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R8" i="6"/>
  <c r="BS8" i="6"/>
  <c r="BT8" i="6"/>
  <c r="BU8" i="6"/>
  <c r="BV8" i="6"/>
  <c r="BW8" i="6"/>
  <c r="BX8" i="6"/>
  <c r="BZ8" i="6"/>
  <c r="CA8" i="6"/>
  <c r="CB8" i="6"/>
  <c r="CC8" i="6"/>
  <c r="CD8" i="6"/>
  <c r="CE8" i="6"/>
  <c r="CF8" i="6"/>
  <c r="CG8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R37" i="6"/>
  <c r="BS37" i="6"/>
  <c r="BT37" i="6"/>
  <c r="BU37" i="6"/>
  <c r="BV37" i="6"/>
  <c r="BW37" i="6"/>
  <c r="BX37" i="6"/>
  <c r="BZ37" i="6"/>
  <c r="CA37" i="6"/>
  <c r="CB37" i="6"/>
  <c r="CC37" i="6"/>
  <c r="CD37" i="6"/>
  <c r="CE37" i="6"/>
  <c r="CF37" i="6"/>
  <c r="CG37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R38" i="6"/>
  <c r="BS38" i="6"/>
  <c r="BT38" i="6"/>
  <c r="BU38" i="6"/>
  <c r="BV38" i="6"/>
  <c r="BW38" i="6"/>
  <c r="BX38" i="6"/>
  <c r="BZ38" i="6"/>
  <c r="CA38" i="6"/>
  <c r="CB38" i="6"/>
  <c r="CC38" i="6"/>
  <c r="CD38" i="6"/>
  <c r="CE38" i="6"/>
  <c r="CF38" i="6"/>
  <c r="CG38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R39" i="6"/>
  <c r="BS39" i="6"/>
  <c r="BT39" i="6"/>
  <c r="BU39" i="6"/>
  <c r="BV39" i="6"/>
  <c r="BW39" i="6"/>
  <c r="BX39" i="6"/>
  <c r="BZ39" i="6"/>
  <c r="CA39" i="6"/>
  <c r="CB39" i="6"/>
  <c r="CC39" i="6"/>
  <c r="CD39" i="6"/>
  <c r="CE39" i="6"/>
  <c r="CF39" i="6"/>
  <c r="CG39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R40" i="6"/>
  <c r="BS40" i="6"/>
  <c r="BT40" i="6"/>
  <c r="BU40" i="6"/>
  <c r="BV40" i="6"/>
  <c r="BW40" i="6"/>
  <c r="BX40" i="6"/>
  <c r="BZ40" i="6"/>
  <c r="CA40" i="6"/>
  <c r="CB40" i="6"/>
  <c r="CC40" i="6"/>
  <c r="CD40" i="6"/>
  <c r="CE40" i="6"/>
  <c r="CF40" i="6"/>
  <c r="CG40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R41" i="6"/>
  <c r="BS41" i="6"/>
  <c r="BT41" i="6"/>
  <c r="BU41" i="6"/>
  <c r="BV41" i="6"/>
  <c r="BW41" i="6"/>
  <c r="BX41" i="6"/>
  <c r="BZ41" i="6"/>
  <c r="CA41" i="6"/>
  <c r="CB41" i="6"/>
  <c r="CC41" i="6"/>
  <c r="CD41" i="6"/>
  <c r="CE41" i="6"/>
  <c r="CF41" i="6"/>
  <c r="CG41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R42" i="6"/>
  <c r="BS42" i="6"/>
  <c r="BT42" i="6"/>
  <c r="BU42" i="6"/>
  <c r="BV42" i="6"/>
  <c r="BW42" i="6"/>
  <c r="BX42" i="6"/>
  <c r="BZ42" i="6"/>
  <c r="CA42" i="6"/>
  <c r="CB42" i="6"/>
  <c r="CC42" i="6"/>
  <c r="CD42" i="6"/>
  <c r="CE42" i="6"/>
  <c r="CF42" i="6"/>
  <c r="CG42" i="6"/>
  <c r="CD43" i="6"/>
  <c r="CC43" i="6"/>
  <c r="CB43" i="6"/>
  <c r="CA43" i="6"/>
  <c r="BZ43" i="6"/>
  <c r="BX43" i="6"/>
  <c r="BW43" i="6"/>
  <c r="BV43" i="6"/>
  <c r="BU43" i="6"/>
  <c r="BT43" i="6"/>
  <c r="BS43" i="6"/>
  <c r="BR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CG43" i="6"/>
  <c r="CF43" i="6"/>
  <c r="CE43" i="6"/>
  <c r="AC2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G40" i="16"/>
  <c r="G41" i="16"/>
  <c r="G42" i="16"/>
  <c r="G36" i="16"/>
  <c r="G37" i="16"/>
  <c r="G38" i="16"/>
  <c r="G39" i="16"/>
  <c r="G29" i="16"/>
  <c r="G30" i="16"/>
  <c r="G31" i="16"/>
  <c r="G32" i="16"/>
  <c r="G33" i="16"/>
  <c r="G34" i="16"/>
  <c r="G35" i="16"/>
  <c r="G28" i="16"/>
  <c r="G27" i="16"/>
  <c r="AJ36" i="6"/>
  <c r="AH36" i="6"/>
  <c r="DL36" i="6" s="1"/>
  <c r="S36" i="6"/>
  <c r="L36" i="6"/>
  <c r="J36" i="6"/>
  <c r="CD68" i="13" s="1"/>
  <c r="AW68" i="13" s="1"/>
  <c r="AW55" i="13"/>
  <c r="AW56" i="13"/>
  <c r="AW58" i="13"/>
  <c r="AW59" i="13"/>
  <c r="AW60" i="13"/>
  <c r="CC61" i="13"/>
  <c r="CD61" i="13" s="1"/>
  <c r="AX63" i="13"/>
  <c r="AW64" i="13"/>
  <c r="AW65" i="13"/>
  <c r="CC66" i="13"/>
  <c r="CD66" i="13" s="1"/>
  <c r="CC54" i="13" s="1"/>
  <c r="CC79" i="13"/>
  <c r="CC64" i="13"/>
  <c r="DX99" i="6"/>
  <c r="CJ89" i="6"/>
  <c r="AX79" i="13"/>
  <c r="CD63" i="13"/>
  <c r="CR85" i="6"/>
  <c r="DX85" i="6" s="1"/>
  <c r="CJ85" i="6"/>
  <c r="CJ98" i="6"/>
  <c r="CJ94" i="6"/>
  <c r="DX87" i="6"/>
  <c r="DX86" i="6"/>
  <c r="CJ84" i="6"/>
  <c r="CJ90" i="6"/>
  <c r="DX89" i="6"/>
  <c r="CR88" i="6"/>
  <c r="DX88" i="6" s="1"/>
  <c r="CC89" i="13"/>
  <c r="CC77" i="13"/>
  <c r="CJ86" i="6"/>
  <c r="CJ82" i="6"/>
  <c r="CD94" i="13"/>
  <c r="CJ95" i="6"/>
  <c r="DA82" i="13" s="1"/>
  <c r="AX78" i="13"/>
  <c r="CC94" i="13"/>
  <c r="CC76" i="13"/>
  <c r="CC68" i="13"/>
  <c r="CC60" i="13"/>
  <c r="CR91" i="6"/>
  <c r="DX91" i="6" s="1"/>
  <c r="CJ91" i="6"/>
  <c r="AW54" i="13"/>
  <c r="AW88" i="13"/>
  <c r="AW78" i="13"/>
  <c r="CD93" i="13"/>
  <c r="CD59" i="13"/>
  <c r="CJ77" i="6"/>
  <c r="CR92" i="6"/>
  <c r="DX92" i="6" s="1"/>
  <c r="CJ83" i="6"/>
  <c r="CJ78" i="6"/>
  <c r="CC93" i="13"/>
  <c r="CC75" i="13"/>
  <c r="CC59" i="13"/>
  <c r="CJ96" i="6"/>
  <c r="DX95" i="6"/>
  <c r="CJ79" i="6"/>
  <c r="CD92" i="13"/>
  <c r="CR96" i="6"/>
  <c r="DX96" i="6" s="1"/>
  <c r="CJ92" i="6"/>
  <c r="CJ88" i="6"/>
  <c r="CR80" i="6"/>
  <c r="DX80" i="6" s="1"/>
  <c r="CC92" i="13"/>
  <c r="CC65" i="13"/>
  <c r="CC58" i="13"/>
  <c r="DX83" i="6"/>
  <c r="AX66" i="13"/>
  <c r="AW66" i="13"/>
  <c r="AY66" i="13" s="1"/>
  <c r="AX76" i="13"/>
  <c r="AX75" i="13"/>
  <c r="CD91" i="13"/>
  <c r="CD79" i="13"/>
  <c r="CR77" i="6"/>
  <c r="DX77" i="6" s="1"/>
  <c r="CR97" i="6"/>
  <c r="DX97" i="6" s="1"/>
  <c r="CJ97" i="6"/>
  <c r="CR84" i="6"/>
  <c r="DX84" i="6" s="1"/>
  <c r="CJ80" i="6"/>
  <c r="CR56" i="6"/>
  <c r="DX56" i="6" s="1"/>
  <c r="CR58" i="6"/>
  <c r="AX65" i="13"/>
  <c r="AX80" i="13"/>
  <c r="AX68" i="13"/>
  <c r="AX77" i="13"/>
  <c r="AX81" i="13"/>
  <c r="AW81" i="13"/>
  <c r="AX61" i="13"/>
  <c r="AX88" i="13"/>
  <c r="AX87" i="13"/>
  <c r="AX86" i="13"/>
  <c r="AX85" i="13"/>
  <c r="AX84" i="13"/>
  <c r="AX83" i="13"/>
  <c r="AX82" i="13"/>
  <c r="AX58" i="13"/>
  <c r="AX55" i="13"/>
  <c r="AW87" i="13"/>
  <c r="AY87" i="13" s="1"/>
  <c r="AW86" i="13"/>
  <c r="AW85" i="13"/>
  <c r="AY85" i="13" s="1"/>
  <c r="AW84" i="13"/>
  <c r="AY84" i="13" s="1"/>
  <c r="AW83" i="13"/>
  <c r="AW82" i="13"/>
  <c r="AW80" i="13"/>
  <c r="AW74" i="13"/>
  <c r="AW61" i="13"/>
  <c r="AY61" i="13" s="1"/>
  <c r="AX60" i="13"/>
  <c r="AX56" i="13"/>
  <c r="AW73" i="13"/>
  <c r="AX54" i="13"/>
  <c r="DA81" i="13" s="1"/>
  <c r="DA80" i="13" s="1"/>
  <c r="CR46" i="6"/>
  <c r="DX46" i="6" s="1"/>
  <c r="DA65" i="13"/>
  <c r="DA94" i="13"/>
  <c r="DA90" i="13"/>
  <c r="DA84" i="13"/>
  <c r="DA83" i="13"/>
  <c r="DA93" i="13"/>
  <c r="DA92" i="13"/>
  <c r="DA91" i="13"/>
  <c r="DA79" i="13"/>
  <c r="DA89" i="13"/>
  <c r="DA88" i="13"/>
  <c r="DA87" i="13"/>
  <c r="DA86" i="13"/>
  <c r="DA85" i="13"/>
  <c r="AX71" i="13"/>
  <c r="AW71" i="13"/>
  <c r="AY71" i="13" s="1"/>
  <c r="AW72" i="13"/>
  <c r="AX74" i="13"/>
  <c r="AX73" i="13"/>
  <c r="AX72" i="13"/>
  <c r="CR67" i="6"/>
  <c r="DX67" i="6" s="1"/>
  <c r="CJ74" i="6"/>
  <c r="CR55" i="6"/>
  <c r="DX55" i="6" s="1"/>
  <c r="CR59" i="6"/>
  <c r="DX59" i="6" s="1"/>
  <c r="CR69" i="6"/>
  <c r="DX69" i="6" s="1"/>
  <c r="CJ54" i="6"/>
  <c r="DX58" i="6"/>
  <c r="CR57" i="6"/>
  <c r="CJ55" i="6"/>
  <c r="CJ60" i="6"/>
  <c r="CJ57" i="6"/>
  <c r="CJ53" i="6"/>
  <c r="CJ65" i="6"/>
  <c r="CR62" i="6"/>
  <c r="DX62" i="6" s="1"/>
  <c r="CJ56" i="6"/>
  <c r="CR63" i="6"/>
  <c r="DX63" i="6" s="1"/>
  <c r="CJ61" i="6"/>
  <c r="CJ63" i="6"/>
  <c r="CJ59" i="6"/>
  <c r="CJ58" i="6"/>
  <c r="CR71" i="6"/>
  <c r="DX71" i="6" s="1"/>
  <c r="CJ62" i="6"/>
  <c r="CR70" i="6"/>
  <c r="DX70" i="6" s="1"/>
  <c r="CJ73" i="6"/>
  <c r="CJ72" i="6"/>
  <c r="CJ70" i="6"/>
  <c r="CJ71" i="6"/>
  <c r="CJ69" i="6"/>
  <c r="CR73" i="6"/>
  <c r="DX73" i="6" s="1"/>
  <c r="CJ67" i="6"/>
  <c r="CJ68" i="6"/>
  <c r="DX57" i="6"/>
  <c r="CR49" i="6"/>
  <c r="CR37" i="6"/>
  <c r="CR2" i="6"/>
  <c r="DX2" i="6" s="1"/>
  <c r="CR7" i="6"/>
  <c r="DX7" i="6" s="1"/>
  <c r="CR39" i="6"/>
  <c r="DX39" i="6" s="1"/>
  <c r="CX36" i="6"/>
  <c r="CD36" i="6"/>
  <c r="BC36" i="6"/>
  <c r="DN36" i="6"/>
  <c r="BK36" i="6"/>
  <c r="BV36" i="6"/>
  <c r="DB36" i="6"/>
  <c r="CS36" i="6"/>
  <c r="DS36" i="6"/>
  <c r="CW36" i="6"/>
  <c r="CY36" i="6"/>
  <c r="CR8" i="6"/>
  <c r="DX8" i="6" s="1"/>
  <c r="CR42" i="6"/>
  <c r="DX42" i="6" s="1"/>
  <c r="CR43" i="6"/>
  <c r="DX43" i="6" s="1"/>
  <c r="CR44" i="6"/>
  <c r="DX44" i="6" s="1"/>
  <c r="CR47" i="6"/>
  <c r="DX47" i="6" s="1"/>
  <c r="CR48" i="6"/>
  <c r="DX48" i="6" s="1"/>
  <c r="DX37" i="6"/>
  <c r="CR50" i="6"/>
  <c r="DX50" i="6" s="1"/>
  <c r="CR38" i="6"/>
  <c r="DX38" i="6" s="1"/>
  <c r="AX26" i="8"/>
  <c r="AW26" i="8"/>
  <c r="DH26" i="8" s="1"/>
  <c r="AV26" i="8"/>
  <c r="AT26" i="8"/>
  <c r="AY26" i="8"/>
  <c r="DK26" i="8" s="1"/>
  <c r="DM26" i="8" s="1"/>
  <c r="DC26" i="8" s="1"/>
  <c r="DN26" i="8" s="1"/>
  <c r="DG26" i="8" s="1"/>
  <c r="CR65" i="6"/>
  <c r="DX65" i="6" s="1"/>
  <c r="DX49" i="6"/>
  <c r="DA58" i="13"/>
  <c r="DA56" i="13"/>
  <c r="DA61" i="13"/>
  <c r="DA59" i="13"/>
  <c r="DA60" i="13"/>
  <c r="AX64" i="13"/>
  <c r="AW63" i="13"/>
  <c r="AY63" i="13" s="1"/>
  <c r="AY73" i="13" l="1"/>
  <c r="CD64" i="13"/>
  <c r="AY64" i="13"/>
  <c r="AY78" i="13"/>
  <c r="AY88" i="13"/>
  <c r="CD60" i="13"/>
  <c r="AY60" i="13"/>
  <c r="AY74" i="13"/>
  <c r="AY54" i="13"/>
  <c r="AX59" i="13"/>
  <c r="AY59" i="13"/>
  <c r="AY72" i="13"/>
  <c r="AY80" i="13"/>
  <c r="CD58" i="13"/>
  <c r="AY58" i="13"/>
  <c r="AY82" i="13"/>
  <c r="CD56" i="13"/>
  <c r="AY56" i="13"/>
  <c r="AY83" i="13"/>
  <c r="CD55" i="13"/>
  <c r="AY55" i="13"/>
  <c r="AY68" i="13"/>
  <c r="CD75" i="13"/>
  <c r="AW76" i="13" s="1"/>
  <c r="AY75" i="13"/>
  <c r="AY86" i="13"/>
  <c r="AY81" i="13"/>
  <c r="CD65" i="13"/>
  <c r="AY65" i="13"/>
  <c r="DD36" i="6"/>
  <c r="BR36" i="6"/>
  <c r="DM36" i="6"/>
  <c r="CZ36" i="6"/>
  <c r="CP36" i="6"/>
  <c r="BN36" i="6"/>
  <c r="CM36" i="6"/>
  <c r="CU36" i="6"/>
  <c r="DO36" i="6"/>
  <c r="AY36" i="6"/>
  <c r="CB36" i="6"/>
  <c r="CF36" i="6"/>
  <c r="CR90" i="6"/>
  <c r="DX90" i="6" s="1"/>
  <c r="CL36" i="6"/>
  <c r="BX36" i="6"/>
  <c r="DK36" i="6"/>
  <c r="CT36" i="6"/>
  <c r="DA36" i="6"/>
  <c r="AZ36" i="6"/>
  <c r="CC36" i="6"/>
  <c r="BT36" i="6"/>
  <c r="CR78" i="6"/>
  <c r="DX78" i="6" s="1"/>
  <c r="CO36" i="6"/>
  <c r="BG36" i="6"/>
  <c r="DV36" i="6"/>
  <c r="DR36" i="6"/>
  <c r="CN36" i="6"/>
  <c r="BL36" i="6"/>
  <c r="BD36" i="6"/>
  <c r="CG36" i="6"/>
  <c r="DG36" i="6"/>
  <c r="BO36" i="6"/>
  <c r="DJ36" i="6"/>
  <c r="DE36" i="6"/>
  <c r="BI36" i="6"/>
  <c r="BZ36" i="6"/>
  <c r="BP36" i="6"/>
  <c r="CQ36" i="6"/>
  <c r="CR72" i="6"/>
  <c r="DX72" i="6" s="1"/>
  <c r="CR79" i="6"/>
  <c r="DX79" i="6" s="1"/>
  <c r="DU36" i="6"/>
  <c r="DQ36" i="6"/>
  <c r="BA36" i="6"/>
  <c r="BE36" i="6"/>
  <c r="AW36" i="6"/>
  <c r="CR94" i="6"/>
  <c r="DX94" i="6" s="1"/>
  <c r="CR82" i="6"/>
  <c r="DX82" i="6" s="1"/>
  <c r="BM36" i="6"/>
  <c r="BU36" i="6"/>
  <c r="CV36" i="6"/>
  <c r="DP36" i="6"/>
  <c r="BJ36" i="6"/>
  <c r="CA36" i="6"/>
  <c r="CE36" i="6"/>
  <c r="BH36" i="6"/>
  <c r="AX36" i="6"/>
  <c r="DT36" i="6"/>
  <c r="DC36" i="6"/>
  <c r="BW36" i="6"/>
  <c r="BB36" i="6"/>
  <c r="BF36" i="6"/>
  <c r="DI36" i="6"/>
  <c r="DH36" i="6"/>
  <c r="BY36" i="6"/>
  <c r="BS36" i="6"/>
  <c r="CR98" i="6"/>
  <c r="DX98" i="6" s="1"/>
  <c r="DD26" i="8"/>
  <c r="AV58" i="13"/>
  <c r="DA75" i="13"/>
  <c r="DA76" i="13"/>
  <c r="DA78" i="13"/>
  <c r="DA77" i="13"/>
  <c r="AV56" i="13"/>
  <c r="CR36" i="6"/>
  <c r="DX36" i="6" s="1"/>
  <c r="DF26" i="8" s="1"/>
  <c r="DL26" i="8" s="1"/>
  <c r="DE26" i="8" s="1"/>
  <c r="DI26" i="8" s="1"/>
  <c r="DJ26" i="8" s="1"/>
  <c r="DO26" i="8"/>
  <c r="DB26" i="8"/>
  <c r="DA68" i="13"/>
  <c r="DA66" i="13"/>
  <c r="AU61" i="13" s="1"/>
  <c r="AV65" i="13" s="1"/>
  <c r="DA55" i="13"/>
  <c r="DA64" i="13"/>
  <c r="DA63" i="13"/>
  <c r="AU58" i="13"/>
  <c r="AU56" i="13"/>
  <c r="AV64" i="13" s="1"/>
  <c r="AV73" i="13"/>
  <c r="AU73" i="13"/>
  <c r="AV72" i="13"/>
  <c r="AU72" i="13"/>
  <c r="AV74" i="13"/>
  <c r="AU74" i="13"/>
  <c r="AV71" i="13"/>
  <c r="AU71" i="13"/>
  <c r="DP26" i="8" s="1"/>
  <c r="AV68" i="13"/>
  <c r="AU68" i="13"/>
  <c r="AU65" i="13"/>
  <c r="AV61" i="13"/>
  <c r="AV60" i="13"/>
  <c r="AU60" i="13"/>
  <c r="AU55" i="13"/>
  <c r="AV55" i="13"/>
  <c r="DA54" i="13"/>
  <c r="AW77" i="13" l="1"/>
  <c r="AY76" i="13"/>
  <c r="AU64" i="13"/>
  <c r="DA71" i="13" s="1"/>
  <c r="AV59" i="13"/>
  <c r="AU59" i="13"/>
  <c r="AU63" i="13"/>
  <c r="AV63" i="13"/>
  <c r="AU66" i="13"/>
  <c r="AV66" i="13"/>
  <c r="AV54" i="13"/>
  <c r="AU54" i="13"/>
  <c r="AV50" i="13" s="1"/>
  <c r="CC2" i="13" s="1"/>
  <c r="CD2" i="13" s="1"/>
  <c r="CC3" i="13" s="1"/>
  <c r="CD3" i="13" s="1"/>
  <c r="CC4" i="13" s="1"/>
  <c r="CD4" i="13" s="1"/>
  <c r="CC5" i="13" s="1"/>
  <c r="CD5" i="13" s="1"/>
  <c r="CC6" i="13" s="1"/>
  <c r="CD6" i="13" s="1"/>
  <c r="CC7" i="13" s="1"/>
  <c r="CD7" i="13" s="1"/>
  <c r="CC8" i="13" s="1"/>
  <c r="CD8" i="13" s="1"/>
  <c r="CC9" i="13" s="1"/>
  <c r="CD9" i="13" s="1"/>
  <c r="CC10" i="13" s="1"/>
  <c r="CD10" i="13" s="1"/>
  <c r="CC11" i="13" s="1"/>
  <c r="CD11" i="13" s="1"/>
  <c r="CC12" i="13" s="1"/>
  <c r="CD12" i="13" s="1"/>
  <c r="CC13" i="13" s="1"/>
  <c r="CD13" i="13" s="1"/>
  <c r="CC14" i="13" s="1"/>
  <c r="CD14" i="13" s="1"/>
  <c r="CC15" i="13" s="1"/>
  <c r="CD15" i="13" s="1"/>
  <c r="CC16" i="13" s="1"/>
  <c r="CD16" i="13" s="1"/>
  <c r="CC17" i="13" s="1"/>
  <c r="CD17" i="13" s="1"/>
  <c r="CC18" i="13" s="1"/>
  <c r="CD18" i="13" s="1"/>
  <c r="CC19" i="13" s="1"/>
  <c r="CD19" i="13" s="1"/>
  <c r="CC20" i="13" s="1"/>
  <c r="CD20" i="13" s="1"/>
  <c r="CC21" i="13" s="1"/>
  <c r="CD21" i="13" s="1"/>
  <c r="CC22" i="13" s="1"/>
  <c r="CD22" i="13" s="1"/>
  <c r="CC23" i="13" s="1"/>
  <c r="CD23" i="13" s="1"/>
  <c r="CC24" i="13" s="1"/>
  <c r="CD24" i="13" s="1"/>
  <c r="CC25" i="13" s="1"/>
  <c r="CD25" i="13" s="1"/>
  <c r="CC26" i="13" s="1"/>
  <c r="CD26" i="13" s="1"/>
  <c r="CC27" i="13" s="1"/>
  <c r="CD27" i="13" s="1"/>
  <c r="CC28" i="13" s="1"/>
  <c r="CD28" i="13" s="1"/>
  <c r="CC29" i="13" s="1"/>
  <c r="CD29" i="13" s="1"/>
  <c r="CC30" i="13" s="1"/>
  <c r="CD30" i="13" s="1"/>
  <c r="CC31" i="13" s="1"/>
  <c r="CD31" i="13" s="1"/>
  <c r="CC32" i="13" s="1"/>
  <c r="CD32" i="13" s="1"/>
  <c r="CC33" i="13" s="1"/>
  <c r="CD33" i="13" s="1"/>
  <c r="CC34" i="13" s="1"/>
  <c r="CD34" i="13" s="1"/>
  <c r="CC35" i="13" s="1"/>
  <c r="CD35" i="13" s="1"/>
  <c r="BG36" i="13"/>
  <c r="CC36" i="13" s="1"/>
  <c r="CD36" i="13" s="1"/>
  <c r="CC37" i="13" s="1"/>
  <c r="CD37" i="13" s="1"/>
  <c r="CC38" i="13" s="1"/>
  <c r="CD38" i="13" s="1"/>
  <c r="CC39" i="13" s="1"/>
  <c r="CD39" i="13" s="1"/>
  <c r="CC40" i="13" s="1"/>
  <c r="CD40" i="13" s="1"/>
  <c r="CC41" i="13" s="1"/>
  <c r="CD41" i="13" s="1"/>
  <c r="CC42" i="13" s="1"/>
  <c r="CD42" i="13" s="1"/>
  <c r="CC43" i="13" s="1"/>
  <c r="CD43" i="13" s="1"/>
  <c r="CC44" i="13" s="1"/>
  <c r="CD44" i="13" s="1"/>
  <c r="CC45" i="13" s="1"/>
  <c r="CD45" i="13" s="1"/>
  <c r="CC46" i="13" s="1"/>
  <c r="CD46" i="13" s="1"/>
  <c r="CC47" i="13" s="1"/>
  <c r="CD47" i="13" s="1"/>
  <c r="CC48" i="13" s="1"/>
  <c r="CD48" i="13" s="1"/>
  <c r="CD49" i="13" s="1"/>
  <c r="CD50" i="13" s="1"/>
  <c r="AC5" i="15"/>
  <c r="AE5" i="15" s="1"/>
  <c r="CC51" i="13"/>
  <c r="CD51" i="13" s="1"/>
  <c r="AB2" i="1"/>
  <c r="AK2" i="1" s="1"/>
  <c r="AC2" i="1"/>
  <c r="AB3" i="1"/>
  <c r="AK3" i="1" s="1"/>
  <c r="AC3" i="1"/>
  <c r="AB4" i="1"/>
  <c r="AC4" i="1"/>
  <c r="AK4" i="1" l="1"/>
  <c r="AW79" i="13"/>
  <c r="AY77" i="13"/>
  <c r="AW50" i="13"/>
  <c r="CC50" i="13"/>
  <c r="AX50" i="13"/>
  <c r="AW49" i="13"/>
  <c r="CC49" i="13"/>
  <c r="DA72" i="13"/>
  <c r="DA17" i="13" s="1"/>
  <c r="DA14" i="13" s="1"/>
  <c r="DA73" i="13"/>
  <c r="DA26" i="13" s="1"/>
  <c r="DA27" i="13" s="1"/>
  <c r="DA18" i="13" s="1"/>
  <c r="DA28" i="13" s="1"/>
  <c r="DA16" i="13" s="1"/>
  <c r="DA74" i="13"/>
  <c r="DA40" i="13" s="1"/>
  <c r="DA25" i="13"/>
  <c r="DA21" i="13"/>
  <c r="DA23" i="13"/>
  <c r="DA15" i="13"/>
  <c r="DA11" i="13"/>
  <c r="DA41" i="13"/>
  <c r="DA42" i="13"/>
  <c r="DA19" i="13"/>
  <c r="DA13" i="13"/>
  <c r="DA20" i="13"/>
  <c r="DA46" i="13"/>
  <c r="DA36" i="13"/>
  <c r="DA34" i="13"/>
  <c r="DA35" i="13"/>
  <c r="DA43" i="13"/>
  <c r="DA31" i="13"/>
  <c r="DA37" i="13"/>
  <c r="DA33" i="13"/>
  <c r="DA32" i="13"/>
  <c r="DA38" i="13"/>
  <c r="DA39" i="13"/>
  <c r="DA48" i="13"/>
  <c r="DA45" i="13"/>
  <c r="DA44" i="13"/>
  <c r="DA47" i="13"/>
  <c r="DA49" i="13"/>
  <c r="DA30" i="13"/>
  <c r="DA29" i="13"/>
  <c r="AU50" i="13"/>
  <c r="AW48" i="13"/>
  <c r="AW51" i="13"/>
  <c r="AX49" i="13"/>
  <c r="AX48" i="13"/>
  <c r="DA6" i="13"/>
  <c r="AX51" i="13"/>
  <c r="BU6" i="15"/>
  <c r="BS5" i="15" s="1"/>
  <c r="BP6" i="15"/>
  <c r="BN6" i="15"/>
  <c r="BM6" i="15"/>
  <c r="BD6" i="15"/>
  <c r="BR6" i="15"/>
  <c r="BF6" i="15"/>
  <c r="BE6" i="15"/>
  <c r="BO6" i="15"/>
  <c r="BL6" i="15"/>
  <c r="BV6" i="15"/>
  <c r="BJ6" i="15"/>
  <c r="BI6" i="15"/>
  <c r="BT6" i="15"/>
  <c r="BM5" i="15"/>
  <c r="BC5" i="15"/>
  <c r="BO5" i="15"/>
  <c r="BD5" i="15"/>
  <c r="BP5" i="15"/>
  <c r="BE5" i="15"/>
  <c r="BQ5" i="15"/>
  <c r="BR5" i="15"/>
  <c r="BI5" i="15"/>
  <c r="BU5" i="15"/>
  <c r="BJ5" i="15"/>
  <c r="BV5" i="15"/>
  <c r="BK5" i="15"/>
  <c r="BC4" i="15"/>
  <c r="AY51" i="13" l="1"/>
  <c r="AY49" i="13"/>
  <c r="AY48" i="13"/>
  <c r="AY50" i="13"/>
  <c r="CC80" i="13"/>
  <c r="CD80" i="13" s="1"/>
  <c r="CC81" i="13" s="1"/>
  <c r="CD81" i="13" s="1"/>
  <c r="CC82" i="13" s="1"/>
  <c r="CD85" i="13" s="1"/>
  <c r="CD86" i="13" s="1"/>
  <c r="CD87" i="13" s="1"/>
  <c r="CC88" i="13" s="1"/>
  <c r="AW89" i="13" s="1"/>
  <c r="AY79" i="13"/>
  <c r="BH5" i="15"/>
  <c r="BL5" i="15"/>
  <c r="BF5" i="15"/>
  <c r="BY5" i="15" s="1"/>
  <c r="BH6" i="15"/>
  <c r="BC6" i="15"/>
  <c r="BG6" i="15"/>
  <c r="DA12" i="13"/>
  <c r="DA22" i="13"/>
  <c r="DA24" i="13"/>
  <c r="DA5" i="13"/>
  <c r="DA4" i="13"/>
  <c r="DA10" i="13"/>
  <c r="DA7" i="13"/>
  <c r="DA8" i="13"/>
  <c r="DA9" i="13"/>
  <c r="DA51" i="13"/>
  <c r="DA3" i="13"/>
  <c r="BZ5" i="15"/>
  <c r="BK6" i="15"/>
  <c r="BS6" i="15"/>
  <c r="BT5" i="15"/>
  <c r="BN5" i="15"/>
  <c r="BQ6" i="15"/>
  <c r="BZ6" i="15" s="1"/>
  <c r="BL4" i="15"/>
  <c r="BM4" i="15"/>
  <c r="BN4" i="15"/>
  <c r="BO4" i="15"/>
  <c r="BP4" i="15"/>
  <c r="BQ4" i="15"/>
  <c r="BR4" i="15"/>
  <c r="BG4" i="15"/>
  <c r="BS4" i="15"/>
  <c r="BH4" i="15"/>
  <c r="BT4" i="15"/>
  <c r="BD4" i="15"/>
  <c r="BE4" i="15"/>
  <c r="BU4" i="15"/>
  <c r="BI4" i="15"/>
  <c r="BJ4" i="15"/>
  <c r="BV4" i="15"/>
  <c r="BK4" i="15"/>
  <c r="BF4" i="15"/>
  <c r="BY6" i="15" l="1"/>
  <c r="BY4" i="15"/>
  <c r="AX89" i="13"/>
  <c r="AW90" i="13" s="1"/>
  <c r="BZ4" i="15"/>
  <c r="AI4" i="15"/>
  <c r="AJ4" i="15" s="1"/>
  <c r="AG4" i="15" s="1"/>
  <c r="AI5" i="15"/>
  <c r="AI6" i="15"/>
  <c r="AJ6" i="15" s="1"/>
  <c r="AG6" i="15" s="1"/>
  <c r="AY89" i="13" l="1"/>
  <c r="AX90" i="13"/>
  <c r="AW91" i="13" s="1"/>
  <c r="AJ5" i="15"/>
  <c r="AG5" i="15"/>
  <c r="BL3" i="15"/>
  <c r="BM2" i="15"/>
  <c r="N24" i="8"/>
  <c r="AX91" i="13" l="1"/>
  <c r="AW92" i="13" s="1"/>
  <c r="AY91" i="13"/>
  <c r="AY90" i="13"/>
  <c r="BF2" i="15"/>
  <c r="BG2" i="15"/>
  <c r="BD2" i="15"/>
  <c r="BE2" i="15"/>
  <c r="BH2" i="15"/>
  <c r="BJ2" i="15"/>
  <c r="BO2" i="15"/>
  <c r="BQ2" i="15"/>
  <c r="BZ2" i="15" s="1"/>
  <c r="BT2" i="15"/>
  <c r="BK2" i="15"/>
  <c r="BC2" i="15"/>
  <c r="BS2" i="15"/>
  <c r="BI2" i="15"/>
  <c r="BL2" i="15"/>
  <c r="BN2" i="15"/>
  <c r="BP2" i="15"/>
  <c r="BR2" i="15"/>
  <c r="BU2" i="15"/>
  <c r="BM3" i="15"/>
  <c r="BP3" i="15"/>
  <c r="BE3" i="15"/>
  <c r="BR3" i="15"/>
  <c r="BG3" i="15"/>
  <c r="BS3" i="15"/>
  <c r="BD3" i="15"/>
  <c r="BQ3" i="15"/>
  <c r="BF3" i="15"/>
  <c r="BH3" i="15"/>
  <c r="BT3" i="15"/>
  <c r="BU3" i="15"/>
  <c r="BN3" i="15"/>
  <c r="BI3" i="15"/>
  <c r="BJ3" i="15"/>
  <c r="BV3" i="15"/>
  <c r="BO3" i="15"/>
  <c r="BK3" i="15"/>
  <c r="BC3" i="15"/>
  <c r="BV2" i="15"/>
  <c r="D4" i="3"/>
  <c r="L25" i="9"/>
  <c r="J25" i="9"/>
  <c r="K25" i="9" s="1"/>
  <c r="Y25" i="6"/>
  <c r="Z25" i="6"/>
  <c r="Y26" i="6"/>
  <c r="Z26" i="6"/>
  <c r="Y27" i="6"/>
  <c r="Z27" i="6"/>
  <c r="Y28" i="6"/>
  <c r="Z28" i="6"/>
  <c r="Y29" i="6"/>
  <c r="Z29" i="6"/>
  <c r="Y30" i="6"/>
  <c r="Z30" i="6"/>
  <c r="Y31" i="6"/>
  <c r="Z31" i="6"/>
  <c r="Y32" i="6"/>
  <c r="Z32" i="6"/>
  <c r="Y33" i="6"/>
  <c r="Z33" i="6"/>
  <c r="Y34" i="6"/>
  <c r="Z34" i="6"/>
  <c r="Z24" i="6"/>
  <c r="Y24" i="6"/>
  <c r="Y21" i="6"/>
  <c r="Z9" i="6"/>
  <c r="Y9" i="6"/>
  <c r="Y12" i="6"/>
  <c r="Y13" i="6"/>
  <c r="Y14" i="6"/>
  <c r="BD14" i="6" s="1"/>
  <c r="Y15" i="6"/>
  <c r="CB15" i="6" s="1"/>
  <c r="Y16" i="6"/>
  <c r="Y17" i="6"/>
  <c r="Y18" i="6"/>
  <c r="Y19" i="6"/>
  <c r="Y20" i="6"/>
  <c r="Y11" i="6"/>
  <c r="BO11" i="6" s="1"/>
  <c r="H12" i="6"/>
  <c r="O12" i="6"/>
  <c r="Z12" i="6"/>
  <c r="H13" i="6"/>
  <c r="O13" i="6"/>
  <c r="Z13" i="6"/>
  <c r="DE13" i="6" s="1"/>
  <c r="H14" i="6"/>
  <c r="O14" i="6"/>
  <c r="Z14" i="6"/>
  <c r="H15" i="6"/>
  <c r="O15" i="6"/>
  <c r="Z15" i="6"/>
  <c r="H16" i="6"/>
  <c r="O16" i="6"/>
  <c r="Z16" i="6"/>
  <c r="H17" i="6"/>
  <c r="CL17" i="6" s="1"/>
  <c r="O17" i="6"/>
  <c r="CP17" i="6" s="1"/>
  <c r="Z17" i="6"/>
  <c r="BP17" i="6" s="1"/>
  <c r="H18" i="6"/>
  <c r="O18" i="6"/>
  <c r="Z18" i="6"/>
  <c r="H19" i="6"/>
  <c r="O19" i="6"/>
  <c r="Z19" i="6"/>
  <c r="H20" i="6"/>
  <c r="DP20" i="6" s="1"/>
  <c r="O20" i="6"/>
  <c r="CG20" i="6" s="1"/>
  <c r="Z20" i="6"/>
  <c r="H21" i="6"/>
  <c r="O21" i="6"/>
  <c r="Z21" i="6"/>
  <c r="CT21" i="6" s="1"/>
  <c r="Z11" i="6"/>
  <c r="O11" i="6"/>
  <c r="H11" i="6"/>
  <c r="Y6" i="6"/>
  <c r="N3" i="8"/>
  <c r="CH3" i="14"/>
  <c r="DE3" i="14" s="1"/>
  <c r="AU3" i="14"/>
  <c r="DJ3" i="14" s="1"/>
  <c r="AQ3" i="14"/>
  <c r="P3" i="14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CH2" i="14"/>
  <c r="AU2" i="14"/>
  <c r="DK2" i="14" s="1"/>
  <c r="AQ2" i="14"/>
  <c r="P2" i="14"/>
  <c r="DG3" i="14"/>
  <c r="DK3" i="14" s="1"/>
  <c r="AZ3" i="14"/>
  <c r="BA3" i="14"/>
  <c r="BO12" i="6"/>
  <c r="DD20" i="6"/>
  <c r="BP20" i="6"/>
  <c r="DD17" i="6"/>
  <c r="DD14" i="6"/>
  <c r="BO20" i="6"/>
  <c r="O33" i="6"/>
  <c r="CT20" i="6"/>
  <c r="BD20" i="6"/>
  <c r="O30" i="6"/>
  <c r="O27" i="6"/>
  <c r="CT14" i="6"/>
  <c r="DM20" i="6"/>
  <c r="CN20" i="6"/>
  <c r="DA20" i="6"/>
  <c r="DN20" i="6"/>
  <c r="CO20" i="6"/>
  <c r="DB20" i="6"/>
  <c r="DO20" i="6"/>
  <c r="CP20" i="6"/>
  <c r="DC20" i="6"/>
  <c r="DQ20" i="6"/>
  <c r="CS20" i="6"/>
  <c r="DE20" i="6"/>
  <c r="DR20" i="6"/>
  <c r="DG20" i="6"/>
  <c r="DS20" i="6"/>
  <c r="CU20" i="6"/>
  <c r="DH20" i="6"/>
  <c r="DT20" i="6"/>
  <c r="CV20" i="6"/>
  <c r="CW20" i="6"/>
  <c r="DJ20" i="6"/>
  <c r="DV20" i="6"/>
  <c r="CX20" i="6"/>
  <c r="DK20" i="6"/>
  <c r="CL20" i="6"/>
  <c r="CY20" i="6"/>
  <c r="DL20" i="6"/>
  <c r="BG20" i="6"/>
  <c r="BT20" i="6"/>
  <c r="BY20" i="6"/>
  <c r="BH20" i="6"/>
  <c r="BU20" i="6"/>
  <c r="AW20" i="6"/>
  <c r="BI20" i="6"/>
  <c r="BV20" i="6"/>
  <c r="AX20" i="6"/>
  <c r="BJ20" i="6"/>
  <c r="BW20" i="6"/>
  <c r="AY20" i="6"/>
  <c r="BK20" i="6"/>
  <c r="AZ20" i="6"/>
  <c r="BL20" i="6"/>
  <c r="BZ20" i="6"/>
  <c r="BA20" i="6"/>
  <c r="BM20" i="6"/>
  <c r="CA20" i="6"/>
  <c r="BB20" i="6"/>
  <c r="BN20" i="6"/>
  <c r="CB20" i="6"/>
  <c r="BC20" i="6"/>
  <c r="CC20" i="6"/>
  <c r="BE20" i="6"/>
  <c r="BR20" i="6"/>
  <c r="CE20" i="6"/>
  <c r="BF20" i="6"/>
  <c r="BS20" i="6"/>
  <c r="CF20" i="6"/>
  <c r="DK17" i="6"/>
  <c r="DO17" i="6"/>
  <c r="DH17" i="6"/>
  <c r="BG17" i="6"/>
  <c r="BK17" i="6"/>
  <c r="BM17" i="6"/>
  <c r="BC17" i="6"/>
  <c r="DG14" i="6"/>
  <c r="DS14" i="6"/>
  <c r="CU14" i="6"/>
  <c r="DH14" i="6"/>
  <c r="DT14" i="6"/>
  <c r="CV14" i="6"/>
  <c r="DI14" i="6"/>
  <c r="DU14" i="6"/>
  <c r="CW14" i="6"/>
  <c r="DJ14" i="6"/>
  <c r="DV14" i="6"/>
  <c r="CX14" i="6"/>
  <c r="DK14" i="6"/>
  <c r="CL14" i="6"/>
  <c r="CY14" i="6"/>
  <c r="DL14" i="6"/>
  <c r="BY14" i="6"/>
  <c r="CM14" i="6"/>
  <c r="CZ14" i="6"/>
  <c r="DM14" i="6"/>
  <c r="CN14" i="6"/>
  <c r="DA14" i="6"/>
  <c r="DN14" i="6"/>
  <c r="CO14" i="6"/>
  <c r="DB14" i="6"/>
  <c r="DO14" i="6"/>
  <c r="CP14" i="6"/>
  <c r="DC14" i="6"/>
  <c r="DP14" i="6"/>
  <c r="CQ14" i="6"/>
  <c r="DQ14" i="6"/>
  <c r="CS14" i="6"/>
  <c r="DE14" i="6"/>
  <c r="DR14" i="6"/>
  <c r="BA14" i="6"/>
  <c r="BM14" i="6"/>
  <c r="CA14" i="6"/>
  <c r="BB14" i="6"/>
  <c r="BN14" i="6"/>
  <c r="CB14" i="6"/>
  <c r="BC14" i="6"/>
  <c r="CC14" i="6"/>
  <c r="CD14" i="6"/>
  <c r="BE14" i="6"/>
  <c r="BR14" i="6"/>
  <c r="CE14" i="6"/>
  <c r="BF14" i="6"/>
  <c r="BS14" i="6"/>
  <c r="CF14" i="6"/>
  <c r="BG14" i="6"/>
  <c r="BT14" i="6"/>
  <c r="CG14" i="6"/>
  <c r="BH14" i="6"/>
  <c r="BU14" i="6"/>
  <c r="AW14" i="6"/>
  <c r="BI14" i="6"/>
  <c r="BV14" i="6"/>
  <c r="AX14" i="6"/>
  <c r="BJ14" i="6"/>
  <c r="BW14" i="6"/>
  <c r="AY14" i="6"/>
  <c r="BK14" i="6"/>
  <c r="BX14" i="6"/>
  <c r="AZ14" i="6"/>
  <c r="BL14" i="6"/>
  <c r="BZ14" i="6"/>
  <c r="DD16" i="6"/>
  <c r="BP16" i="6"/>
  <c r="BO16" i="6"/>
  <c r="CS11" i="6"/>
  <c r="DE11" i="6"/>
  <c r="DR11" i="6"/>
  <c r="DG11" i="6"/>
  <c r="DS11" i="6"/>
  <c r="CU11" i="6"/>
  <c r="DH11" i="6"/>
  <c r="DT11" i="6"/>
  <c r="BY11" i="6"/>
  <c r="CV11" i="6"/>
  <c r="DI11" i="6"/>
  <c r="DU11" i="6"/>
  <c r="CW11" i="6"/>
  <c r="DJ11" i="6"/>
  <c r="DV11" i="6"/>
  <c r="CL11" i="6"/>
  <c r="CX11" i="6"/>
  <c r="DK11" i="6"/>
  <c r="CM11" i="6"/>
  <c r="CY11" i="6"/>
  <c r="DL11" i="6"/>
  <c r="CN11" i="6"/>
  <c r="CZ11" i="6"/>
  <c r="DM11" i="6"/>
  <c r="CO11" i="6"/>
  <c r="DA11" i="6"/>
  <c r="DN11" i="6"/>
  <c r="CP11" i="6"/>
  <c r="DB11" i="6"/>
  <c r="DO11" i="6"/>
  <c r="CQ11" i="6"/>
  <c r="DC11" i="6"/>
  <c r="DP11" i="6"/>
  <c r="DQ11" i="6"/>
  <c r="AX11" i="6"/>
  <c r="BJ11" i="6"/>
  <c r="BW11" i="6"/>
  <c r="AY11" i="6"/>
  <c r="BK11" i="6"/>
  <c r="BX11" i="6"/>
  <c r="AZ11" i="6"/>
  <c r="BL11" i="6"/>
  <c r="BZ11" i="6"/>
  <c r="BA11" i="6"/>
  <c r="BM11" i="6"/>
  <c r="CA11" i="6"/>
  <c r="BB11" i="6"/>
  <c r="BN11" i="6"/>
  <c r="CB11" i="6"/>
  <c r="BC11" i="6"/>
  <c r="CC11" i="6"/>
  <c r="CD11" i="6"/>
  <c r="BE11" i="6"/>
  <c r="BR11" i="6"/>
  <c r="CE11" i="6"/>
  <c r="BF11" i="6"/>
  <c r="BS11" i="6"/>
  <c r="CF11" i="6"/>
  <c r="BG11" i="6"/>
  <c r="BT11" i="6"/>
  <c r="CG11" i="6"/>
  <c r="BH11" i="6"/>
  <c r="BU11" i="6"/>
  <c r="AW11" i="6"/>
  <c r="BI11" i="6"/>
  <c r="BV11" i="6"/>
  <c r="DD19" i="6"/>
  <c r="BP19" i="6"/>
  <c r="O24" i="6"/>
  <c r="CT11" i="6"/>
  <c r="BD11" i="6"/>
  <c r="O32" i="6"/>
  <c r="CT19" i="6"/>
  <c r="BD19" i="6"/>
  <c r="O29" i="6"/>
  <c r="CT16" i="6"/>
  <c r="BD16" i="6"/>
  <c r="O26" i="6"/>
  <c r="DD11" i="6"/>
  <c r="BP11" i="6"/>
  <c r="CL19" i="6"/>
  <c r="CY19" i="6"/>
  <c r="DL19" i="6"/>
  <c r="CM19" i="6"/>
  <c r="CZ19" i="6"/>
  <c r="DM19" i="6"/>
  <c r="CN19" i="6"/>
  <c r="DA19" i="6"/>
  <c r="DN19" i="6"/>
  <c r="CO19" i="6"/>
  <c r="DB19" i="6"/>
  <c r="DO19" i="6"/>
  <c r="CP19" i="6"/>
  <c r="DC19" i="6"/>
  <c r="DP19" i="6"/>
  <c r="CQ19" i="6"/>
  <c r="DQ19" i="6"/>
  <c r="CS19" i="6"/>
  <c r="DE19" i="6"/>
  <c r="DR19" i="6"/>
  <c r="DG19" i="6"/>
  <c r="DS19" i="6"/>
  <c r="CU19" i="6"/>
  <c r="DH19" i="6"/>
  <c r="DT19" i="6"/>
  <c r="CV19" i="6"/>
  <c r="DI19" i="6"/>
  <c r="DU19" i="6"/>
  <c r="CW19" i="6"/>
  <c r="DJ19" i="6"/>
  <c r="DV19" i="6"/>
  <c r="CX19" i="6"/>
  <c r="DK19" i="6"/>
  <c r="BY19" i="6"/>
  <c r="BF19" i="6"/>
  <c r="BS19" i="6"/>
  <c r="CF19" i="6"/>
  <c r="BG19" i="6"/>
  <c r="BT19" i="6"/>
  <c r="CG19" i="6"/>
  <c r="BH19" i="6"/>
  <c r="BU19" i="6"/>
  <c r="AW19" i="6"/>
  <c r="BI19" i="6"/>
  <c r="BV19" i="6"/>
  <c r="AX19" i="6"/>
  <c r="BJ19" i="6"/>
  <c r="BW19" i="6"/>
  <c r="AY19" i="6"/>
  <c r="BK19" i="6"/>
  <c r="BX19" i="6"/>
  <c r="AZ19" i="6"/>
  <c r="BL19" i="6"/>
  <c r="BZ19" i="6"/>
  <c r="BA19" i="6"/>
  <c r="BM19" i="6"/>
  <c r="CA19" i="6"/>
  <c r="BB19" i="6"/>
  <c r="BN19" i="6"/>
  <c r="CB19" i="6"/>
  <c r="BC19" i="6"/>
  <c r="CC19" i="6"/>
  <c r="CD19" i="6"/>
  <c r="BE19" i="6"/>
  <c r="BR19" i="6"/>
  <c r="CE19" i="6"/>
  <c r="CV16" i="6"/>
  <c r="DI16" i="6"/>
  <c r="DU16" i="6"/>
  <c r="CW16" i="6"/>
  <c r="DJ16" i="6"/>
  <c r="DV16" i="6"/>
  <c r="CX16" i="6"/>
  <c r="DK16" i="6"/>
  <c r="CL16" i="6"/>
  <c r="CY16" i="6"/>
  <c r="DL16" i="6"/>
  <c r="CM16" i="6"/>
  <c r="CZ16" i="6"/>
  <c r="DM16" i="6"/>
  <c r="CN16" i="6"/>
  <c r="DA16" i="6"/>
  <c r="DN16" i="6"/>
  <c r="CO16" i="6"/>
  <c r="DB16" i="6"/>
  <c r="DO16" i="6"/>
  <c r="CP16" i="6"/>
  <c r="DC16" i="6"/>
  <c r="DP16" i="6"/>
  <c r="CQ16" i="6"/>
  <c r="DQ16" i="6"/>
  <c r="CS16" i="6"/>
  <c r="DE16" i="6"/>
  <c r="DR16" i="6"/>
  <c r="DG16" i="6"/>
  <c r="DS16" i="6"/>
  <c r="CU16" i="6"/>
  <c r="DH16" i="6"/>
  <c r="DT16" i="6"/>
  <c r="BC16" i="6"/>
  <c r="CC16" i="6"/>
  <c r="CD16" i="6"/>
  <c r="BE16" i="6"/>
  <c r="BR16" i="6"/>
  <c r="CE16" i="6"/>
  <c r="BF16" i="6"/>
  <c r="BS16" i="6"/>
  <c r="CF16" i="6"/>
  <c r="BG16" i="6"/>
  <c r="BT16" i="6"/>
  <c r="CG16" i="6"/>
  <c r="BH16" i="6"/>
  <c r="BU16" i="6"/>
  <c r="AW16" i="6"/>
  <c r="BI16" i="6"/>
  <c r="BV16" i="6"/>
  <c r="AX16" i="6"/>
  <c r="BJ16" i="6"/>
  <c r="BW16" i="6"/>
  <c r="AY16" i="6"/>
  <c r="BK16" i="6"/>
  <c r="BX16" i="6"/>
  <c r="BY16" i="6"/>
  <c r="AZ16" i="6"/>
  <c r="BL16" i="6"/>
  <c r="BZ16" i="6"/>
  <c r="BA16" i="6"/>
  <c r="BM16" i="6"/>
  <c r="CA16" i="6"/>
  <c r="BB16" i="6"/>
  <c r="BN16" i="6"/>
  <c r="CB16" i="6"/>
  <c r="CS13" i="6"/>
  <c r="DH13" i="6"/>
  <c r="DJ13" i="6"/>
  <c r="CM13" i="6"/>
  <c r="CO13" i="6"/>
  <c r="CQ13" i="6"/>
  <c r="BZ13" i="6"/>
  <c r="CB13" i="6"/>
  <c r="CE13" i="6"/>
  <c r="CG13" i="6"/>
  <c r="AX13" i="6"/>
  <c r="BO14" i="6"/>
  <c r="DD15" i="6"/>
  <c r="O34" i="6"/>
  <c r="CT18" i="6"/>
  <c r="BD18" i="6"/>
  <c r="O28" i="6"/>
  <c r="CT15" i="6"/>
  <c r="O25" i="6"/>
  <c r="CT12" i="6"/>
  <c r="BD12" i="6"/>
  <c r="BY9" i="6"/>
  <c r="AW9" i="6"/>
  <c r="BI9" i="6"/>
  <c r="BV9" i="6"/>
  <c r="AX9" i="6"/>
  <c r="BJ9" i="6"/>
  <c r="BW9" i="6"/>
  <c r="AY9" i="6"/>
  <c r="BK9" i="6"/>
  <c r="BX9" i="6"/>
  <c r="AZ9" i="6"/>
  <c r="BL9" i="6"/>
  <c r="BZ9" i="6"/>
  <c r="BA9" i="6"/>
  <c r="BM9" i="6"/>
  <c r="CA9" i="6"/>
  <c r="BB9" i="6"/>
  <c r="BN9" i="6"/>
  <c r="CB9" i="6"/>
  <c r="BC9" i="6"/>
  <c r="BO9" i="6"/>
  <c r="CC9" i="6"/>
  <c r="BD9" i="6"/>
  <c r="CD9" i="6"/>
  <c r="BE9" i="6"/>
  <c r="BR9" i="6"/>
  <c r="CE9" i="6"/>
  <c r="BF9" i="6"/>
  <c r="BS9" i="6"/>
  <c r="CF9" i="6"/>
  <c r="BG9" i="6"/>
  <c r="BT9" i="6"/>
  <c r="CG9" i="6"/>
  <c r="BH9" i="6"/>
  <c r="BU9" i="6"/>
  <c r="DD18" i="6"/>
  <c r="BP18" i="6"/>
  <c r="DD12" i="6"/>
  <c r="BP12" i="6"/>
  <c r="CO21" i="6"/>
  <c r="CQ21" i="6"/>
  <c r="DS21" i="6"/>
  <c r="DU21" i="6"/>
  <c r="CL21" i="6"/>
  <c r="BH21" i="6"/>
  <c r="BJ21" i="6"/>
  <c r="BL21" i="6"/>
  <c r="BN21" i="6"/>
  <c r="BR21" i="6"/>
  <c r="BT21" i="6"/>
  <c r="CX18" i="6"/>
  <c r="DK18" i="6"/>
  <c r="CL18" i="6"/>
  <c r="CY18" i="6"/>
  <c r="DL18" i="6"/>
  <c r="CM18" i="6"/>
  <c r="CZ18" i="6"/>
  <c r="DM18" i="6"/>
  <c r="CN18" i="6"/>
  <c r="DA18" i="6"/>
  <c r="DN18" i="6"/>
  <c r="CO18" i="6"/>
  <c r="DB18" i="6"/>
  <c r="DO18" i="6"/>
  <c r="CP18" i="6"/>
  <c r="DC18" i="6"/>
  <c r="DP18" i="6"/>
  <c r="CQ18" i="6"/>
  <c r="DQ18" i="6"/>
  <c r="CS18" i="6"/>
  <c r="DE18" i="6"/>
  <c r="DR18" i="6"/>
  <c r="DG18" i="6"/>
  <c r="DS18" i="6"/>
  <c r="CU18" i="6"/>
  <c r="DH18" i="6"/>
  <c r="DT18" i="6"/>
  <c r="CV18" i="6"/>
  <c r="DI18" i="6"/>
  <c r="DU18" i="6"/>
  <c r="CW18" i="6"/>
  <c r="DJ18" i="6"/>
  <c r="DV18" i="6"/>
  <c r="BE18" i="6"/>
  <c r="BR18" i="6"/>
  <c r="CE18" i="6"/>
  <c r="BF18" i="6"/>
  <c r="BS18" i="6"/>
  <c r="CF18" i="6"/>
  <c r="BG18" i="6"/>
  <c r="BT18" i="6"/>
  <c r="CG18" i="6"/>
  <c r="BH18" i="6"/>
  <c r="BU18" i="6"/>
  <c r="AW18" i="6"/>
  <c r="BI18" i="6"/>
  <c r="BV18" i="6"/>
  <c r="AX18" i="6"/>
  <c r="BJ18" i="6"/>
  <c r="BW18" i="6"/>
  <c r="AY18" i="6"/>
  <c r="BK18" i="6"/>
  <c r="BX18" i="6"/>
  <c r="AZ18" i="6"/>
  <c r="BL18" i="6"/>
  <c r="BZ18" i="6"/>
  <c r="BA18" i="6"/>
  <c r="BM18" i="6"/>
  <c r="CA18" i="6"/>
  <c r="BB18" i="6"/>
  <c r="BN18" i="6"/>
  <c r="CB18" i="6"/>
  <c r="BC18" i="6"/>
  <c r="CC18" i="6"/>
  <c r="BY18" i="6"/>
  <c r="CD18" i="6"/>
  <c r="CU15" i="6"/>
  <c r="DH15" i="6"/>
  <c r="DT15" i="6"/>
  <c r="CV15" i="6"/>
  <c r="DI15" i="6"/>
  <c r="DU15" i="6"/>
  <c r="CW15" i="6"/>
  <c r="DJ15" i="6"/>
  <c r="DV15" i="6"/>
  <c r="CX15" i="6"/>
  <c r="DK15" i="6"/>
  <c r="CL15" i="6"/>
  <c r="CY15" i="6"/>
  <c r="DL15" i="6"/>
  <c r="CM15" i="6"/>
  <c r="CZ15" i="6"/>
  <c r="DM15" i="6"/>
  <c r="CN15" i="6"/>
  <c r="DA15" i="6"/>
  <c r="DN15" i="6"/>
  <c r="CO15" i="6"/>
  <c r="DB15" i="6"/>
  <c r="DO15" i="6"/>
  <c r="CP15" i="6"/>
  <c r="DC15" i="6"/>
  <c r="DP15" i="6"/>
  <c r="CQ15" i="6"/>
  <c r="DQ15" i="6"/>
  <c r="CS15" i="6"/>
  <c r="DE15" i="6"/>
  <c r="DR15" i="6"/>
  <c r="DG15" i="6"/>
  <c r="DS15" i="6"/>
  <c r="BN15" i="6"/>
  <c r="BR15" i="6"/>
  <c r="BT15" i="6"/>
  <c r="BV15" i="6"/>
  <c r="BK15" i="6"/>
  <c r="BM15" i="6"/>
  <c r="CS12" i="6"/>
  <c r="DE12" i="6"/>
  <c r="DR12" i="6"/>
  <c r="DG12" i="6"/>
  <c r="DS12" i="6"/>
  <c r="CU12" i="6"/>
  <c r="DH12" i="6"/>
  <c r="DT12" i="6"/>
  <c r="CV12" i="6"/>
  <c r="DI12" i="6"/>
  <c r="DU12" i="6"/>
  <c r="BY12" i="6"/>
  <c r="CW12" i="6"/>
  <c r="DJ12" i="6"/>
  <c r="DV12" i="6"/>
  <c r="CL12" i="6"/>
  <c r="CX12" i="6"/>
  <c r="DK12" i="6"/>
  <c r="CM12" i="6"/>
  <c r="CY12" i="6"/>
  <c r="DL12" i="6"/>
  <c r="CN12" i="6"/>
  <c r="CZ12" i="6"/>
  <c r="DM12" i="6"/>
  <c r="CO12" i="6"/>
  <c r="DA12" i="6"/>
  <c r="DN12" i="6"/>
  <c r="CP12" i="6"/>
  <c r="DB12" i="6"/>
  <c r="DO12" i="6"/>
  <c r="CQ12" i="6"/>
  <c r="DC12" i="6"/>
  <c r="DP12" i="6"/>
  <c r="DQ12" i="6"/>
  <c r="AY12" i="6"/>
  <c r="BK12" i="6"/>
  <c r="BX12" i="6"/>
  <c r="AZ12" i="6"/>
  <c r="BL12" i="6"/>
  <c r="BZ12" i="6"/>
  <c r="BA12" i="6"/>
  <c r="BM12" i="6"/>
  <c r="CA12" i="6"/>
  <c r="BB12" i="6"/>
  <c r="BN12" i="6"/>
  <c r="CB12" i="6"/>
  <c r="BC12" i="6"/>
  <c r="CC12" i="6"/>
  <c r="CD12" i="6"/>
  <c r="BE12" i="6"/>
  <c r="BR12" i="6"/>
  <c r="CE12" i="6"/>
  <c r="BF12" i="6"/>
  <c r="BS12" i="6"/>
  <c r="CF12" i="6"/>
  <c r="BG12" i="6"/>
  <c r="BT12" i="6"/>
  <c r="CG12" i="6"/>
  <c r="BH12" i="6"/>
  <c r="BU12" i="6"/>
  <c r="AW12" i="6"/>
  <c r="BI12" i="6"/>
  <c r="BV12" i="6"/>
  <c r="AX12" i="6"/>
  <c r="BJ12" i="6"/>
  <c r="BW12" i="6"/>
  <c r="CS9" i="6"/>
  <c r="DE9" i="6"/>
  <c r="DR9" i="6"/>
  <c r="CT9" i="6"/>
  <c r="DG9" i="6"/>
  <c r="DS9" i="6"/>
  <c r="CU9" i="6"/>
  <c r="DH9" i="6"/>
  <c r="DT9" i="6"/>
  <c r="CV9" i="6"/>
  <c r="DI9" i="6"/>
  <c r="DU9" i="6"/>
  <c r="CW9" i="6"/>
  <c r="DJ9" i="6"/>
  <c r="DV9" i="6"/>
  <c r="CL9" i="6"/>
  <c r="CX9" i="6"/>
  <c r="DK9" i="6"/>
  <c r="CM9" i="6"/>
  <c r="CY9" i="6"/>
  <c r="DL9" i="6"/>
  <c r="CN9" i="6"/>
  <c r="CZ9" i="6"/>
  <c r="DM9" i="6"/>
  <c r="CO9" i="6"/>
  <c r="DA9" i="6"/>
  <c r="DN9" i="6"/>
  <c r="CP9" i="6"/>
  <c r="DB9" i="6"/>
  <c r="DO9" i="6"/>
  <c r="CQ9" i="6"/>
  <c r="DC9" i="6"/>
  <c r="DP9" i="6"/>
  <c r="DD9" i="6"/>
  <c r="DQ9" i="6"/>
  <c r="BP9" i="6"/>
  <c r="H33" i="6"/>
  <c r="H30" i="6"/>
  <c r="BO30" i="6" s="1"/>
  <c r="H27" i="6"/>
  <c r="H26" i="6"/>
  <c r="DD26" i="6" s="1"/>
  <c r="H34" i="6"/>
  <c r="H31" i="6"/>
  <c r="H28" i="6"/>
  <c r="H25" i="6"/>
  <c r="DD25" i="6" s="1"/>
  <c r="H24" i="6"/>
  <c r="DD24" i="6" s="1"/>
  <c r="H32" i="6"/>
  <c r="DD32" i="6" s="1"/>
  <c r="O31" i="6"/>
  <c r="H29" i="6"/>
  <c r="DM3" i="14"/>
  <c r="DN3" i="14" s="1"/>
  <c r="DO3" i="14" s="1"/>
  <c r="DF3" i="14" s="1"/>
  <c r="AV3" i="14"/>
  <c r="DH3" i="14" s="1"/>
  <c r="AX3" i="14"/>
  <c r="DI3" i="14" s="1"/>
  <c r="AY3" i="14"/>
  <c r="DP2" i="14" s="1"/>
  <c r="DE2" i="14" s="1"/>
  <c r="BA2" i="14"/>
  <c r="DL2" i="14" s="1"/>
  <c r="DM2" i="14" s="1"/>
  <c r="DN2" i="14" s="1"/>
  <c r="DO2" i="14" s="1"/>
  <c r="DF2" i="14" s="1"/>
  <c r="DG2" i="14" s="1"/>
  <c r="AV2" i="14"/>
  <c r="DH2" i="14" s="1"/>
  <c r="AX2" i="14"/>
  <c r="DI2" i="14" s="1"/>
  <c r="AY2" i="14"/>
  <c r="DJ2" i="14" s="1"/>
  <c r="AZ2" i="14"/>
  <c r="BY2" i="15" l="1"/>
  <c r="AX92" i="13"/>
  <c r="AW93" i="13" s="1"/>
  <c r="AY92" i="13"/>
  <c r="BZ3" i="15"/>
  <c r="AI3" i="15"/>
  <c r="AJ3" i="15" s="1"/>
  <c r="AI2" i="15"/>
  <c r="AJ2" i="15"/>
  <c r="BY3" i="15"/>
  <c r="AY15" i="6"/>
  <c r="BG15" i="6"/>
  <c r="BB15" i="6"/>
  <c r="BE21" i="6"/>
  <c r="AZ21" i="6"/>
  <c r="DM21" i="6"/>
  <c r="DI21" i="6"/>
  <c r="DP21" i="6"/>
  <c r="BP15" i="6"/>
  <c r="BV13" i="6"/>
  <c r="BR13" i="6"/>
  <c r="BL13" i="6"/>
  <c r="DM13" i="6"/>
  <c r="CW13" i="6"/>
  <c r="CB17" i="6"/>
  <c r="AY17" i="6"/>
  <c r="CF17" i="6"/>
  <c r="CU17" i="6"/>
  <c r="DB17" i="6"/>
  <c r="CX17" i="6"/>
  <c r="BW15" i="6"/>
  <c r="CF15" i="6"/>
  <c r="CD21" i="6"/>
  <c r="BX21" i="6"/>
  <c r="CZ21" i="6"/>
  <c r="CV21" i="6"/>
  <c r="DC21" i="6"/>
  <c r="BI13" i="6"/>
  <c r="BE13" i="6"/>
  <c r="AZ13" i="6"/>
  <c r="CZ13" i="6"/>
  <c r="DU13" i="6"/>
  <c r="BN17" i="6"/>
  <c r="BW17" i="6"/>
  <c r="BS17" i="6"/>
  <c r="DS17" i="6"/>
  <c r="CO17" i="6"/>
  <c r="DV17" i="6"/>
  <c r="BD17" i="6"/>
  <c r="BJ15" i="6"/>
  <c r="BS15" i="6"/>
  <c r="CC21" i="6"/>
  <c r="BK21" i="6"/>
  <c r="CM21" i="6"/>
  <c r="DT21" i="6"/>
  <c r="CP21" i="6"/>
  <c r="BP21" i="6"/>
  <c r="AW13" i="6"/>
  <c r="CD13" i="6"/>
  <c r="DQ13" i="6"/>
  <c r="CN13" i="6"/>
  <c r="DI13" i="6"/>
  <c r="BD13" i="6"/>
  <c r="BP13" i="6"/>
  <c r="BB17" i="6"/>
  <c r="BJ17" i="6"/>
  <c r="BF17" i="6"/>
  <c r="DG17" i="6"/>
  <c r="DN17" i="6"/>
  <c r="DJ17" i="6"/>
  <c r="CT17" i="6"/>
  <c r="AX15" i="6"/>
  <c r="BF15" i="6"/>
  <c r="BC21" i="6"/>
  <c r="AY21" i="6"/>
  <c r="DL21" i="6"/>
  <c r="DH21" i="6"/>
  <c r="DO21" i="6"/>
  <c r="DD21" i="6"/>
  <c r="BU13" i="6"/>
  <c r="CC13" i="6"/>
  <c r="DP13" i="6"/>
  <c r="DL13" i="6"/>
  <c r="CV13" i="6"/>
  <c r="CT13" i="6"/>
  <c r="DD13" i="6"/>
  <c r="BO17" i="6"/>
  <c r="BY17" i="6"/>
  <c r="AX17" i="6"/>
  <c r="CE17" i="6"/>
  <c r="DR17" i="6"/>
  <c r="DA17" i="6"/>
  <c r="CW17" i="6"/>
  <c r="CA15" i="6"/>
  <c r="BY15" i="6"/>
  <c r="CE15" i="6"/>
  <c r="CG21" i="6"/>
  <c r="CB21" i="6"/>
  <c r="BW21" i="6"/>
  <c r="CY21" i="6"/>
  <c r="CU21" i="6"/>
  <c r="DB21" i="6"/>
  <c r="BD15" i="6"/>
  <c r="BO13" i="6"/>
  <c r="BH13" i="6"/>
  <c r="BC13" i="6"/>
  <c r="DC13" i="6"/>
  <c r="CY13" i="6"/>
  <c r="DT13" i="6"/>
  <c r="CA17" i="6"/>
  <c r="BV17" i="6"/>
  <c r="BR17" i="6"/>
  <c r="DE17" i="6"/>
  <c r="CN17" i="6"/>
  <c r="DD34" i="6"/>
  <c r="CS17" i="6"/>
  <c r="BO21" i="6"/>
  <c r="M25" i="9"/>
  <c r="BA15" i="6"/>
  <c r="BI15" i="6"/>
  <c r="BE15" i="6"/>
  <c r="BG21" i="6"/>
  <c r="BB21" i="6"/>
  <c r="AX21" i="6"/>
  <c r="DK21" i="6"/>
  <c r="DG21" i="6"/>
  <c r="BY21" i="6"/>
  <c r="BX13" i="6"/>
  <c r="BT13" i="6"/>
  <c r="BN13" i="6"/>
  <c r="DO13" i="6"/>
  <c r="DK13" i="6"/>
  <c r="CU13" i="6"/>
  <c r="BA17" i="6"/>
  <c r="AW17" i="6"/>
  <c r="CD17" i="6"/>
  <c r="DQ17" i="6"/>
  <c r="CZ17" i="6"/>
  <c r="BZ15" i="6"/>
  <c r="AW15" i="6"/>
  <c r="CD15" i="6"/>
  <c r="CF21" i="6"/>
  <c r="CA21" i="6"/>
  <c r="BV21" i="6"/>
  <c r="CX21" i="6"/>
  <c r="DR21" i="6"/>
  <c r="DN21" i="6"/>
  <c r="BK13" i="6"/>
  <c r="BG13" i="6"/>
  <c r="BB13" i="6"/>
  <c r="DB13" i="6"/>
  <c r="CX13" i="6"/>
  <c r="DS13" i="6"/>
  <c r="BZ17" i="6"/>
  <c r="BU17" i="6"/>
  <c r="DU17" i="6"/>
  <c r="CQ17" i="6"/>
  <c r="CM17" i="6"/>
  <c r="BO15" i="6"/>
  <c r="DL3" i="14" s="1"/>
  <c r="DP3" i="14" s="1"/>
  <c r="BO19" i="6"/>
  <c r="DM17" i="6"/>
  <c r="BL15" i="6"/>
  <c r="BU15" i="6"/>
  <c r="CC15" i="6"/>
  <c r="BS21" i="6"/>
  <c r="BM21" i="6"/>
  <c r="BI21" i="6"/>
  <c r="DV21" i="6"/>
  <c r="DE21" i="6"/>
  <c r="DA21" i="6"/>
  <c r="AY13" i="6"/>
  <c r="CF13" i="6"/>
  <c r="CA13" i="6"/>
  <c r="CP13" i="6"/>
  <c r="CL13" i="6"/>
  <c r="DG13" i="6"/>
  <c r="BL17" i="6"/>
  <c r="BH17" i="6"/>
  <c r="DI17" i="6"/>
  <c r="DP17" i="6"/>
  <c r="DL17" i="6"/>
  <c r="CZ20" i="6"/>
  <c r="BP14" i="6"/>
  <c r="BO18" i="6"/>
  <c r="BI17" i="6"/>
  <c r="AZ15" i="6"/>
  <c r="BH15" i="6"/>
  <c r="BC15" i="6"/>
  <c r="BF21" i="6"/>
  <c r="BA21" i="6"/>
  <c r="AW21" i="6"/>
  <c r="DJ21" i="6"/>
  <c r="CS21" i="6"/>
  <c r="CN21" i="6"/>
  <c r="BD21" i="6"/>
  <c r="BW13" i="6"/>
  <c r="BS13" i="6"/>
  <c r="BM13" i="6"/>
  <c r="DN13" i="6"/>
  <c r="BY13" i="6"/>
  <c r="DR13" i="6"/>
  <c r="AZ17" i="6"/>
  <c r="CG17" i="6"/>
  <c r="CV17" i="6"/>
  <c r="DC17" i="6"/>
  <c r="CY17" i="6"/>
  <c r="DU20" i="6"/>
  <c r="CQ20" i="6"/>
  <c r="CM20" i="6"/>
  <c r="BE17" i="6"/>
  <c r="BO27" i="6"/>
  <c r="BO33" i="6"/>
  <c r="BX15" i="6"/>
  <c r="CG15" i="6"/>
  <c r="CE21" i="6"/>
  <c r="BZ21" i="6"/>
  <c r="BU21" i="6"/>
  <c r="CW21" i="6"/>
  <c r="DQ21" i="6"/>
  <c r="BJ13" i="6"/>
  <c r="BF13" i="6"/>
  <c r="BA13" i="6"/>
  <c r="DA13" i="6"/>
  <c r="DV13" i="6"/>
  <c r="CC17" i="6"/>
  <c r="BX17" i="6"/>
  <c r="BT17" i="6"/>
  <c r="DT17" i="6"/>
  <c r="CD20" i="6"/>
  <c r="BX20" i="6"/>
  <c r="DI20" i="6"/>
  <c r="BO25" i="6"/>
  <c r="DD28" i="6"/>
  <c r="BO29" i="6"/>
  <c r="CR16" i="6"/>
  <c r="BO31" i="6"/>
  <c r="CR9" i="6"/>
  <c r="BP30" i="6"/>
  <c r="CR13" i="6"/>
  <c r="DX13" i="6" s="1"/>
  <c r="CR11" i="6"/>
  <c r="DX11" i="6" s="1"/>
  <c r="CR15" i="6"/>
  <c r="DX15" i="6" s="1"/>
  <c r="CR18" i="6"/>
  <c r="DX18" i="6" s="1"/>
  <c r="CR21" i="6"/>
  <c r="DX21" i="6" s="1"/>
  <c r="DX16" i="6"/>
  <c r="BP28" i="6"/>
  <c r="CT28" i="6"/>
  <c r="BD28" i="6"/>
  <c r="BP26" i="6"/>
  <c r="CT32" i="6"/>
  <c r="BD32" i="6"/>
  <c r="CT33" i="6"/>
  <c r="BD33" i="6"/>
  <c r="CR19" i="6"/>
  <c r="DX19" i="6" s="1"/>
  <c r="BP34" i="6"/>
  <c r="CR17" i="6"/>
  <c r="DX17" i="6" s="1"/>
  <c r="BP29" i="6"/>
  <c r="CW31" i="6"/>
  <c r="DJ31" i="6"/>
  <c r="DV31" i="6"/>
  <c r="CX31" i="6"/>
  <c r="DK31" i="6"/>
  <c r="CL31" i="6"/>
  <c r="CY31" i="6"/>
  <c r="DL31" i="6"/>
  <c r="CM31" i="6"/>
  <c r="CZ31" i="6"/>
  <c r="DM31" i="6"/>
  <c r="CN31" i="6"/>
  <c r="DA31" i="6"/>
  <c r="DN31" i="6"/>
  <c r="CO31" i="6"/>
  <c r="DB31" i="6"/>
  <c r="DO31" i="6"/>
  <c r="CP31" i="6"/>
  <c r="DC31" i="6"/>
  <c r="DP31" i="6"/>
  <c r="CQ31" i="6"/>
  <c r="DQ31" i="6"/>
  <c r="CS31" i="6"/>
  <c r="DE31" i="6"/>
  <c r="DR31" i="6"/>
  <c r="DG31" i="6"/>
  <c r="DS31" i="6"/>
  <c r="CU31" i="6"/>
  <c r="DH31" i="6"/>
  <c r="DT31" i="6"/>
  <c r="CV31" i="6"/>
  <c r="DI31" i="6"/>
  <c r="DU31" i="6"/>
  <c r="CD31" i="6"/>
  <c r="BE31" i="6"/>
  <c r="BR31" i="6"/>
  <c r="CE31" i="6"/>
  <c r="BF31" i="6"/>
  <c r="BS31" i="6"/>
  <c r="CF31" i="6"/>
  <c r="BG31" i="6"/>
  <c r="BT31" i="6"/>
  <c r="CG31" i="6"/>
  <c r="BY31" i="6"/>
  <c r="BH31" i="6"/>
  <c r="BU31" i="6"/>
  <c r="AW31" i="6"/>
  <c r="BI31" i="6"/>
  <c r="BV31" i="6"/>
  <c r="AX31" i="6"/>
  <c r="BJ31" i="6"/>
  <c r="BW31" i="6"/>
  <c r="AY31" i="6"/>
  <c r="BK31" i="6"/>
  <c r="BX31" i="6"/>
  <c r="AZ31" i="6"/>
  <c r="BL31" i="6"/>
  <c r="BZ31" i="6"/>
  <c r="BA31" i="6"/>
  <c r="BM31" i="6"/>
  <c r="CA31" i="6"/>
  <c r="BB31" i="6"/>
  <c r="BN31" i="6"/>
  <c r="CB31" i="6"/>
  <c r="BC31" i="6"/>
  <c r="CC31" i="6"/>
  <c r="CR12" i="6"/>
  <c r="DX12" i="6" s="1"/>
  <c r="BP32" i="6"/>
  <c r="BP27" i="6"/>
  <c r="DD29" i="6"/>
  <c r="CT24" i="6"/>
  <c r="BD24" i="6"/>
  <c r="DD27" i="6"/>
  <c r="CR20" i="6"/>
  <c r="DX20" i="6" s="1"/>
  <c r="BO24" i="6"/>
  <c r="CQ26" i="6"/>
  <c r="DQ26" i="6"/>
  <c r="CS26" i="6"/>
  <c r="DE26" i="6"/>
  <c r="DR26" i="6"/>
  <c r="DG26" i="6"/>
  <c r="DS26" i="6"/>
  <c r="CU26" i="6"/>
  <c r="DH26" i="6"/>
  <c r="DT26" i="6"/>
  <c r="BY26" i="6"/>
  <c r="CV26" i="6"/>
  <c r="DI26" i="6"/>
  <c r="DU26" i="6"/>
  <c r="CW26" i="6"/>
  <c r="DJ26" i="6"/>
  <c r="DV26" i="6"/>
  <c r="CX26" i="6"/>
  <c r="DK26" i="6"/>
  <c r="CL26" i="6"/>
  <c r="CY26" i="6"/>
  <c r="DL26" i="6"/>
  <c r="CM26" i="6"/>
  <c r="CZ26" i="6"/>
  <c r="DM26" i="6"/>
  <c r="CN26" i="6"/>
  <c r="DA26" i="6"/>
  <c r="DN26" i="6"/>
  <c r="CO26" i="6"/>
  <c r="DB26" i="6"/>
  <c r="DO26" i="6"/>
  <c r="CP26" i="6"/>
  <c r="DC26" i="6"/>
  <c r="DP26" i="6"/>
  <c r="AY26" i="6"/>
  <c r="BK26" i="6"/>
  <c r="BX26" i="6"/>
  <c r="AZ26" i="6"/>
  <c r="BL26" i="6"/>
  <c r="BZ26" i="6"/>
  <c r="BA26" i="6"/>
  <c r="BM26" i="6"/>
  <c r="CA26" i="6"/>
  <c r="BB26" i="6"/>
  <c r="BN26" i="6"/>
  <c r="CB26" i="6"/>
  <c r="BC26" i="6"/>
  <c r="CC26" i="6"/>
  <c r="CD26" i="6"/>
  <c r="BE26" i="6"/>
  <c r="BR26" i="6"/>
  <c r="CE26" i="6"/>
  <c r="BF26" i="6"/>
  <c r="BS26" i="6"/>
  <c r="CF26" i="6"/>
  <c r="BG26" i="6"/>
  <c r="BT26" i="6"/>
  <c r="CG26" i="6"/>
  <c r="BH26" i="6"/>
  <c r="BU26" i="6"/>
  <c r="AW26" i="6"/>
  <c r="BI26" i="6"/>
  <c r="BV26" i="6"/>
  <c r="AX26" i="6"/>
  <c r="BJ26" i="6"/>
  <c r="BW26" i="6"/>
  <c r="BP25" i="6"/>
  <c r="BP33" i="6"/>
  <c r="DG28" i="6"/>
  <c r="DS28" i="6"/>
  <c r="CU28" i="6"/>
  <c r="DH28" i="6"/>
  <c r="DT28" i="6"/>
  <c r="CV28" i="6"/>
  <c r="DI28" i="6"/>
  <c r="DU28" i="6"/>
  <c r="CW28" i="6"/>
  <c r="DJ28" i="6"/>
  <c r="DV28" i="6"/>
  <c r="CX28" i="6"/>
  <c r="DK28" i="6"/>
  <c r="CL28" i="6"/>
  <c r="CY28" i="6"/>
  <c r="DL28" i="6"/>
  <c r="BY28" i="6"/>
  <c r="CM28" i="6"/>
  <c r="CZ28" i="6"/>
  <c r="DM28" i="6"/>
  <c r="CN28" i="6"/>
  <c r="DA28" i="6"/>
  <c r="DN28" i="6"/>
  <c r="CO28" i="6"/>
  <c r="DB28" i="6"/>
  <c r="DO28" i="6"/>
  <c r="CP28" i="6"/>
  <c r="DC28" i="6"/>
  <c r="DP28" i="6"/>
  <c r="CQ28" i="6"/>
  <c r="DQ28" i="6"/>
  <c r="CS28" i="6"/>
  <c r="DE28" i="6"/>
  <c r="DR28" i="6"/>
  <c r="BA28" i="6"/>
  <c r="BM28" i="6"/>
  <c r="CA28" i="6"/>
  <c r="BB28" i="6"/>
  <c r="BN28" i="6"/>
  <c r="CB28" i="6"/>
  <c r="BC28" i="6"/>
  <c r="CC28" i="6"/>
  <c r="CD28" i="6"/>
  <c r="BE28" i="6"/>
  <c r="BR28" i="6"/>
  <c r="CE28" i="6"/>
  <c r="BF28" i="6"/>
  <c r="BS28" i="6"/>
  <c r="CF28" i="6"/>
  <c r="BG28" i="6"/>
  <c r="BT28" i="6"/>
  <c r="CG28" i="6"/>
  <c r="BH28" i="6"/>
  <c r="BU28" i="6"/>
  <c r="AW28" i="6"/>
  <c r="BI28" i="6"/>
  <c r="BV28" i="6"/>
  <c r="AX28" i="6"/>
  <c r="BJ28" i="6"/>
  <c r="BW28" i="6"/>
  <c r="AY28" i="6"/>
  <c r="BK28" i="6"/>
  <c r="BX28" i="6"/>
  <c r="AZ28" i="6"/>
  <c r="BL28" i="6"/>
  <c r="BZ28" i="6"/>
  <c r="CM34" i="6"/>
  <c r="CZ34" i="6"/>
  <c r="DM34" i="6"/>
  <c r="CN34" i="6"/>
  <c r="DA34" i="6"/>
  <c r="DN34" i="6"/>
  <c r="CO34" i="6"/>
  <c r="DB34" i="6"/>
  <c r="DO34" i="6"/>
  <c r="CP34" i="6"/>
  <c r="DC34" i="6"/>
  <c r="DP34" i="6"/>
  <c r="CQ34" i="6"/>
  <c r="DQ34" i="6"/>
  <c r="CS34" i="6"/>
  <c r="DE34" i="6"/>
  <c r="DR34" i="6"/>
  <c r="DG34" i="6"/>
  <c r="DS34" i="6"/>
  <c r="CU34" i="6"/>
  <c r="DH34" i="6"/>
  <c r="DT34" i="6"/>
  <c r="CV34" i="6"/>
  <c r="DI34" i="6"/>
  <c r="DU34" i="6"/>
  <c r="CW34" i="6"/>
  <c r="DJ34" i="6"/>
  <c r="DV34" i="6"/>
  <c r="CX34" i="6"/>
  <c r="DK34" i="6"/>
  <c r="CL34" i="6"/>
  <c r="CY34" i="6"/>
  <c r="DL34" i="6"/>
  <c r="BG34" i="6"/>
  <c r="BT34" i="6"/>
  <c r="CG34" i="6"/>
  <c r="BH34" i="6"/>
  <c r="BU34" i="6"/>
  <c r="AW34" i="6"/>
  <c r="BI34" i="6"/>
  <c r="BV34" i="6"/>
  <c r="AX34" i="6"/>
  <c r="BJ34" i="6"/>
  <c r="BW34" i="6"/>
  <c r="AY34" i="6"/>
  <c r="BK34" i="6"/>
  <c r="BX34" i="6"/>
  <c r="AZ34" i="6"/>
  <c r="BL34" i="6"/>
  <c r="BZ34" i="6"/>
  <c r="BA34" i="6"/>
  <c r="BM34" i="6"/>
  <c r="CA34" i="6"/>
  <c r="BY34" i="6"/>
  <c r="BB34" i="6"/>
  <c r="BN34" i="6"/>
  <c r="CB34" i="6"/>
  <c r="BC34" i="6"/>
  <c r="CC34" i="6"/>
  <c r="CD34" i="6"/>
  <c r="BE34" i="6"/>
  <c r="BR34" i="6"/>
  <c r="CE34" i="6"/>
  <c r="BF34" i="6"/>
  <c r="BS34" i="6"/>
  <c r="CF34" i="6"/>
  <c r="CT34" i="6"/>
  <c r="BD34" i="6"/>
  <c r="DD33" i="6"/>
  <c r="BP24" i="6"/>
  <c r="CS27" i="6"/>
  <c r="DE27" i="6"/>
  <c r="DR27" i="6"/>
  <c r="DG27" i="6"/>
  <c r="DS27" i="6"/>
  <c r="CU27" i="6"/>
  <c r="DH27" i="6"/>
  <c r="DT27" i="6"/>
  <c r="CV27" i="6"/>
  <c r="DI27" i="6"/>
  <c r="DU27" i="6"/>
  <c r="CW27" i="6"/>
  <c r="DJ27" i="6"/>
  <c r="DV27" i="6"/>
  <c r="BY27" i="6"/>
  <c r="CX27" i="6"/>
  <c r="DK27" i="6"/>
  <c r="CL27" i="6"/>
  <c r="CY27" i="6"/>
  <c r="DL27" i="6"/>
  <c r="CM27" i="6"/>
  <c r="CZ27" i="6"/>
  <c r="DM27" i="6"/>
  <c r="CN27" i="6"/>
  <c r="DA27" i="6"/>
  <c r="DN27" i="6"/>
  <c r="CO27" i="6"/>
  <c r="DB27" i="6"/>
  <c r="DO27" i="6"/>
  <c r="CP27" i="6"/>
  <c r="DC27" i="6"/>
  <c r="DP27" i="6"/>
  <c r="CQ27" i="6"/>
  <c r="DQ27" i="6"/>
  <c r="AZ27" i="6"/>
  <c r="BL27" i="6"/>
  <c r="BZ27" i="6"/>
  <c r="BA27" i="6"/>
  <c r="BM27" i="6"/>
  <c r="CA27" i="6"/>
  <c r="BB27" i="6"/>
  <c r="BN27" i="6"/>
  <c r="CB27" i="6"/>
  <c r="BC27" i="6"/>
  <c r="CC27" i="6"/>
  <c r="CD27" i="6"/>
  <c r="BE27" i="6"/>
  <c r="BR27" i="6"/>
  <c r="CE27" i="6"/>
  <c r="BF27" i="6"/>
  <c r="BS27" i="6"/>
  <c r="CF27" i="6"/>
  <c r="BG27" i="6"/>
  <c r="BT27" i="6"/>
  <c r="CG27" i="6"/>
  <c r="BH27" i="6"/>
  <c r="BU27" i="6"/>
  <c r="AW27" i="6"/>
  <c r="BI27" i="6"/>
  <c r="BV27" i="6"/>
  <c r="AX27" i="6"/>
  <c r="BJ27" i="6"/>
  <c r="BW27" i="6"/>
  <c r="AY27" i="6"/>
  <c r="BK27" i="6"/>
  <c r="BX27" i="6"/>
  <c r="CV30" i="6"/>
  <c r="DI30" i="6"/>
  <c r="DU30" i="6"/>
  <c r="CW30" i="6"/>
  <c r="DJ30" i="6"/>
  <c r="DV30" i="6"/>
  <c r="CX30" i="6"/>
  <c r="DK30" i="6"/>
  <c r="CL30" i="6"/>
  <c r="CY30" i="6"/>
  <c r="DL30" i="6"/>
  <c r="CM30" i="6"/>
  <c r="CZ30" i="6"/>
  <c r="DM30" i="6"/>
  <c r="CN30" i="6"/>
  <c r="DA30" i="6"/>
  <c r="DN30" i="6"/>
  <c r="CO30" i="6"/>
  <c r="DB30" i="6"/>
  <c r="DO30" i="6"/>
  <c r="CP30" i="6"/>
  <c r="DC30" i="6"/>
  <c r="DP30" i="6"/>
  <c r="CQ30" i="6"/>
  <c r="DQ30" i="6"/>
  <c r="CS30" i="6"/>
  <c r="DE30" i="6"/>
  <c r="DR30" i="6"/>
  <c r="DG30" i="6"/>
  <c r="DS30" i="6"/>
  <c r="CU30" i="6"/>
  <c r="DH30" i="6"/>
  <c r="DT30" i="6"/>
  <c r="BC30" i="6"/>
  <c r="CC30" i="6"/>
  <c r="CD30" i="6"/>
  <c r="BE30" i="6"/>
  <c r="BR30" i="6"/>
  <c r="CE30" i="6"/>
  <c r="BY30" i="6"/>
  <c r="BF30" i="6"/>
  <c r="BS30" i="6"/>
  <c r="CF30" i="6"/>
  <c r="BG30" i="6"/>
  <c r="BT30" i="6"/>
  <c r="CG30" i="6"/>
  <c r="BH30" i="6"/>
  <c r="BU30" i="6"/>
  <c r="AW30" i="6"/>
  <c r="BI30" i="6"/>
  <c r="BV30" i="6"/>
  <c r="AX30" i="6"/>
  <c r="BJ30" i="6"/>
  <c r="BW30" i="6"/>
  <c r="AY30" i="6"/>
  <c r="BK30" i="6"/>
  <c r="BX30" i="6"/>
  <c r="AZ30" i="6"/>
  <c r="BL30" i="6"/>
  <c r="BZ30" i="6"/>
  <c r="BA30" i="6"/>
  <c r="BM30" i="6"/>
  <c r="CA30" i="6"/>
  <c r="BB30" i="6"/>
  <c r="BN30" i="6"/>
  <c r="CB30" i="6"/>
  <c r="BP31" i="6"/>
  <c r="BO26" i="6"/>
  <c r="CT26" i="6"/>
  <c r="BD26" i="6"/>
  <c r="BO28" i="6"/>
  <c r="CT27" i="6"/>
  <c r="BD27" i="6"/>
  <c r="CX32" i="6"/>
  <c r="DK32" i="6"/>
  <c r="CL32" i="6"/>
  <c r="CY32" i="6"/>
  <c r="DL32" i="6"/>
  <c r="CM32" i="6"/>
  <c r="CZ32" i="6"/>
  <c r="DM32" i="6"/>
  <c r="CN32" i="6"/>
  <c r="DA32" i="6"/>
  <c r="DN32" i="6"/>
  <c r="CO32" i="6"/>
  <c r="DB32" i="6"/>
  <c r="DO32" i="6"/>
  <c r="CP32" i="6"/>
  <c r="DC32" i="6"/>
  <c r="DP32" i="6"/>
  <c r="CQ32" i="6"/>
  <c r="DQ32" i="6"/>
  <c r="CS32" i="6"/>
  <c r="DE32" i="6"/>
  <c r="DR32" i="6"/>
  <c r="DG32" i="6"/>
  <c r="DS32" i="6"/>
  <c r="CU32" i="6"/>
  <c r="DH32" i="6"/>
  <c r="DT32" i="6"/>
  <c r="CV32" i="6"/>
  <c r="DI32" i="6"/>
  <c r="DU32" i="6"/>
  <c r="CW32" i="6"/>
  <c r="DJ32" i="6"/>
  <c r="DV32" i="6"/>
  <c r="BE32" i="6"/>
  <c r="BR32" i="6"/>
  <c r="CE32" i="6"/>
  <c r="BF32" i="6"/>
  <c r="BS32" i="6"/>
  <c r="CF32" i="6"/>
  <c r="BG32" i="6"/>
  <c r="BT32" i="6"/>
  <c r="CG32" i="6"/>
  <c r="BH32" i="6"/>
  <c r="BU32" i="6"/>
  <c r="AW32" i="6"/>
  <c r="BI32" i="6"/>
  <c r="BV32" i="6"/>
  <c r="BY32" i="6"/>
  <c r="AX32" i="6"/>
  <c r="BJ32" i="6"/>
  <c r="BW32" i="6"/>
  <c r="AY32" i="6"/>
  <c r="BK32" i="6"/>
  <c r="BX32" i="6"/>
  <c r="AZ32" i="6"/>
  <c r="BL32" i="6"/>
  <c r="BZ32" i="6"/>
  <c r="BA32" i="6"/>
  <c r="BM32" i="6"/>
  <c r="CA32" i="6"/>
  <c r="BB32" i="6"/>
  <c r="BN32" i="6"/>
  <c r="CB32" i="6"/>
  <c r="BC32" i="6"/>
  <c r="CC32" i="6"/>
  <c r="CD32" i="6"/>
  <c r="CL33" i="6"/>
  <c r="CY33" i="6"/>
  <c r="DL33" i="6"/>
  <c r="CM33" i="6"/>
  <c r="CZ33" i="6"/>
  <c r="DM33" i="6"/>
  <c r="CN33" i="6"/>
  <c r="DA33" i="6"/>
  <c r="DN33" i="6"/>
  <c r="CO33" i="6"/>
  <c r="DB33" i="6"/>
  <c r="DO33" i="6"/>
  <c r="CP33" i="6"/>
  <c r="DC33" i="6"/>
  <c r="DP33" i="6"/>
  <c r="CQ33" i="6"/>
  <c r="DQ33" i="6"/>
  <c r="CS33" i="6"/>
  <c r="DE33" i="6"/>
  <c r="DR33" i="6"/>
  <c r="DG33" i="6"/>
  <c r="DS33" i="6"/>
  <c r="CU33" i="6"/>
  <c r="DH33" i="6"/>
  <c r="DT33" i="6"/>
  <c r="CV33" i="6"/>
  <c r="DI33" i="6"/>
  <c r="DU33" i="6"/>
  <c r="CW33" i="6"/>
  <c r="DJ33" i="6"/>
  <c r="DV33" i="6"/>
  <c r="CX33" i="6"/>
  <c r="DK33" i="6"/>
  <c r="BF33" i="6"/>
  <c r="BS33" i="6"/>
  <c r="CF33" i="6"/>
  <c r="BG33" i="6"/>
  <c r="BT33" i="6"/>
  <c r="CG33" i="6"/>
  <c r="BH33" i="6"/>
  <c r="BU33" i="6"/>
  <c r="AW33" i="6"/>
  <c r="BI33" i="6"/>
  <c r="BV33" i="6"/>
  <c r="AX33" i="6"/>
  <c r="BJ33" i="6"/>
  <c r="BW33" i="6"/>
  <c r="AY33" i="6"/>
  <c r="BK33" i="6"/>
  <c r="BX33" i="6"/>
  <c r="BY33" i="6"/>
  <c r="AZ33" i="6"/>
  <c r="BL33" i="6"/>
  <c r="BZ33" i="6"/>
  <c r="BA33" i="6"/>
  <c r="BM33" i="6"/>
  <c r="CA33" i="6"/>
  <c r="BB33" i="6"/>
  <c r="BN33" i="6"/>
  <c r="CB33" i="6"/>
  <c r="BC33" i="6"/>
  <c r="CC33" i="6"/>
  <c r="CD33" i="6"/>
  <c r="BE33" i="6"/>
  <c r="BR33" i="6"/>
  <c r="CE33" i="6"/>
  <c r="DD31" i="6"/>
  <c r="BO32" i="6"/>
  <c r="BO34" i="6"/>
  <c r="CR14" i="6"/>
  <c r="DX14" i="6" s="1"/>
  <c r="DX9" i="6"/>
  <c r="CO24" i="6"/>
  <c r="DB24" i="6"/>
  <c r="DO24" i="6"/>
  <c r="CP24" i="6"/>
  <c r="DC24" i="6"/>
  <c r="DP24" i="6"/>
  <c r="BY24" i="6"/>
  <c r="CQ24" i="6"/>
  <c r="DQ24" i="6"/>
  <c r="CS24" i="6"/>
  <c r="DE24" i="6"/>
  <c r="DR24" i="6"/>
  <c r="DG24" i="6"/>
  <c r="DS24" i="6"/>
  <c r="CU24" i="6"/>
  <c r="DH24" i="6"/>
  <c r="DT24" i="6"/>
  <c r="CV24" i="6"/>
  <c r="DI24" i="6"/>
  <c r="DU24" i="6"/>
  <c r="CW24" i="6"/>
  <c r="DJ24" i="6"/>
  <c r="DV24" i="6"/>
  <c r="CX24" i="6"/>
  <c r="DK24" i="6"/>
  <c r="CL24" i="6"/>
  <c r="CY24" i="6"/>
  <c r="DL24" i="6"/>
  <c r="CM24" i="6"/>
  <c r="CZ24" i="6"/>
  <c r="DM24" i="6"/>
  <c r="CN24" i="6"/>
  <c r="DA24" i="6"/>
  <c r="DN24" i="6"/>
  <c r="AW24" i="6"/>
  <c r="BI24" i="6"/>
  <c r="BV24" i="6"/>
  <c r="AX24" i="6"/>
  <c r="BJ24" i="6"/>
  <c r="BW24" i="6"/>
  <c r="AY24" i="6"/>
  <c r="BK24" i="6"/>
  <c r="BX24" i="6"/>
  <c r="AZ24" i="6"/>
  <c r="BL24" i="6"/>
  <c r="BZ24" i="6"/>
  <c r="BA24" i="6"/>
  <c r="BM24" i="6"/>
  <c r="CA24" i="6"/>
  <c r="BB24" i="6"/>
  <c r="BN24" i="6"/>
  <c r="CB24" i="6"/>
  <c r="BC24" i="6"/>
  <c r="CC24" i="6"/>
  <c r="CD24" i="6"/>
  <c r="BE24" i="6"/>
  <c r="BR24" i="6"/>
  <c r="CE24" i="6"/>
  <c r="BF24" i="6"/>
  <c r="BS24" i="6"/>
  <c r="CF24" i="6"/>
  <c r="BG24" i="6"/>
  <c r="BT24" i="6"/>
  <c r="CG24" i="6"/>
  <c r="BH24" i="6"/>
  <c r="BU24" i="6"/>
  <c r="CP25" i="6"/>
  <c r="DC25" i="6"/>
  <c r="DP25" i="6"/>
  <c r="CQ25" i="6"/>
  <c r="DQ25" i="6"/>
  <c r="CS25" i="6"/>
  <c r="DE25" i="6"/>
  <c r="DR25" i="6"/>
  <c r="BY25" i="6"/>
  <c r="DG25" i="6"/>
  <c r="DS25" i="6"/>
  <c r="CU25" i="6"/>
  <c r="DH25" i="6"/>
  <c r="DT25" i="6"/>
  <c r="CV25" i="6"/>
  <c r="DI25" i="6"/>
  <c r="DU25" i="6"/>
  <c r="CW25" i="6"/>
  <c r="DJ25" i="6"/>
  <c r="DV25" i="6"/>
  <c r="CX25" i="6"/>
  <c r="DK25" i="6"/>
  <c r="CL25" i="6"/>
  <c r="CY25" i="6"/>
  <c r="DL25" i="6"/>
  <c r="CM25" i="6"/>
  <c r="CZ25" i="6"/>
  <c r="DM25" i="6"/>
  <c r="CN25" i="6"/>
  <c r="DA25" i="6"/>
  <c r="DN25" i="6"/>
  <c r="CO25" i="6"/>
  <c r="DB25" i="6"/>
  <c r="DO25" i="6"/>
  <c r="AX25" i="6"/>
  <c r="BJ25" i="6"/>
  <c r="BW25" i="6"/>
  <c r="AY25" i="6"/>
  <c r="BK25" i="6"/>
  <c r="BX25" i="6"/>
  <c r="AZ25" i="6"/>
  <c r="BL25" i="6"/>
  <c r="BZ25" i="6"/>
  <c r="BA25" i="6"/>
  <c r="BM25" i="6"/>
  <c r="CA25" i="6"/>
  <c r="BB25" i="6"/>
  <c r="BN25" i="6"/>
  <c r="CB25" i="6"/>
  <c r="BC25" i="6"/>
  <c r="CC25" i="6"/>
  <c r="CD25" i="6"/>
  <c r="BE25" i="6"/>
  <c r="BR25" i="6"/>
  <c r="CE25" i="6"/>
  <c r="BF25" i="6"/>
  <c r="BS25" i="6"/>
  <c r="CF25" i="6"/>
  <c r="BG25" i="6"/>
  <c r="BT25" i="6"/>
  <c r="CG25" i="6"/>
  <c r="BH25" i="6"/>
  <c r="BU25" i="6"/>
  <c r="AW25" i="6"/>
  <c r="BI25" i="6"/>
  <c r="BV25" i="6"/>
  <c r="CU29" i="6"/>
  <c r="DH29" i="6"/>
  <c r="DT29" i="6"/>
  <c r="CV29" i="6"/>
  <c r="DI29" i="6"/>
  <c r="DU29" i="6"/>
  <c r="CW29" i="6"/>
  <c r="DJ29" i="6"/>
  <c r="DV29" i="6"/>
  <c r="CX29" i="6"/>
  <c r="DK29" i="6"/>
  <c r="CL29" i="6"/>
  <c r="CY29" i="6"/>
  <c r="DL29" i="6"/>
  <c r="CM29" i="6"/>
  <c r="CZ29" i="6"/>
  <c r="DM29" i="6"/>
  <c r="CN29" i="6"/>
  <c r="DA29" i="6"/>
  <c r="DN29" i="6"/>
  <c r="CO29" i="6"/>
  <c r="DB29" i="6"/>
  <c r="DO29" i="6"/>
  <c r="CP29" i="6"/>
  <c r="DC29" i="6"/>
  <c r="DP29" i="6"/>
  <c r="CQ29" i="6"/>
  <c r="DQ29" i="6"/>
  <c r="CS29" i="6"/>
  <c r="DE29" i="6"/>
  <c r="DR29" i="6"/>
  <c r="DG29" i="6"/>
  <c r="DS29" i="6"/>
  <c r="BB29" i="6"/>
  <c r="BN29" i="6"/>
  <c r="CB29" i="6"/>
  <c r="BC29" i="6"/>
  <c r="CC29" i="6"/>
  <c r="BY29" i="6"/>
  <c r="CD29" i="6"/>
  <c r="BE29" i="6"/>
  <c r="BR29" i="6"/>
  <c r="CE29" i="6"/>
  <c r="BF29" i="6"/>
  <c r="BS29" i="6"/>
  <c r="CF29" i="6"/>
  <c r="BG29" i="6"/>
  <c r="BT29" i="6"/>
  <c r="CG29" i="6"/>
  <c r="BH29" i="6"/>
  <c r="BU29" i="6"/>
  <c r="AW29" i="6"/>
  <c r="BI29" i="6"/>
  <c r="BV29" i="6"/>
  <c r="AX29" i="6"/>
  <c r="BJ29" i="6"/>
  <c r="BW29" i="6"/>
  <c r="AY29" i="6"/>
  <c r="BK29" i="6"/>
  <c r="BX29" i="6"/>
  <c r="AZ29" i="6"/>
  <c r="BL29" i="6"/>
  <c r="BZ29" i="6"/>
  <c r="BA29" i="6"/>
  <c r="BM29" i="6"/>
  <c r="CA29" i="6"/>
  <c r="CT31" i="6"/>
  <c r="BD31" i="6"/>
  <c r="DD30" i="6"/>
  <c r="CT25" i="6"/>
  <c r="BD25" i="6"/>
  <c r="CT29" i="6"/>
  <c r="BD29" i="6"/>
  <c r="CT30" i="6"/>
  <c r="BD30" i="6"/>
  <c r="AG3" i="15"/>
  <c r="DQ3" i="14"/>
  <c r="DR3" i="14" s="1"/>
  <c r="DD3" i="14"/>
  <c r="DQ2" i="14"/>
  <c r="DR2" i="14" s="1"/>
  <c r="DD2" i="14"/>
  <c r="AX93" i="13" l="1"/>
  <c r="AW94" i="13" s="1"/>
  <c r="AY93" i="13"/>
  <c r="AG2" i="15"/>
  <c r="CR24" i="6"/>
  <c r="CR25" i="6"/>
  <c r="CR34" i="6"/>
  <c r="CR31" i="6"/>
  <c r="CR28" i="6"/>
  <c r="DX25" i="6"/>
  <c r="DX34" i="6"/>
  <c r="DX31" i="6"/>
  <c r="DX28" i="6"/>
  <c r="DX24" i="6"/>
  <c r="CR27" i="6"/>
  <c r="DX27" i="6" s="1"/>
  <c r="CR26" i="6"/>
  <c r="DX26" i="6" s="1"/>
  <c r="CR29" i="6"/>
  <c r="DX29" i="6" s="1"/>
  <c r="CR33" i="6"/>
  <c r="DX33" i="6" s="1"/>
  <c r="CR30" i="6"/>
  <c r="DX30" i="6" s="1"/>
  <c r="CR32" i="6"/>
  <c r="DX32" i="6" s="1"/>
  <c r="AX94" i="13" l="1"/>
  <c r="CD74" i="13" s="1"/>
  <c r="CC74" i="13" s="1"/>
  <c r="AY94" i="13"/>
  <c r="CF21" i="8"/>
  <c r="AS21" i="8"/>
  <c r="AO22" i="8"/>
  <c r="DC22" i="8" s="1"/>
  <c r="AS22" i="8"/>
  <c r="DD22" i="8" s="1"/>
  <c r="DL22" i="8" s="1"/>
  <c r="DM22" i="8" s="1"/>
  <c r="DO22" i="8" s="1"/>
  <c r="CF22" i="8"/>
  <c r="N22" i="8"/>
  <c r="M20" i="8"/>
  <c r="K24" i="9"/>
  <c r="I24" i="9"/>
  <c r="G24" i="9"/>
  <c r="C24" i="9"/>
  <c r="B6" i="3"/>
  <c r="AO17" i="8"/>
  <c r="AH17" i="8" s="1"/>
  <c r="AO2" i="8"/>
  <c r="DN22" i="8" s="1"/>
  <c r="DG22" i="8" s="1"/>
  <c r="DF22" i="8"/>
  <c r="AO21" i="8"/>
  <c r="AH21" i="8" s="1"/>
  <c r="DK22" i="8" s="1"/>
  <c r="DJ22" i="8" s="1"/>
  <c r="DI22" i="8" s="1"/>
  <c r="DH22" i="8" s="1"/>
  <c r="AY22" i="8"/>
  <c r="AX22" i="8"/>
  <c r="AW22" i="8"/>
  <c r="AV22" i="8"/>
  <c r="AT22" i="8"/>
  <c r="DE22" i="8" s="1"/>
  <c r="CF20" i="8"/>
  <c r="AS20" i="8"/>
  <c r="AO20" i="8"/>
  <c r="AH20" i="8" s="1"/>
  <c r="CF19" i="8"/>
  <c r="AS19" i="8"/>
  <c r="AY19" i="8" s="1"/>
  <c r="AO19" i="8"/>
  <c r="AH19" i="8" s="1"/>
  <c r="N19" i="8"/>
  <c r="AS2" i="8"/>
  <c r="AS3" i="8"/>
  <c r="AS4" i="8"/>
  <c r="AS5" i="8"/>
  <c r="AS6" i="8"/>
  <c r="AS7" i="8"/>
  <c r="AS8" i="8"/>
  <c r="AS9" i="8"/>
  <c r="AS10" i="8"/>
  <c r="AS11" i="8"/>
  <c r="AS12" i="8"/>
  <c r="AS13" i="8"/>
  <c r="AS14" i="8"/>
  <c r="AS15" i="8"/>
  <c r="AS17" i="8"/>
  <c r="AT17" i="8"/>
  <c r="AV17" i="8"/>
  <c r="AW17" i="8"/>
  <c r="AX17" i="8"/>
  <c r="AY17" i="8"/>
  <c r="AS18" i="8"/>
  <c r="N18" i="8"/>
  <c r="AO18" i="8"/>
  <c r="AH18" i="8" s="1"/>
  <c r="AT18" i="8" s="1"/>
  <c r="CF18" i="8"/>
  <c r="AO15" i="8"/>
  <c r="AH15" i="8" s="1"/>
  <c r="AH2" i="8"/>
  <c r="CF17" i="8"/>
  <c r="DB21" i="8"/>
  <c r="DM21" i="8" s="1"/>
  <c r="DD21" i="8" s="1"/>
  <c r="DC21" i="8" s="1"/>
  <c r="DG21" i="8" s="1"/>
  <c r="DL21" i="8" s="1"/>
  <c r="DF21" i="8" s="1"/>
  <c r="DN21" i="8" s="1"/>
  <c r="DH21" i="8" s="1"/>
  <c r="AX21" i="8"/>
  <c r="DJ21" i="8" s="1"/>
  <c r="AW21" i="8"/>
  <c r="AV21" i="8"/>
  <c r="AT21" i="8"/>
  <c r="AY21" i="8"/>
  <c r="DE21" i="8" s="1"/>
  <c r="DK21" i="8" s="1"/>
  <c r="DI21" i="8" s="1"/>
  <c r="DB22" i="8"/>
  <c r="DB18" i="8" s="1"/>
  <c r="AT19" i="8"/>
  <c r="AV19" i="8"/>
  <c r="AW19" i="8"/>
  <c r="AX19" i="8"/>
  <c r="DE19" i="8" s="1"/>
  <c r="DD18" i="8" s="1"/>
  <c r="DI18" i="8" s="1"/>
  <c r="DN18" i="8" s="1"/>
  <c r="DK18" i="8" s="1"/>
  <c r="AY18" i="8"/>
  <c r="AX18" i="8"/>
  <c r="DM18" i="8" s="1"/>
  <c r="DL18" i="8" s="1"/>
  <c r="AW18" i="8"/>
  <c r="DJ18" i="8" s="1"/>
  <c r="AV18" i="8"/>
  <c r="DH18" i="8" s="1"/>
  <c r="DF18" i="8" s="1"/>
  <c r="DG18" i="8" s="1"/>
  <c r="DE18" i="8" s="1"/>
  <c r="DC18" i="8" s="1"/>
  <c r="DJ17" i="8" s="1"/>
  <c r="DI17" i="8" s="1"/>
  <c r="DN17" i="8" s="1"/>
  <c r="DG17" i="8" s="1"/>
  <c r="DO21" i="8"/>
  <c r="DP21" i="8" s="1"/>
  <c r="DP22" i="8"/>
  <c r="DO19" i="8" s="1"/>
  <c r="DD19" i="8" s="1"/>
  <c r="DL19" i="8" s="1"/>
  <c r="DK19" i="8" s="1"/>
  <c r="DJ19" i="8" s="1"/>
  <c r="DN19" i="8" s="1"/>
  <c r="DM19" i="8" s="1"/>
  <c r="DH19" i="8" s="1"/>
  <c r="DF19" i="8" s="1"/>
  <c r="DC19" i="8" s="1"/>
  <c r="DB19" i="8" s="1"/>
  <c r="DI19" i="8" s="1"/>
  <c r="DG19" i="8" s="1"/>
  <c r="AW20" i="8"/>
  <c r="AV20" i="8"/>
  <c r="AX20" i="8"/>
  <c r="AT20" i="8"/>
  <c r="DO20" i="8"/>
  <c r="AY20" i="8"/>
  <c r="DH20" i="8" s="1"/>
  <c r="DM20" i="8" s="1"/>
  <c r="DG20" i="8" s="1"/>
  <c r="DB20" i="8" s="1"/>
  <c r="DE20" i="8" s="1"/>
  <c r="DL20" i="8" s="1"/>
  <c r="DK20" i="8" s="1"/>
  <c r="DD20" i="8" s="1"/>
  <c r="DF20" i="8" s="1"/>
  <c r="DN20" i="8" s="1"/>
  <c r="DJ20" i="8" s="1"/>
  <c r="DC20" i="8" s="1"/>
  <c r="DI20" i="8" s="1"/>
  <c r="DP18" i="8" s="1"/>
  <c r="DO18" i="8"/>
  <c r="DM17" i="8" s="1"/>
  <c r="DK17" i="8" s="1"/>
  <c r="DD17" i="8" s="1"/>
  <c r="DC17" i="8" s="1"/>
  <c r="DE17" i="8" s="1"/>
  <c r="DL17" i="8" s="1"/>
  <c r="DH17" i="8" s="1"/>
  <c r="DP19" i="8" s="1"/>
  <c r="DP20" i="8" s="1"/>
  <c r="DF17" i="8"/>
  <c r="DO17" i="8"/>
  <c r="DB17" i="8"/>
  <c r="DP17" i="8" s="1"/>
  <c r="N17" i="8" l="1"/>
  <c r="AB2" i="8" l="1"/>
  <c r="AB3" i="8"/>
  <c r="AC3" i="8"/>
  <c r="AB4" i="8"/>
  <c r="AC4" i="8"/>
  <c r="CF2" i="8"/>
  <c r="CF3" i="8"/>
  <c r="CF4" i="8"/>
  <c r="CF5" i="8"/>
  <c r="CF6" i="8"/>
  <c r="CF7" i="8"/>
  <c r="CF8" i="8"/>
  <c r="CF9" i="8"/>
  <c r="CF10" i="8"/>
  <c r="CF11" i="8"/>
  <c r="CF12" i="8"/>
  <c r="CF13" i="8"/>
  <c r="CF14" i="8"/>
  <c r="CF15" i="8"/>
  <c r="BK1" i="12"/>
  <c r="BI1" i="12"/>
  <c r="BJ1" i="12"/>
  <c r="AY1" i="12"/>
  <c r="AZ1" i="12"/>
  <c r="BA1" i="12"/>
  <c r="BB1" i="12"/>
  <c r="BC1" i="12"/>
  <c r="BD1" i="12"/>
  <c r="BE1" i="12"/>
  <c r="BF1" i="12"/>
  <c r="BG1" i="12"/>
  <c r="BH1" i="12"/>
  <c r="AX1" i="12"/>
  <c r="AV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H1" i="12"/>
  <c r="AF1" i="12"/>
  <c r="AC1" i="12"/>
  <c r="AD1" i="12"/>
  <c r="AE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M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2" i="12"/>
  <c r="AO6" i="8"/>
  <c r="N15" i="8"/>
  <c r="AO3" i="8"/>
  <c r="AO4" i="8"/>
  <c r="AO5" i="8"/>
  <c r="AO7" i="8"/>
  <c r="AH7" i="8" s="1"/>
  <c r="AO8" i="8"/>
  <c r="AH8" i="8" s="1"/>
  <c r="AO9" i="8"/>
  <c r="AH9" i="8" s="1"/>
  <c r="AO10" i="8"/>
  <c r="AO11" i="8"/>
  <c r="AO12" i="8"/>
  <c r="AO13" i="8"/>
  <c r="AO14" i="8"/>
  <c r="N14" i="8"/>
  <c r="N9" i="8"/>
  <c r="N8" i="8"/>
  <c r="N6" i="8"/>
  <c r="N5" i="8"/>
  <c r="N4" i="8"/>
  <c r="G34" i="2"/>
  <c r="AX11" i="8" s="1"/>
  <c r="AT3" i="8"/>
  <c r="AX3" i="8"/>
  <c r="AY3" i="8"/>
  <c r="AV3" i="8"/>
  <c r="AW3" i="8"/>
  <c r="AT8" i="8"/>
  <c r="AV8" i="8"/>
  <c r="AW8" i="8"/>
  <c r="AX8" i="8"/>
  <c r="AY8" i="8"/>
  <c r="AX7" i="8"/>
  <c r="AY7" i="8"/>
  <c r="AW7" i="8"/>
  <c r="AV7" i="8"/>
  <c r="AT7" i="8"/>
  <c r="AT11" i="8"/>
  <c r="AV11" i="8"/>
  <c r="AW11" i="8"/>
  <c r="AT6" i="8"/>
  <c r="AW6" i="8"/>
  <c r="AY6" i="8"/>
  <c r="AV6" i="8"/>
  <c r="AX6" i="8"/>
  <c r="AY15" i="8"/>
  <c r="AT15" i="8"/>
  <c r="AV15" i="8"/>
  <c r="AW15" i="8"/>
  <c r="AX15" i="8"/>
  <c r="AV9" i="8"/>
  <c r="AX9" i="8"/>
  <c r="AY9" i="8"/>
  <c r="AW9" i="8"/>
  <c r="AT9" i="8"/>
  <c r="AY5" i="8"/>
  <c r="AW5" i="8"/>
  <c r="AX5" i="8"/>
  <c r="AT5" i="8"/>
  <c r="AV5" i="8"/>
  <c r="AW14" i="8"/>
  <c r="AX14" i="8"/>
  <c r="AY14" i="8"/>
  <c r="AV14" i="8"/>
  <c r="AT14" i="8"/>
  <c r="AV4" i="8"/>
  <c r="AX4" i="8"/>
  <c r="AW4" i="8"/>
  <c r="AY4" i="8"/>
  <c r="AT4" i="8"/>
  <c r="AR3" i="12" s="1"/>
  <c r="AL3" i="12" s="1"/>
  <c r="AH3" i="12" s="1"/>
  <c r="AH13" i="12" s="1"/>
  <c r="AT13" i="12" s="1"/>
  <c r="AJ13" i="12" s="1"/>
  <c r="AL13" i="12" s="1"/>
  <c r="AH9" i="12" s="1"/>
  <c r="AK9" i="12" s="1"/>
  <c r="AQ9" i="12" s="1"/>
  <c r="AV8" i="12" s="1"/>
  <c r="AK8" i="12" s="1"/>
  <c r="AI8" i="12" s="1"/>
  <c r="AO7" i="12" s="1"/>
  <c r="AQ7" i="12" s="1"/>
  <c r="AH7" i="12" s="1"/>
  <c r="AU7" i="12" s="1"/>
  <c r="AS6" i="12" s="1"/>
  <c r="AH6" i="12" s="1"/>
  <c r="AV6" i="12" s="1"/>
  <c r="AM6" i="12" s="1"/>
  <c r="AS5" i="12" s="1"/>
  <c r="AH5" i="12" s="1"/>
  <c r="AK5" i="12" s="1"/>
  <c r="AN5" i="12" s="1"/>
  <c r="AQ5" i="12" s="1"/>
  <c r="AR5" i="12" s="1"/>
  <c r="AN4" i="12" s="1"/>
  <c r="AQ15" i="12" s="1"/>
  <c r="AS15" i="12" s="1"/>
  <c r="AT15" i="12" s="1"/>
  <c r="AI15" i="12" s="1"/>
  <c r="AJ15" i="12" s="1"/>
  <c r="AR14" i="12" s="1"/>
  <c r="AH14" i="12" s="1"/>
  <c r="AT14" i="12" s="1"/>
  <c r="AL14" i="12" s="1"/>
  <c r="AO14" i="12" s="1"/>
  <c r="AJ12" i="12" s="1"/>
  <c r="AM12" i="12" s="1"/>
  <c r="AO12" i="12" s="1"/>
  <c r="AP12" i="12" s="1"/>
  <c r="AS12" i="12" s="1"/>
  <c r="AH12" i="12" s="1"/>
  <c r="AT12" i="12" s="1"/>
  <c r="AU12" i="12" s="1"/>
  <c r="AM11" i="12" s="1"/>
  <c r="AN11" i="12" s="1"/>
  <c r="AO11" i="12" s="1"/>
  <c r="AR11" i="12" s="1"/>
  <c r="AS11" i="12" s="1"/>
  <c r="AH11" i="12" s="1"/>
  <c r="AU11" i="12" s="1"/>
  <c r="AJ11" i="12" s="1"/>
  <c r="AK11" i="12" s="1"/>
  <c r="AL11" i="12" s="1"/>
  <c r="AP10" i="12" s="1"/>
  <c r="AS10" i="12" s="1"/>
  <c r="AH10" i="12" s="1"/>
  <c r="AI10" i="12" s="1"/>
  <c r="AU10" i="12" s="1"/>
  <c r="AV10" i="12" s="1"/>
  <c r="AQ3" i="12" s="1"/>
  <c r="AR6" i="12"/>
  <c r="AH4" i="12"/>
  <c r="AH15" i="12"/>
  <c r="AT8" i="12"/>
  <c r="AK6" i="12"/>
  <c r="AL5" i="12"/>
  <c r="AR12" i="12"/>
  <c r="AN6" i="12"/>
  <c r="AN12" i="12"/>
  <c r="AQ11" i="12"/>
  <c r="AR9" i="12"/>
  <c r="AR15" i="12"/>
  <c r="AJ9" i="12"/>
  <c r="AL12" i="12"/>
  <c r="AT7" i="12"/>
  <c r="AK4" i="12"/>
  <c r="AS7" i="12"/>
  <c r="AC9" i="12" s="1"/>
  <c r="AO15" i="12"/>
  <c r="AL15" i="12"/>
  <c r="AI9" i="12"/>
  <c r="AU9" i="12"/>
  <c r="AP9" i="12"/>
  <c r="AM9" i="12"/>
  <c r="AN9" i="12"/>
  <c r="AO9" i="12"/>
  <c r="AT9" i="12"/>
  <c r="AV9" i="12"/>
  <c r="AU14" i="12"/>
  <c r="AI13" i="12"/>
  <c r="AU13" i="12"/>
  <c r="AK13" i="12"/>
  <c r="AP13" i="12"/>
  <c r="AN13" i="12"/>
  <c r="AV13" i="12"/>
  <c r="AH8" i="12"/>
  <c r="AU15" i="12"/>
  <c r="AK15" i="12"/>
  <c r="AP15" i="12"/>
  <c r="AV15" i="12"/>
  <c r="AM15" i="12"/>
  <c r="AN15" i="12"/>
  <c r="AP14" i="12"/>
  <c r="AO8" i="12"/>
  <c r="AP8" i="12"/>
  <c r="AQ8" i="12"/>
  <c r="AJ8" i="12"/>
  <c r="AL8" i="12"/>
  <c r="AM8" i="12"/>
  <c r="AN8" i="12"/>
  <c r="AR8" i="12"/>
  <c r="AS8" i="12"/>
  <c r="AU8" i="12"/>
  <c r="AN14" i="12"/>
  <c r="AQ12" i="12"/>
  <c r="AV12" i="12"/>
  <c r="AI12" i="12"/>
  <c r="AK12" i="12"/>
  <c r="AT10" i="12"/>
  <c r="M15" i="12" s="1"/>
  <c r="R15" i="12" s="1"/>
  <c r="AM14" i="12"/>
  <c r="AS13" i="12"/>
  <c r="AD15" i="12" s="1"/>
  <c r="AR13" i="12"/>
  <c r="AN10" i="12"/>
  <c r="AC15" i="12" s="1"/>
  <c r="AI14" i="12"/>
  <c r="AQ13" i="12"/>
  <c r="AT11" i="12"/>
  <c r="AS9" i="12"/>
  <c r="AB15" i="12" s="1"/>
  <c r="AO13" i="12"/>
  <c r="AO10" i="12"/>
  <c r="AQ10" i="12"/>
  <c r="AJ10" i="12"/>
  <c r="AK10" i="12"/>
  <c r="AL10" i="12"/>
  <c r="AM10" i="12"/>
  <c r="AR10" i="12"/>
  <c r="AQ14" i="12"/>
  <c r="AJ14" i="12"/>
  <c r="AV14" i="12"/>
  <c r="AK14" i="12"/>
  <c r="AS14" i="12"/>
  <c r="AM13" i="12"/>
  <c r="AL9" i="12"/>
  <c r="AL6" i="12"/>
  <c r="AM4" i="12"/>
  <c r="AS4" i="12"/>
  <c r="R9" i="12" s="1"/>
  <c r="AR7" i="12"/>
  <c r="AO6" i="12"/>
  <c r="AP6" i="12"/>
  <c r="AQ6" i="12"/>
  <c r="AI6" i="12"/>
  <c r="AU6" i="12"/>
  <c r="AJ6" i="12"/>
  <c r="AI5" i="12"/>
  <c r="AU5" i="12"/>
  <c r="AJ5" i="12"/>
  <c r="AV5" i="12"/>
  <c r="AM5" i="12"/>
  <c r="AO5" i="12"/>
  <c r="AP5" i="12"/>
  <c r="AN7" i="12"/>
  <c r="M9" i="12" s="1"/>
  <c r="AM7" i="12"/>
  <c r="AI11" i="12"/>
  <c r="AP11" i="12"/>
  <c r="AB9" i="12" s="1"/>
  <c r="AL7" i="12"/>
  <c r="AT6" i="12"/>
  <c r="AT4" i="12"/>
  <c r="AS3" i="12" s="1"/>
  <c r="AV11" i="12"/>
  <c r="AR4" i="12"/>
  <c r="AI7" i="12"/>
  <c r="AJ7" i="12"/>
  <c r="AV7" i="12"/>
  <c r="AK7" i="12"/>
  <c r="AP7" i="12"/>
  <c r="AT5" i="12"/>
  <c r="AL4" i="12"/>
  <c r="AV4" i="12"/>
  <c r="AJ4" i="12"/>
  <c r="AP3" i="12" s="1"/>
  <c r="AU4" i="12"/>
  <c r="AI4" i="12"/>
  <c r="AO3" i="12" s="1"/>
  <c r="AN3" i="12" s="1"/>
  <c r="AM3" i="12" s="1"/>
  <c r="AQ4" i="12"/>
  <c r="AK3" i="12" s="1"/>
  <c r="AP4" i="12"/>
  <c r="AV3" i="12" s="1"/>
  <c r="AJ3" i="12" s="1"/>
  <c r="AO4" i="12"/>
  <c r="AU3" i="12" s="1"/>
  <c r="AI3" i="12" s="1"/>
  <c r="AT3" i="12" s="1"/>
  <c r="AY11" i="8"/>
  <c r="DC11" i="8" s="1"/>
  <c r="R11" i="12" s="1"/>
  <c r="AB11" i="12" s="1"/>
  <c r="AD11" i="12" s="1"/>
  <c r="AC11" i="12" s="1"/>
  <c r="M11" i="12" s="1"/>
  <c r="AY12" i="8"/>
  <c r="AV12" i="8"/>
  <c r="AW12" i="8"/>
  <c r="AT12" i="8"/>
  <c r="AX12" i="8"/>
  <c r="AX10" i="8"/>
  <c r="AY10" i="8"/>
  <c r="AV10" i="8"/>
  <c r="AW10" i="8"/>
  <c r="AT10" i="8"/>
  <c r="AT13" i="8"/>
  <c r="AV13" i="8"/>
  <c r="AW13" i="8"/>
  <c r="AX13" i="8"/>
  <c r="DO13" i="8" s="1"/>
  <c r="BJ13" i="12" s="1"/>
  <c r="AY13" i="8"/>
  <c r="AB13" i="12" s="1"/>
  <c r="DF11" i="8"/>
  <c r="V4" i="12" s="1"/>
  <c r="AD9" i="12" s="1"/>
  <c r="O8" i="12" s="1"/>
  <c r="N9" i="12"/>
  <c r="DC9" i="8"/>
  <c r="DG9" i="8" s="1"/>
  <c r="BB9" i="12" s="1"/>
  <c r="DF9" i="8" s="1"/>
  <c r="N11" i="12"/>
  <c r="AE11" i="12"/>
  <c r="DO11" i="8"/>
  <c r="BJ11" i="12" s="1"/>
  <c r="DL8" i="8" s="1"/>
  <c r="BG8" i="12" s="1"/>
  <c r="AD8" i="12" s="1"/>
  <c r="AE5" i="12"/>
  <c r="DO5" i="8"/>
  <c r="U8" i="12" s="1"/>
  <c r="AE9" i="12"/>
  <c r="DO9" i="8"/>
  <c r="BJ9" i="12" s="1"/>
  <c r="N14" i="12"/>
  <c r="DC14" i="8"/>
  <c r="S8" i="12" s="1"/>
  <c r="DM8" i="8" s="1"/>
  <c r="BH8" i="12" s="1"/>
  <c r="DG4" i="8" s="1"/>
  <c r="BB4" i="12" s="1"/>
  <c r="O12" i="12" s="1"/>
  <c r="O4" i="12" s="1"/>
  <c r="Z8" i="12" s="1"/>
  <c r="M8" i="12" s="1"/>
  <c r="AD3" i="12" s="1"/>
  <c r="S13" i="12" s="1"/>
  <c r="DD8" i="8"/>
  <c r="AY8" i="12" s="1"/>
  <c r="DI9" i="8"/>
  <c r="BD9" i="12" s="1"/>
  <c r="U9" i="12"/>
  <c r="DN15" i="8"/>
  <c r="BI15" i="12" s="1"/>
  <c r="Z15" i="12"/>
  <c r="DG15" i="8"/>
  <c r="BB15" i="12" s="1"/>
  <c r="S15" i="12"/>
  <c r="DJ4" i="8"/>
  <c r="BE4" i="12" s="1"/>
  <c r="DI8" i="8"/>
  <c r="BD8" i="12" s="1"/>
  <c r="DL15" i="8"/>
  <c r="BG15" i="12" s="1"/>
  <c r="X15" i="12"/>
  <c r="DJ9" i="8"/>
  <c r="BE9" i="12" s="1"/>
  <c r="V9" i="12"/>
  <c r="BA11" i="12"/>
  <c r="Q11" i="12"/>
  <c r="DE11" i="8"/>
  <c r="AZ11" i="12" s="1"/>
  <c r="P11" i="12"/>
  <c r="DK9" i="8"/>
  <c r="BF9" i="12" s="1"/>
  <c r="W9" i="12"/>
  <c r="DH11" i="8"/>
  <c r="BC11" i="12" s="1"/>
  <c r="T11" i="12"/>
  <c r="AA8" i="12"/>
  <c r="DG8" i="8"/>
  <c r="BB8" i="12" s="1"/>
  <c r="DH15" i="8"/>
  <c r="BC15" i="12" s="1"/>
  <c r="T15" i="12"/>
  <c r="AA11" i="12"/>
  <c r="DG13" i="8"/>
  <c r="BB13" i="12" s="1"/>
  <c r="AA15" i="12"/>
  <c r="DD11" i="8"/>
  <c r="AY11" i="12" s="1"/>
  <c r="O11" i="12"/>
  <c r="BA9" i="12"/>
  <c r="Q9" i="12"/>
  <c r="DM9" i="8"/>
  <c r="BH9" i="12" s="1"/>
  <c r="Y9" i="12"/>
  <c r="DN9" i="8"/>
  <c r="BI9" i="12" s="1"/>
  <c r="Z9" i="12"/>
  <c r="AA9" i="12"/>
  <c r="DD15" i="8"/>
  <c r="AY15" i="12" s="1"/>
  <c r="O15" i="12"/>
  <c r="DK12" i="8"/>
  <c r="BF12" i="12" s="1"/>
  <c r="W12" i="12"/>
  <c r="DM11" i="8"/>
  <c r="BH11" i="12" s="1"/>
  <c r="Y11" i="12"/>
  <c r="DD9" i="8"/>
  <c r="AY9" i="12" s="1"/>
  <c r="O9" i="12"/>
  <c r="DM15" i="8"/>
  <c r="BH15" i="12" s="1"/>
  <c r="Y15" i="12"/>
  <c r="DF15" i="8" s="1"/>
  <c r="DH12" i="8"/>
  <c r="BC12" i="12" s="1"/>
  <c r="T12" i="12"/>
  <c r="DN6" i="8"/>
  <c r="BI6" i="12" s="1"/>
  <c r="Z6" i="12"/>
  <c r="DG11" i="8"/>
  <c r="BB11" i="12" s="1"/>
  <c r="S11" i="12"/>
  <c r="DH9" i="8"/>
  <c r="BC9" i="12" s="1"/>
  <c r="T9" i="12"/>
  <c r="DE15" i="8"/>
  <c r="AZ15" i="12" s="1"/>
  <c r="P15" i="12"/>
  <c r="DI15" i="8"/>
  <c r="BD15" i="12" s="1"/>
  <c r="U15" i="12"/>
  <c r="DJ11" i="8"/>
  <c r="BE11" i="12" s="1"/>
  <c r="V11" i="12"/>
  <c r="DN11" i="8"/>
  <c r="BI11" i="12" s="1"/>
  <c r="Z11" i="12"/>
  <c r="DK8" i="8"/>
  <c r="BF8" i="12" s="1"/>
  <c r="W8" i="12"/>
  <c r="DK11" i="8"/>
  <c r="BF11" i="12" s="1"/>
  <c r="W11" i="12"/>
  <c r="DL11" i="8"/>
  <c r="BG11" i="12" s="1"/>
  <c r="X11" i="12"/>
  <c r="DJ13" i="8"/>
  <c r="BE13" i="12" s="1"/>
  <c r="V13" i="12"/>
  <c r="DD7" i="8"/>
  <c r="AY7" i="12" s="1"/>
  <c r="O7" i="12"/>
  <c r="DL9" i="8"/>
  <c r="BG9" i="12" s="1"/>
  <c r="X9" i="12"/>
  <c r="DE9" i="8"/>
  <c r="AZ9" i="12" s="1"/>
  <c r="P9" i="12"/>
  <c r="DI11" i="8"/>
  <c r="BD11" i="12" s="1"/>
  <c r="U11" i="12"/>
  <c r="M6" i="12" s="1"/>
  <c r="M5" i="12" s="1"/>
  <c r="R14" i="12" s="1"/>
  <c r="AD4" i="12" s="1"/>
  <c r="AC5" i="12" s="1"/>
  <c r="M12" i="12" s="1"/>
  <c r="R3" i="12" s="1"/>
  <c r="AD7" i="12" s="1"/>
  <c r="AC12" i="12" s="1"/>
  <c r="AB8" i="12" s="1"/>
  <c r="R8" i="12" s="1"/>
  <c r="AC8" i="12" s="1"/>
  <c r="DB11" i="8"/>
  <c r="AX11" i="12" s="1"/>
  <c r="AB3" i="12" s="1"/>
  <c r="AC7" i="12" s="1"/>
  <c r="AB12" i="12" s="1"/>
  <c r="AB10" i="12" s="1"/>
  <c r="R4" i="12" s="1"/>
  <c r="R12" i="12" s="1"/>
  <c r="M3" i="12" s="1"/>
  <c r="AC4" i="12" s="1"/>
  <c r="AC10" i="12" s="1"/>
  <c r="DB5" i="8"/>
  <c r="AX5" i="12" s="1"/>
  <c r="AD10" i="12" s="1"/>
  <c r="M10" i="12" s="1"/>
  <c r="DB15" i="8"/>
  <c r="AX15" i="12" s="1"/>
  <c r="R10" i="12" s="1"/>
  <c r="AD14" i="12" s="1"/>
  <c r="M4" i="12" s="1"/>
  <c r="DB9" i="8"/>
  <c r="AX9" i="12" s="1"/>
  <c r="M7" i="12" s="1"/>
  <c r="DO8" i="8" s="1"/>
  <c r="BJ8" i="12" s="1"/>
  <c r="AC3" i="12" s="1"/>
  <c r="R7" i="12" s="1"/>
  <c r="AC14" i="12" s="1"/>
  <c r="AB5" i="12" s="1"/>
  <c r="AD5" i="12" s="1"/>
  <c r="R5" i="12" s="1"/>
  <c r="AB4" i="12" s="1"/>
  <c r="AB6" i="12" s="1"/>
  <c r="AC6" i="12" s="1"/>
  <c r="AD6" i="12" s="1"/>
  <c r="R6" i="12" s="1"/>
  <c r="AB14" i="12" s="1"/>
  <c r="M14" i="12" s="1"/>
  <c r="AB7" i="12" s="1"/>
  <c r="DB8" i="8"/>
  <c r="AX8" i="12" s="1"/>
  <c r="AD12" i="12" s="1"/>
  <c r="DB6" i="8"/>
  <c r="AX6" i="12" s="1"/>
  <c r="DF3" i="8" l="1"/>
  <c r="S4" i="12"/>
  <c r="AE13" i="12"/>
  <c r="DF12" i="8"/>
  <c r="DN8" i="8"/>
  <c r="BI8" i="12" s="1"/>
  <c r="DC13" i="8" s="1"/>
  <c r="Y8" i="12"/>
  <c r="AD13" i="12" s="1"/>
  <c r="AA13" i="12" s="1"/>
  <c r="AC13" i="12" s="1"/>
  <c r="R13" i="12" s="1"/>
  <c r="X8" i="12"/>
  <c r="DD12" i="8"/>
  <c r="AY12" i="12" s="1"/>
  <c r="DB12" i="8"/>
  <c r="AX12" i="12" s="1"/>
  <c r="S9" i="12"/>
  <c r="DF4" i="8"/>
  <c r="DD4" i="8"/>
  <c r="AY4" i="12" s="1"/>
  <c r="DF8" i="8"/>
  <c r="BA8" i="12" s="1"/>
  <c r="N7" i="12"/>
  <c r="DC7" i="8"/>
  <c r="BA12" i="12"/>
  <c r="AE3" i="12"/>
  <c r="DO3" i="8"/>
  <c r="AE12" i="12"/>
  <c r="DO12" i="8"/>
  <c r="BJ12" i="12" s="1"/>
  <c r="DF10" i="8"/>
  <c r="BA10" i="12" s="1"/>
  <c r="N4" i="12"/>
  <c r="DC4" i="8"/>
  <c r="N15" i="12"/>
  <c r="DC15" i="8"/>
  <c r="AE14" i="12"/>
  <c r="DO14" i="8"/>
  <c r="BJ14" i="12" s="1"/>
  <c r="N5" i="12"/>
  <c r="DC5" i="8"/>
  <c r="DF6" i="8"/>
  <c r="BA6" i="12" s="1"/>
  <c r="AE15" i="12"/>
  <c r="DO15" i="8"/>
  <c r="BJ15" i="12" s="1"/>
  <c r="P13" i="12"/>
  <c r="AE7" i="12"/>
  <c r="DO7" i="8"/>
  <c r="BJ7" i="12" s="1"/>
  <c r="DE13" i="8"/>
  <c r="AZ13" i="12" s="1"/>
  <c r="N12" i="12"/>
  <c r="DC12" i="8"/>
  <c r="DF5" i="8"/>
  <c r="BA5" i="12" s="1"/>
  <c r="N10" i="12"/>
  <c r="DC10" i="8"/>
  <c r="AE10" i="12"/>
  <c r="DO10" i="8"/>
  <c r="BJ10" i="12" s="1"/>
  <c r="N3" i="12"/>
  <c r="DC3" i="8"/>
  <c r="AE6" i="12"/>
  <c r="DO6" i="8"/>
  <c r="BJ6" i="12" s="1"/>
  <c r="AE4" i="12"/>
  <c r="DO4" i="8"/>
  <c r="BJ4" i="12" s="1"/>
  <c r="DF7" i="8"/>
  <c r="DF14" i="8"/>
  <c r="BA14" i="12" s="1"/>
  <c r="N6" i="12"/>
  <c r="DC6" i="8"/>
  <c r="N8" i="12"/>
  <c r="DC8" i="8"/>
  <c r="DJ12" i="8"/>
  <c r="BE12" i="12" s="1"/>
  <c r="V12" i="12"/>
  <c r="DL6" i="8"/>
  <c r="BG6" i="12" s="1"/>
  <c r="X6" i="12"/>
  <c r="DL4" i="8"/>
  <c r="BG4" i="12" s="1"/>
  <c r="X4" i="12"/>
  <c r="AA10" i="12"/>
  <c r="DP9" i="8"/>
  <c r="BK9" i="12" s="1"/>
  <c r="AF9" i="12"/>
  <c r="DG12" i="8"/>
  <c r="BB12" i="12" s="1"/>
  <c r="S12" i="12"/>
  <c r="DN4" i="8"/>
  <c r="BI4" i="12" s="1"/>
  <c r="Z4" i="12"/>
  <c r="Q10" i="12"/>
  <c r="DI14" i="8"/>
  <c r="BD14" i="12" s="1"/>
  <c r="U14" i="12"/>
  <c r="BJ3" i="12"/>
  <c r="AA3" i="12"/>
  <c r="DH5" i="8"/>
  <c r="BC5" i="12" s="1"/>
  <c r="T5" i="12"/>
  <c r="DD5" i="8"/>
  <c r="AY5" i="12" s="1"/>
  <c r="O5" i="12"/>
  <c r="DH4" i="8"/>
  <c r="BC4" i="12" s="1"/>
  <c r="T4" i="12"/>
  <c r="DE10" i="8"/>
  <c r="AZ10" i="12" s="1"/>
  <c r="P10" i="12"/>
  <c r="DN10" i="8"/>
  <c r="BI10" i="12" s="1"/>
  <c r="Z10" i="12"/>
  <c r="DE12" i="8"/>
  <c r="AZ12" i="12" s="1"/>
  <c r="P12" i="12"/>
  <c r="DK6" i="8"/>
  <c r="BF6" i="12" s="1"/>
  <c r="W6" i="12"/>
  <c r="AA4" i="12"/>
  <c r="DE3" i="8"/>
  <c r="AZ3" i="12" s="1"/>
  <c r="P3" i="12"/>
  <c r="DG14" i="8"/>
  <c r="BB14" i="12" s="1"/>
  <c r="S14" i="12"/>
  <c r="DG10" i="8"/>
  <c r="BB10" i="12" s="1"/>
  <c r="S10" i="12"/>
  <c r="DJ14" i="8"/>
  <c r="BE14" i="12" s="1"/>
  <c r="V14" i="12"/>
  <c r="DD3" i="8"/>
  <c r="AY3" i="12" s="1"/>
  <c r="O3" i="12"/>
  <c r="DD6" i="8"/>
  <c r="AY6" i="12" s="1"/>
  <c r="O6" i="12"/>
  <c r="DJ6" i="8"/>
  <c r="BE6" i="12" s="1"/>
  <c r="V6" i="12"/>
  <c r="DE4" i="8"/>
  <c r="AZ4" i="12" s="1"/>
  <c r="P4" i="12"/>
  <c r="DI7" i="8"/>
  <c r="BD7" i="12" s="1"/>
  <c r="U7" i="12"/>
  <c r="DG3" i="8"/>
  <c r="BB3" i="12" s="1"/>
  <c r="S3" i="12"/>
  <c r="DD10" i="8"/>
  <c r="AY10" i="12" s="1"/>
  <c r="O10" i="12"/>
  <c r="DH14" i="8"/>
  <c r="BC14" i="12" s="1"/>
  <c r="T14" i="12"/>
  <c r="DK4" i="8"/>
  <c r="BF4" i="12" s="1"/>
  <c r="W4" i="12"/>
  <c r="Q12" i="12"/>
  <c r="DK15" i="8"/>
  <c r="BF15" i="12" s="1"/>
  <c r="W15" i="12"/>
  <c r="DH6" i="8"/>
  <c r="BC6" i="12" s="1"/>
  <c r="T6" i="12"/>
  <c r="DK10" i="8"/>
  <c r="BF10" i="12" s="1"/>
  <c r="W10" i="12"/>
  <c r="DK5" i="8"/>
  <c r="BF5" i="12" s="1"/>
  <c r="W5" i="12"/>
  <c r="AE8" i="12"/>
  <c r="BA7" i="12"/>
  <c r="Q7" i="12"/>
  <c r="AA7" i="12"/>
  <c r="DJ15" i="8"/>
  <c r="BE15" i="12" s="1"/>
  <c r="V15" i="12"/>
  <c r="DK13" i="8"/>
  <c r="BF13" i="12" s="1"/>
  <c r="W13" i="12"/>
  <c r="AA12" i="12"/>
  <c r="DM6" i="8"/>
  <c r="BH6" i="12" s="1"/>
  <c r="Y6" i="12"/>
  <c r="DL14" i="8"/>
  <c r="BG14" i="12" s="1"/>
  <c r="X14" i="12"/>
  <c r="DN14" i="8"/>
  <c r="BI14" i="12" s="1"/>
  <c r="Z14" i="12"/>
  <c r="DJ10" i="8"/>
  <c r="BE10" i="12" s="1"/>
  <c r="V10" i="12"/>
  <c r="Q6" i="12"/>
  <c r="DJ5" i="8"/>
  <c r="BE5" i="12" s="1"/>
  <c r="V5" i="12"/>
  <c r="DM4" i="8"/>
  <c r="BH4" i="12" s="1"/>
  <c r="Y4" i="12"/>
  <c r="DP15" i="8"/>
  <c r="BK15" i="12" s="1"/>
  <c r="AF15" i="12"/>
  <c r="DI12" i="8"/>
  <c r="BD12" i="12" s="1"/>
  <c r="U12" i="12"/>
  <c r="DP11" i="8"/>
  <c r="BK11" i="12" s="1"/>
  <c r="AF11" i="12"/>
  <c r="DI10" i="8"/>
  <c r="BD10" i="12" s="1"/>
  <c r="U10" i="12"/>
  <c r="DN5" i="8"/>
  <c r="BI5" i="12" s="1"/>
  <c r="Z5" i="12"/>
  <c r="DG6" i="8"/>
  <c r="BB6" i="12" s="1"/>
  <c r="S6" i="12"/>
  <c r="Q13" i="12"/>
  <c r="DI6" i="8"/>
  <c r="BD6" i="12" s="1"/>
  <c r="U6" i="12"/>
  <c r="DH7" i="8"/>
  <c r="BC7" i="12" s="1"/>
  <c r="T7" i="12"/>
  <c r="DM14" i="8"/>
  <c r="BH14" i="12" s="1"/>
  <c r="Y14" i="12"/>
  <c r="DJ7" i="8"/>
  <c r="BE7" i="12" s="1"/>
  <c r="V7" i="12"/>
  <c r="DK7" i="8"/>
  <c r="BF7" i="12" s="1"/>
  <c r="W7" i="12"/>
  <c r="DE6" i="8"/>
  <c r="AZ6" i="12" s="1"/>
  <c r="P6" i="12"/>
  <c r="DI5" i="8"/>
  <c r="BD5" i="12" s="1"/>
  <c r="U5" i="12"/>
  <c r="BA3" i="12"/>
  <c r="Q3" i="12"/>
  <c r="DG7" i="8"/>
  <c r="BB7" i="12" s="1"/>
  <c r="S7" i="12"/>
  <c r="DM3" i="8"/>
  <c r="BH3" i="12" s="1"/>
  <c r="Y3" i="12"/>
  <c r="DJ3" i="8"/>
  <c r="BE3" i="12" s="1"/>
  <c r="V3" i="12"/>
  <c r="DL5" i="8"/>
  <c r="BG5" i="12" s="1"/>
  <c r="X5" i="12"/>
  <c r="DL7" i="8"/>
  <c r="BG7" i="12" s="1"/>
  <c r="X7" i="12"/>
  <c r="DH3" i="8"/>
  <c r="BC3" i="12" s="1"/>
  <c r="T3" i="12"/>
  <c r="DM12" i="8"/>
  <c r="BH12" i="12" s="1"/>
  <c r="Y12" i="12"/>
  <c r="BA15" i="12"/>
  <c r="Q15" i="12"/>
  <c r="DK14" i="8"/>
  <c r="BF14" i="12" s="1"/>
  <c r="W14" i="12"/>
  <c r="DN7" i="8"/>
  <c r="BI7" i="12" s="1"/>
  <c r="Z7" i="12"/>
  <c r="DI3" i="8"/>
  <c r="BD3" i="12" s="1"/>
  <c r="U3" i="12"/>
  <c r="DE7" i="8"/>
  <c r="AZ7" i="12" s="1"/>
  <c r="P7" i="12"/>
  <c r="DI4" i="8"/>
  <c r="BD4" i="12" s="1"/>
  <c r="U4" i="12"/>
  <c r="DM10" i="8"/>
  <c r="BH10" i="12" s="1"/>
  <c r="Y10" i="12"/>
  <c r="DL3" i="8"/>
  <c r="BG3" i="12" s="1"/>
  <c r="X3" i="12"/>
  <c r="DJ8" i="8"/>
  <c r="BE8" i="12" s="1"/>
  <c r="V8" i="12"/>
  <c r="BJ5" i="12"/>
  <c r="AA5" i="12"/>
  <c r="DL12" i="8"/>
  <c r="BG12" i="12" s="1"/>
  <c r="X12" i="12"/>
  <c r="AA14" i="12"/>
  <c r="DE5" i="8"/>
  <c r="AZ5" i="12" s="1"/>
  <c r="P5" i="12"/>
  <c r="DK3" i="8"/>
  <c r="BF3" i="12" s="1"/>
  <c r="W3" i="12"/>
  <c r="Q8" i="12"/>
  <c r="DM5" i="8"/>
  <c r="BH5" i="12" s="1"/>
  <c r="Y5" i="12"/>
  <c r="DD14" i="8"/>
  <c r="AY14" i="12" s="1"/>
  <c r="O14" i="12"/>
  <c r="BA4" i="12"/>
  <c r="Q4" i="12"/>
  <c r="DH10" i="8"/>
  <c r="BC10" i="12" s="1"/>
  <c r="T10" i="12"/>
  <c r="AA6" i="12"/>
  <c r="DL10" i="8"/>
  <c r="BG10" i="12" s="1"/>
  <c r="X10" i="12"/>
  <c r="DM7" i="8"/>
  <c r="BH7" i="12" s="1"/>
  <c r="Y7" i="12"/>
  <c r="DE14" i="8"/>
  <c r="AZ14" i="12" s="1"/>
  <c r="P14" i="12"/>
  <c r="Q14" i="12"/>
  <c r="DN3" i="8"/>
  <c r="BI3" i="12" s="1"/>
  <c r="Z3" i="12"/>
  <c r="DE8" i="8"/>
  <c r="AZ8" i="12" s="1"/>
  <c r="P8" i="12"/>
  <c r="DN12" i="8"/>
  <c r="BI12" i="12" s="1"/>
  <c r="Z12" i="12"/>
  <c r="Q5" i="12"/>
  <c r="DG5" i="8"/>
  <c r="BB5" i="12" s="1"/>
  <c r="S5" i="12"/>
  <c r="DH8" i="8"/>
  <c r="BC8" i="12" s="1"/>
  <c r="T8" i="12"/>
  <c r="DB4" i="8"/>
  <c r="AX4" i="12" s="1"/>
  <c r="DB3" i="8"/>
  <c r="AX3" i="12" s="1"/>
  <c r="DB14" i="8"/>
  <c r="AX14" i="12" s="1"/>
  <c r="DB10" i="8"/>
  <c r="AX10" i="12" s="1"/>
  <c r="DB7" i="8"/>
  <c r="AX7" i="12" s="1"/>
  <c r="N13" i="12" l="1"/>
  <c r="DH13" i="8"/>
  <c r="BC13" i="12" s="1"/>
  <c r="T13" i="12"/>
  <c r="DD13" i="8"/>
  <c r="AY13" i="12" s="1"/>
  <c r="O13" i="12"/>
  <c r="DM13" i="8"/>
  <c r="BH13" i="12" s="1"/>
  <c r="Y13" i="12"/>
  <c r="M13" i="12"/>
  <c r="DB13" i="8"/>
  <c r="AX13" i="12" s="1"/>
  <c r="DN13" i="8"/>
  <c r="BI13" i="12" s="1"/>
  <c r="Z13" i="12"/>
  <c r="DL13" i="8"/>
  <c r="BG13" i="12" s="1"/>
  <c r="X13" i="12"/>
  <c r="DI13" i="8"/>
  <c r="BD13" i="12" s="1"/>
  <c r="U13" i="12"/>
  <c r="DF13" i="8"/>
  <c r="BA13" i="12" s="1"/>
  <c r="DP10" i="8"/>
  <c r="BK10" i="12" s="1"/>
  <c r="AF10" i="12"/>
  <c r="DP14" i="8"/>
  <c r="BK14" i="12" s="1"/>
  <c r="AF14" i="12"/>
  <c r="DP4" i="8"/>
  <c r="BK4" i="12" s="1"/>
  <c r="AF4" i="12"/>
  <c r="DP5" i="8"/>
  <c r="BK5" i="12" s="1"/>
  <c r="AF5" i="12"/>
  <c r="DP8" i="8"/>
  <c r="BK8" i="12" s="1"/>
  <c r="AF8" i="12"/>
  <c r="DP12" i="8"/>
  <c r="BK12" i="12" s="1"/>
  <c r="AF12" i="12"/>
  <c r="DP7" i="8"/>
  <c r="BK7" i="12" s="1"/>
  <c r="AF7" i="12"/>
  <c r="DP3" i="8"/>
  <c r="BK3" i="12" s="1"/>
  <c r="AF3" i="12"/>
  <c r="DP6" i="8"/>
  <c r="BK6" i="12" s="1"/>
  <c r="AF6" i="12"/>
  <c r="DP13" i="8" l="1"/>
  <c r="BK13" i="12" s="1"/>
  <c r="AF13" i="12"/>
  <c r="AH2" i="12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4" i="9"/>
  <c r="K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4" i="9"/>
  <c r="AU2" i="13"/>
  <c r="AU3" i="13"/>
  <c r="AW3" i="13"/>
  <c r="AW5" i="13"/>
  <c r="AX5" i="13"/>
  <c r="AW8" i="13"/>
  <c r="AW9" i="13"/>
  <c r="AW13" i="13"/>
  <c r="AW19" i="13"/>
  <c r="AW38" i="13"/>
  <c r="AW43" i="13"/>
  <c r="AW44" i="13"/>
  <c r="AY5" i="13" l="1"/>
  <c r="AY19" i="13"/>
  <c r="AY9" i="13"/>
  <c r="AW28" i="13"/>
  <c r="AY28" i="13" s="1"/>
  <c r="AX41" i="13"/>
  <c r="AW41" i="13"/>
  <c r="AW11" i="13"/>
  <c r="AW18" i="13"/>
  <c r="AX45" i="13"/>
  <c r="AW12" i="13"/>
  <c r="AX23" i="13"/>
  <c r="AW23" i="13"/>
  <c r="AY23" i="13" s="1"/>
  <c r="AW16" i="13"/>
  <c r="AY16" i="13" s="1"/>
  <c r="AW6" i="13"/>
  <c r="AW4" i="13"/>
  <c r="AY4" i="13" s="1"/>
  <c r="AW40" i="13"/>
  <c r="AY40" i="13" s="1"/>
  <c r="AW25" i="13"/>
  <c r="AY25" i="13" s="1"/>
  <c r="AW15" i="13"/>
  <c r="AY15" i="13" s="1"/>
  <c r="AX15" i="13"/>
  <c r="AW42" i="13"/>
  <c r="AW7" i="13"/>
  <c r="AY7" i="13" s="1"/>
  <c r="AX9" i="13"/>
  <c r="AX21" i="13"/>
  <c r="AW39" i="13"/>
  <c r="AW30" i="13"/>
  <c r="AY30" i="13" s="1"/>
  <c r="AW24" i="13"/>
  <c r="AW31" i="13"/>
  <c r="AY31" i="13" s="1"/>
  <c r="AX18" i="13"/>
  <c r="AW10" i="13"/>
  <c r="AY10" i="13" s="1"/>
  <c r="AX8" i="13"/>
  <c r="AY8" i="13" s="1"/>
  <c r="AX31" i="13"/>
  <c r="AX30" i="13"/>
  <c r="AW20" i="13"/>
  <c r="AX19" i="13"/>
  <c r="AX25" i="13"/>
  <c r="AX16" i="13"/>
  <c r="AX43" i="13"/>
  <c r="AY43" i="13" s="1"/>
  <c r="AX33" i="13"/>
  <c r="AX3" i="13"/>
  <c r="AY3" i="13" s="1"/>
  <c r="AX38" i="13"/>
  <c r="AY38" i="13" s="1"/>
  <c r="AX37" i="13"/>
  <c r="AX13" i="13"/>
  <c r="AY13" i="13" s="1"/>
  <c r="AX7" i="13"/>
  <c r="AX4" i="13"/>
  <c r="AX42" i="13"/>
  <c r="AX17" i="13"/>
  <c r="AX46" i="13"/>
  <c r="AW17" i="13"/>
  <c r="AY17" i="13" s="1"/>
  <c r="AW46" i="13"/>
  <c r="AY46" i="13" s="1"/>
  <c r="AX40" i="13"/>
  <c r="AX28" i="13"/>
  <c r="AW22" i="13"/>
  <c r="AX20" i="13"/>
  <c r="AW14" i="13"/>
  <c r="AY14" i="13" s="1"/>
  <c r="AW45" i="13"/>
  <c r="AX35" i="13"/>
  <c r="AX32" i="13"/>
  <c r="AW32" i="13"/>
  <c r="AY32" i="13" s="1"/>
  <c r="AW21" i="13"/>
  <c r="AY21" i="13" s="1"/>
  <c r="AX39" i="13"/>
  <c r="AW34" i="13"/>
  <c r="AW27" i="13"/>
  <c r="AX24" i="13"/>
  <c r="AX14" i="13"/>
  <c r="AX22" i="13"/>
  <c r="AX12" i="13"/>
  <c r="AW35" i="13"/>
  <c r="AX26" i="13"/>
  <c r="AW47" i="13"/>
  <c r="AX44" i="13"/>
  <c r="AY44" i="13" s="1"/>
  <c r="AX29" i="13"/>
  <c r="AW26" i="13"/>
  <c r="AY26" i="13" s="1"/>
  <c r="AW29" i="13"/>
  <c r="AY29" i="13" s="1"/>
  <c r="AX2" i="13"/>
  <c r="AX47" i="13"/>
  <c r="AX27" i="13"/>
  <c r="AX11" i="13"/>
  <c r="AX6" i="13"/>
  <c r="AW2" i="13"/>
  <c r="AW2" i="8"/>
  <c r="AX2" i="8"/>
  <c r="AY2" i="8"/>
  <c r="AV2" i="8"/>
  <c r="AT2" i="8"/>
  <c r="AW33" i="13"/>
  <c r="AW37" i="13"/>
  <c r="AY37" i="13" s="1"/>
  <c r="AX36" i="13"/>
  <c r="AW36" i="13"/>
  <c r="AY36" i="13" s="1"/>
  <c r="AX34" i="13"/>
  <c r="AV3" i="13"/>
  <c r="AV2" i="13"/>
  <c r="AX10" i="13"/>
  <c r="AD2" i="12" s="1"/>
  <c r="U2" i="12"/>
  <c r="Y2" i="12" s="1"/>
  <c r="V2" i="12" s="1"/>
  <c r="AB2" i="12" s="1"/>
  <c r="Q2" i="12" s="1"/>
  <c r="O2" i="12" s="1"/>
  <c r="W2" i="12" s="1"/>
  <c r="AC2" i="12" s="1"/>
  <c r="X2" i="12" s="1"/>
  <c r="R2" i="12" s="1"/>
  <c r="P2" i="12" s="1"/>
  <c r="DB2" i="8" s="1"/>
  <c r="Z2" i="12" s="1"/>
  <c r="DC2" i="8" s="1"/>
  <c r="AV2" i="12" s="1"/>
  <c r="AO2" i="12" s="1"/>
  <c r="AN2" i="12" s="1"/>
  <c r="AM2" i="12" s="1"/>
  <c r="AQ2" i="12" s="1"/>
  <c r="AU2" i="12" s="1"/>
  <c r="AY41" i="13" l="1"/>
  <c r="AY22" i="13"/>
  <c r="AY24" i="13"/>
  <c r="AY6" i="13"/>
  <c r="AY34" i="13"/>
  <c r="AY12" i="13"/>
  <c r="AY33" i="13"/>
  <c r="AY39" i="13"/>
  <c r="AY20" i="13"/>
  <c r="AY47" i="13"/>
  <c r="AY42" i="13"/>
  <c r="AY18" i="13"/>
  <c r="AY27" i="13"/>
  <c r="AY35" i="13"/>
  <c r="AY45" i="13"/>
  <c r="AY11" i="13"/>
  <c r="DJ2" i="8"/>
  <c r="BE2" i="12" s="1"/>
  <c r="DM2" i="8"/>
  <c r="BH2" i="12" s="1"/>
  <c r="DA2" i="13"/>
  <c r="AE2" i="12"/>
  <c r="DO2" i="8"/>
  <c r="BJ2" i="12" s="1"/>
  <c r="DG2" i="8"/>
  <c r="BB2" i="12" s="1"/>
  <c r="S2" i="12"/>
  <c r="AI2" i="12" s="1"/>
  <c r="N2" i="12"/>
  <c r="AA2" i="12"/>
  <c r="DH2" i="8"/>
  <c r="BC2" i="12" s="1"/>
  <c r="T2" i="12"/>
  <c r="DK2" i="8"/>
  <c r="BF2" i="12" s="1"/>
  <c r="AX2" i="12"/>
  <c r="M2" i="12"/>
  <c r="AP2" i="12" s="1"/>
  <c r="AS2" i="12" s="1"/>
  <c r="DI2" i="8"/>
  <c r="BD2" i="12" s="1"/>
  <c r="AR2" i="12" s="1"/>
  <c r="DL2" i="8"/>
  <c r="BG2" i="12" s="1"/>
  <c r="AT2" i="12" s="1"/>
  <c r="DN2" i="8"/>
  <c r="BI2" i="12" s="1"/>
  <c r="AL2" i="12" s="1"/>
  <c r="DF2" i="8"/>
  <c r="BA2" i="12" s="1"/>
  <c r="AJ2" i="12" s="1"/>
  <c r="DD2" i="8"/>
  <c r="AY2" i="12" s="1"/>
  <c r="AK2" i="12" s="1"/>
  <c r="DE2" i="8"/>
  <c r="AZ2" i="12" s="1"/>
  <c r="DP2" i="8"/>
  <c r="BK2" i="12" s="1"/>
  <c r="AF2" i="12"/>
  <c r="D5" i="3" l="1"/>
  <c r="B8" i="3" s="1"/>
  <c r="G2" i="9"/>
  <c r="C2" i="9"/>
  <c r="D2" i="10"/>
  <c r="E2" i="10" s="1"/>
  <c r="F2" i="10" s="1"/>
  <c r="I2" i="9"/>
  <c r="K2" i="9"/>
  <c r="X6" i="6"/>
  <c r="W6" i="6"/>
  <c r="Z6" i="6"/>
  <c r="Y5" i="6"/>
  <c r="AK5" i="6"/>
  <c r="AL5" i="6"/>
  <c r="G24" i="2"/>
  <c r="CO5" i="6" l="1"/>
  <c r="DB5" i="6"/>
  <c r="DO5" i="6"/>
  <c r="CP5" i="6"/>
  <c r="DC5" i="6"/>
  <c r="CQ5" i="6"/>
  <c r="DD5" i="6"/>
  <c r="DQ5" i="6"/>
  <c r="CS5" i="6"/>
  <c r="DE5" i="6"/>
  <c r="DR5" i="6"/>
  <c r="CT5" i="6"/>
  <c r="DG5" i="6"/>
  <c r="DS5" i="6"/>
  <c r="CU5" i="6"/>
  <c r="DH5" i="6"/>
  <c r="DT5" i="6"/>
  <c r="CV5" i="6"/>
  <c r="DI5" i="6"/>
  <c r="DU5" i="6"/>
  <c r="CW5" i="6"/>
  <c r="DJ5" i="6"/>
  <c r="DV5" i="6"/>
  <c r="CX5" i="6"/>
  <c r="DK5" i="6"/>
  <c r="CL5" i="6"/>
  <c r="CY5" i="6"/>
  <c r="DL5" i="6"/>
  <c r="CM5" i="6"/>
  <c r="CZ5" i="6"/>
  <c r="DM5" i="6"/>
  <c r="CN5" i="6"/>
  <c r="DA5" i="6"/>
  <c r="DN5" i="6"/>
  <c r="BE5" i="6"/>
  <c r="BR5" i="6"/>
  <c r="CE5" i="6"/>
  <c r="BF5" i="6"/>
  <c r="BS5" i="6"/>
  <c r="CF5" i="6"/>
  <c r="BG5" i="6"/>
  <c r="BT5" i="6"/>
  <c r="CG5" i="6"/>
  <c r="BH5" i="6"/>
  <c r="BU5" i="6"/>
  <c r="BY5" i="6"/>
  <c r="AW5" i="6"/>
  <c r="BI5" i="6"/>
  <c r="BV5" i="6"/>
  <c r="AX5" i="6"/>
  <c r="BJ5" i="6"/>
  <c r="BW5" i="6"/>
  <c r="AY5" i="6"/>
  <c r="BK5" i="6"/>
  <c r="BX5" i="6"/>
  <c r="AZ5" i="6"/>
  <c r="BL5" i="6"/>
  <c r="BZ5" i="6"/>
  <c r="BA5" i="6"/>
  <c r="BM5" i="6"/>
  <c r="BB5" i="6"/>
  <c r="BN5" i="6"/>
  <c r="CB5" i="6"/>
  <c r="BC5" i="6"/>
  <c r="CC5" i="6"/>
  <c r="BD5" i="6"/>
  <c r="BP5" i="6"/>
  <c r="CD5" i="6"/>
  <c r="BO5" i="6"/>
  <c r="DD6" i="6"/>
  <c r="BP6" i="6"/>
  <c r="CP6" i="6"/>
  <c r="CR6" i="6" s="1"/>
  <c r="DP6" i="6"/>
  <c r="CQ6" i="6"/>
  <c r="DQ6" i="6"/>
  <c r="CS6" i="6"/>
  <c r="DE6" i="6"/>
  <c r="DR6" i="6"/>
  <c r="CT6" i="6"/>
  <c r="DG6" i="6"/>
  <c r="DS6" i="6"/>
  <c r="CU6" i="6"/>
  <c r="DH6" i="6"/>
  <c r="DT6" i="6"/>
  <c r="CV6" i="6"/>
  <c r="DI6" i="6"/>
  <c r="DU6" i="6"/>
  <c r="CW6" i="6"/>
  <c r="DJ6" i="6"/>
  <c r="DV6" i="6"/>
  <c r="CX6" i="6"/>
  <c r="DK6" i="6"/>
  <c r="CL6" i="6"/>
  <c r="CY6" i="6"/>
  <c r="DL6" i="6"/>
  <c r="CM6" i="6"/>
  <c r="CZ6" i="6"/>
  <c r="DM6" i="6"/>
  <c r="CN6" i="6"/>
  <c r="DA6" i="6"/>
  <c r="DN6" i="6"/>
  <c r="CO6" i="6"/>
  <c r="DB6" i="6"/>
  <c r="DO6" i="6"/>
  <c r="BF6" i="6"/>
  <c r="BS6" i="6"/>
  <c r="CF6" i="6"/>
  <c r="BG6" i="6"/>
  <c r="BT6" i="6"/>
  <c r="CG6" i="6"/>
  <c r="BH6" i="6"/>
  <c r="BU6" i="6"/>
  <c r="AW6" i="6"/>
  <c r="BI6" i="6"/>
  <c r="BV6" i="6"/>
  <c r="AX6" i="6"/>
  <c r="BJ6" i="6"/>
  <c r="BW6" i="6"/>
  <c r="BY6" i="6"/>
  <c r="AY6" i="6"/>
  <c r="BK6" i="6"/>
  <c r="BX6" i="6"/>
  <c r="AZ6" i="6"/>
  <c r="BL6" i="6"/>
  <c r="BZ6" i="6"/>
  <c r="BA6" i="6"/>
  <c r="CA6" i="6"/>
  <c r="BB6" i="6"/>
  <c r="BN6" i="6"/>
  <c r="CB6" i="6"/>
  <c r="BC6" i="6"/>
  <c r="CC6" i="6"/>
  <c r="BD6" i="6"/>
  <c r="CD6" i="6"/>
  <c r="BE6" i="6"/>
  <c r="BR6" i="6"/>
  <c r="CE6" i="6"/>
  <c r="BO6" i="6"/>
  <c r="DC6" i="6"/>
  <c r="BM6" i="6"/>
  <c r="DP5" i="6"/>
  <c r="CA5" i="6"/>
  <c r="DX6" i="6" l="1"/>
  <c r="CR5" i="6"/>
  <c r="DX5" i="6" s="1"/>
  <c r="AV44" i="13" l="1"/>
  <c r="AU44" i="13"/>
  <c r="AV42" i="13"/>
  <c r="AU42" i="13"/>
  <c r="AV26" i="13"/>
  <c r="AU26" i="13"/>
  <c r="AV25" i="13"/>
  <c r="AU25" i="13"/>
  <c r="AV35" i="13"/>
  <c r="AU35" i="13"/>
  <c r="AV32" i="13"/>
  <c r="AU32" i="13"/>
  <c r="AV45" i="13"/>
  <c r="AU45" i="13"/>
  <c r="AV18" i="13"/>
  <c r="AU18" i="13"/>
  <c r="AV43" i="13"/>
  <c r="AU43" i="13"/>
  <c r="AV34" i="13"/>
  <c r="AU34" i="13"/>
  <c r="AV23" i="13"/>
  <c r="AU23" i="13"/>
  <c r="AV30" i="13"/>
  <c r="AU30" i="13"/>
  <c r="AV27" i="13"/>
  <c r="AU27" i="13"/>
  <c r="AV20" i="13"/>
  <c r="AU20" i="13"/>
  <c r="AV13" i="13"/>
  <c r="AU13" i="13"/>
  <c r="AV33" i="13"/>
  <c r="AU33" i="13"/>
  <c r="AV39" i="13"/>
  <c r="AU39" i="13"/>
  <c r="AV38" i="13"/>
  <c r="AU38" i="13"/>
  <c r="AV40" i="13"/>
  <c r="AU40" i="13"/>
  <c r="AV36" i="13"/>
  <c r="AU36" i="13"/>
  <c r="AV8" i="13"/>
  <c r="AU8" i="13"/>
  <c r="AV9" i="13"/>
  <c r="AU9" i="13"/>
  <c r="AV15" i="13"/>
  <c r="AU15" i="13"/>
  <c r="AV12" i="13"/>
  <c r="AU12" i="13"/>
  <c r="AV7" i="13"/>
  <c r="AU7" i="13"/>
  <c r="AV21" i="13"/>
  <c r="AU21" i="13"/>
  <c r="AV37" i="13"/>
  <c r="AU37" i="13"/>
  <c r="AV29" i="13"/>
  <c r="AU29" i="13"/>
  <c r="AV31" i="13"/>
  <c r="AU31" i="13"/>
  <c r="AV19" i="13"/>
  <c r="AU19" i="13"/>
  <c r="AV28" i="13"/>
  <c r="AU28" i="13"/>
  <c r="AV14" i="13"/>
  <c r="AU14" i="13"/>
  <c r="AV46" i="13"/>
  <c r="AU46" i="13"/>
  <c r="AV24" i="13"/>
  <c r="AU24" i="13"/>
  <c r="AV41" i="13"/>
  <c r="AU41" i="13"/>
  <c r="AV16" i="13"/>
  <c r="AU16" i="13"/>
  <c r="AV22" i="13"/>
  <c r="AU22" i="13"/>
  <c r="AU47" i="13"/>
  <c r="AV47" i="13" l="1"/>
  <c r="AV48" i="13"/>
  <c r="AU48" i="13" l="1"/>
  <c r="AV49" i="13" l="1"/>
  <c r="AU49" i="13"/>
  <c r="DA50" i="13" l="1"/>
  <c r="AU5" i="13" s="1"/>
  <c r="AV5" i="13" l="1"/>
  <c r="AU4" i="13" s="1"/>
  <c r="AV4" i="13" l="1"/>
  <c r="AV6" i="13" s="1"/>
  <c r="AU11" i="13" s="1"/>
  <c r="AU10" i="13" s="1"/>
  <c r="AU6" i="13" l="1"/>
  <c r="AV10" i="13"/>
  <c r="AV11" i="13"/>
  <c r="AV17" i="13" s="1"/>
  <c r="AU17" i="13" l="1"/>
  <c r="AV51" i="13" s="1"/>
  <c r="AU51" i="13" l="1"/>
</calcChain>
</file>

<file path=xl/sharedStrings.xml><?xml version="1.0" encoding="utf-8"?>
<sst xmlns="http://schemas.openxmlformats.org/spreadsheetml/2006/main" count="1636" uniqueCount="510">
  <si>
    <t>Point#</t>
  </si>
  <si>
    <t>Sample</t>
  </si>
  <si>
    <t>MgO</t>
  </si>
  <si>
    <t>MnO</t>
  </si>
  <si>
    <t>FeO</t>
  </si>
  <si>
    <t>NiO</t>
  </si>
  <si>
    <t>CaO</t>
  </si>
  <si>
    <t>Total</t>
  </si>
  <si>
    <t>X</t>
  </si>
  <si>
    <t>Y</t>
  </si>
  <si>
    <t>Z</t>
  </si>
  <si>
    <t>Comment</t>
  </si>
  <si>
    <t>Class</t>
  </si>
  <si>
    <t>Phase</t>
  </si>
  <si>
    <t>O</t>
  </si>
  <si>
    <t>OH</t>
  </si>
  <si>
    <t>Na</t>
  </si>
  <si>
    <t>Mg</t>
  </si>
  <si>
    <t>Si</t>
  </si>
  <si>
    <t>Al</t>
  </si>
  <si>
    <t>Mn</t>
  </si>
  <si>
    <t>Ca</t>
  </si>
  <si>
    <t>Ti</t>
  </si>
  <si>
    <t>Cr</t>
  </si>
  <si>
    <t>Ni</t>
  </si>
  <si>
    <t>Atg</t>
  </si>
  <si>
    <t>Ol</t>
  </si>
  <si>
    <t>Tlc</t>
  </si>
  <si>
    <t>Opx</t>
  </si>
  <si>
    <t>C</t>
  </si>
  <si>
    <t>chlorite</t>
  </si>
  <si>
    <t>Chl</t>
  </si>
  <si>
    <t>O, OH and C per formula unit can be entered manually or using any of the following abbreviations</t>
  </si>
  <si>
    <t>Br</t>
  </si>
  <si>
    <t>Chum</t>
  </si>
  <si>
    <t>Cpx</t>
  </si>
  <si>
    <t>Tr</t>
  </si>
  <si>
    <t>Grt</t>
  </si>
  <si>
    <t>Mag</t>
  </si>
  <si>
    <t>Cb</t>
  </si>
  <si>
    <t>Dol</t>
  </si>
  <si>
    <t>Webmineral</t>
  </si>
  <si>
    <t>dolomite</t>
  </si>
  <si>
    <r>
      <t>Na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</si>
  <si>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r>
      <t>SiO</t>
    </r>
    <r>
      <rPr>
        <vertAlign val="subscript"/>
        <sz val="10"/>
        <rFont val="Arial Narrow"/>
        <family val="2"/>
      </rPr>
      <t>2</t>
    </r>
  </si>
  <si>
    <r>
      <t>Al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</si>
  <si>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FeO</t>
    </r>
    <r>
      <rPr>
        <vertAlign val="subscript"/>
        <sz val="10"/>
        <rFont val="Arial Narrow"/>
        <family val="2"/>
      </rPr>
      <t>Total</t>
    </r>
  </si>
  <si>
    <r>
      <t>TiO</t>
    </r>
    <r>
      <rPr>
        <vertAlign val="subscript"/>
        <sz val="10"/>
        <rFont val="Arial Narrow"/>
        <family val="2"/>
      </rPr>
      <t>2</t>
    </r>
  </si>
  <si>
    <r>
      <t>Cr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</si>
  <si>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Fe</t>
    </r>
    <r>
      <rPr>
        <vertAlign val="superscript"/>
        <sz val="10"/>
        <rFont val="Arial Narrow"/>
        <family val="2"/>
      </rPr>
      <t>2+</t>
    </r>
  </si>
  <si>
    <r>
      <t>Fe</t>
    </r>
    <r>
      <rPr>
        <vertAlign val="superscript"/>
        <sz val="10"/>
        <rFont val="Arial Narrow"/>
        <family val="2"/>
      </rPr>
      <t>3+</t>
    </r>
  </si>
  <si>
    <t>magnetite</t>
  </si>
  <si>
    <r>
      <t xml:space="preserve">This simple spreadsheet allows computing the mineral structural formulae based on a fixed number of equivalent negative charges O per formula unit [i.e. O + 1/2 (OH)]. It also allows to estimate the H2O and CO2 content in wt.% for hydrous and carbonates based on stoichiometry and to compute the Fe2O3 wt.% content given a ferric over total iron atomic ratio. </t>
    </r>
    <r>
      <rPr>
        <b/>
        <sz val="12"/>
        <rFont val="Arial Narrow"/>
        <family val="2"/>
      </rPr>
      <t xml:space="preserve">Note that for certain phases (hydrous phases and carbonates) the column O is not the number of O p.f.u. but the equivalent negative charges expressed as O. </t>
    </r>
  </si>
  <si>
    <t>brucite</t>
  </si>
  <si>
    <t>clinohumite</t>
  </si>
  <si>
    <t>olivine</t>
  </si>
  <si>
    <t>orthopyroxene</t>
  </si>
  <si>
    <t>clinopyroxene</t>
  </si>
  <si>
    <t>talc</t>
  </si>
  <si>
    <t>tremolite</t>
  </si>
  <si>
    <t>antigorite (m=17)</t>
  </si>
  <si>
    <t>garnet</t>
  </si>
  <si>
    <t>carbonate</t>
  </si>
  <si>
    <t xml:space="preserve">log </t>
  </si>
  <si>
    <r>
      <t>K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</si>
  <si>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t>F</t>
  </si>
  <si>
    <t>Cl</t>
  </si>
  <si>
    <t>K</t>
  </si>
  <si>
    <t>F=O</t>
  </si>
  <si>
    <t>Cl=O</t>
  </si>
  <si>
    <r>
      <t>Fe</t>
    </r>
    <r>
      <rPr>
        <vertAlign val="subscript"/>
        <sz val="10"/>
        <color indexed="55"/>
        <rFont val="Arial Narrow"/>
        <family val="2"/>
      </rPr>
      <t>2</t>
    </r>
    <r>
      <rPr>
        <sz val="10"/>
        <color indexed="55"/>
        <rFont val="Arial Narrow"/>
        <family val="2"/>
      </rPr>
      <t>O</t>
    </r>
    <r>
      <rPr>
        <vertAlign val="subscript"/>
        <sz val="10"/>
        <color indexed="55"/>
        <rFont val="Arial Narrow"/>
        <family val="2"/>
      </rPr>
      <t>3</t>
    </r>
  </si>
  <si>
    <t>Convertion of FeO to Fe2O3 and viceversa (wt.%)</t>
  </si>
  <si>
    <t>FeO + Fe2O3</t>
  </si>
  <si>
    <t>input</t>
  </si>
  <si>
    <t>26.04.22 Columns more logically sorted. K2O added and checked with orthoclase.</t>
  </si>
  <si>
    <t>F-phlogopite</t>
  </si>
  <si>
    <t>F-Ph</t>
  </si>
  <si>
    <t>2-F</t>
  </si>
  <si>
    <t>Pl</t>
  </si>
  <si>
    <t>Plagioclase</t>
  </si>
  <si>
    <t>27.04.22 F added and checked against F-phlogopite (11.5 O) and clinohumite (18 O). Note that in F-Ph and F-Chum, F is assumed to replace Mg.</t>
  </si>
  <si>
    <t>Mica</t>
  </si>
  <si>
    <t>Amph</t>
  </si>
  <si>
    <t>general mica</t>
  </si>
  <si>
    <t>general amphibole</t>
  </si>
  <si>
    <t>lizardite</t>
  </si>
  <si>
    <t>Liz</t>
  </si>
  <si>
    <t>28.04.22 Muscovite (mica) and amphibole, here F is considered to exhange with OH so O is 11 or 23 O respectively. Added lizardite and epidote.</t>
  </si>
  <si>
    <t>Ep</t>
  </si>
  <si>
    <t>epidote</t>
  </si>
  <si>
    <r>
      <t>Fe</t>
    </r>
    <r>
      <rPr>
        <vertAlign val="superscript"/>
        <sz val="12"/>
        <rFont val="Arial Narrow"/>
        <family val="2"/>
      </rPr>
      <t>3+</t>
    </r>
    <r>
      <rPr>
        <sz val="12"/>
        <rFont val="Arial Narrow"/>
        <family val="2"/>
        <charset val="238"/>
      </rPr>
      <t>/Fe</t>
    </r>
    <r>
      <rPr>
        <vertAlign val="superscript"/>
        <sz val="12"/>
        <rFont val="Arial Narrow"/>
        <family val="2"/>
      </rPr>
      <t>Total</t>
    </r>
  </si>
  <si>
    <t>Ti-clinohumite</t>
  </si>
  <si>
    <t>2-F-2*Ti</t>
  </si>
  <si>
    <t>Ti-Chu</t>
  </si>
  <si>
    <t xml:space="preserve">28.04.22 Not sure if the DHZ assumption that F is asociated to Mg and therefore it needs to be substracted is fully correct. </t>
  </si>
  <si>
    <t>Norm</t>
  </si>
  <si>
    <t>Anions</t>
  </si>
  <si>
    <t>Cations</t>
  </si>
  <si>
    <t>Uncorr. Total</t>
  </si>
  <si>
    <r>
      <t>Fe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</si>
  <si>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 calc</t>
    </r>
  </si>
  <si>
    <r>
      <t>CO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calc</t>
    </r>
  </si>
  <si>
    <t>Ti-chondrodite</t>
  </si>
  <si>
    <t>Ti-Cho</t>
  </si>
  <si>
    <t xml:space="preserve">30.04.22 Substantial changes, allows either total anions or cations as nomalization factors. DHZ assumption no longer adopted. </t>
  </si>
  <si>
    <t>S</t>
  </si>
  <si>
    <t>H</t>
  </si>
  <si>
    <t>Fluorite</t>
  </si>
  <si>
    <t>Standards</t>
  </si>
  <si>
    <t>Zn</t>
  </si>
  <si>
    <t>Co</t>
  </si>
  <si>
    <t>Cu</t>
  </si>
  <si>
    <t>ZnO</t>
  </si>
  <si>
    <t>Stoichiometry</t>
  </si>
  <si>
    <t>○</t>
  </si>
  <si>
    <t>Elements</t>
  </si>
  <si>
    <t>3F</t>
  </si>
  <si>
    <t>1.04.22 Stoichiometric constrain on ferric iron contain is now allowed in the oxide inputs (Norm = "both"). Automatic for Cpx and magnetite</t>
  </si>
  <si>
    <t>2.04.22 ZnO added and tested against zincite.</t>
  </si>
  <si>
    <t>P</t>
  </si>
  <si>
    <t>Sn</t>
  </si>
  <si>
    <t>Be</t>
  </si>
  <si>
    <t>Ba</t>
  </si>
  <si>
    <t>Sr</t>
  </si>
  <si>
    <t>Pb</t>
  </si>
  <si>
    <t>Mo</t>
  </si>
  <si>
    <t>V</t>
  </si>
  <si>
    <t>Zr</t>
  </si>
  <si>
    <t>W</t>
  </si>
  <si>
    <t>As</t>
  </si>
  <si>
    <t>YAG (synthetic)</t>
  </si>
  <si>
    <t>Apatite</t>
  </si>
  <si>
    <t>Zirconia</t>
  </si>
  <si>
    <t>Titanite</t>
  </si>
  <si>
    <r>
      <t>P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5</t>
    </r>
  </si>
  <si>
    <r>
      <t>SO</t>
    </r>
    <r>
      <rPr>
        <vertAlign val="subscript"/>
        <sz val="10"/>
        <color indexed="8"/>
        <rFont val="Arial Narrow"/>
        <family val="2"/>
      </rPr>
      <t>3</t>
    </r>
  </si>
  <si>
    <t>L.O.I.</t>
  </si>
  <si>
    <r>
      <t>Fe</t>
    </r>
    <r>
      <rPr>
        <vertAlign val="subscript"/>
        <sz val="10"/>
        <color indexed="31"/>
        <rFont val="Arial Narrow"/>
        <family val="2"/>
      </rPr>
      <t>2</t>
    </r>
    <r>
      <rPr>
        <sz val="10"/>
        <color indexed="31"/>
        <rFont val="Arial Narrow"/>
        <family val="2"/>
      </rPr>
      <t>O</t>
    </r>
    <r>
      <rPr>
        <vertAlign val="subscript"/>
        <sz val="10"/>
        <color indexed="31"/>
        <rFont val="Arial Narrow"/>
        <family val="2"/>
      </rPr>
      <t>3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</si>
  <si>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perscript"/>
        <sz val="10"/>
        <color indexed="8"/>
        <rFont val="Arial Narrow"/>
        <family val="2"/>
      </rPr>
      <t>meas.</t>
    </r>
  </si>
  <si>
    <t>S (AVS, ppm)</t>
  </si>
  <si>
    <r>
      <t>S (SO</t>
    </r>
    <r>
      <rPr>
        <vertAlign val="subscript"/>
        <sz val="10"/>
        <color indexed="8"/>
        <rFont val="Arial Narrow"/>
        <family val="2"/>
      </rPr>
      <t>4</t>
    </r>
    <r>
      <rPr>
        <vertAlign val="superscript"/>
        <sz val="10"/>
        <color indexed="8"/>
        <rFont val="Arial Narrow"/>
        <family val="2"/>
      </rPr>
      <t>2-</t>
    </r>
    <r>
      <rPr>
        <sz val="10"/>
        <color indexed="8"/>
        <rFont val="Arial Narrow"/>
        <family val="2"/>
      </rPr>
      <t>, ppm)</t>
    </r>
  </si>
  <si>
    <r>
      <t>L.O.I.</t>
    </r>
    <r>
      <rPr>
        <vertAlign val="superscript"/>
        <sz val="10"/>
        <color indexed="8"/>
        <rFont val="Arial Narrow"/>
        <family val="2"/>
      </rPr>
      <t>corr</t>
    </r>
  </si>
  <si>
    <t>S oxid</t>
  </si>
  <si>
    <t>S (CRS, ppm)</t>
  </si>
  <si>
    <r>
      <t>CO</t>
    </r>
    <r>
      <rPr>
        <vertAlign val="subscript"/>
        <sz val="10"/>
        <color indexed="8"/>
        <rFont val="Arial Narrow"/>
        <family val="2"/>
      </rPr>
      <t>2</t>
    </r>
    <r>
      <rPr>
        <vertAlign val="superscript"/>
        <sz val="10"/>
        <color indexed="8"/>
        <rFont val="Arial Narrow"/>
        <family val="2"/>
      </rPr>
      <t>meas.</t>
    </r>
  </si>
  <si>
    <r>
      <t>H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perscript"/>
        <sz val="10"/>
        <color indexed="8"/>
        <rFont val="Arial Narrow"/>
        <family val="2"/>
      </rPr>
      <t>estim.</t>
    </r>
  </si>
  <si>
    <t>WR</t>
  </si>
  <si>
    <t>wt.%</t>
  </si>
  <si>
    <r>
      <t>C</t>
    </r>
    <r>
      <rPr>
        <vertAlign val="superscript"/>
        <sz val="10"/>
        <rFont val="Arial Narrow"/>
        <family val="2"/>
      </rPr>
      <t>0</t>
    </r>
  </si>
  <si>
    <r>
      <t>C</t>
    </r>
    <r>
      <rPr>
        <vertAlign val="superscript"/>
        <sz val="10"/>
        <rFont val="Arial Narrow"/>
        <family val="2"/>
      </rPr>
      <t>4+</t>
    </r>
  </si>
  <si>
    <r>
      <t>S</t>
    </r>
    <r>
      <rPr>
        <vertAlign val="superscript"/>
        <sz val="10"/>
        <rFont val="Arial Narrow"/>
        <family val="2"/>
      </rPr>
      <t>2-</t>
    </r>
  </si>
  <si>
    <r>
      <t>S</t>
    </r>
    <r>
      <rPr>
        <vertAlign val="superscript"/>
        <sz val="10"/>
        <rFont val="Arial Narrow"/>
        <family val="2"/>
      </rPr>
      <t>-</t>
    </r>
  </si>
  <si>
    <r>
      <t>S</t>
    </r>
    <r>
      <rPr>
        <vertAlign val="superscript"/>
        <sz val="10"/>
        <rFont val="Arial Narrow"/>
        <family val="2"/>
      </rPr>
      <t>6+</t>
    </r>
  </si>
  <si>
    <r>
      <t>H</t>
    </r>
    <r>
      <rPr>
        <vertAlign val="subscript"/>
        <sz val="10"/>
        <rFont val="Arial Narrow"/>
        <family val="2"/>
      </rPr>
      <t>2</t>
    </r>
  </si>
  <si>
    <r>
      <t>O</t>
    </r>
    <r>
      <rPr>
        <vertAlign val="subscript"/>
        <sz val="10"/>
        <rFont val="Arial Narrow"/>
        <family val="2"/>
      </rPr>
      <t>2</t>
    </r>
  </si>
  <si>
    <r>
      <t>S</t>
    </r>
    <r>
      <rPr>
        <vertAlign val="subscript"/>
        <sz val="10"/>
        <rFont val="Arial Narrow"/>
        <family val="2"/>
      </rPr>
      <t>2</t>
    </r>
  </si>
  <si>
    <t>17.05.22 mol/kg option in wet chemistry, it should take the H2O measured content when available. Only Anions and kg/mol available</t>
  </si>
  <si>
    <t>Cr [ppm]</t>
  </si>
  <si>
    <r>
      <t>Cr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  <r>
      <rPr>
        <sz val="10"/>
        <color indexed="8"/>
        <rFont val="Arial Narrow"/>
        <family val="2"/>
      </rPr>
      <t xml:space="preserve"> (wt.%)</t>
    </r>
  </si>
  <si>
    <t>NiO (wt.%)</t>
  </si>
  <si>
    <r>
      <t>Fe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3Total</t>
    </r>
    <r>
      <rPr>
        <sz val="10"/>
        <color indexed="8"/>
        <rFont val="Arial Narrow"/>
        <family val="2"/>
      </rPr>
      <t xml:space="preserve"> (wt.%)</t>
    </r>
  </si>
  <si>
    <r>
      <t>FeO</t>
    </r>
    <r>
      <rPr>
        <vertAlign val="subscript"/>
        <sz val="10"/>
        <rFont val="Arial Narrow"/>
        <family val="2"/>
      </rPr>
      <t>Total</t>
    </r>
    <r>
      <rPr>
        <sz val="10"/>
        <rFont val="Arial Narrow"/>
        <family val="2"/>
      </rPr>
      <t xml:space="preserve"> (wt.%)</t>
    </r>
  </si>
  <si>
    <t>ZnO (wt.%)</t>
  </si>
  <si>
    <r>
      <t>FeO</t>
    </r>
    <r>
      <rPr>
        <vertAlign val="subscript"/>
        <sz val="10"/>
        <rFont val="Arial Narrow"/>
        <family val="2"/>
      </rPr>
      <t>Total</t>
    </r>
    <r>
      <rPr>
        <sz val="10"/>
        <rFont val="Arial Narrow"/>
        <family val="2"/>
      </rPr>
      <t xml:space="preserve"> (wt.%) EDS measured</t>
    </r>
  </si>
  <si>
    <t>mt (wt. %)</t>
  </si>
  <si>
    <t>CB20-04</t>
  </si>
  <si>
    <t>Fe2O3 (wt.%) computed</t>
  </si>
  <si>
    <t>Fe2O3 as FeO</t>
  </si>
  <si>
    <r>
      <t>FeO</t>
    </r>
    <r>
      <rPr>
        <sz val="10"/>
        <rFont val="Arial Narrow"/>
        <family val="2"/>
      </rPr>
      <t xml:space="preserve"> (wt.%) EDS estimated</t>
    </r>
  </si>
  <si>
    <t>05.07.22 OH-F-Cl before was OH-F</t>
  </si>
  <si>
    <t>Z-34</t>
  </si>
  <si>
    <t>Massif</t>
  </si>
  <si>
    <t>Wet chemistry input works differently and O represents the actual number of O not the equivalent negative charges as above. So for lizardite, O is 7 for "Oxide input" but 9 in "Wet chemistry input"</t>
  </si>
  <si>
    <t>Lithology</t>
  </si>
  <si>
    <t>Ref</t>
  </si>
  <si>
    <r>
      <t>Fe</t>
    </r>
    <r>
      <rPr>
        <vertAlign val="superscript"/>
        <sz val="10"/>
        <color theme="4"/>
        <rFont val="Arial Narrow"/>
        <family val="2"/>
      </rPr>
      <t>3+</t>
    </r>
    <r>
      <rPr>
        <sz val="10"/>
        <color theme="4"/>
        <rFont val="Arial Narrow"/>
        <family val="2"/>
      </rPr>
      <t>/Fe</t>
    </r>
    <r>
      <rPr>
        <vertAlign val="subscript"/>
        <sz val="10"/>
        <color theme="4"/>
        <rFont val="Arial Narrow"/>
        <family val="2"/>
      </rPr>
      <t>Total</t>
    </r>
  </si>
  <si>
    <r>
      <t>H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</si>
  <si>
    <t>Other norm</t>
  </si>
  <si>
    <r>
      <t>O</t>
    </r>
    <r>
      <rPr>
        <vertAlign val="subscript"/>
        <sz val="10"/>
        <color rgb="FF000000"/>
        <rFont val="Arial Narrow"/>
        <family val="2"/>
      </rPr>
      <t>2</t>
    </r>
    <r>
      <rPr>
        <sz val="10"/>
        <color rgb="FF000000"/>
        <rFont val="Arial Narrow"/>
        <family val="2"/>
      </rPr>
      <t>/O/Fe</t>
    </r>
    <r>
      <rPr>
        <vertAlign val="subscript"/>
        <sz val="10"/>
        <color rgb="FF000000"/>
        <rFont val="Arial Narrow"/>
        <family val="2"/>
      </rPr>
      <t>2</t>
    </r>
    <r>
      <rPr>
        <sz val="10"/>
        <color rgb="FF000000"/>
        <rFont val="Arial Narrow"/>
        <family val="2"/>
      </rPr>
      <t>O</t>
    </r>
    <r>
      <rPr>
        <vertAlign val="subscript"/>
        <sz val="10"/>
        <color rgb="FF000000"/>
        <rFont val="Arial Narrow"/>
        <family val="2"/>
      </rPr>
      <t>3</t>
    </r>
  </si>
  <si>
    <t>17.04.23 Added the Whole Rock compositon in mol.% using O2, O or Fe2O3 to treat the extra O</t>
  </si>
  <si>
    <t>Code</t>
  </si>
  <si>
    <t>Symbol</t>
  </si>
  <si>
    <t>Tielin</t>
  </si>
  <si>
    <t>Size</t>
  </si>
  <si>
    <t>Label</t>
  </si>
  <si>
    <t>Type</t>
  </si>
  <si>
    <t>Source</t>
  </si>
  <si>
    <t>Color 1</t>
  </si>
  <si>
    <t>Color 2</t>
  </si>
  <si>
    <t>yes</t>
  </si>
  <si>
    <t>Corundum</t>
  </si>
  <si>
    <t>Spl</t>
  </si>
  <si>
    <t>Spinel</t>
  </si>
  <si>
    <t>Qz</t>
  </si>
  <si>
    <t>Quartz</t>
  </si>
  <si>
    <t>Adl</t>
  </si>
  <si>
    <t>Adularia</t>
  </si>
  <si>
    <t>Brl</t>
  </si>
  <si>
    <t>Beryl</t>
  </si>
  <si>
    <t>Bdy</t>
  </si>
  <si>
    <t>Zirconia (8 mol. Y2O3)</t>
  </si>
  <si>
    <t>Baddeleyte</t>
  </si>
  <si>
    <t>Gp</t>
  </si>
  <si>
    <t>Gypsum</t>
  </si>
  <si>
    <t>Brk</t>
  </si>
  <si>
    <t>Brookite</t>
  </si>
  <si>
    <t>Ant</t>
  </si>
  <si>
    <t>Anastase</t>
  </si>
  <si>
    <t>Rt</t>
  </si>
  <si>
    <t>Rutile</t>
  </si>
  <si>
    <t>Clt</t>
  </si>
  <si>
    <t>Celestite</t>
  </si>
  <si>
    <t>Cst</t>
  </si>
  <si>
    <t>Cassiterite</t>
  </si>
  <si>
    <t>Ap</t>
  </si>
  <si>
    <t>Van</t>
  </si>
  <si>
    <t>Vanadinite</t>
  </si>
  <si>
    <t>Cerusite</t>
  </si>
  <si>
    <t>Wul</t>
  </si>
  <si>
    <t>Wulfenite</t>
  </si>
  <si>
    <t>Chrysoberyl</t>
  </si>
  <si>
    <t>Cpr</t>
  </si>
  <si>
    <t>Cuprite</t>
  </si>
  <si>
    <t>Magnetite</t>
  </si>
  <si>
    <t>Hem</t>
  </si>
  <si>
    <t>Hematite</t>
  </si>
  <si>
    <t>Eng</t>
  </si>
  <si>
    <t>Enargite</t>
  </si>
  <si>
    <t>Tau</t>
  </si>
  <si>
    <t>Tausonite</t>
  </si>
  <si>
    <t>Sch</t>
  </si>
  <si>
    <t>Scheelite</t>
  </si>
  <si>
    <t>Spn</t>
  </si>
  <si>
    <t>Prv</t>
  </si>
  <si>
    <t>Perovskite</t>
  </si>
  <si>
    <t>YAG</t>
  </si>
  <si>
    <t>Dolomite</t>
  </si>
  <si>
    <t>B</t>
  </si>
  <si>
    <t>Benitoite</t>
  </si>
  <si>
    <t>sulphate</t>
  </si>
  <si>
    <t>Barite</t>
  </si>
  <si>
    <t>Calcite</t>
  </si>
  <si>
    <t>Aragonite</t>
  </si>
  <si>
    <t>sulf</t>
  </si>
  <si>
    <t>Marmatite</t>
  </si>
  <si>
    <t>Siderite</t>
  </si>
  <si>
    <t>py</t>
  </si>
  <si>
    <t>Wurtzite</t>
  </si>
  <si>
    <t>Marcasite</t>
  </si>
  <si>
    <t>Pyrite</t>
  </si>
  <si>
    <t>Albite B</t>
  </si>
  <si>
    <t xml:space="preserve">Albite A </t>
  </si>
  <si>
    <t>Pent</t>
  </si>
  <si>
    <t>pentlandite</t>
  </si>
  <si>
    <t>Viera-Duarte</t>
  </si>
  <si>
    <t>fluorite</t>
  </si>
  <si>
    <t>Py</t>
  </si>
  <si>
    <t>pyrite</t>
  </si>
  <si>
    <t>magnesite</t>
  </si>
  <si>
    <t>Heazlewoodite</t>
  </si>
  <si>
    <t>apfu</t>
  </si>
  <si>
    <t>factor</t>
  </si>
  <si>
    <t>Elem</t>
  </si>
  <si>
    <r>
      <t>Fe</t>
    </r>
    <r>
      <rPr>
        <vertAlign val="superscript"/>
        <sz val="10"/>
        <color theme="1"/>
        <rFont val="Arial Narrow"/>
        <family val="2"/>
      </rPr>
      <t>2+</t>
    </r>
  </si>
  <si>
    <r>
      <t>Fe</t>
    </r>
    <r>
      <rPr>
        <vertAlign val="superscript"/>
        <sz val="10"/>
        <color theme="1"/>
        <rFont val="Arial Narrow"/>
        <family val="2"/>
      </rPr>
      <t>3+</t>
    </r>
  </si>
  <si>
    <t>Fe</t>
  </si>
  <si>
    <t>02.10.23. Corrected P in Elemental input</t>
  </si>
  <si>
    <r>
      <t>Si</t>
    </r>
    <r>
      <rPr>
        <vertAlign val="subscript"/>
        <sz val="10"/>
        <color theme="1"/>
        <rFont val="Arial Narrow"/>
        <family val="2"/>
      </rPr>
      <t>1/2</t>
    </r>
    <r>
      <rPr>
        <sz val="10"/>
        <color theme="1"/>
        <rFont val="Arial Narrow"/>
        <family val="2"/>
      </rPr>
      <t>O</t>
    </r>
  </si>
  <si>
    <r>
      <t>Al</t>
    </r>
    <r>
      <rPr>
        <vertAlign val="subscript"/>
        <sz val="10"/>
        <color theme="1"/>
        <rFont val="Arial Narrow"/>
        <family val="2"/>
      </rPr>
      <t>2/3</t>
    </r>
    <r>
      <rPr>
        <sz val="10"/>
        <color theme="1"/>
        <rFont val="Arial Narrow"/>
        <family val="2"/>
      </rPr>
      <t>O</t>
    </r>
  </si>
  <si>
    <r>
      <t>Cr</t>
    </r>
    <r>
      <rPr>
        <vertAlign val="subscript"/>
        <sz val="10"/>
        <color theme="1"/>
        <rFont val="Arial Narrow"/>
        <family val="2"/>
      </rPr>
      <t>2/3</t>
    </r>
    <r>
      <rPr>
        <sz val="10"/>
        <color theme="1"/>
        <rFont val="Arial Narrow"/>
        <family val="2"/>
      </rPr>
      <t>O</t>
    </r>
  </si>
  <si>
    <r>
      <t>P</t>
    </r>
    <r>
      <rPr>
        <vertAlign val="subscript"/>
        <sz val="10"/>
        <color indexed="8"/>
        <rFont val="Arial Narrow"/>
        <family val="2"/>
      </rPr>
      <t>2/5</t>
    </r>
    <r>
      <rPr>
        <sz val="10"/>
        <color indexed="8"/>
        <rFont val="Arial Narrow"/>
        <family val="2"/>
      </rPr>
      <t>O</t>
    </r>
  </si>
  <si>
    <t>18.10.23 Include oxy equivalent calculation in "Wet chemistry input"</t>
  </si>
  <si>
    <t>Ni [ppm]</t>
  </si>
  <si>
    <t>Zn [ppm]</t>
  </si>
  <si>
    <t>Ilvaite</t>
  </si>
  <si>
    <t>Ilv</t>
  </si>
  <si>
    <t>(both)</t>
  </si>
  <si>
    <t>26.10.23 Ilvaite added in Oxide input). Courtesy of Rémi Coltat.</t>
  </si>
  <si>
    <t>27.10.23 mol/kg in XRF also when Fe as FeOtotal. Added ferric iron based on stoichiometry for garnet (EPMA)</t>
  </si>
  <si>
    <t>Other units</t>
  </si>
  <si>
    <t>oxy-equivalent</t>
  </si>
  <si>
    <t>fo</t>
  </si>
  <si>
    <t>Endmembers</t>
  </si>
  <si>
    <t>fa</t>
  </si>
  <si>
    <t>en</t>
  </si>
  <si>
    <t>fs</t>
  </si>
  <si>
    <t>diopside</t>
  </si>
  <si>
    <t>prg</t>
  </si>
  <si>
    <t>ts</t>
  </si>
  <si>
    <t>tr</t>
  </si>
  <si>
    <t>an</t>
  </si>
  <si>
    <t>ab</t>
  </si>
  <si>
    <t>spl</t>
  </si>
  <si>
    <t>chr</t>
  </si>
  <si>
    <t>mgt</t>
  </si>
  <si>
    <r>
      <t>Ti</t>
    </r>
    <r>
      <rPr>
        <vertAlign val="subscript"/>
        <sz val="10"/>
        <color theme="1"/>
        <rFont val="Arial Narrow"/>
        <family val="2"/>
      </rPr>
      <t>1/2</t>
    </r>
    <r>
      <rPr>
        <sz val="10"/>
        <color theme="1"/>
        <rFont val="Arial Narrow"/>
        <family val="2"/>
      </rPr>
      <t>O</t>
    </r>
  </si>
  <si>
    <r>
      <t>O</t>
    </r>
    <r>
      <rPr>
        <vertAlign val="subscript"/>
        <sz val="10"/>
        <color theme="7"/>
        <rFont val="Arial Narrow"/>
        <family val="2"/>
      </rPr>
      <t>2</t>
    </r>
  </si>
  <si>
    <r>
      <t>CO</t>
    </r>
    <r>
      <rPr>
        <vertAlign val="subscript"/>
        <sz val="10"/>
        <rFont val="Arial Narrow"/>
        <family val="2"/>
      </rPr>
      <t>2</t>
    </r>
  </si>
  <si>
    <r>
      <t>F</t>
    </r>
    <r>
      <rPr>
        <vertAlign val="subscript"/>
        <sz val="10"/>
        <rFont val="Arial Narrow"/>
        <family val="2"/>
      </rPr>
      <t>2</t>
    </r>
  </si>
  <si>
    <r>
      <t>Cl</t>
    </r>
    <r>
      <rPr>
        <vertAlign val="subscript"/>
        <sz val="10"/>
        <rFont val="Arial Narrow"/>
        <family val="2"/>
      </rPr>
      <t>2</t>
    </r>
  </si>
  <si>
    <r>
      <t>S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</si>
  <si>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t>9.11.23 to do… properly implement CO2, S2, F2 and Cl2 in "other norms"</t>
  </si>
  <si>
    <t>mol/kg</t>
  </si>
  <si>
    <t>21.11.23 If C as CO2 and graphite are measured use only mol/kg (not yet implemented for other norms)</t>
  </si>
  <si>
    <t>Scp</t>
  </si>
  <si>
    <t>24.11.23 Scapolite</t>
  </si>
  <si>
    <t>Scapolite (gorup)</t>
  </si>
  <si>
    <t>TK-01</t>
  </si>
  <si>
    <t>KH97-113</t>
  </si>
  <si>
    <t>with estimated ferric iron</t>
  </si>
  <si>
    <t>Salters and Stracke (2004) G3</t>
  </si>
  <si>
    <t>Ref Mantle, MnO and NiO, ZnO excluded for modelling</t>
  </si>
  <si>
    <t>DM</t>
  </si>
  <si>
    <t>Ti [ppm]</t>
  </si>
  <si>
    <r>
      <t>TiO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 xml:space="preserve"> (wt.%)</t>
    </r>
  </si>
  <si>
    <t>500 ppm</t>
  </si>
  <si>
    <t>14.12.23 fixed 'both' for Na in Oxide input (EPMA) and 'both' for Opx  (courtesy of MRF)</t>
  </si>
  <si>
    <t>José Alberto Padrón-Navarta</t>
  </si>
  <si>
    <r>
      <t>H</t>
    </r>
    <r>
      <rPr>
        <vertAlign val="subscript"/>
        <sz val="10"/>
        <color theme="1"/>
        <rFont val="Arial Narrow"/>
        <family val="2"/>
      </rPr>
      <t>2</t>
    </r>
    <r>
      <rPr>
        <sz val="10"/>
        <color theme="1"/>
        <rFont val="Arial Narrow"/>
        <family val="2"/>
      </rPr>
      <t>O</t>
    </r>
  </si>
  <si>
    <t>oxide wt.%</t>
  </si>
  <si>
    <r>
      <t>CO</t>
    </r>
    <r>
      <rPr>
        <vertAlign val="subscript"/>
        <sz val="10"/>
        <color theme="1"/>
        <rFont val="Arial Narrow"/>
        <family val="2"/>
      </rPr>
      <t>2</t>
    </r>
  </si>
  <si>
    <t>ideal m = 17</t>
  </si>
  <si>
    <t>ValMalenco</t>
  </si>
  <si>
    <t>16.01.24 added apfu to oxide wt. In apfu input (useful when going from structural formulae to oxide wt.%)</t>
  </si>
  <si>
    <t>Atg-atgts</t>
  </si>
  <si>
    <r>
      <t>Fe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  <r>
      <rPr>
        <vertAlign val="superscript"/>
        <sz val="10"/>
        <rFont val="Arial Narrow"/>
        <family val="2"/>
      </rPr>
      <t>estimated</t>
    </r>
    <r>
      <rPr>
        <sz val="10"/>
        <rFont val="Arial Narrow"/>
        <family val="2"/>
      </rPr>
      <t xml:space="preserve"> (wt.%)</t>
    </r>
  </si>
  <si>
    <r>
      <t>FeO</t>
    </r>
    <r>
      <rPr>
        <vertAlign val="superscript"/>
        <sz val="10"/>
        <rFont val="Arial Narrow"/>
        <family val="2"/>
      </rPr>
      <t>measured</t>
    </r>
    <r>
      <rPr>
        <sz val="10"/>
        <rFont val="Arial Narrow"/>
        <family val="2"/>
      </rPr>
      <t xml:space="preserve"> (wt.%)</t>
    </r>
  </si>
  <si>
    <r>
      <t>Fe</t>
    </r>
    <r>
      <rPr>
        <vertAlign val="superscript"/>
        <sz val="10"/>
        <rFont val="Arial Narrow"/>
        <family val="2"/>
      </rPr>
      <t>3+</t>
    </r>
    <r>
      <rPr>
        <sz val="10"/>
        <rFont val="Arial Narrow"/>
        <family val="2"/>
      </rPr>
      <t>/Fe</t>
    </r>
    <r>
      <rPr>
        <vertAlign val="subscript"/>
        <sz val="10"/>
        <rFont val="Arial Narrow"/>
        <family val="2"/>
      </rPr>
      <t>Total</t>
    </r>
  </si>
  <si>
    <t>16.01.24 version 0.23 some corrections</t>
  </si>
  <si>
    <r>
      <t>Cl</t>
    </r>
    <r>
      <rPr>
        <vertAlign val="subscript"/>
        <sz val="10"/>
        <color theme="1"/>
        <rFont val="Arial Narrow"/>
        <family val="2"/>
      </rPr>
      <t>2</t>
    </r>
  </si>
  <si>
    <r>
      <t>S</t>
    </r>
    <r>
      <rPr>
        <vertAlign val="subscript"/>
        <sz val="10"/>
        <color theme="1"/>
        <rFont val="Arial Narrow"/>
        <family val="2"/>
      </rPr>
      <t>2</t>
    </r>
  </si>
  <si>
    <r>
      <t>N</t>
    </r>
    <r>
      <rPr>
        <vertAlign val="subscript"/>
        <sz val="10"/>
        <color theme="1"/>
        <rFont val="Arial Narrow"/>
        <family val="2"/>
      </rPr>
      <t>2</t>
    </r>
  </si>
  <si>
    <t>Database</t>
  </si>
  <si>
    <t>T</t>
  </si>
  <si>
    <t>N</t>
  </si>
  <si>
    <r>
      <t>V</t>
    </r>
    <r>
      <rPr>
        <vertAlign val="subscript"/>
        <sz val="10"/>
        <color indexed="8"/>
        <rFont val="Arial Narrow"/>
        <family val="2"/>
      </rPr>
      <t>2</t>
    </r>
    <r>
      <rPr>
        <sz val="10"/>
        <color indexed="8"/>
        <rFont val="Arial Narrow"/>
        <family val="2"/>
      </rPr>
      <t>O</t>
    </r>
    <r>
      <rPr>
        <vertAlign val="subscript"/>
        <sz val="10"/>
        <color indexed="8"/>
        <rFont val="Arial Narrow"/>
        <family val="2"/>
      </rPr>
      <t>3</t>
    </r>
  </si>
  <si>
    <t>nolanite</t>
  </si>
  <si>
    <t>Nol</t>
  </si>
  <si>
    <t>Se</t>
  </si>
  <si>
    <t>Te</t>
  </si>
  <si>
    <t>Sb</t>
  </si>
  <si>
    <t>%</t>
  </si>
  <si>
    <t>Samuel</t>
  </si>
  <si>
    <t xml:space="preserve">MA16-45-3 </t>
  </si>
  <si>
    <t>27.02.24 version 0.24 V2O3 added and checked against nolanite in (Oxide input EPMA) and Se, Sb and Te in Elemental input courtesy SC and MRF.</t>
  </si>
  <si>
    <t>webmineral</t>
  </si>
  <si>
    <t>Mag_id</t>
  </si>
  <si>
    <t>yes_ideal</t>
  </si>
  <si>
    <t>AX_31</t>
  </si>
  <si>
    <t>MA16-23(1)</t>
  </si>
  <si>
    <t>R1</t>
  </si>
  <si>
    <t>Ax32</t>
  </si>
  <si>
    <t>Ma16-23(1)</t>
  </si>
  <si>
    <t>C1</t>
  </si>
  <si>
    <t>Bx2</t>
  </si>
  <si>
    <t>Ma16-45.</t>
  </si>
  <si>
    <t>C3</t>
  </si>
  <si>
    <t>Bx9</t>
  </si>
  <si>
    <t>CoO</t>
  </si>
  <si>
    <t>CuO</t>
  </si>
  <si>
    <t>BaO</t>
  </si>
  <si>
    <t>SrO</t>
  </si>
  <si>
    <t>PbO</t>
  </si>
  <si>
    <r>
      <t>V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</si>
  <si>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r>
      <t>SnO</t>
    </r>
    <r>
      <rPr>
        <vertAlign val="subscript"/>
        <sz val="10"/>
        <rFont val="Arial Narrow"/>
        <family val="2"/>
      </rPr>
      <t>2</t>
    </r>
  </si>
  <si>
    <r>
      <t>ZrO</t>
    </r>
    <r>
      <rPr>
        <vertAlign val="subscript"/>
        <sz val="10"/>
        <rFont val="Arial Narrow"/>
        <family val="2"/>
      </rPr>
      <t>2</t>
    </r>
  </si>
  <si>
    <r>
      <t>WO</t>
    </r>
    <r>
      <rPr>
        <vertAlign val="subscript"/>
        <sz val="10"/>
        <rFont val="Arial Narrow"/>
        <family val="2"/>
      </rPr>
      <t>3</t>
    </r>
  </si>
  <si>
    <r>
      <t>As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</si>
  <si>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t>BeO</t>
  </si>
  <si>
    <r>
      <t>Y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3</t>
    </r>
  </si>
  <si>
    <r>
      <t>MoO</t>
    </r>
    <r>
      <rPr>
        <vertAlign val="subscript"/>
        <sz val="10"/>
        <rFont val="Arial Narrow"/>
        <family val="2"/>
      </rPr>
      <t>3</t>
    </r>
  </si>
  <si>
    <t>Na     </t>
  </si>
  <si>
    <t>Mg     </t>
  </si>
  <si>
    <t>Al     </t>
  </si>
  <si>
    <t>Si     </t>
  </si>
  <si>
    <t>K      </t>
  </si>
  <si>
    <t>Ca     </t>
  </si>
  <si>
    <t>Ti     </t>
  </si>
  <si>
    <t>Mn     </t>
  </si>
  <si>
    <t>Fe     </t>
  </si>
  <si>
    <t>Ni     </t>
  </si>
  <si>
    <t>Zr     </t>
  </si>
  <si>
    <t>Cl2    </t>
  </si>
  <si>
    <t>O2     </t>
  </si>
  <si>
    <t>H2     </t>
  </si>
  <si>
    <t>C      </t>
  </si>
  <si>
    <t>Cu     </t>
  </si>
  <si>
    <t>Cr     </t>
  </si>
  <si>
    <t>S2     </t>
  </si>
  <si>
    <t>F2     </t>
  </si>
  <si>
    <t>N2     </t>
  </si>
  <si>
    <t>NA2O   </t>
  </si>
  <si>
    <t>MGO    </t>
  </si>
  <si>
    <t>AL2O3  </t>
  </si>
  <si>
    <t>SIO2   </t>
  </si>
  <si>
    <t>K2O    </t>
  </si>
  <si>
    <t>CAO    </t>
  </si>
  <si>
    <t>TIO2   </t>
  </si>
  <si>
    <t>MNO    </t>
  </si>
  <si>
    <t>FEO    </t>
  </si>
  <si>
    <t>NIO    </t>
  </si>
  <si>
    <t>ZRO2   </t>
  </si>
  <si>
    <t>CL2    </t>
  </si>
  <si>
    <t>H2O    </t>
  </si>
  <si>
    <t>CO2    </t>
  </si>
  <si>
    <t>CUO    </t>
  </si>
  <si>
    <t>CR2O3  </t>
  </si>
  <si>
    <t>From hp11ver and 633</t>
  </si>
  <si>
    <t>g/mol</t>
  </si>
  <si>
    <t>Oxides</t>
  </si>
  <si>
    <t xml:space="preserve">Crystallography and Crystal Chemistry (1994 ) MSA F. Donals Bloss </t>
  </si>
  <si>
    <t>Cu*</t>
  </si>
  <si>
    <t>*CuO</t>
  </si>
  <si>
    <t>Ref. OS</t>
  </si>
  <si>
    <t>Reference oxidation state</t>
  </si>
  <si>
    <t xml:space="preserve">Cation </t>
  </si>
  <si>
    <t>Anion</t>
  </si>
  <si>
    <r>
      <t>TeO</t>
    </r>
    <r>
      <rPr>
        <vertAlign val="subscript"/>
        <sz val="10"/>
        <rFont val="Arial Narrow"/>
        <family val="2"/>
      </rPr>
      <t>2</t>
    </r>
  </si>
  <si>
    <r>
      <t>Sb</t>
    </r>
    <r>
      <rPr>
        <vertAlign val="subscript"/>
        <sz val="10"/>
        <rFont val="Arial Narrow"/>
        <family val="2"/>
      </rPr>
      <t>2</t>
    </r>
    <r>
      <rPr>
        <sz val="10"/>
        <rFont val="Arial Narrow"/>
        <family val="2"/>
      </rPr>
      <t>O</t>
    </r>
    <r>
      <rPr>
        <vertAlign val="subscript"/>
        <sz val="10"/>
        <rFont val="Arial Narrow"/>
        <family val="2"/>
      </rPr>
      <t>5</t>
    </r>
  </si>
  <si>
    <r>
      <t>SeO</t>
    </r>
    <r>
      <rPr>
        <vertAlign val="subscript"/>
        <sz val="10"/>
        <rFont val="Arial Narrow"/>
        <family val="2"/>
      </rPr>
      <t>2</t>
    </r>
  </si>
  <si>
    <t>pyromorphite</t>
  </si>
  <si>
    <t>cerussite</t>
  </si>
  <si>
    <t>benitoite</t>
  </si>
  <si>
    <t>vanadinite</t>
  </si>
  <si>
    <t>18.04.24 version 0.26 Several elements added to apfu input (not yet considering Cl2=O, todo)</t>
  </si>
  <si>
    <t>cassiterite</t>
  </si>
  <si>
    <t>wolframite</t>
  </si>
  <si>
    <t>austinite</t>
  </si>
  <si>
    <t>beryl</t>
  </si>
  <si>
    <t>Donnayite-(Y)</t>
  </si>
  <si>
    <t>Powellite</t>
  </si>
  <si>
    <t>Spectrum 71</t>
  </si>
  <si>
    <t>Spectrum 72</t>
  </si>
  <si>
    <t>Spectrum 73</t>
  </si>
  <si>
    <t>Spectrum 639</t>
  </si>
  <si>
    <t>Spectrum 640</t>
  </si>
  <si>
    <t>Spectrum 641</t>
  </si>
  <si>
    <t>Spectrum 642</t>
  </si>
  <si>
    <t>Spectrum 643</t>
  </si>
  <si>
    <t>Spectrum 644</t>
  </si>
  <si>
    <t>Spectrum 700</t>
  </si>
  <si>
    <t>Spectrum 701</t>
  </si>
  <si>
    <t>Berlinite</t>
  </si>
  <si>
    <t>apatite</t>
  </si>
  <si>
    <t>Spectrum 4</t>
  </si>
  <si>
    <t>Spectrum 5</t>
  </si>
  <si>
    <t>Spectrum 6</t>
  </si>
  <si>
    <t>Spectrum 677</t>
  </si>
  <si>
    <t>Spectrum 678</t>
  </si>
  <si>
    <t>Spectrum 679</t>
  </si>
  <si>
    <t>Spectrum 680</t>
  </si>
  <si>
    <t>Spectrum 681</t>
  </si>
  <si>
    <t>Spectrum 1</t>
  </si>
  <si>
    <t>Spectrum 2</t>
  </si>
  <si>
    <t>Spectrum 3</t>
  </si>
  <si>
    <t>Spectrum 7</t>
  </si>
  <si>
    <t>Spectrum 8</t>
  </si>
  <si>
    <t>Spectrum 9</t>
  </si>
  <si>
    <t>Spectrum 10</t>
  </si>
  <si>
    <t>Spectrum 11</t>
  </si>
  <si>
    <t>Spectrum 12</t>
  </si>
  <si>
    <t>Spectrum 13</t>
  </si>
  <si>
    <t>Spectrum 14</t>
  </si>
  <si>
    <t>Spectrum 15</t>
  </si>
  <si>
    <t>Spectrum 16</t>
  </si>
  <si>
    <t>Spectrum 17</t>
  </si>
  <si>
    <t>Spectrum 18</t>
  </si>
  <si>
    <t>Spectrum 20</t>
  </si>
  <si>
    <t>Spectrum 21</t>
  </si>
  <si>
    <t>Spectrum 22</t>
  </si>
  <si>
    <t>Spectrum 23</t>
  </si>
  <si>
    <t>Spectrum 24</t>
  </si>
  <si>
    <t>Spectrum 25</t>
  </si>
  <si>
    <t>Spectrum 26</t>
  </si>
  <si>
    <t>91290_W</t>
  </si>
  <si>
    <r>
      <t>Fe</t>
    </r>
    <r>
      <rPr>
        <vertAlign val="superscript"/>
        <sz val="10"/>
        <color theme="3"/>
        <rFont val="Arial Narrow"/>
        <family val="2"/>
      </rPr>
      <t>3+</t>
    </r>
    <r>
      <rPr>
        <sz val="10"/>
        <color theme="3"/>
        <rFont val="Arial Narrow"/>
        <family val="2"/>
      </rPr>
      <t>/Fe</t>
    </r>
    <r>
      <rPr>
        <vertAlign val="subscript"/>
        <sz val="10"/>
        <color theme="3"/>
        <rFont val="Arial Narrow"/>
        <family val="2"/>
      </rPr>
      <t>Total</t>
    </r>
  </si>
  <si>
    <t>c233-1</t>
  </si>
  <si>
    <t>c233-2</t>
  </si>
  <si>
    <t>c233-3</t>
  </si>
  <si>
    <t>days</t>
  </si>
  <si>
    <t>C233: gabbronorite KH97-113</t>
  </si>
  <si>
    <t>both</t>
  </si>
  <si>
    <t>18.04.24 version 0.27 major issue in "both" method for EPMA due to incorrect column for Cr. Corrected against thesis data on cpx</t>
  </si>
  <si>
    <t/>
  </si>
  <si>
    <t>-</t>
  </si>
  <si>
    <r>
      <t>Fe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</si>
  <si>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Ni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</si>
  <si>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Ni</t>
    </r>
    <r>
      <rPr>
        <vertAlign val="superscript"/>
        <sz val="10"/>
        <color theme="0" tint="-0.14999847407452621"/>
        <rFont val="Arial Narrow"/>
        <family val="2"/>
      </rPr>
      <t>2+</t>
    </r>
  </si>
  <si>
    <r>
      <t>Cu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</si>
  <si>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Cu</t>
    </r>
    <r>
      <rPr>
        <vertAlign val="superscript"/>
        <sz val="10"/>
        <color theme="0" tint="-0.14999847407452621"/>
        <rFont val="Arial Narrow"/>
        <family val="2"/>
      </rPr>
      <t>2+</t>
    </r>
  </si>
  <si>
    <r>
      <t>C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</si>
  <si>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C</t>
    </r>
    <r>
      <rPr>
        <vertAlign val="superscript"/>
        <sz val="10"/>
        <color theme="0" tint="-0.14999847407452621"/>
        <rFont val="Arial Narrow"/>
        <family val="2"/>
      </rPr>
      <t>4+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</si>
  <si>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2-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</si>
  <si>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-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</si>
  <si>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0</t>
    </r>
  </si>
  <si>
    <r>
      <t>S</t>
    </r>
    <r>
      <rPr>
        <vertAlign val="superscript"/>
        <sz val="10"/>
        <color theme="0" tint="-0.14999847407452621"/>
        <rFont val="Arial Narrow"/>
        <family val="2"/>
      </rPr>
      <t>4+</t>
    </r>
  </si>
  <si>
    <r>
      <t>V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</si>
  <si>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SnO</t>
    </r>
    <r>
      <rPr>
        <vertAlign val="subscript"/>
        <sz val="10"/>
        <rFont val="Arial"/>
        <family val="2"/>
      </rPr>
      <t>2</t>
    </r>
  </si>
  <si>
    <r>
      <t>*ZrO</t>
    </r>
    <r>
      <rPr>
        <vertAlign val="subscript"/>
        <sz val="10"/>
        <rFont val="Arial"/>
        <family val="2"/>
      </rPr>
      <t>2</t>
    </r>
  </si>
  <si>
    <r>
      <t>Y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</si>
  <si>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MoO</t>
    </r>
    <r>
      <rPr>
        <vertAlign val="subscript"/>
        <sz val="10"/>
        <rFont val="Arial"/>
        <family val="2"/>
      </rPr>
      <t>3</t>
    </r>
  </si>
  <si>
    <r>
      <t>WO</t>
    </r>
    <r>
      <rPr>
        <vertAlign val="subscript"/>
        <sz val="10"/>
        <rFont val="Arial"/>
        <family val="2"/>
      </rPr>
      <t>3</t>
    </r>
  </si>
  <si>
    <r>
      <t>As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</si>
  <si>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SeO</t>
    </r>
    <r>
      <rPr>
        <vertAlign val="subscript"/>
        <sz val="10"/>
        <rFont val="Arial"/>
        <family val="2"/>
      </rPr>
      <t>2</t>
    </r>
  </si>
  <si>
    <r>
      <t>Sb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</si>
  <si>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TeO</t>
    </r>
    <r>
      <rPr>
        <vertAlign val="subscript"/>
        <sz val="10"/>
        <rFont val="Arial"/>
        <family val="2"/>
      </rPr>
      <t>2</t>
    </r>
  </si>
  <si>
    <t>PerpleX</t>
  </si>
  <si>
    <t>hp633</t>
  </si>
  <si>
    <t>spinel(TH)</t>
  </si>
  <si>
    <t>28.10.24. version 0.28 New tab "Elemental input PerpleX (wt.%)", so far only Fe2+ and Fe3+ implemented. Teste against two spinels at two fO2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</si>
</sst>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1">
    <font>
      <sz val="12"/>
      <color theme="1"/>
      <name val="Calibri"/>
      <family val="2"/>
      <scheme val="minor"/>
    </font>
    <font>
      <sz val="12"/>
      <name val="Arial Narrow"/>
      <family val="2"/>
      <charset val="238"/>
    </font>
    <font>
      <sz val="10"/>
      <name val="Arial Narrow"/>
      <family val="2"/>
    </font>
    <font>
      <vertAlign val="subscript"/>
      <sz val="10"/>
      <name val="Arial Narrow"/>
      <family val="2"/>
    </font>
    <font>
      <vertAlign val="superscript"/>
      <sz val="10"/>
      <name val="Arial Narrow"/>
      <family val="2"/>
    </font>
    <font>
      <b/>
      <sz val="10"/>
      <name val="Arial Narrow"/>
      <family val="2"/>
    </font>
    <font>
      <i/>
      <sz val="10"/>
      <name val="Arial Narrow"/>
      <family val="2"/>
    </font>
    <font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2"/>
      <name val="Arial Narrow"/>
      <family val="2"/>
    </font>
    <font>
      <sz val="10"/>
      <color indexed="55"/>
      <name val="Arial Narrow"/>
      <family val="2"/>
    </font>
    <font>
      <vertAlign val="subscript"/>
      <sz val="10"/>
      <color indexed="55"/>
      <name val="Arial Narrow"/>
      <family val="2"/>
    </font>
    <font>
      <vertAlign val="superscript"/>
      <sz val="12"/>
      <name val="Arial Narrow"/>
      <family val="2"/>
    </font>
    <font>
      <vertAlign val="subscript"/>
      <sz val="10"/>
      <color indexed="8"/>
      <name val="Arial Narrow"/>
      <family val="2"/>
    </font>
    <font>
      <vertAlign val="superscript"/>
      <sz val="10"/>
      <color indexed="8"/>
      <name val="Arial Narrow"/>
      <family val="2"/>
    </font>
    <font>
      <sz val="8"/>
      <name val="Calibri"/>
      <family val="2"/>
    </font>
    <font>
      <sz val="10"/>
      <color indexed="31"/>
      <name val="Arial Narrow"/>
      <family val="2"/>
    </font>
    <font>
      <vertAlign val="subscript"/>
      <sz val="10"/>
      <color indexed="31"/>
      <name val="Arial Narrow"/>
      <family val="2"/>
    </font>
    <font>
      <sz val="10"/>
      <color theme="1"/>
      <name val="Arial Narrow"/>
      <family val="2"/>
    </font>
    <font>
      <sz val="10"/>
      <color theme="0" tint="-0.34998626667073579"/>
      <name val="Arial Narrow"/>
      <family val="2"/>
    </font>
    <font>
      <sz val="12"/>
      <color theme="0" tint="-0.34998626667073579"/>
      <name val="Calibri"/>
      <family val="2"/>
      <scheme val="minor"/>
    </font>
    <font>
      <sz val="12"/>
      <color theme="1"/>
      <name val="Arial Narrow"/>
      <family val="2"/>
    </font>
    <font>
      <sz val="10"/>
      <color theme="4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 Bold"/>
    </font>
    <font>
      <b/>
      <sz val="10"/>
      <color theme="3"/>
      <name val="Arial Narrow"/>
      <family val="2"/>
    </font>
    <font>
      <sz val="10"/>
      <color theme="3"/>
      <name val="Arial Narrow"/>
      <family val="2"/>
    </font>
    <font>
      <sz val="10"/>
      <color theme="3" tint="0.79998168889431442"/>
      <name val="Arial Narrow"/>
      <family val="2"/>
    </font>
    <font>
      <sz val="10"/>
      <color theme="0" tint="-0.499984740745262"/>
      <name val="Arial Narrow"/>
      <family val="2"/>
    </font>
    <font>
      <sz val="10"/>
      <color rgb="FF000000"/>
      <name val="Arial Narrow"/>
      <family val="2"/>
    </font>
    <font>
      <vertAlign val="superscript"/>
      <sz val="10"/>
      <color theme="4"/>
      <name val="Arial Narrow"/>
      <family val="2"/>
    </font>
    <font>
      <vertAlign val="subscript"/>
      <sz val="10"/>
      <color theme="4"/>
      <name val="Arial Narrow"/>
      <family val="2"/>
    </font>
    <font>
      <vertAlign val="subscript"/>
      <sz val="10"/>
      <color rgb="FF000000"/>
      <name val="Arial Narrow"/>
      <family val="2"/>
    </font>
    <font>
      <sz val="8"/>
      <name val="Calibri"/>
      <family val="2"/>
      <scheme val="minor"/>
    </font>
    <font>
      <sz val="10"/>
      <color rgb="FF4F81BD"/>
      <name val="Arial Narrow"/>
      <family val="2"/>
    </font>
    <font>
      <sz val="10"/>
      <color rgb="FFA6A6A6"/>
      <name val="Arial Narrow"/>
      <family val="2"/>
    </font>
    <font>
      <i/>
      <sz val="10"/>
      <color theme="1"/>
      <name val="Arial Narrow Bold"/>
    </font>
    <font>
      <b/>
      <i/>
      <sz val="10"/>
      <color theme="1"/>
      <name val="Arial Narrow Bold"/>
    </font>
    <font>
      <vertAlign val="superscript"/>
      <sz val="10"/>
      <color theme="1"/>
      <name val="Arial Narrow"/>
      <family val="2"/>
    </font>
    <font>
      <vertAlign val="subscript"/>
      <sz val="10"/>
      <color theme="1"/>
      <name val="Arial Narrow"/>
      <family val="2"/>
    </font>
    <font>
      <sz val="10"/>
      <color theme="7"/>
      <name val="Arial Narrow"/>
      <family val="2"/>
    </font>
    <font>
      <vertAlign val="subscript"/>
      <sz val="10"/>
      <color theme="7"/>
      <name val="Arial Narrow"/>
      <family val="2"/>
    </font>
    <font>
      <b/>
      <sz val="10"/>
      <color indexed="8"/>
      <name val="Arial Narrow"/>
      <family val="2"/>
    </font>
    <font>
      <vertAlign val="superscript"/>
      <sz val="10"/>
      <color theme="3"/>
      <name val="Arial Narrow"/>
      <family val="2"/>
    </font>
    <font>
      <vertAlign val="subscript"/>
      <sz val="10"/>
      <color theme="3"/>
      <name val="Arial Narrow"/>
      <family val="2"/>
    </font>
    <font>
      <sz val="10"/>
      <name val="Arial"/>
      <family val="2"/>
    </font>
    <font>
      <sz val="10"/>
      <color theme="0" tint="-0.14999847407452621"/>
      <name val="Arial Narrow"/>
      <family val="2"/>
    </font>
    <font>
      <vertAlign val="superscript"/>
      <sz val="10"/>
      <color theme="0" tint="-0.14999847407452621"/>
      <name val="Arial Narrow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4DFE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Alignment="1" applyProtection="1">
      <alignment horizontal="center"/>
      <protection hidden="1"/>
    </xf>
    <xf numFmtId="2" fontId="18" fillId="0" borderId="0" xfId="0" applyNumberFormat="1" applyFont="1" applyAlignment="1">
      <alignment horizontal="center"/>
    </xf>
    <xf numFmtId="2" fontId="18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2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165" fontId="2" fillId="0" borderId="0" xfId="0" applyNumberFormat="1" applyFont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 vertical="center"/>
    </xf>
    <xf numFmtId="0" fontId="21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2" fontId="18" fillId="0" borderId="0" xfId="0" applyNumberFormat="1" applyFont="1"/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 vertical="center"/>
    </xf>
    <xf numFmtId="2" fontId="24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0" fontId="26" fillId="0" borderId="0" xfId="0" applyFont="1"/>
    <xf numFmtId="0" fontId="18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0" fillId="3" borderId="0" xfId="0" applyFill="1"/>
    <xf numFmtId="164" fontId="2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2" fontId="18" fillId="0" borderId="0" xfId="0" applyNumberFormat="1" applyFont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hidden="1"/>
    </xf>
    <xf numFmtId="2" fontId="0" fillId="0" borderId="0" xfId="0" applyNumberFormat="1" applyAlignment="1">
      <alignment vertical="center" wrapText="1"/>
    </xf>
    <xf numFmtId="2" fontId="29" fillId="0" borderId="0" xfId="0" applyNumberFormat="1" applyFont="1" applyAlignment="1" applyProtection="1">
      <alignment horizontal="center" vertical="center"/>
      <protection hidden="1"/>
    </xf>
    <xf numFmtId="0" fontId="23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2" fontId="24" fillId="2" borderId="0" xfId="0" applyNumberFormat="1" applyFont="1" applyFill="1" applyAlignment="1">
      <alignment horizontal="left" vertical="center"/>
    </xf>
    <xf numFmtId="2" fontId="8" fillId="0" borderId="0" xfId="0" applyNumberFormat="1" applyFont="1" applyAlignment="1">
      <alignment horizontal="center" vertical="center"/>
    </xf>
    <xf numFmtId="2" fontId="27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164" fontId="22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2" fontId="22" fillId="0" borderId="0" xfId="0" applyNumberFormat="1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18" fillId="0" borderId="0" xfId="0" applyNumberFormat="1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5" fontId="18" fillId="0" borderId="0" xfId="0" applyNumberFormat="1" applyFont="1" applyAlignment="1" applyProtection="1">
      <alignment horizontal="center" vertical="center"/>
      <protection hidden="1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 vertical="center"/>
    </xf>
    <xf numFmtId="2" fontId="36" fillId="2" borderId="0" xfId="0" applyNumberFormat="1" applyFont="1" applyFill="1" applyAlignment="1">
      <alignment horizontal="left"/>
    </xf>
    <xf numFmtId="2" fontId="37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 vertical="center"/>
    </xf>
    <xf numFmtId="0" fontId="29" fillId="0" borderId="0" xfId="0" applyFont="1" applyAlignment="1" applyProtection="1">
      <alignment horizontal="left" vertical="center"/>
      <protection hidden="1"/>
    </xf>
    <xf numFmtId="0" fontId="0" fillId="0" borderId="0" xfId="0" applyAlignment="1">
      <alignment horizontal="left"/>
    </xf>
    <xf numFmtId="165" fontId="18" fillId="0" borderId="0" xfId="0" applyNumberFormat="1" applyFont="1" applyAlignment="1">
      <alignment vertical="center"/>
    </xf>
    <xf numFmtId="2" fontId="18" fillId="0" borderId="0" xfId="0" applyNumberFormat="1" applyFont="1" applyAlignment="1">
      <alignment vertical="center"/>
    </xf>
    <xf numFmtId="2" fontId="7" fillId="2" borderId="0" xfId="0" applyNumberFormat="1" applyFont="1" applyFill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2" fontId="28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2" fontId="18" fillId="0" borderId="0" xfId="0" applyNumberFormat="1" applyFont="1" applyAlignment="1" applyProtection="1">
      <alignment horizontal="center" vertical="center"/>
      <protection hidden="1"/>
    </xf>
    <xf numFmtId="2" fontId="37" fillId="2" borderId="0" xfId="0" applyNumberFormat="1" applyFont="1" applyFill="1" applyAlignment="1">
      <alignment horizontal="left" vertical="center"/>
    </xf>
    <xf numFmtId="2" fontId="36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/>
    <xf numFmtId="2" fontId="23" fillId="0" borderId="0" xfId="0" applyNumberFormat="1" applyFont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46" fillId="0" borderId="0" xfId="0" applyFont="1" applyAlignment="1" applyProtection="1">
      <alignment horizontal="center" vertical="center"/>
      <protection hidden="1"/>
    </xf>
    <xf numFmtId="2" fontId="46" fillId="0" borderId="0" xfId="0" applyNumberFormat="1" applyFont="1" applyAlignment="1" applyProtection="1">
      <alignment horizontal="center" vertical="center"/>
      <protection hidden="1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center"/>
    </xf>
    <xf numFmtId="0" fontId="48" fillId="0" borderId="0" xfId="0" applyFont="1"/>
    <xf numFmtId="0" fontId="50" fillId="0" borderId="0" xfId="0" applyFont="1"/>
    <xf numFmtId="0" fontId="5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" fontId="7" fillId="2" borderId="0" xfId="0" applyNumberFormat="1" applyFont="1" applyFill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" fontId="42" fillId="2" borderId="0" xfId="0" applyNumberFormat="1" applyFont="1" applyFill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0" fillId="3" borderId="0" xfId="0" applyFill="1" applyAlignment="1">
      <alignment vertical="center"/>
    </xf>
    <xf numFmtId="0" fontId="4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7"/>
  <sheetViews>
    <sheetView topLeftCell="A4" workbookViewId="0">
      <selection activeCell="A66" sqref="A66"/>
    </sheetView>
  </sheetViews>
  <sheetFormatPr baseColWidth="10" defaultRowHeight="16"/>
  <cols>
    <col min="1" max="1" width="10.6640625" customWidth="1"/>
    <col min="2" max="2" width="15.1640625" customWidth="1"/>
    <col min="10" max="10" width="15.33203125" customWidth="1"/>
    <col min="11" max="11" width="0.1640625" customWidth="1"/>
    <col min="12" max="12" width="12.5" customWidth="1"/>
  </cols>
  <sheetData>
    <row r="2" spans="1:12" ht="78" customHeight="1">
      <c r="A2" s="145" t="s">
        <v>52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</row>
    <row r="3" spans="1:12" ht="36" customHeight="1">
      <c r="A3" s="145" t="s">
        <v>172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</row>
    <row r="4" spans="1:12" ht="16" customHeight="1">
      <c r="A4" s="3" t="s">
        <v>317</v>
      </c>
      <c r="B4" s="3"/>
      <c r="C4" s="1"/>
      <c r="D4" s="1"/>
      <c r="E4" s="1"/>
      <c r="F4" s="1"/>
      <c r="G4" s="1"/>
      <c r="H4" s="1"/>
      <c r="I4" s="1"/>
      <c r="J4" s="1"/>
      <c r="K4" s="1"/>
      <c r="L4" s="1"/>
    </row>
    <row r="6" spans="1:12" ht="16" customHeight="1">
      <c r="A6" s="3" t="s">
        <v>32</v>
      </c>
      <c r="B6" s="3"/>
      <c r="H6" s="2" t="s">
        <v>276</v>
      </c>
    </row>
    <row r="7" spans="1:12" ht="16" customHeight="1">
      <c r="A7" s="1"/>
      <c r="B7" s="1"/>
      <c r="C7" s="2" t="s">
        <v>14</v>
      </c>
      <c r="D7" s="2" t="s">
        <v>97</v>
      </c>
      <c r="E7" s="2" t="s">
        <v>15</v>
      </c>
      <c r="F7" s="2" t="s">
        <v>29</v>
      </c>
      <c r="G7" s="2" t="s">
        <v>90</v>
      </c>
      <c r="H7" s="2" t="s">
        <v>113</v>
      </c>
      <c r="I7" s="2" t="s">
        <v>115</v>
      </c>
    </row>
    <row r="8" spans="1:12" ht="16" customHeight="1">
      <c r="A8" s="1" t="s">
        <v>26</v>
      </c>
      <c r="B8" s="1" t="s">
        <v>55</v>
      </c>
      <c r="C8" s="2">
        <v>4</v>
      </c>
      <c r="D8" s="2">
        <v>3</v>
      </c>
      <c r="E8" s="2">
        <v>0</v>
      </c>
      <c r="F8" s="2">
        <v>0</v>
      </c>
      <c r="G8" s="2"/>
    </row>
    <row r="9" spans="1:12" ht="16" customHeight="1">
      <c r="A9" s="1" t="s">
        <v>28</v>
      </c>
      <c r="B9" s="1" t="s">
        <v>56</v>
      </c>
      <c r="C9" s="2">
        <v>6</v>
      </c>
      <c r="D9" s="2">
        <v>4</v>
      </c>
      <c r="E9" s="2">
        <v>0</v>
      </c>
      <c r="F9" s="2">
        <v>0</v>
      </c>
      <c r="G9" s="2"/>
      <c r="H9" s="33" t="s">
        <v>114</v>
      </c>
    </row>
    <row r="10" spans="1:12" ht="16" customHeight="1">
      <c r="A10" s="1" t="s">
        <v>35</v>
      </c>
      <c r="B10" s="1" t="s">
        <v>57</v>
      </c>
      <c r="C10" s="2">
        <v>6</v>
      </c>
      <c r="D10" s="2">
        <v>4</v>
      </c>
      <c r="E10" s="2">
        <v>0</v>
      </c>
      <c r="F10" s="2">
        <v>0</v>
      </c>
      <c r="G10" s="2"/>
      <c r="H10" s="33" t="s">
        <v>114</v>
      </c>
    </row>
    <row r="11" spans="1:12" ht="16" customHeight="1">
      <c r="A11" s="1" t="s">
        <v>37</v>
      </c>
      <c r="B11" s="1" t="s">
        <v>61</v>
      </c>
      <c r="C11" s="2">
        <v>12</v>
      </c>
      <c r="D11" s="2">
        <v>8</v>
      </c>
      <c r="E11" s="2">
        <v>0</v>
      </c>
      <c r="F11" s="2">
        <v>0</v>
      </c>
      <c r="G11" s="2"/>
      <c r="H11" s="33" t="s">
        <v>114</v>
      </c>
    </row>
    <row r="12" spans="1:12" ht="16" customHeight="1">
      <c r="A12" s="1" t="s">
        <v>34</v>
      </c>
      <c r="B12" s="1" t="s">
        <v>54</v>
      </c>
      <c r="C12" s="2">
        <v>17</v>
      </c>
      <c r="D12" s="2">
        <v>13</v>
      </c>
      <c r="E12" s="2" t="s">
        <v>77</v>
      </c>
      <c r="F12" s="2">
        <v>0</v>
      </c>
      <c r="G12" s="2"/>
    </row>
    <row r="13" spans="1:12" ht="16" customHeight="1">
      <c r="A13" s="1" t="s">
        <v>93</v>
      </c>
      <c r="B13" s="1" t="s">
        <v>91</v>
      </c>
      <c r="C13" s="2">
        <v>17.5</v>
      </c>
      <c r="D13" s="2">
        <v>13</v>
      </c>
      <c r="E13" s="2" t="s">
        <v>92</v>
      </c>
      <c r="F13" s="2">
        <v>0</v>
      </c>
      <c r="G13" s="2"/>
    </row>
    <row r="14" spans="1:12" ht="16" customHeight="1">
      <c r="A14" s="1" t="s">
        <v>103</v>
      </c>
      <c r="B14" s="1" t="s">
        <v>102</v>
      </c>
      <c r="C14" s="2">
        <v>9.5</v>
      </c>
      <c r="D14" s="2">
        <v>7</v>
      </c>
      <c r="E14" s="2" t="s">
        <v>92</v>
      </c>
      <c r="F14" s="2">
        <v>0</v>
      </c>
      <c r="G14" s="2"/>
    </row>
    <row r="15" spans="1:12" ht="16" customHeight="1"/>
    <row r="16" spans="1:12" ht="16" customHeight="1">
      <c r="A16" s="1" t="s">
        <v>33</v>
      </c>
      <c r="B16" s="1" t="s">
        <v>53</v>
      </c>
      <c r="C16" s="2">
        <v>1</v>
      </c>
      <c r="D16" s="2">
        <v>1</v>
      </c>
      <c r="E16" s="2">
        <v>2</v>
      </c>
      <c r="F16" s="2">
        <v>0</v>
      </c>
      <c r="G16" s="2"/>
    </row>
    <row r="17" spans="1:9" ht="16" customHeight="1">
      <c r="A17" s="1" t="s">
        <v>86</v>
      </c>
      <c r="B17" s="1" t="s">
        <v>85</v>
      </c>
      <c r="C17" s="2">
        <v>7</v>
      </c>
      <c r="D17" s="2">
        <v>5</v>
      </c>
      <c r="E17" s="2">
        <v>4</v>
      </c>
      <c r="F17" s="2">
        <v>0</v>
      </c>
      <c r="G17" s="2"/>
    </row>
    <row r="18" spans="1:9" ht="17">
      <c r="A18" s="1" t="s">
        <v>25</v>
      </c>
      <c r="B18" s="1" t="s">
        <v>60</v>
      </c>
      <c r="C18" s="2">
        <v>6.8239999999999998</v>
      </c>
      <c r="D18" s="2">
        <v>4.8250000000000002</v>
      </c>
      <c r="E18" s="2">
        <v>3.6469999999999998</v>
      </c>
      <c r="F18" s="2">
        <v>0</v>
      </c>
      <c r="G18" s="2"/>
    </row>
    <row r="19" spans="1:9">
      <c r="A19" s="1"/>
      <c r="B19" s="1"/>
      <c r="C19" s="2"/>
      <c r="D19" s="2"/>
      <c r="E19" s="2"/>
      <c r="F19" s="2"/>
      <c r="G19" s="2"/>
    </row>
    <row r="20" spans="1:9" ht="16" customHeight="1">
      <c r="A20" s="1" t="s">
        <v>27</v>
      </c>
      <c r="B20" s="1" t="s">
        <v>58</v>
      </c>
      <c r="C20" s="2">
        <v>11</v>
      </c>
      <c r="D20" s="2">
        <v>7</v>
      </c>
      <c r="E20" s="2">
        <v>2</v>
      </c>
      <c r="F20" s="2">
        <v>0</v>
      </c>
      <c r="G20" s="2"/>
    </row>
    <row r="21" spans="1:9" ht="16" customHeight="1">
      <c r="A21" s="1" t="s">
        <v>36</v>
      </c>
      <c r="B21" s="1" t="s">
        <v>59</v>
      </c>
      <c r="C21" s="2">
        <v>23</v>
      </c>
      <c r="D21" s="2">
        <v>15</v>
      </c>
      <c r="E21" s="2">
        <v>2</v>
      </c>
      <c r="F21" s="2">
        <v>0</v>
      </c>
      <c r="G21" s="2"/>
    </row>
    <row r="22" spans="1:9" ht="16" customHeight="1">
      <c r="A22" s="1" t="s">
        <v>31</v>
      </c>
      <c r="B22" s="1" t="s">
        <v>30</v>
      </c>
      <c r="C22" s="2">
        <v>14</v>
      </c>
      <c r="D22" s="2">
        <v>10</v>
      </c>
      <c r="E22" s="2">
        <v>8</v>
      </c>
      <c r="F22" s="2">
        <v>0</v>
      </c>
      <c r="G22" s="2"/>
    </row>
    <row r="23" spans="1:9" ht="16" customHeight="1">
      <c r="A23" s="1" t="s">
        <v>88</v>
      </c>
      <c r="B23" s="1" t="s">
        <v>89</v>
      </c>
      <c r="C23" s="2">
        <v>12.5</v>
      </c>
      <c r="D23" s="2">
        <v>8</v>
      </c>
      <c r="E23" s="2">
        <v>0.5</v>
      </c>
      <c r="F23" s="2">
        <v>0</v>
      </c>
      <c r="G23" s="2"/>
    </row>
    <row r="24" spans="1:9" ht="16" customHeight="1">
      <c r="A24" s="1" t="s">
        <v>38</v>
      </c>
      <c r="B24" s="1" t="s">
        <v>51</v>
      </c>
      <c r="C24" s="2">
        <v>4</v>
      </c>
      <c r="D24" s="2">
        <v>3</v>
      </c>
      <c r="E24" s="2">
        <v>0</v>
      </c>
      <c r="F24" s="2">
        <v>0</v>
      </c>
      <c r="G24" s="36">
        <f>2/3</f>
        <v>0.66666666666666663</v>
      </c>
      <c r="H24" s="33" t="s">
        <v>114</v>
      </c>
    </row>
    <row r="25" spans="1:9" ht="16" customHeight="1">
      <c r="A25" s="1" t="s">
        <v>191</v>
      </c>
      <c r="B25" s="1" t="s">
        <v>51</v>
      </c>
      <c r="C25" s="2">
        <v>4</v>
      </c>
      <c r="D25" s="2">
        <v>3</v>
      </c>
      <c r="E25" s="2">
        <v>0</v>
      </c>
      <c r="F25" s="2">
        <v>0</v>
      </c>
      <c r="G25" s="36"/>
      <c r="H25" s="33" t="s">
        <v>114</v>
      </c>
    </row>
    <row r="26" spans="1:9" ht="17">
      <c r="A26" s="1" t="s">
        <v>39</v>
      </c>
      <c r="B26" s="1" t="s">
        <v>62</v>
      </c>
      <c r="C26" s="2">
        <v>1</v>
      </c>
      <c r="D26" s="2">
        <v>1</v>
      </c>
      <c r="E26" s="2">
        <v>0</v>
      </c>
      <c r="F26" s="2">
        <v>1</v>
      </c>
      <c r="G26" s="2"/>
    </row>
    <row r="27" spans="1:9" ht="17">
      <c r="A27" s="1" t="s">
        <v>40</v>
      </c>
      <c r="B27" s="1" t="s">
        <v>42</v>
      </c>
      <c r="C27" s="2">
        <v>2</v>
      </c>
      <c r="D27" s="2">
        <v>2</v>
      </c>
      <c r="E27" s="2">
        <v>0</v>
      </c>
      <c r="F27" s="2">
        <v>2</v>
      </c>
      <c r="G27" s="2"/>
    </row>
    <row r="28" spans="1:9" ht="17">
      <c r="A28" s="1" t="s">
        <v>78</v>
      </c>
      <c r="B28" s="1" t="s">
        <v>79</v>
      </c>
      <c r="C28" s="2">
        <v>8</v>
      </c>
      <c r="D28" s="2">
        <v>5</v>
      </c>
      <c r="E28" s="2">
        <v>0</v>
      </c>
      <c r="F28" s="2">
        <v>0</v>
      </c>
      <c r="G28" s="2"/>
    </row>
    <row r="29" spans="1:9" ht="17">
      <c r="A29" s="103" t="s">
        <v>76</v>
      </c>
      <c r="B29" s="103" t="s">
        <v>75</v>
      </c>
      <c r="C29" s="2">
        <v>11</v>
      </c>
      <c r="D29" s="2">
        <v>8</v>
      </c>
      <c r="E29" s="2" t="s">
        <v>77</v>
      </c>
      <c r="F29" s="2">
        <v>0</v>
      </c>
      <c r="G29" s="2"/>
      <c r="H29" s="2"/>
      <c r="I29" s="2"/>
    </row>
    <row r="30" spans="1:9">
      <c r="A30" s="103"/>
      <c r="B30" s="103"/>
      <c r="C30" s="2"/>
      <c r="D30" s="2"/>
      <c r="E30" s="2"/>
      <c r="F30" s="2"/>
      <c r="G30" s="2"/>
      <c r="H30" s="2"/>
      <c r="I30" s="2"/>
    </row>
    <row r="31" spans="1:9" ht="17">
      <c r="A31" s="103" t="s">
        <v>81</v>
      </c>
      <c r="B31" s="103" t="s">
        <v>83</v>
      </c>
      <c r="C31" s="2">
        <v>11</v>
      </c>
      <c r="D31" s="2">
        <v>7</v>
      </c>
      <c r="E31" s="2" t="s">
        <v>77</v>
      </c>
      <c r="F31" s="2">
        <v>0</v>
      </c>
      <c r="G31" s="2"/>
      <c r="H31" s="2"/>
      <c r="I31" s="2"/>
    </row>
    <row r="32" spans="1:9" ht="17">
      <c r="A32" s="103" t="s">
        <v>82</v>
      </c>
      <c r="B32" s="103" t="s">
        <v>84</v>
      </c>
      <c r="C32" s="2">
        <v>23</v>
      </c>
      <c r="D32" s="2">
        <v>15</v>
      </c>
      <c r="E32" s="2" t="s">
        <v>77</v>
      </c>
      <c r="F32" s="2">
        <v>0</v>
      </c>
      <c r="G32" s="2"/>
      <c r="H32" s="2"/>
      <c r="I32" s="2"/>
    </row>
    <row r="33" spans="1:10" ht="17">
      <c r="A33" s="103" t="s">
        <v>88</v>
      </c>
      <c r="B33" s="103" t="s">
        <v>89</v>
      </c>
      <c r="C33" s="2">
        <v>12.5</v>
      </c>
      <c r="D33" s="2">
        <v>8</v>
      </c>
      <c r="E33" s="2">
        <v>0.5</v>
      </c>
      <c r="F33" s="2">
        <v>0</v>
      </c>
      <c r="G33" s="2">
        <v>1</v>
      </c>
      <c r="H33" s="2"/>
      <c r="I33" s="2"/>
    </row>
    <row r="34" spans="1:10" ht="17">
      <c r="A34" s="103" t="s">
        <v>275</v>
      </c>
      <c r="B34" s="103" t="s">
        <v>274</v>
      </c>
      <c r="C34" s="2">
        <v>8.5</v>
      </c>
      <c r="D34" s="2">
        <v>6</v>
      </c>
      <c r="E34" s="2">
        <v>1</v>
      </c>
      <c r="F34" s="2">
        <v>0</v>
      </c>
      <c r="G34" s="2">
        <f>1/2</f>
        <v>0.5</v>
      </c>
      <c r="H34" s="33" t="s">
        <v>114</v>
      </c>
      <c r="I34" s="2"/>
    </row>
    <row r="35" spans="1:10" ht="17">
      <c r="A35" s="103" t="s">
        <v>304</v>
      </c>
      <c r="B35" s="103" t="s">
        <v>306</v>
      </c>
      <c r="C35" s="2">
        <v>25.5</v>
      </c>
      <c r="D35" s="2">
        <v>16</v>
      </c>
      <c r="E35" s="2">
        <v>0</v>
      </c>
      <c r="F35" s="2">
        <v>0</v>
      </c>
      <c r="G35" s="2"/>
      <c r="H35" s="2"/>
      <c r="I35" s="2"/>
    </row>
    <row r="36" spans="1:10" ht="17">
      <c r="A36" s="103" t="s">
        <v>337</v>
      </c>
      <c r="B36" s="103" t="s">
        <v>336</v>
      </c>
      <c r="C36" s="2">
        <v>15</v>
      </c>
      <c r="D36" s="2">
        <v>10</v>
      </c>
      <c r="E36" s="2">
        <v>2</v>
      </c>
      <c r="F36" s="2">
        <v>0</v>
      </c>
      <c r="G36" s="2"/>
      <c r="H36" s="33" t="s">
        <v>114</v>
      </c>
      <c r="I36" s="2"/>
    </row>
    <row r="37" spans="1:10">
      <c r="A37" s="103"/>
      <c r="B37" s="2"/>
      <c r="C37" s="2"/>
      <c r="D37" s="2"/>
      <c r="E37" s="2"/>
      <c r="F37" s="2"/>
      <c r="G37" s="2"/>
      <c r="H37" s="2"/>
      <c r="I37" s="2"/>
    </row>
    <row r="38" spans="1:10" ht="17">
      <c r="A38" s="2" t="s">
        <v>108</v>
      </c>
      <c r="B38" s="2"/>
      <c r="C38" s="2"/>
      <c r="D38" s="2"/>
      <c r="E38" s="2"/>
      <c r="F38" s="2"/>
      <c r="G38" s="2"/>
      <c r="H38" s="2"/>
      <c r="I38" s="2"/>
    </row>
    <row r="39" spans="1:10" ht="17">
      <c r="A39" s="2" t="s">
        <v>107</v>
      </c>
      <c r="B39" s="2"/>
      <c r="C39" s="2"/>
      <c r="D39" s="2"/>
      <c r="E39" s="2"/>
      <c r="F39" s="2"/>
      <c r="G39" s="2"/>
      <c r="H39" s="2"/>
      <c r="I39" s="2" t="s">
        <v>116</v>
      </c>
    </row>
    <row r="40" spans="1:10">
      <c r="A40" s="1"/>
    </row>
    <row r="41" spans="1:10" ht="17">
      <c r="A41" s="1" t="s">
        <v>63</v>
      </c>
    </row>
    <row r="42" spans="1:10">
      <c r="A42" s="144" t="s">
        <v>74</v>
      </c>
      <c r="B42" s="144"/>
      <c r="C42" s="144"/>
      <c r="D42" s="144"/>
      <c r="E42" s="144"/>
      <c r="F42" s="144"/>
      <c r="G42" s="144"/>
      <c r="H42" s="144"/>
      <c r="I42" s="144"/>
      <c r="J42" s="144"/>
    </row>
    <row r="43" spans="1:10">
      <c r="A43" s="144" t="s">
        <v>80</v>
      </c>
      <c r="B43" s="144"/>
      <c r="C43" s="144"/>
      <c r="D43" s="144"/>
      <c r="E43" s="144"/>
      <c r="F43" s="144"/>
      <c r="G43" s="144"/>
      <c r="H43" s="144"/>
      <c r="I43" s="144"/>
      <c r="J43" s="144"/>
    </row>
    <row r="44" spans="1:10">
      <c r="A44" s="144" t="s">
        <v>87</v>
      </c>
      <c r="B44" s="144"/>
      <c r="C44" s="144"/>
      <c r="D44" s="144"/>
      <c r="E44" s="144"/>
      <c r="F44" s="144"/>
      <c r="G44" s="144"/>
      <c r="H44" s="144"/>
      <c r="I44" s="144"/>
      <c r="J44" s="144"/>
    </row>
    <row r="45" spans="1:10">
      <c r="A45" s="144" t="s">
        <v>94</v>
      </c>
      <c r="B45" s="144"/>
      <c r="C45" s="144"/>
      <c r="D45" s="144"/>
      <c r="E45" s="144"/>
      <c r="F45" s="144"/>
      <c r="G45" s="144"/>
      <c r="H45" s="144"/>
      <c r="I45" s="144"/>
      <c r="J45" s="144"/>
    </row>
    <row r="46" spans="1:10">
      <c r="A46" s="144" t="s">
        <v>104</v>
      </c>
      <c r="B46" s="144"/>
      <c r="C46" s="144"/>
      <c r="D46" s="144"/>
      <c r="E46" s="144"/>
      <c r="F46" s="144"/>
      <c r="G46" s="144"/>
      <c r="H46" s="144"/>
      <c r="I46" s="144"/>
      <c r="J46" s="144"/>
    </row>
    <row r="47" spans="1:10">
      <c r="A47" s="144" t="s">
        <v>118</v>
      </c>
      <c r="B47" s="144"/>
      <c r="C47" s="144"/>
      <c r="D47" s="144"/>
      <c r="E47" s="144"/>
      <c r="F47" s="144"/>
      <c r="G47" s="144"/>
      <c r="H47" s="144"/>
      <c r="I47" s="144"/>
      <c r="J47" s="144"/>
    </row>
    <row r="48" spans="1:10">
      <c r="A48" s="144" t="s">
        <v>117</v>
      </c>
      <c r="B48" s="144"/>
      <c r="C48" s="144"/>
      <c r="D48" s="144"/>
      <c r="E48" s="144"/>
      <c r="F48" s="144"/>
      <c r="G48" s="144"/>
      <c r="H48" s="144"/>
      <c r="I48" s="144"/>
      <c r="J48" s="144"/>
    </row>
    <row r="49" spans="1:10">
      <c r="A49" s="144" t="s">
        <v>156</v>
      </c>
      <c r="B49" s="144"/>
      <c r="C49" s="144"/>
      <c r="D49" s="144"/>
      <c r="E49" s="144"/>
      <c r="F49" s="144"/>
      <c r="G49" s="144"/>
      <c r="H49" s="144"/>
      <c r="I49" s="144"/>
      <c r="J49" s="144"/>
    </row>
    <row r="50" spans="1:10">
      <c r="A50" s="144" t="s">
        <v>169</v>
      </c>
      <c r="B50" s="144"/>
      <c r="C50" s="144"/>
      <c r="D50" s="144"/>
      <c r="E50" s="144"/>
      <c r="F50" s="144"/>
      <c r="G50" s="144"/>
      <c r="H50" s="144"/>
      <c r="I50" s="144"/>
      <c r="J50" s="144"/>
    </row>
    <row r="51" spans="1:10">
      <c r="A51" s="144" t="s">
        <v>179</v>
      </c>
      <c r="B51" s="144"/>
      <c r="C51" s="144"/>
      <c r="D51" s="144"/>
      <c r="E51" s="144"/>
      <c r="F51" s="144"/>
      <c r="G51" s="144"/>
      <c r="H51" s="144"/>
      <c r="I51" s="144"/>
      <c r="J51" s="144"/>
    </row>
    <row r="52" spans="1:10">
      <c r="A52" s="144" t="s">
        <v>266</v>
      </c>
      <c r="B52" s="144"/>
      <c r="C52" s="144"/>
      <c r="D52" s="144"/>
      <c r="E52" s="144"/>
      <c r="F52" s="144"/>
      <c r="G52" s="144"/>
      <c r="H52" s="144"/>
      <c r="I52" s="144"/>
      <c r="J52" s="144"/>
    </row>
    <row r="53" spans="1:10">
      <c r="A53" s="144" t="s">
        <v>271</v>
      </c>
      <c r="B53" s="144"/>
      <c r="C53" s="144"/>
      <c r="D53" s="144"/>
      <c r="E53" s="144"/>
      <c r="F53" s="144"/>
      <c r="G53" s="144"/>
      <c r="H53" s="144"/>
      <c r="I53" s="144"/>
      <c r="J53" s="144"/>
    </row>
    <row r="54" spans="1:10">
      <c r="A54" s="144" t="s">
        <v>277</v>
      </c>
      <c r="B54" s="144"/>
      <c r="C54" s="144"/>
      <c r="D54" s="144"/>
      <c r="E54" s="144"/>
      <c r="F54" s="144"/>
      <c r="G54" s="144"/>
      <c r="H54" s="144"/>
      <c r="I54" s="144"/>
      <c r="J54" s="144"/>
    </row>
    <row r="55" spans="1:10">
      <c r="A55" s="144" t="s">
        <v>278</v>
      </c>
      <c r="B55" s="144"/>
      <c r="C55" s="144"/>
      <c r="D55" s="144"/>
      <c r="E55" s="144"/>
      <c r="F55" s="144"/>
      <c r="G55" s="144"/>
      <c r="H55" s="144"/>
      <c r="I55" s="144"/>
      <c r="J55" s="144"/>
    </row>
    <row r="56" spans="1:10">
      <c r="A56" s="144" t="s">
        <v>301</v>
      </c>
      <c r="B56" s="144"/>
      <c r="C56" s="144"/>
      <c r="D56" s="144"/>
      <c r="E56" s="144"/>
      <c r="F56" s="144"/>
      <c r="G56" s="144"/>
      <c r="H56" s="144"/>
      <c r="I56" s="144"/>
      <c r="J56" s="144"/>
    </row>
    <row r="57" spans="1:10">
      <c r="A57" s="144" t="s">
        <v>303</v>
      </c>
      <c r="B57" s="144"/>
      <c r="C57" s="144"/>
      <c r="D57" s="144"/>
      <c r="E57" s="144"/>
      <c r="F57" s="144"/>
      <c r="G57" s="144"/>
      <c r="H57" s="144"/>
      <c r="I57" s="144"/>
      <c r="J57" s="144"/>
    </row>
    <row r="58" spans="1:10">
      <c r="A58" s="144" t="s">
        <v>305</v>
      </c>
      <c r="B58" s="144"/>
      <c r="C58" s="144"/>
      <c r="D58" s="144"/>
      <c r="E58" s="144"/>
      <c r="F58" s="144"/>
      <c r="G58" s="144"/>
      <c r="H58" s="144"/>
      <c r="I58" s="144"/>
      <c r="J58" s="144"/>
    </row>
    <row r="59" spans="1:10">
      <c r="A59" s="144" t="s">
        <v>316</v>
      </c>
      <c r="B59" s="144"/>
      <c r="C59" s="144"/>
      <c r="D59" s="144"/>
      <c r="E59" s="144"/>
      <c r="F59" s="144"/>
      <c r="G59" s="144"/>
      <c r="H59" s="144"/>
      <c r="I59" s="144"/>
      <c r="J59" s="144"/>
    </row>
    <row r="60" spans="1:10">
      <c r="A60" s="144" t="s">
        <v>323</v>
      </c>
      <c r="B60" s="144"/>
      <c r="C60" s="144"/>
      <c r="D60" s="144"/>
      <c r="E60" s="144"/>
      <c r="F60" s="144"/>
      <c r="G60" s="144"/>
      <c r="H60" s="144"/>
      <c r="I60" s="144"/>
      <c r="J60" s="144"/>
    </row>
    <row r="61" spans="1:10">
      <c r="A61" s="144" t="s">
        <v>328</v>
      </c>
      <c r="B61" s="144"/>
      <c r="C61" s="144"/>
      <c r="D61" s="144"/>
      <c r="E61" s="144"/>
      <c r="F61" s="144"/>
      <c r="G61" s="144"/>
      <c r="H61" s="144"/>
      <c r="I61" s="144"/>
      <c r="J61" s="144"/>
    </row>
    <row r="62" spans="1:10">
      <c r="A62" s="144" t="s">
        <v>344</v>
      </c>
      <c r="B62" s="144"/>
      <c r="C62" s="144"/>
      <c r="D62" s="144"/>
      <c r="E62" s="144"/>
      <c r="F62" s="144"/>
      <c r="G62" s="144"/>
      <c r="H62" s="144"/>
      <c r="I62" s="144"/>
      <c r="J62" s="144"/>
    </row>
    <row r="63" spans="1:10">
      <c r="A63" s="144" t="s">
        <v>424</v>
      </c>
      <c r="B63" s="144"/>
      <c r="C63" s="144"/>
      <c r="D63" s="144"/>
      <c r="E63" s="144"/>
      <c r="F63" s="144"/>
      <c r="G63" s="144"/>
      <c r="H63" s="144"/>
      <c r="I63" s="144"/>
      <c r="J63" s="144"/>
    </row>
    <row r="64" spans="1:10">
      <c r="A64" s="144" t="s">
        <v>482</v>
      </c>
      <c r="B64" s="144"/>
      <c r="C64" s="144"/>
      <c r="D64" s="144"/>
      <c r="E64" s="144"/>
      <c r="F64" s="144"/>
      <c r="G64" s="144"/>
      <c r="H64" s="144"/>
      <c r="I64" s="144"/>
      <c r="J64" s="144"/>
    </row>
    <row r="65" spans="1:10">
      <c r="A65" s="144" t="s">
        <v>509</v>
      </c>
      <c r="B65" s="144"/>
      <c r="C65" s="144"/>
      <c r="D65" s="144"/>
      <c r="E65" s="144"/>
      <c r="F65" s="144"/>
      <c r="G65" s="144"/>
      <c r="H65" s="144"/>
      <c r="I65" s="144"/>
      <c r="J65" s="144"/>
    </row>
    <row r="66" spans="1:10">
      <c r="A66" s="103"/>
    </row>
    <row r="67" spans="1:10">
      <c r="A67" s="103"/>
    </row>
  </sheetData>
  <mergeCells count="26">
    <mergeCell ref="A49:J49"/>
    <mergeCell ref="A50:J50"/>
    <mergeCell ref="A51:J51"/>
    <mergeCell ref="A52:J52"/>
    <mergeCell ref="A46:J46"/>
    <mergeCell ref="A47:J47"/>
    <mergeCell ref="A48:J48"/>
    <mergeCell ref="A2:L2"/>
    <mergeCell ref="A42:J42"/>
    <mergeCell ref="A43:J43"/>
    <mergeCell ref="A44:J44"/>
    <mergeCell ref="A45:J45"/>
    <mergeCell ref="A3:L3"/>
    <mergeCell ref="A65:J65"/>
    <mergeCell ref="A64:J64"/>
    <mergeCell ref="A53:J53"/>
    <mergeCell ref="A61:J61"/>
    <mergeCell ref="A56:J56"/>
    <mergeCell ref="A55:J55"/>
    <mergeCell ref="A57:J57"/>
    <mergeCell ref="A58:J58"/>
    <mergeCell ref="A60:J60"/>
    <mergeCell ref="A59:J59"/>
    <mergeCell ref="A63:J63"/>
    <mergeCell ref="A62:J62"/>
    <mergeCell ref="A54:J54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"/>
  <sheetViews>
    <sheetView zoomScale="125" zoomScaleNormal="125" workbookViewId="0">
      <selection activeCell="D2" sqref="D2"/>
    </sheetView>
  </sheetViews>
  <sheetFormatPr baseColWidth="10" defaultRowHeight="16"/>
  <cols>
    <col min="1" max="1" width="11.5" bestFit="1" customWidth="1"/>
    <col min="2" max="2" width="20.83203125" bestFit="1" customWidth="1"/>
    <col min="4" max="4" width="18.5" bestFit="1" customWidth="1"/>
    <col min="5" max="5" width="10.5" bestFit="1" customWidth="1"/>
    <col min="6" max="6" width="20.5" bestFit="1" customWidth="1"/>
  </cols>
  <sheetData>
    <row r="1" spans="1:9">
      <c r="B1" s="61" t="s">
        <v>163</v>
      </c>
      <c r="C1" s="61" t="s">
        <v>164</v>
      </c>
      <c r="D1" s="61" t="s">
        <v>166</v>
      </c>
      <c r="E1" s="61" t="s">
        <v>167</v>
      </c>
      <c r="F1" s="61" t="s">
        <v>168</v>
      </c>
    </row>
    <row r="2" spans="1:9">
      <c r="A2" s="16" t="s">
        <v>165</v>
      </c>
      <c r="B2" s="61">
        <v>4.46</v>
      </c>
      <c r="C2" s="63">
        <v>0.56000000000000005</v>
      </c>
      <c r="D2" s="63">
        <f>C2*68.97/100</f>
        <v>0.38623200000000002</v>
      </c>
      <c r="E2" s="63">
        <f>D2*1/((159.69/71.844)/2)</f>
        <v>0.34752898500845386</v>
      </c>
      <c r="F2" s="63">
        <f>B2-E2</f>
        <v>4.112471014991546</v>
      </c>
      <c r="I2" s="62"/>
    </row>
    <row r="3" spans="1:9">
      <c r="A3" s="16"/>
    </row>
    <row r="4" spans="1:9">
      <c r="A4" s="16"/>
    </row>
    <row r="5" spans="1:9">
      <c r="A5" s="16"/>
    </row>
    <row r="6" spans="1:9">
      <c r="A6" s="16"/>
    </row>
    <row r="7" spans="1:9">
      <c r="A7" s="16"/>
    </row>
    <row r="8" spans="1:9">
      <c r="A8" s="16"/>
    </row>
    <row r="9" spans="1:9">
      <c r="A9" s="16"/>
    </row>
    <row r="10" spans="1:9">
      <c r="A10" s="16"/>
    </row>
    <row r="11" spans="1:9">
      <c r="A11" s="16"/>
    </row>
    <row r="12" spans="1:9">
      <c r="A12" s="16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9D30-7F52-6843-9B3B-175DD3FDC206}">
  <dimension ref="A1:H51"/>
  <sheetViews>
    <sheetView topLeftCell="A2" zoomScale="130" zoomScaleNormal="130" workbookViewId="0">
      <selection activeCell="H12" sqref="H12"/>
    </sheetView>
  </sheetViews>
  <sheetFormatPr baseColWidth="10" defaultRowHeight="16"/>
  <cols>
    <col min="3" max="3" width="7" style="33" bestFit="1" customWidth="1"/>
    <col min="4" max="4" width="6.83203125" style="33" bestFit="1" customWidth="1"/>
    <col min="5" max="5" width="5.83203125" style="33" bestFit="1" customWidth="1"/>
  </cols>
  <sheetData>
    <row r="1" spans="1:8">
      <c r="A1" t="s">
        <v>407</v>
      </c>
    </row>
    <row r="2" spans="1:8">
      <c r="A2" s="122"/>
      <c r="B2" s="122"/>
      <c r="C2" s="123"/>
      <c r="D2" s="123"/>
      <c r="E2" s="123"/>
      <c r="F2" s="122"/>
      <c r="G2" s="122"/>
      <c r="H2" s="122"/>
    </row>
    <row r="3" spans="1:8">
      <c r="A3" s="126" t="s">
        <v>408</v>
      </c>
      <c r="B3" s="122"/>
      <c r="C3" s="123"/>
      <c r="D3" s="123"/>
      <c r="E3" s="123"/>
      <c r="F3" s="122"/>
      <c r="G3" s="122"/>
      <c r="H3" s="122"/>
    </row>
    <row r="4" spans="1:8">
      <c r="A4" s="126" t="s">
        <v>115</v>
      </c>
      <c r="B4" s="122"/>
      <c r="C4" s="56" t="s">
        <v>413</v>
      </c>
      <c r="D4" s="56" t="s">
        <v>415</v>
      </c>
      <c r="E4" s="56" t="s">
        <v>416</v>
      </c>
      <c r="F4" s="126" t="s">
        <v>409</v>
      </c>
      <c r="G4" s="122"/>
      <c r="H4" s="122"/>
    </row>
    <row r="5" spans="1:8">
      <c r="A5" s="126" t="s">
        <v>371</v>
      </c>
      <c r="B5" s="56">
        <v>22.989799999999999</v>
      </c>
      <c r="C5" s="124">
        <v>1</v>
      </c>
      <c r="D5" s="124">
        <v>2</v>
      </c>
      <c r="E5" s="124">
        <v>1</v>
      </c>
      <c r="F5" s="126" t="s">
        <v>391</v>
      </c>
      <c r="G5" s="56">
        <v>61.978999999999999</v>
      </c>
      <c r="H5" s="122"/>
    </row>
    <row r="6" spans="1:8">
      <c r="A6" s="126" t="s">
        <v>372</v>
      </c>
      <c r="B6" s="56">
        <v>24.304500000000001</v>
      </c>
      <c r="C6" s="124">
        <v>2</v>
      </c>
      <c r="D6" s="124">
        <v>2</v>
      </c>
      <c r="E6" s="124">
        <v>1</v>
      </c>
      <c r="F6" s="126" t="s">
        <v>392</v>
      </c>
      <c r="G6" s="56">
        <v>40.304000000000002</v>
      </c>
      <c r="H6" s="122"/>
    </row>
    <row r="7" spans="1:8">
      <c r="A7" s="126" t="s">
        <v>373</v>
      </c>
      <c r="B7" s="56">
        <v>26.981200000000001</v>
      </c>
      <c r="C7" s="124">
        <v>3</v>
      </c>
      <c r="D7" s="124">
        <v>2</v>
      </c>
      <c r="E7" s="124">
        <v>3</v>
      </c>
      <c r="F7" s="126" t="s">
        <v>393</v>
      </c>
      <c r="G7" s="56">
        <v>101.961</v>
      </c>
      <c r="H7" s="122"/>
    </row>
    <row r="8" spans="1:8">
      <c r="A8" s="126" t="s">
        <v>374</v>
      </c>
      <c r="B8" s="56">
        <v>28.085000000000001</v>
      </c>
      <c r="C8" s="124">
        <v>4</v>
      </c>
      <c r="D8" s="124">
        <v>1</v>
      </c>
      <c r="E8" s="124">
        <v>2</v>
      </c>
      <c r="F8" s="126" t="s">
        <v>394</v>
      </c>
      <c r="G8" s="56">
        <v>60.084000000000003</v>
      </c>
      <c r="H8" s="122"/>
    </row>
    <row r="9" spans="1:8">
      <c r="A9" s="126" t="s">
        <v>375</v>
      </c>
      <c r="B9" s="56">
        <v>39.098300000000002</v>
      </c>
      <c r="C9" s="124">
        <v>1</v>
      </c>
      <c r="D9" s="124">
        <v>2</v>
      </c>
      <c r="E9" s="124">
        <v>1</v>
      </c>
      <c r="F9" s="126" t="s">
        <v>395</v>
      </c>
      <c r="G9" s="56">
        <v>94.195999999999998</v>
      </c>
      <c r="H9" s="122"/>
    </row>
    <row r="10" spans="1:8">
      <c r="A10" s="126" t="s">
        <v>376</v>
      </c>
      <c r="B10" s="56">
        <v>40.077500000000001</v>
      </c>
      <c r="C10" s="124">
        <v>2</v>
      </c>
      <c r="D10" s="124">
        <v>1</v>
      </c>
      <c r="E10" s="124">
        <v>1</v>
      </c>
      <c r="F10" s="126" t="s">
        <v>396</v>
      </c>
      <c r="G10" s="56">
        <v>56.076999999999998</v>
      </c>
      <c r="H10" s="122"/>
    </row>
    <row r="11" spans="1:8">
      <c r="A11" s="126" t="s">
        <v>377</v>
      </c>
      <c r="B11" s="56">
        <v>47.866999999999997</v>
      </c>
      <c r="C11" s="124">
        <v>4</v>
      </c>
      <c r="D11" s="124">
        <v>1</v>
      </c>
      <c r="E11" s="124">
        <v>2</v>
      </c>
      <c r="F11" s="126" t="s">
        <v>397</v>
      </c>
      <c r="G11" s="56">
        <v>79.866</v>
      </c>
      <c r="H11" s="122"/>
    </row>
    <row r="12" spans="1:8">
      <c r="A12" s="126" t="s">
        <v>378</v>
      </c>
      <c r="B12" s="56">
        <v>54.9375</v>
      </c>
      <c r="C12" s="124">
        <v>2</v>
      </c>
      <c r="D12" s="124">
        <v>1</v>
      </c>
      <c r="E12" s="124">
        <v>1</v>
      </c>
      <c r="F12" s="126" t="s">
        <v>398</v>
      </c>
      <c r="G12" s="56">
        <v>70.936999999999998</v>
      </c>
      <c r="H12" s="122"/>
    </row>
    <row r="13" spans="1:8">
      <c r="A13" s="126" t="s">
        <v>379</v>
      </c>
      <c r="B13" s="56">
        <v>55.844499999999996</v>
      </c>
      <c r="C13" s="124">
        <v>2</v>
      </c>
      <c r="D13" s="124">
        <v>1</v>
      </c>
      <c r="E13" s="124">
        <v>1</v>
      </c>
      <c r="F13" s="126" t="s">
        <v>399</v>
      </c>
      <c r="G13" s="56">
        <v>71.843999999999994</v>
      </c>
      <c r="H13" s="122"/>
    </row>
    <row r="14" spans="1:8">
      <c r="A14" s="126" t="s">
        <v>380</v>
      </c>
      <c r="B14" s="56">
        <v>58.6935</v>
      </c>
      <c r="C14" s="124">
        <v>2</v>
      </c>
      <c r="D14" s="124">
        <v>1</v>
      </c>
      <c r="E14" s="124">
        <v>1</v>
      </c>
      <c r="F14" s="126" t="s">
        <v>400</v>
      </c>
      <c r="G14" s="56">
        <v>74.692999999999998</v>
      </c>
      <c r="H14" s="122"/>
    </row>
    <row r="15" spans="1:8">
      <c r="A15" s="126" t="s">
        <v>381</v>
      </c>
      <c r="B15" s="56">
        <v>91.221000000000004</v>
      </c>
      <c r="C15" s="124">
        <v>4</v>
      </c>
      <c r="D15" s="124">
        <v>1</v>
      </c>
      <c r="E15" s="124">
        <v>2</v>
      </c>
      <c r="F15" s="126" t="s">
        <v>401</v>
      </c>
      <c r="G15" s="56">
        <v>123.22</v>
      </c>
      <c r="H15" s="122"/>
    </row>
    <row r="16" spans="1:8">
      <c r="A16" s="126" t="s">
        <v>382</v>
      </c>
      <c r="B16" s="56">
        <v>70.906000000000006</v>
      </c>
      <c r="C16" s="124"/>
      <c r="D16" s="124"/>
      <c r="E16" s="124"/>
      <c r="F16" s="126" t="s">
        <v>402</v>
      </c>
      <c r="G16" s="56">
        <v>70.906000000000006</v>
      </c>
      <c r="H16" s="122"/>
    </row>
    <row r="17" spans="1:8">
      <c r="A17" s="126" t="s">
        <v>383</v>
      </c>
      <c r="B17" s="56">
        <v>31.998999999999999</v>
      </c>
      <c r="C17" s="124">
        <v>-2</v>
      </c>
      <c r="D17" s="124"/>
      <c r="E17" s="124"/>
      <c r="F17" s="126" t="s">
        <v>383</v>
      </c>
      <c r="G17" s="56">
        <v>31.998999999999999</v>
      </c>
      <c r="H17" s="122"/>
    </row>
    <row r="18" spans="1:8">
      <c r="A18" s="126" t="s">
        <v>384</v>
      </c>
      <c r="B18" s="56">
        <v>2.0154999999999998</v>
      </c>
      <c r="C18" s="124">
        <v>1</v>
      </c>
      <c r="D18" s="124">
        <v>2</v>
      </c>
      <c r="E18" s="124">
        <v>1</v>
      </c>
      <c r="F18" s="126" t="s">
        <v>403</v>
      </c>
      <c r="G18" s="56">
        <v>18.015000000000001</v>
      </c>
      <c r="H18" s="122"/>
    </row>
    <row r="19" spans="1:8">
      <c r="A19" s="126" t="s">
        <v>385</v>
      </c>
      <c r="B19" s="56">
        <v>12.010999999999999</v>
      </c>
      <c r="C19" s="124">
        <v>4</v>
      </c>
      <c r="D19" s="124">
        <v>1</v>
      </c>
      <c r="E19" s="124">
        <v>2</v>
      </c>
      <c r="F19" s="126" t="s">
        <v>404</v>
      </c>
      <c r="G19" s="56">
        <v>44.01</v>
      </c>
      <c r="H19" s="122"/>
    </row>
    <row r="20" spans="1:8">
      <c r="A20" s="126" t="s">
        <v>386</v>
      </c>
      <c r="B20" s="56">
        <v>63.545499999999997</v>
      </c>
      <c r="C20" s="124">
        <v>2</v>
      </c>
      <c r="D20" s="124">
        <v>1</v>
      </c>
      <c r="E20" s="124">
        <v>1</v>
      </c>
      <c r="F20" s="126" t="s">
        <v>405</v>
      </c>
      <c r="G20" s="56">
        <v>79.545000000000002</v>
      </c>
      <c r="H20" s="122"/>
    </row>
    <row r="21" spans="1:8">
      <c r="A21" s="126" t="s">
        <v>387</v>
      </c>
      <c r="B21" s="56">
        <v>51.995800000000003</v>
      </c>
      <c r="C21" s="124">
        <v>3</v>
      </c>
      <c r="D21" s="124">
        <v>2</v>
      </c>
      <c r="E21" s="124">
        <v>3</v>
      </c>
      <c r="F21" s="126" t="s">
        <v>406</v>
      </c>
      <c r="G21" s="56">
        <v>151.99</v>
      </c>
      <c r="H21" s="122"/>
    </row>
    <row r="22" spans="1:8">
      <c r="A22" s="126" t="s">
        <v>388</v>
      </c>
      <c r="B22" s="56">
        <v>64.13</v>
      </c>
      <c r="C22" s="124"/>
      <c r="D22" s="124"/>
      <c r="E22" s="124"/>
      <c r="F22" s="126" t="s">
        <v>388</v>
      </c>
      <c r="G22" s="56">
        <v>64.13</v>
      </c>
      <c r="H22" s="122"/>
    </row>
    <row r="23" spans="1:8">
      <c r="A23" s="126" t="s">
        <v>389</v>
      </c>
      <c r="B23" s="56">
        <v>37.9968</v>
      </c>
      <c r="C23" s="124"/>
      <c r="D23" s="124"/>
      <c r="E23" s="124"/>
      <c r="F23" s="126" t="s">
        <v>389</v>
      </c>
      <c r="G23" s="56">
        <v>37.9968</v>
      </c>
      <c r="H23" s="122"/>
    </row>
    <row r="24" spans="1:8">
      <c r="A24" s="126" t="s">
        <v>390</v>
      </c>
      <c r="B24" s="56">
        <v>28.013000000000002</v>
      </c>
      <c r="C24" s="124"/>
      <c r="D24" s="124"/>
      <c r="E24" s="124"/>
      <c r="F24" s="126"/>
      <c r="G24" s="56"/>
      <c r="H24" s="122"/>
    </row>
    <row r="25" spans="1:8">
      <c r="A25" s="122"/>
      <c r="B25" s="122"/>
      <c r="C25" s="120"/>
      <c r="D25" s="120"/>
      <c r="E25" s="120"/>
      <c r="F25" s="126"/>
      <c r="G25" s="56"/>
      <c r="H25" s="122"/>
    </row>
    <row r="26" spans="1:8">
      <c r="A26" s="126" t="s">
        <v>410</v>
      </c>
      <c r="B26" s="122"/>
      <c r="C26" s="120"/>
      <c r="D26" s="120"/>
      <c r="E26" s="120"/>
      <c r="F26" s="126"/>
      <c r="G26" s="56"/>
      <c r="H26" s="122"/>
    </row>
    <row r="27" spans="1:8">
      <c r="A27" s="126" t="s">
        <v>110</v>
      </c>
      <c r="B27" s="56">
        <v>58.933199999999999</v>
      </c>
      <c r="C27" s="124">
        <v>2</v>
      </c>
      <c r="D27" s="124">
        <v>1</v>
      </c>
      <c r="E27" s="124">
        <v>1</v>
      </c>
      <c r="F27" s="126" t="s">
        <v>358</v>
      </c>
      <c r="G27" s="56">
        <f>B27*D27+E27*$G$17/2</f>
        <v>74.932699999999997</v>
      </c>
      <c r="H27" s="122"/>
    </row>
    <row r="28" spans="1:8">
      <c r="A28" s="126" t="s">
        <v>411</v>
      </c>
      <c r="B28" s="56">
        <v>63.545499999999997</v>
      </c>
      <c r="C28" s="124">
        <v>2</v>
      </c>
      <c r="D28" s="124">
        <v>1</v>
      </c>
      <c r="E28" s="124">
        <v>1</v>
      </c>
      <c r="F28" s="126" t="s">
        <v>412</v>
      </c>
      <c r="G28" s="56">
        <f>B28*D28+E28*$G$17/2</f>
        <v>79.545000000000002</v>
      </c>
      <c r="H28" s="121"/>
    </row>
    <row r="29" spans="1:8">
      <c r="A29" s="126" t="s">
        <v>121</v>
      </c>
      <c r="B29" s="56">
        <v>9.0122</v>
      </c>
      <c r="C29" s="124">
        <v>2</v>
      </c>
      <c r="D29" s="124">
        <v>1</v>
      </c>
      <c r="E29" s="124">
        <v>1</v>
      </c>
      <c r="F29" s="126" t="s">
        <v>368</v>
      </c>
      <c r="G29" s="56">
        <f t="shared" ref="G29:G42" si="0">B29*D29+E29*$G$17/2</f>
        <v>25.011699999999998</v>
      </c>
      <c r="H29" s="122"/>
    </row>
    <row r="30" spans="1:8">
      <c r="A30" s="126" t="s">
        <v>122</v>
      </c>
      <c r="B30" s="56">
        <v>137.34</v>
      </c>
      <c r="C30" s="124">
        <v>2</v>
      </c>
      <c r="D30" s="124">
        <v>1</v>
      </c>
      <c r="E30" s="124">
        <v>1</v>
      </c>
      <c r="F30" s="126" t="s">
        <v>360</v>
      </c>
      <c r="G30" s="56">
        <f t="shared" si="0"/>
        <v>153.33950000000002</v>
      </c>
      <c r="H30" s="122"/>
    </row>
    <row r="31" spans="1:8">
      <c r="A31" s="126" t="s">
        <v>123</v>
      </c>
      <c r="B31" s="56">
        <v>87.62</v>
      </c>
      <c r="C31" s="124">
        <v>2</v>
      </c>
      <c r="D31" s="124">
        <v>1</v>
      </c>
      <c r="E31" s="124">
        <v>1</v>
      </c>
      <c r="F31" s="126" t="s">
        <v>361</v>
      </c>
      <c r="G31" s="56">
        <f t="shared" si="0"/>
        <v>103.6195</v>
      </c>
      <c r="H31" s="122"/>
    </row>
    <row r="32" spans="1:8">
      <c r="A32" s="126" t="s">
        <v>124</v>
      </c>
      <c r="B32" s="56">
        <v>207.19</v>
      </c>
      <c r="C32" s="124">
        <v>2</v>
      </c>
      <c r="D32" s="124">
        <v>1</v>
      </c>
      <c r="E32" s="124">
        <v>1</v>
      </c>
      <c r="F32" s="126" t="s">
        <v>362</v>
      </c>
      <c r="G32" s="56">
        <f t="shared" si="0"/>
        <v>223.18950000000001</v>
      </c>
      <c r="H32" s="122"/>
    </row>
    <row r="33" spans="1:8">
      <c r="A33" s="126" t="s">
        <v>126</v>
      </c>
      <c r="B33" s="56">
        <v>50.942</v>
      </c>
      <c r="C33" s="124">
        <v>3</v>
      </c>
      <c r="D33" s="124">
        <v>2</v>
      </c>
      <c r="E33" s="124">
        <v>5</v>
      </c>
      <c r="F33" s="126" t="s">
        <v>496</v>
      </c>
      <c r="G33" s="56">
        <f t="shared" si="0"/>
        <v>181.88150000000002</v>
      </c>
      <c r="H33" s="122"/>
    </row>
    <row r="34" spans="1:8">
      <c r="A34" s="126" t="s">
        <v>120</v>
      </c>
      <c r="B34" s="56">
        <v>118.69</v>
      </c>
      <c r="C34" s="124">
        <v>4</v>
      </c>
      <c r="D34" s="124">
        <v>1</v>
      </c>
      <c r="E34" s="124">
        <v>2</v>
      </c>
      <c r="F34" s="126" t="s">
        <v>497</v>
      </c>
      <c r="G34" s="56">
        <f t="shared" si="0"/>
        <v>150.68899999999999</v>
      </c>
      <c r="H34" s="122"/>
    </row>
    <row r="35" spans="1:8">
      <c r="A35" s="126" t="s">
        <v>127</v>
      </c>
      <c r="B35" s="56">
        <v>91.221000000000004</v>
      </c>
      <c r="C35" s="124">
        <v>4</v>
      </c>
      <c r="D35" s="124">
        <v>1</v>
      </c>
      <c r="E35" s="124">
        <v>2</v>
      </c>
      <c r="F35" s="126" t="s">
        <v>498</v>
      </c>
      <c r="G35" s="56">
        <f t="shared" si="0"/>
        <v>123.22</v>
      </c>
      <c r="H35" s="122"/>
    </row>
    <row r="36" spans="1:8">
      <c r="A36" s="126" t="s">
        <v>9</v>
      </c>
      <c r="B36" s="56">
        <v>88.905000000000001</v>
      </c>
      <c r="C36" s="124">
        <v>3</v>
      </c>
      <c r="D36" s="124">
        <v>2</v>
      </c>
      <c r="E36" s="124">
        <v>3</v>
      </c>
      <c r="F36" s="126" t="s">
        <v>499</v>
      </c>
      <c r="G36" s="56">
        <f>B36*D36+E36*$G$17/2</f>
        <v>225.80850000000001</v>
      </c>
      <c r="H36" s="122"/>
    </row>
    <row r="37" spans="1:8">
      <c r="A37" s="126" t="s">
        <v>125</v>
      </c>
      <c r="B37" s="56">
        <v>95.94</v>
      </c>
      <c r="C37" s="124">
        <v>6</v>
      </c>
      <c r="D37" s="124">
        <v>1</v>
      </c>
      <c r="E37" s="124">
        <v>3</v>
      </c>
      <c r="F37" s="126" t="s">
        <v>500</v>
      </c>
      <c r="G37" s="56">
        <f t="shared" si="0"/>
        <v>143.9385</v>
      </c>
      <c r="H37" s="122"/>
    </row>
    <row r="38" spans="1:8">
      <c r="A38" s="126" t="s">
        <v>128</v>
      </c>
      <c r="B38" s="56">
        <v>183.85</v>
      </c>
      <c r="C38" s="124">
        <v>6</v>
      </c>
      <c r="D38" s="124">
        <v>1</v>
      </c>
      <c r="E38" s="124">
        <v>3</v>
      </c>
      <c r="F38" s="126" t="s">
        <v>501</v>
      </c>
      <c r="G38" s="56">
        <f t="shared" si="0"/>
        <v>231.8485</v>
      </c>
      <c r="H38" s="122"/>
    </row>
    <row r="39" spans="1:8">
      <c r="A39" s="126" t="s">
        <v>129</v>
      </c>
      <c r="B39" s="56">
        <v>74.921599999999998</v>
      </c>
      <c r="C39" s="124">
        <v>5</v>
      </c>
      <c r="D39" s="124">
        <v>2</v>
      </c>
      <c r="E39" s="124">
        <v>5</v>
      </c>
      <c r="F39" s="126" t="s">
        <v>502</v>
      </c>
      <c r="G39" s="56">
        <f t="shared" si="0"/>
        <v>229.8407</v>
      </c>
      <c r="H39" s="122"/>
    </row>
    <row r="40" spans="1:8">
      <c r="A40" s="126" t="s">
        <v>338</v>
      </c>
      <c r="B40" s="56">
        <v>78.959999999999994</v>
      </c>
      <c r="C40" s="124">
        <v>4</v>
      </c>
      <c r="D40" s="124">
        <v>1</v>
      </c>
      <c r="E40" s="124">
        <v>2</v>
      </c>
      <c r="F40" s="126" t="s">
        <v>503</v>
      </c>
      <c r="G40" s="56">
        <f t="shared" si="0"/>
        <v>110.95899999999999</v>
      </c>
      <c r="H40" s="122"/>
    </row>
    <row r="41" spans="1:8">
      <c r="A41" s="126" t="s">
        <v>340</v>
      </c>
      <c r="B41" s="56">
        <v>121.75</v>
      </c>
      <c r="C41" s="124">
        <v>5</v>
      </c>
      <c r="D41" s="124">
        <v>2</v>
      </c>
      <c r="E41" s="124">
        <v>5</v>
      </c>
      <c r="F41" s="126" t="s">
        <v>504</v>
      </c>
      <c r="G41" s="56">
        <f t="shared" si="0"/>
        <v>323.4975</v>
      </c>
      <c r="H41" s="122"/>
    </row>
    <row r="42" spans="1:8">
      <c r="A42" s="126" t="s">
        <v>339</v>
      </c>
      <c r="B42" s="56">
        <v>127.6</v>
      </c>
      <c r="C42" s="124">
        <v>4</v>
      </c>
      <c r="D42" s="124">
        <v>1</v>
      </c>
      <c r="E42" s="124">
        <v>2</v>
      </c>
      <c r="F42" s="126" t="s">
        <v>505</v>
      </c>
      <c r="G42" s="56">
        <f t="shared" si="0"/>
        <v>159.59899999999999</v>
      </c>
      <c r="H42" s="122"/>
    </row>
    <row r="43" spans="1:8">
      <c r="A43" s="126"/>
      <c r="B43" s="122"/>
      <c r="C43" s="123"/>
      <c r="D43" s="123"/>
      <c r="E43" s="123"/>
      <c r="F43" s="122"/>
      <c r="G43" s="122"/>
      <c r="H43" s="122"/>
    </row>
    <row r="44" spans="1:8">
      <c r="A44" s="126"/>
      <c r="B44" s="122"/>
      <c r="C44" s="123"/>
      <c r="D44" s="123"/>
      <c r="E44" s="123"/>
      <c r="F44" s="122"/>
      <c r="G44" s="122"/>
      <c r="H44" s="122"/>
    </row>
    <row r="45" spans="1:8">
      <c r="A45" s="126"/>
      <c r="B45" s="122"/>
      <c r="C45" s="123"/>
      <c r="D45" s="123"/>
      <c r="E45" s="123"/>
      <c r="F45" s="122"/>
      <c r="G45" s="122"/>
      <c r="H45" s="122"/>
    </row>
    <row r="46" spans="1:8">
      <c r="A46" s="126"/>
      <c r="B46" s="122"/>
      <c r="C46" s="123"/>
      <c r="D46" s="123"/>
      <c r="E46" s="123"/>
      <c r="F46" s="122"/>
      <c r="G46" s="122"/>
      <c r="H46" s="122"/>
    </row>
    <row r="47" spans="1:8">
      <c r="A47" s="126" t="s">
        <v>414</v>
      </c>
      <c r="B47" s="122"/>
      <c r="C47" s="123"/>
      <c r="D47" s="123"/>
      <c r="E47" s="123"/>
      <c r="F47" s="122"/>
      <c r="G47" s="122"/>
      <c r="H47" s="122"/>
    </row>
    <row r="51" spans="1:3">
      <c r="A51" s="4"/>
      <c r="B51" s="4"/>
      <c r="C51" s="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5F7F-7018-074A-93E8-07BE1C39B331}">
  <dimension ref="A1:BK137"/>
  <sheetViews>
    <sheetView topLeftCell="C1" workbookViewId="0">
      <pane ySplit="1" topLeftCell="A75" activePane="bottomLeft" state="frozen"/>
      <selection pane="bottomLeft" activeCell="R84" sqref="R84"/>
    </sheetView>
  </sheetViews>
  <sheetFormatPr baseColWidth="10" defaultRowHeight="16"/>
  <cols>
    <col min="1" max="1" width="8.6640625" customWidth="1"/>
    <col min="2" max="2" width="11.33203125" bestFit="1" customWidth="1"/>
    <col min="3" max="3" width="14.1640625" bestFit="1" customWidth="1"/>
    <col min="4" max="4" width="6" customWidth="1"/>
    <col min="5" max="5" width="9.1640625" customWidth="1"/>
    <col min="6" max="6" width="12.83203125" bestFit="1" customWidth="1"/>
    <col min="7" max="9" width="5.83203125" bestFit="1" customWidth="1"/>
    <col min="10" max="10" width="4.6640625" bestFit="1" customWidth="1"/>
    <col min="11" max="11" width="3.83203125" bestFit="1" customWidth="1"/>
    <col min="12" max="12" width="8.83203125" style="96" customWidth="1"/>
    <col min="13" max="13" width="4.83203125" bestFit="1" customWidth="1"/>
    <col min="14" max="14" width="4.33203125" bestFit="1" customWidth="1"/>
    <col min="15" max="15" width="5.1640625" bestFit="1" customWidth="1"/>
    <col min="16" max="16" width="5.5" bestFit="1" customWidth="1"/>
    <col min="17" max="21" width="4.83203125" bestFit="1" customWidth="1"/>
    <col min="22" max="22" width="4.1640625" bestFit="1" customWidth="1"/>
    <col min="23" max="23" width="5" bestFit="1" customWidth="1"/>
    <col min="24" max="26" width="4.83203125" bestFit="1" customWidth="1"/>
    <col min="27" max="28" width="4.5" customWidth="1"/>
    <col min="29" max="30" width="4" bestFit="1" customWidth="1"/>
    <col min="31" max="31" width="4.5" bestFit="1" customWidth="1"/>
    <col min="32" max="32" width="4.83203125" bestFit="1" customWidth="1"/>
    <col min="34" max="34" width="4.83203125" bestFit="1" customWidth="1"/>
    <col min="35" max="35" width="4.1640625" bestFit="1" customWidth="1"/>
    <col min="36" max="36" width="5" bestFit="1" customWidth="1"/>
    <col min="37" max="37" width="5.33203125" bestFit="1" customWidth="1"/>
    <col min="38" max="38" width="4.83203125" bestFit="1" customWidth="1"/>
    <col min="39" max="39" width="4.1640625" bestFit="1" customWidth="1"/>
    <col min="40" max="40" width="4.83203125" bestFit="1" customWidth="1"/>
    <col min="41" max="42" width="4" bestFit="1" customWidth="1"/>
    <col min="43" max="44" width="4.83203125" bestFit="1" customWidth="1"/>
    <col min="45" max="45" width="4" bestFit="1" customWidth="1"/>
    <col min="46" max="46" width="4.6640625" bestFit="1" customWidth="1"/>
    <col min="47" max="47" width="4.5" bestFit="1" customWidth="1"/>
    <col min="48" max="48" width="9" bestFit="1" customWidth="1"/>
    <col min="49" max="49" width="11" customWidth="1"/>
    <col min="50" max="51" width="5.33203125" bestFit="1" customWidth="1"/>
    <col min="52" max="52" width="5.6640625" bestFit="1" customWidth="1"/>
    <col min="53" max="53" width="4.83203125" bestFit="1" customWidth="1"/>
    <col min="54" max="54" width="4.1640625" bestFit="1" customWidth="1"/>
    <col min="55" max="55" width="4.83203125" bestFit="1" customWidth="1"/>
    <col min="56" max="57" width="4" bestFit="1" customWidth="1"/>
    <col min="58" max="59" width="4.83203125" bestFit="1" customWidth="1"/>
    <col min="60" max="60" width="4" bestFit="1" customWidth="1"/>
    <col min="61" max="61" width="5" bestFit="1" customWidth="1"/>
    <col min="62" max="62" width="4" bestFit="1" customWidth="1"/>
    <col min="63" max="63" width="5.6640625" bestFit="1" customWidth="1"/>
    <col min="226" max="226" width="22.83203125" bestFit="1" customWidth="1"/>
    <col min="227" max="227" width="14.83203125" bestFit="1" customWidth="1"/>
    <col min="228" max="229" width="14.83203125" customWidth="1"/>
    <col min="482" max="482" width="22.83203125" bestFit="1" customWidth="1"/>
    <col min="483" max="483" width="14.83203125" bestFit="1" customWidth="1"/>
    <col min="484" max="485" width="14.83203125" customWidth="1"/>
    <col min="738" max="738" width="22.83203125" bestFit="1" customWidth="1"/>
    <col min="739" max="739" width="14.83203125" bestFit="1" customWidth="1"/>
    <col min="740" max="741" width="14.83203125" customWidth="1"/>
    <col min="994" max="994" width="22.83203125" bestFit="1" customWidth="1"/>
    <col min="995" max="995" width="14.83203125" bestFit="1" customWidth="1"/>
    <col min="996" max="997" width="14.83203125" customWidth="1"/>
    <col min="1250" max="1250" width="22.83203125" bestFit="1" customWidth="1"/>
    <col min="1251" max="1251" width="14.83203125" bestFit="1" customWidth="1"/>
    <col min="1252" max="1253" width="14.83203125" customWidth="1"/>
    <col min="1506" max="1506" width="22.83203125" bestFit="1" customWidth="1"/>
    <col min="1507" max="1507" width="14.83203125" bestFit="1" customWidth="1"/>
    <col min="1508" max="1509" width="14.83203125" customWidth="1"/>
    <col min="1762" max="1762" width="22.83203125" bestFit="1" customWidth="1"/>
    <col min="1763" max="1763" width="14.83203125" bestFit="1" customWidth="1"/>
    <col min="1764" max="1765" width="14.83203125" customWidth="1"/>
    <col min="2018" max="2018" width="22.83203125" bestFit="1" customWidth="1"/>
    <col min="2019" max="2019" width="14.83203125" bestFit="1" customWidth="1"/>
    <col min="2020" max="2021" width="14.83203125" customWidth="1"/>
    <col min="2274" max="2274" width="22.83203125" bestFit="1" customWidth="1"/>
    <col min="2275" max="2275" width="14.83203125" bestFit="1" customWidth="1"/>
    <col min="2276" max="2277" width="14.83203125" customWidth="1"/>
    <col min="2530" max="2530" width="22.83203125" bestFit="1" customWidth="1"/>
    <col min="2531" max="2531" width="14.83203125" bestFit="1" customWidth="1"/>
    <col min="2532" max="2533" width="14.83203125" customWidth="1"/>
    <col min="2786" max="2786" width="22.83203125" bestFit="1" customWidth="1"/>
    <col min="2787" max="2787" width="14.83203125" bestFit="1" customWidth="1"/>
    <col min="2788" max="2789" width="14.83203125" customWidth="1"/>
    <col min="3042" max="3042" width="22.83203125" bestFit="1" customWidth="1"/>
    <col min="3043" max="3043" width="14.83203125" bestFit="1" customWidth="1"/>
    <col min="3044" max="3045" width="14.83203125" customWidth="1"/>
    <col min="3298" max="3298" width="22.83203125" bestFit="1" customWidth="1"/>
    <col min="3299" max="3299" width="14.83203125" bestFit="1" customWidth="1"/>
    <col min="3300" max="3301" width="14.83203125" customWidth="1"/>
    <col min="3554" max="3554" width="22.83203125" bestFit="1" customWidth="1"/>
    <col min="3555" max="3555" width="14.83203125" bestFit="1" customWidth="1"/>
    <col min="3556" max="3557" width="14.83203125" customWidth="1"/>
    <col min="3810" max="3810" width="22.83203125" bestFit="1" customWidth="1"/>
    <col min="3811" max="3811" width="14.83203125" bestFit="1" customWidth="1"/>
    <col min="3812" max="3813" width="14.83203125" customWidth="1"/>
    <col min="4066" max="4066" width="22.83203125" bestFit="1" customWidth="1"/>
    <col min="4067" max="4067" width="14.83203125" bestFit="1" customWidth="1"/>
    <col min="4068" max="4069" width="14.83203125" customWidth="1"/>
    <col min="4322" max="4322" width="22.83203125" bestFit="1" customWidth="1"/>
    <col min="4323" max="4323" width="14.83203125" bestFit="1" customWidth="1"/>
    <col min="4324" max="4325" width="14.83203125" customWidth="1"/>
    <col min="4578" max="4578" width="22.83203125" bestFit="1" customWidth="1"/>
    <col min="4579" max="4579" width="14.83203125" bestFit="1" customWidth="1"/>
    <col min="4580" max="4581" width="14.83203125" customWidth="1"/>
    <col min="4834" max="4834" width="22.83203125" bestFit="1" customWidth="1"/>
    <col min="4835" max="4835" width="14.83203125" bestFit="1" customWidth="1"/>
    <col min="4836" max="4837" width="14.83203125" customWidth="1"/>
    <col min="5090" max="5090" width="22.83203125" bestFit="1" customWidth="1"/>
    <col min="5091" max="5091" width="14.83203125" bestFit="1" customWidth="1"/>
    <col min="5092" max="5093" width="14.83203125" customWidth="1"/>
    <col min="5346" max="5346" width="22.83203125" bestFit="1" customWidth="1"/>
    <col min="5347" max="5347" width="14.83203125" bestFit="1" customWidth="1"/>
    <col min="5348" max="5349" width="14.83203125" customWidth="1"/>
    <col min="5602" max="5602" width="22.83203125" bestFit="1" customWidth="1"/>
    <col min="5603" max="5603" width="14.83203125" bestFit="1" customWidth="1"/>
    <col min="5604" max="5605" width="14.83203125" customWidth="1"/>
    <col min="5858" max="5858" width="22.83203125" bestFit="1" customWidth="1"/>
    <col min="5859" max="5859" width="14.83203125" bestFit="1" customWidth="1"/>
    <col min="5860" max="5861" width="14.83203125" customWidth="1"/>
    <col min="6114" max="6114" width="22.83203125" bestFit="1" customWidth="1"/>
    <col min="6115" max="6115" width="14.83203125" bestFit="1" customWidth="1"/>
    <col min="6116" max="6117" width="14.83203125" customWidth="1"/>
    <col min="6370" max="6370" width="22.83203125" bestFit="1" customWidth="1"/>
    <col min="6371" max="6371" width="14.83203125" bestFit="1" customWidth="1"/>
    <col min="6372" max="6373" width="14.83203125" customWidth="1"/>
    <col min="6626" max="6626" width="22.83203125" bestFit="1" customWidth="1"/>
    <col min="6627" max="6627" width="14.83203125" bestFit="1" customWidth="1"/>
    <col min="6628" max="6629" width="14.83203125" customWidth="1"/>
    <col min="6882" max="6882" width="22.83203125" bestFit="1" customWidth="1"/>
    <col min="6883" max="6883" width="14.83203125" bestFit="1" customWidth="1"/>
    <col min="6884" max="6885" width="14.83203125" customWidth="1"/>
    <col min="7138" max="7138" width="22.83203125" bestFit="1" customWidth="1"/>
    <col min="7139" max="7139" width="14.83203125" bestFit="1" customWidth="1"/>
    <col min="7140" max="7141" width="14.83203125" customWidth="1"/>
    <col min="7394" max="7394" width="22.83203125" bestFit="1" customWidth="1"/>
    <col min="7395" max="7395" width="14.83203125" bestFit="1" customWidth="1"/>
    <col min="7396" max="7397" width="14.83203125" customWidth="1"/>
    <col min="7650" max="7650" width="22.83203125" bestFit="1" customWidth="1"/>
    <col min="7651" max="7651" width="14.83203125" bestFit="1" customWidth="1"/>
    <col min="7652" max="7653" width="14.83203125" customWidth="1"/>
    <col min="7906" max="7906" width="22.83203125" bestFit="1" customWidth="1"/>
    <col min="7907" max="7907" width="14.83203125" bestFit="1" customWidth="1"/>
    <col min="7908" max="7909" width="14.83203125" customWidth="1"/>
    <col min="8162" max="8162" width="22.83203125" bestFit="1" customWidth="1"/>
    <col min="8163" max="8163" width="14.83203125" bestFit="1" customWidth="1"/>
    <col min="8164" max="8165" width="14.83203125" customWidth="1"/>
    <col min="8418" max="8418" width="22.83203125" bestFit="1" customWidth="1"/>
    <col min="8419" max="8419" width="14.83203125" bestFit="1" customWidth="1"/>
    <col min="8420" max="8421" width="14.83203125" customWidth="1"/>
    <col min="8674" max="8674" width="22.83203125" bestFit="1" customWidth="1"/>
    <col min="8675" max="8675" width="14.83203125" bestFit="1" customWidth="1"/>
    <col min="8676" max="8677" width="14.83203125" customWidth="1"/>
    <col min="8930" max="8930" width="22.83203125" bestFit="1" customWidth="1"/>
    <col min="8931" max="8931" width="14.83203125" bestFit="1" customWidth="1"/>
    <col min="8932" max="8933" width="14.83203125" customWidth="1"/>
    <col min="9186" max="9186" width="22.83203125" bestFit="1" customWidth="1"/>
    <col min="9187" max="9187" width="14.83203125" bestFit="1" customWidth="1"/>
    <col min="9188" max="9189" width="14.83203125" customWidth="1"/>
    <col min="9442" max="9442" width="22.83203125" bestFit="1" customWidth="1"/>
    <col min="9443" max="9443" width="14.83203125" bestFit="1" customWidth="1"/>
    <col min="9444" max="9445" width="14.83203125" customWidth="1"/>
    <col min="9698" max="9698" width="22.83203125" bestFit="1" customWidth="1"/>
    <col min="9699" max="9699" width="14.83203125" bestFit="1" customWidth="1"/>
    <col min="9700" max="9701" width="14.83203125" customWidth="1"/>
    <col min="9954" max="9954" width="22.83203125" bestFit="1" customWidth="1"/>
    <col min="9955" max="9955" width="14.83203125" bestFit="1" customWidth="1"/>
    <col min="9956" max="9957" width="14.83203125" customWidth="1"/>
    <col min="10210" max="10210" width="22.83203125" bestFit="1" customWidth="1"/>
    <col min="10211" max="10211" width="14.83203125" bestFit="1" customWidth="1"/>
    <col min="10212" max="10213" width="14.83203125" customWidth="1"/>
    <col min="10466" max="10466" width="22.83203125" bestFit="1" customWidth="1"/>
    <col min="10467" max="10467" width="14.83203125" bestFit="1" customWidth="1"/>
    <col min="10468" max="10469" width="14.83203125" customWidth="1"/>
    <col min="10722" max="10722" width="22.83203125" bestFit="1" customWidth="1"/>
    <col min="10723" max="10723" width="14.83203125" bestFit="1" customWidth="1"/>
    <col min="10724" max="10725" width="14.83203125" customWidth="1"/>
    <col min="10978" max="10978" width="22.83203125" bestFit="1" customWidth="1"/>
    <col min="10979" max="10979" width="14.83203125" bestFit="1" customWidth="1"/>
    <col min="10980" max="10981" width="14.83203125" customWidth="1"/>
    <col min="11234" max="11234" width="22.83203125" bestFit="1" customWidth="1"/>
    <col min="11235" max="11235" width="14.83203125" bestFit="1" customWidth="1"/>
    <col min="11236" max="11237" width="14.83203125" customWidth="1"/>
    <col min="11490" max="11490" width="22.83203125" bestFit="1" customWidth="1"/>
    <col min="11491" max="11491" width="14.83203125" bestFit="1" customWidth="1"/>
    <col min="11492" max="11493" width="14.83203125" customWidth="1"/>
    <col min="11746" max="11746" width="22.83203125" bestFit="1" customWidth="1"/>
    <col min="11747" max="11747" width="14.83203125" bestFit="1" customWidth="1"/>
    <col min="11748" max="11749" width="14.83203125" customWidth="1"/>
    <col min="12002" max="12002" width="22.83203125" bestFit="1" customWidth="1"/>
    <col min="12003" max="12003" width="14.83203125" bestFit="1" customWidth="1"/>
    <col min="12004" max="12005" width="14.83203125" customWidth="1"/>
    <col min="12258" max="12258" width="22.83203125" bestFit="1" customWidth="1"/>
    <col min="12259" max="12259" width="14.83203125" bestFit="1" customWidth="1"/>
    <col min="12260" max="12261" width="14.83203125" customWidth="1"/>
    <col min="12514" max="12514" width="22.83203125" bestFit="1" customWidth="1"/>
    <col min="12515" max="12515" width="14.83203125" bestFit="1" customWidth="1"/>
    <col min="12516" max="12517" width="14.83203125" customWidth="1"/>
    <col min="12770" max="12770" width="22.83203125" bestFit="1" customWidth="1"/>
    <col min="12771" max="12771" width="14.83203125" bestFit="1" customWidth="1"/>
    <col min="12772" max="12773" width="14.83203125" customWidth="1"/>
    <col min="13026" max="13026" width="22.83203125" bestFit="1" customWidth="1"/>
    <col min="13027" max="13027" width="14.83203125" bestFit="1" customWidth="1"/>
    <col min="13028" max="13029" width="14.83203125" customWidth="1"/>
    <col min="13282" max="13282" width="22.83203125" bestFit="1" customWidth="1"/>
    <col min="13283" max="13283" width="14.83203125" bestFit="1" customWidth="1"/>
    <col min="13284" max="13285" width="14.83203125" customWidth="1"/>
    <col min="13538" max="13538" width="22.83203125" bestFit="1" customWidth="1"/>
    <col min="13539" max="13539" width="14.83203125" bestFit="1" customWidth="1"/>
    <col min="13540" max="13541" width="14.83203125" customWidth="1"/>
    <col min="13794" max="13794" width="22.83203125" bestFit="1" customWidth="1"/>
    <col min="13795" max="13795" width="14.83203125" bestFit="1" customWidth="1"/>
    <col min="13796" max="13797" width="14.83203125" customWidth="1"/>
    <col min="14050" max="14050" width="22.83203125" bestFit="1" customWidth="1"/>
    <col min="14051" max="14051" width="14.83203125" bestFit="1" customWidth="1"/>
    <col min="14052" max="14053" width="14.83203125" customWidth="1"/>
    <col min="14306" max="14306" width="22.83203125" bestFit="1" customWidth="1"/>
    <col min="14307" max="14307" width="14.83203125" bestFit="1" customWidth="1"/>
    <col min="14308" max="14309" width="14.83203125" customWidth="1"/>
    <col min="14562" max="14562" width="22.83203125" bestFit="1" customWidth="1"/>
    <col min="14563" max="14563" width="14.83203125" bestFit="1" customWidth="1"/>
    <col min="14564" max="14565" width="14.83203125" customWidth="1"/>
    <col min="14818" max="14818" width="22.83203125" bestFit="1" customWidth="1"/>
    <col min="14819" max="14819" width="14.83203125" bestFit="1" customWidth="1"/>
    <col min="14820" max="14821" width="14.83203125" customWidth="1"/>
    <col min="15074" max="15074" width="22.83203125" bestFit="1" customWidth="1"/>
    <col min="15075" max="15075" width="14.83203125" bestFit="1" customWidth="1"/>
    <col min="15076" max="15077" width="14.83203125" customWidth="1"/>
    <col min="15330" max="15330" width="22.83203125" bestFit="1" customWidth="1"/>
    <col min="15331" max="15331" width="14.83203125" bestFit="1" customWidth="1"/>
    <col min="15332" max="15333" width="14.83203125" customWidth="1"/>
    <col min="15586" max="15586" width="22.83203125" bestFit="1" customWidth="1"/>
    <col min="15587" max="15587" width="14.83203125" bestFit="1" customWidth="1"/>
    <col min="15588" max="15589" width="14.83203125" customWidth="1"/>
    <col min="15842" max="15842" width="22.83203125" bestFit="1" customWidth="1"/>
    <col min="15843" max="15843" width="14.83203125" bestFit="1" customWidth="1"/>
    <col min="15844" max="15845" width="14.83203125" customWidth="1"/>
    <col min="16098" max="16098" width="22.83203125" bestFit="1" customWidth="1"/>
    <col min="16099" max="16099" width="14.83203125" bestFit="1" customWidth="1"/>
    <col min="16100" max="16101" width="14.83203125" customWidth="1"/>
  </cols>
  <sheetData>
    <row r="1" spans="1:63">
      <c r="A1" s="61" t="s">
        <v>180</v>
      </c>
      <c r="B1" s="61" t="s">
        <v>1</v>
      </c>
      <c r="C1" s="61" t="s">
        <v>186</v>
      </c>
      <c r="D1" s="61" t="s">
        <v>185</v>
      </c>
      <c r="E1" s="61" t="s">
        <v>171</v>
      </c>
      <c r="F1" s="61" t="s">
        <v>173</v>
      </c>
      <c r="G1" s="61" t="s">
        <v>181</v>
      </c>
      <c r="H1" s="61" t="s">
        <v>187</v>
      </c>
      <c r="I1" s="61" t="s">
        <v>188</v>
      </c>
      <c r="J1" s="61" t="s">
        <v>182</v>
      </c>
      <c r="K1" s="61" t="s">
        <v>183</v>
      </c>
      <c r="L1" s="95" t="s">
        <v>184</v>
      </c>
      <c r="M1" s="63" t="str">
        <f>'Wet chemistry input (XRF)'!BI1</f>
        <v>Si</v>
      </c>
      <c r="N1" s="63" t="str">
        <f>'Wet chemistry input (XRF)'!BJ1</f>
        <v>Ti</v>
      </c>
      <c r="O1" s="63" t="str">
        <f>'Wet chemistry input (XRF)'!BK1</f>
        <v>Al</v>
      </c>
      <c r="P1" s="63" t="str">
        <f>'Wet chemistry input (XRF)'!BL1</f>
        <v>Cr</v>
      </c>
      <c r="Q1" s="63" t="str">
        <f>'Wet chemistry input (XRF)'!BM1</f>
        <v>Fe2+</v>
      </c>
      <c r="R1" s="63" t="str">
        <f>'Wet chemistry input (XRF)'!BN1</f>
        <v>Fe3+</v>
      </c>
      <c r="S1" s="63" t="str">
        <f>'Wet chemistry input (XRF)'!BO1</f>
        <v>Mn</v>
      </c>
      <c r="T1" s="63" t="str">
        <f>'Wet chemistry input (XRF)'!BP1</f>
        <v>Mg</v>
      </c>
      <c r="U1" s="63" t="str">
        <f>'Wet chemistry input (XRF)'!BQ1</f>
        <v>Ni</v>
      </c>
      <c r="V1" s="63" t="str">
        <f>'Wet chemistry input (XRF)'!BR1</f>
        <v>Zn</v>
      </c>
      <c r="W1" s="63" t="str">
        <f>'Wet chemistry input (XRF)'!BS1</f>
        <v>Ca</v>
      </c>
      <c r="X1" s="63" t="str">
        <f>'Wet chemistry input (XRF)'!BT1</f>
        <v>Na</v>
      </c>
      <c r="Y1" s="63" t="str">
        <f>'Wet chemistry input (XRF)'!BU1</f>
        <v>K</v>
      </c>
      <c r="Z1" s="63" t="str">
        <f>'Wet chemistry input (XRF)'!BV1</f>
        <v>P</v>
      </c>
      <c r="AA1" s="63" t="str">
        <f>'Wet chemistry input (XRF)'!BW1</f>
        <v>C</v>
      </c>
      <c r="AB1" s="63" t="str">
        <f>'Wet chemistry input (XRF)'!BX1</f>
        <v>S2</v>
      </c>
      <c r="AC1" s="63" t="str">
        <f>'Wet chemistry input (XRF)'!BY1</f>
        <v>F</v>
      </c>
      <c r="AD1" s="63" t="str">
        <f>'Wet chemistry input (XRF)'!BZ1</f>
        <v>Cl</v>
      </c>
      <c r="AE1" s="63" t="str">
        <f>'Wet chemistry input (XRF)'!CA1</f>
        <v>H2</v>
      </c>
      <c r="AF1" s="63" t="str">
        <f>'Wet chemistry input (XRF)'!CB1</f>
        <v>O2</v>
      </c>
      <c r="AH1" s="63" t="str">
        <f>'Wet chemistry input (XRF)'!CG1</f>
        <v>SiO2</v>
      </c>
      <c r="AI1" s="63" t="str">
        <f>'Wet chemistry input (XRF)'!CH1</f>
        <v>TiO2</v>
      </c>
      <c r="AJ1" s="63" t="str">
        <f>'Wet chemistry input (XRF)'!CI1</f>
        <v>Al2O3</v>
      </c>
      <c r="AK1" s="63" t="str">
        <f>'Wet chemistry input (XRF)'!CJ1</f>
        <v>Cr2O3</v>
      </c>
      <c r="AL1" s="63" t="str">
        <f>'Wet chemistry input (XRF)'!CK1</f>
        <v>FeO</v>
      </c>
      <c r="AM1" s="63" t="str">
        <f>'Wet chemistry input (XRF)'!CL1</f>
        <v>MnO</v>
      </c>
      <c r="AN1" s="63" t="str">
        <f>'Wet chemistry input (XRF)'!CM1</f>
        <v>MgO</v>
      </c>
      <c r="AO1" s="63" t="str">
        <f>'Wet chemistry input (XRF)'!CN1</f>
        <v>NiO</v>
      </c>
      <c r="AP1" s="63" t="str">
        <f>'Wet chemistry input (XRF)'!CO1</f>
        <v>ZnO</v>
      </c>
      <c r="AQ1" s="63" t="str">
        <f>'Wet chemistry input (XRF)'!CP1</f>
        <v>CaO</v>
      </c>
      <c r="AR1" s="63" t="str">
        <f>'Wet chemistry input (XRF)'!CQ1</f>
        <v>Na2O</v>
      </c>
      <c r="AS1" s="63" t="str">
        <f>'Wet chemistry input (XRF)'!CR1</f>
        <v>K2O</v>
      </c>
      <c r="AT1" s="63" t="str">
        <f>'Wet chemistry input (XRF)'!CS1</f>
        <v>P2O5</v>
      </c>
      <c r="AU1" s="63" t="str">
        <f>'Wet chemistry input (XRF)'!CX1</f>
        <v>H2O</v>
      </c>
      <c r="AV1" s="63" t="str">
        <f>'Wet chemistry input (XRF)'!CY1</f>
        <v>O2/O/Fe2O3</v>
      </c>
      <c r="AX1" s="63" t="str">
        <f>'Wet chemistry input (XRF)'!DB1</f>
        <v>Si1/2O</v>
      </c>
      <c r="AY1" s="63" t="str">
        <f>'Wet chemistry input (XRF)'!DD1</f>
        <v>Al2/3O</v>
      </c>
      <c r="AZ1" s="63" t="str">
        <f>'Wet chemistry input (XRF)'!DE1</f>
        <v>Cr2/3O</v>
      </c>
      <c r="BA1" s="63" t="str">
        <f>'Wet chemistry input (XRF)'!DF1</f>
        <v>FeO</v>
      </c>
      <c r="BB1" s="63" t="str">
        <f>'Wet chemistry input (XRF)'!DG1</f>
        <v>MnO</v>
      </c>
      <c r="BC1" s="63" t="str">
        <f>'Wet chemistry input (XRF)'!DH1</f>
        <v>MgO</v>
      </c>
      <c r="BD1" s="63" t="str">
        <f>'Wet chemistry input (XRF)'!DI1</f>
        <v>NiO</v>
      </c>
      <c r="BE1" s="63" t="str">
        <f>'Wet chemistry input (XRF)'!DJ1</f>
        <v>ZnO</v>
      </c>
      <c r="BF1" s="63" t="str">
        <f>'Wet chemistry input (XRF)'!DK1</f>
        <v>CaO</v>
      </c>
      <c r="BG1" s="63" t="str">
        <f>'Wet chemistry input (XRF)'!DL1</f>
        <v>Na2O</v>
      </c>
      <c r="BH1" s="63" t="str">
        <f>'Wet chemistry input (XRF)'!DM1</f>
        <v>K2O</v>
      </c>
      <c r="BI1" s="63" t="str">
        <f>'Wet chemistry input (XRF)'!DN1</f>
        <v>P2/5O</v>
      </c>
      <c r="BJ1" s="63" t="str">
        <f>'Wet chemistry input (XRF)'!DO1</f>
        <v>H2O</v>
      </c>
      <c r="BK1" s="63" t="str">
        <f>'Wet chemistry input (XRF)'!DP1</f>
        <v>O</v>
      </c>
    </row>
    <row r="2" spans="1:63">
      <c r="A2" s="61"/>
      <c r="B2" s="95">
        <f>'Wet chemistry input (XRF)'!C2</f>
        <v>0</v>
      </c>
      <c r="C2" s="95">
        <f>'Wet chemistry input (XRF)'!B2</f>
        <v>0</v>
      </c>
      <c r="D2" s="95" t="e">
        <v>#REF!</v>
      </c>
      <c r="E2" s="95" t="e">
        <v>#REF!</v>
      </c>
      <c r="F2" s="95" t="e">
        <v>#REF!</v>
      </c>
      <c r="G2" s="61"/>
      <c r="H2" s="61"/>
      <c r="I2" s="61"/>
      <c r="J2" s="61"/>
      <c r="K2" s="61"/>
      <c r="M2" s="63">
        <f>'Wet chemistry input (XRF)'!BI2</f>
        <v>24.879824374442819</v>
      </c>
      <c r="N2" s="63">
        <f>'Wet chemistry input (XRF)'!BJ2</f>
        <v>0</v>
      </c>
      <c r="O2" s="63">
        <f>'Wet chemistry input (XRF)'!BK2</f>
        <v>0</v>
      </c>
      <c r="P2" s="63">
        <f>'Wet chemistry input (XRF)'!BL2</f>
        <v>0</v>
      </c>
      <c r="Q2" s="63">
        <f>'Wet chemistry input (XRF)'!BM2</f>
        <v>0.4871030965961875</v>
      </c>
      <c r="R2" s="63">
        <f>'Wet chemistry input (XRF)'!BN2</f>
        <v>0</v>
      </c>
      <c r="S2" s="63">
        <f>'Wet chemistry input (XRF)'!BO2</f>
        <v>0</v>
      </c>
      <c r="T2" s="63">
        <f>'Wet chemistry input (XRF)'!BP2</f>
        <v>49.753248154518175</v>
      </c>
      <c r="U2" s="63">
        <f>'Wet chemistry input (XRF)'!BQ2</f>
        <v>0</v>
      </c>
      <c r="V2" s="63">
        <f>'Wet chemistry input (XRF)'!BR2</f>
        <v>0</v>
      </c>
      <c r="W2" s="63">
        <f>'Wet chemistry input (XRF)'!BS2</f>
        <v>0</v>
      </c>
      <c r="X2" s="63">
        <f>'Wet chemistry input (XRF)'!BT2</f>
        <v>0</v>
      </c>
      <c r="Y2" s="63">
        <f>'Wet chemistry input (XRF)'!BU2</f>
        <v>0</v>
      </c>
      <c r="Z2" s="63">
        <f>'Wet chemistry input (XRF)'!BV2</f>
        <v>0</v>
      </c>
      <c r="AA2" s="63">
        <f>'Wet chemistry input (XRF)'!BW2</f>
        <v>0</v>
      </c>
      <c r="AB2" s="63">
        <f>'Wet chemistry input (XRF)'!BX2</f>
        <v>0</v>
      </c>
      <c r="AC2" s="63">
        <f>'Wet chemistry input (XRF)'!BY2</f>
        <v>0</v>
      </c>
      <c r="AD2" s="63">
        <f>'Wet chemistry input (XRF)'!BZ2</f>
        <v>0</v>
      </c>
      <c r="AE2" s="63">
        <f>'Wet chemistry input (XRF)'!CA2</f>
        <v>0</v>
      </c>
      <c r="AF2" s="63">
        <f>'Wet chemistry input (XRF)'!CB2</f>
        <v>50</v>
      </c>
      <c r="AH2" s="63">
        <f>'Wet chemistry input (XRF)'!CG2</f>
        <v>0</v>
      </c>
      <c r="AI2" s="63">
        <f>'Wet chemistry input (XRF)'!CH2</f>
        <v>0</v>
      </c>
      <c r="AJ2" s="63">
        <f>'Wet chemistry input (XRF)'!CI2</f>
        <v>0</v>
      </c>
      <c r="AK2" s="63">
        <f>'Wet chemistry input (XRF)'!CJ2</f>
        <v>0</v>
      </c>
      <c r="AL2" s="63">
        <f>'Wet chemistry input (XRF)'!CK2</f>
        <v>0</v>
      </c>
      <c r="AM2" s="63">
        <f>'Wet chemistry input (XRF)'!CL2</f>
        <v>0</v>
      </c>
      <c r="AN2" s="63">
        <f>'Wet chemistry input (XRF)'!CM2</f>
        <v>0</v>
      </c>
      <c r="AO2" s="63">
        <f>'Wet chemistry input (XRF)'!CN2</f>
        <v>0</v>
      </c>
      <c r="AP2" s="63">
        <f>'Wet chemistry input (XRF)'!CO2</f>
        <v>0</v>
      </c>
      <c r="AQ2" s="63">
        <f>'Wet chemistry input (XRF)'!CP2</f>
        <v>0</v>
      </c>
      <c r="AR2" s="63">
        <f>'Wet chemistry input (XRF)'!CQ2</f>
        <v>0</v>
      </c>
      <c r="AS2" s="63">
        <f>'Wet chemistry input (XRF)'!CR2</f>
        <v>0</v>
      </c>
      <c r="AT2" s="63">
        <f>'Wet chemistry input (XRF)'!CS2</f>
        <v>0</v>
      </c>
      <c r="AU2" s="63">
        <f>'Wet chemistry input (XRF)'!CX2</f>
        <v>0</v>
      </c>
      <c r="AV2" s="63">
        <f>'Wet chemistry input (XRF)'!CY2</f>
        <v>0</v>
      </c>
      <c r="AX2" s="63">
        <f>'Wet chemistry input (XRF)'!DB2</f>
        <v>49.759648748885638</v>
      </c>
      <c r="AY2" s="63">
        <f>'Wet chemistry input (XRF)'!DD2</f>
        <v>0</v>
      </c>
      <c r="AZ2" s="63">
        <f>'Wet chemistry input (XRF)'!DE2</f>
        <v>0</v>
      </c>
      <c r="BA2" s="63">
        <f>'Wet chemistry input (XRF)'!DF2</f>
        <v>0.4871030965961875</v>
      </c>
      <c r="BB2" s="63">
        <f>'Wet chemistry input (XRF)'!DG2</f>
        <v>0</v>
      </c>
      <c r="BC2" s="63">
        <f>'Wet chemistry input (XRF)'!DH2</f>
        <v>49.753248154518175</v>
      </c>
      <c r="BD2" s="63">
        <f>'Wet chemistry input (XRF)'!DI2</f>
        <v>0</v>
      </c>
      <c r="BE2" s="63">
        <f>'Wet chemistry input (XRF)'!DJ2</f>
        <v>0</v>
      </c>
      <c r="BF2" s="63">
        <f>'Wet chemistry input (XRF)'!DK2</f>
        <v>0</v>
      </c>
      <c r="BG2" s="63">
        <f>'Wet chemistry input (XRF)'!DL2</f>
        <v>0</v>
      </c>
      <c r="BH2" s="63">
        <f>'Wet chemistry input (XRF)'!DM2</f>
        <v>0</v>
      </c>
      <c r="BI2" s="63">
        <f>'Wet chemistry input (XRF)'!DN2</f>
        <v>0</v>
      </c>
      <c r="BJ2" s="63">
        <f>'Wet chemistry input (XRF)'!DO2</f>
        <v>0</v>
      </c>
      <c r="BK2" s="63">
        <f>'Wet chemistry input (XRF)'!DP2</f>
        <v>100</v>
      </c>
    </row>
    <row r="3" spans="1:63">
      <c r="A3" s="61"/>
      <c r="B3" s="95" t="str">
        <f>'Wet chemistry input (XRF)'!C3</f>
        <v>fo</v>
      </c>
      <c r="C3" s="95">
        <f>'Wet chemistry input (XRF)'!B3</f>
        <v>0</v>
      </c>
      <c r="D3" s="61"/>
      <c r="E3" s="95" t="e">
        <v>#REF!</v>
      </c>
      <c r="F3" s="95" t="e">
        <v>#REF!</v>
      </c>
      <c r="G3" s="61"/>
      <c r="H3" s="61"/>
      <c r="I3" s="61"/>
      <c r="J3" s="61"/>
      <c r="K3" s="61"/>
      <c r="M3" s="63">
        <f>'Wet chemistry input (XRF)'!BI3</f>
        <v>25.001607981117683</v>
      </c>
      <c r="N3" s="63">
        <f>'Wet chemistry input (XRF)'!BJ3</f>
        <v>0</v>
      </c>
      <c r="O3" s="63">
        <f>'Wet chemistry input (XRF)'!BK3</f>
        <v>0</v>
      </c>
      <c r="P3" s="63">
        <f>'Wet chemistry input (XRF)'!BL3</f>
        <v>0</v>
      </c>
      <c r="Q3" s="63">
        <f>'Wet chemistry input (XRF)'!BM3</f>
        <v>0</v>
      </c>
      <c r="R3" s="63">
        <f>'Wet chemistry input (XRF)'!BN3</f>
        <v>0</v>
      </c>
      <c r="S3" s="63">
        <f>'Wet chemistry input (XRF)'!BO3</f>
        <v>0</v>
      </c>
      <c r="T3" s="63">
        <f>'Wet chemistry input (XRF)'!BP3</f>
        <v>49.996784037764634</v>
      </c>
      <c r="U3" s="63">
        <f>'Wet chemistry input (XRF)'!BQ3</f>
        <v>0</v>
      </c>
      <c r="V3" s="63">
        <f>'Wet chemistry input (XRF)'!BR3</f>
        <v>0</v>
      </c>
      <c r="W3" s="63">
        <f>'Wet chemistry input (XRF)'!BS3</f>
        <v>0</v>
      </c>
      <c r="X3" s="63">
        <f>'Wet chemistry input (XRF)'!BT3</f>
        <v>0</v>
      </c>
      <c r="Y3" s="63">
        <f>'Wet chemistry input (XRF)'!BU3</f>
        <v>0</v>
      </c>
      <c r="Z3" s="63">
        <f>'Wet chemistry input (XRF)'!BV3</f>
        <v>0</v>
      </c>
      <c r="AA3" s="63">
        <f>'Wet chemistry input (XRF)'!BW3</f>
        <v>0</v>
      </c>
      <c r="AB3" s="63">
        <f>'Wet chemistry input (XRF)'!BX3</f>
        <v>0</v>
      </c>
      <c r="AC3" s="63">
        <f>'Wet chemistry input (XRF)'!BY3</f>
        <v>0</v>
      </c>
      <c r="AD3" s="63">
        <f>'Wet chemistry input (XRF)'!BZ3</f>
        <v>0</v>
      </c>
      <c r="AE3" s="63">
        <f>'Wet chemistry input (XRF)'!CA3</f>
        <v>0</v>
      </c>
      <c r="AF3" s="63">
        <f>'Wet chemistry input (XRF)'!CB3</f>
        <v>50</v>
      </c>
      <c r="AH3" s="63">
        <f>'Wet chemistry input (XRF)'!CG3</f>
        <v>0</v>
      </c>
      <c r="AI3" s="63">
        <f>'Wet chemistry input (XRF)'!CH3</f>
        <v>0</v>
      </c>
      <c r="AJ3" s="63">
        <f>'Wet chemistry input (XRF)'!CI3</f>
        <v>0</v>
      </c>
      <c r="AK3" s="63">
        <f>'Wet chemistry input (XRF)'!CJ3</f>
        <v>0</v>
      </c>
      <c r="AL3" s="63">
        <f>'Wet chemistry input (XRF)'!CK3</f>
        <v>0</v>
      </c>
      <c r="AM3" s="63">
        <f>'Wet chemistry input (XRF)'!CL3</f>
        <v>0</v>
      </c>
      <c r="AN3" s="63">
        <f>'Wet chemistry input (XRF)'!CM3</f>
        <v>0</v>
      </c>
      <c r="AO3" s="63">
        <f>'Wet chemistry input (XRF)'!CN3</f>
        <v>0</v>
      </c>
      <c r="AP3" s="63">
        <f>'Wet chemistry input (XRF)'!CO3</f>
        <v>0</v>
      </c>
      <c r="AQ3" s="63">
        <f>'Wet chemistry input (XRF)'!CP3</f>
        <v>0</v>
      </c>
      <c r="AR3" s="63">
        <f>'Wet chemistry input (XRF)'!CQ3</f>
        <v>0</v>
      </c>
      <c r="AS3" s="63">
        <f>'Wet chemistry input (XRF)'!CR3</f>
        <v>0</v>
      </c>
      <c r="AT3" s="63">
        <f>'Wet chemistry input (XRF)'!CS3</f>
        <v>0</v>
      </c>
      <c r="AU3" s="63">
        <f>'Wet chemistry input (XRF)'!CX3</f>
        <v>0</v>
      </c>
      <c r="AV3" s="63">
        <f>'Wet chemistry input (XRF)'!CY3</f>
        <v>0</v>
      </c>
      <c r="AX3" s="63">
        <f>'Wet chemistry input (XRF)'!DB3</f>
        <v>50.003215962235366</v>
      </c>
      <c r="AY3" s="63">
        <f>'Wet chemistry input (XRF)'!DD3</f>
        <v>0</v>
      </c>
      <c r="AZ3" s="63">
        <f>'Wet chemistry input (XRF)'!DE3</f>
        <v>0</v>
      </c>
      <c r="BA3" s="63">
        <f>'Wet chemistry input (XRF)'!DF3</f>
        <v>0</v>
      </c>
      <c r="BB3" s="63">
        <f>'Wet chemistry input (XRF)'!DG3</f>
        <v>0</v>
      </c>
      <c r="BC3" s="63">
        <f>'Wet chemistry input (XRF)'!DH3</f>
        <v>49.996784037764634</v>
      </c>
      <c r="BD3" s="63">
        <f>'Wet chemistry input (XRF)'!DI3</f>
        <v>0</v>
      </c>
      <c r="BE3" s="63">
        <f>'Wet chemistry input (XRF)'!DJ3</f>
        <v>0</v>
      </c>
      <c r="BF3" s="63">
        <f>'Wet chemistry input (XRF)'!DK3</f>
        <v>0</v>
      </c>
      <c r="BG3" s="63">
        <f>'Wet chemistry input (XRF)'!DL3</f>
        <v>0</v>
      </c>
      <c r="BH3" s="63">
        <f>'Wet chemistry input (XRF)'!DM3</f>
        <v>0</v>
      </c>
      <c r="BI3" s="63">
        <f>'Wet chemistry input (XRF)'!DN3</f>
        <v>0</v>
      </c>
      <c r="BJ3" s="63">
        <f>'Wet chemistry input (XRF)'!DO3</f>
        <v>0</v>
      </c>
      <c r="BK3" s="63">
        <f>'Wet chemistry input (XRF)'!DP3</f>
        <v>100</v>
      </c>
    </row>
    <row r="4" spans="1:63">
      <c r="A4" s="61"/>
      <c r="B4" s="95" t="str">
        <f>'Wet chemistry input (XRF)'!C4</f>
        <v>fa</v>
      </c>
      <c r="C4" s="95">
        <f>'Wet chemistry input (XRF)'!B4</f>
        <v>0</v>
      </c>
      <c r="D4" s="61"/>
      <c r="E4" s="95" t="e">
        <v>#REF!</v>
      </c>
      <c r="F4" s="95" t="e">
        <v>#REF!</v>
      </c>
      <c r="G4" s="61"/>
      <c r="H4" s="61"/>
      <c r="I4" s="61"/>
      <c r="J4" s="61"/>
      <c r="K4" s="61"/>
      <c r="M4" s="63">
        <f>'Wet chemistry input (XRF)'!BI4</f>
        <v>25.004343309022996</v>
      </c>
      <c r="N4" s="63">
        <f>'Wet chemistry input (XRF)'!BJ4</f>
        <v>0</v>
      </c>
      <c r="O4" s="63">
        <f>'Wet chemistry input (XRF)'!BK4</f>
        <v>0</v>
      </c>
      <c r="P4" s="63">
        <f>'Wet chemistry input (XRF)'!BL4</f>
        <v>0</v>
      </c>
      <c r="Q4" s="63">
        <f>'Wet chemistry input (XRF)'!BM4</f>
        <v>49.991313381954008</v>
      </c>
      <c r="R4" s="63">
        <f>'Wet chemistry input (XRF)'!BN4</f>
        <v>0</v>
      </c>
      <c r="S4" s="63">
        <f>'Wet chemistry input (XRF)'!BO4</f>
        <v>0</v>
      </c>
      <c r="T4" s="63">
        <f>'Wet chemistry input (XRF)'!BP4</f>
        <v>0</v>
      </c>
      <c r="U4" s="63">
        <f>'Wet chemistry input (XRF)'!BQ4</f>
        <v>0</v>
      </c>
      <c r="V4" s="63">
        <f>'Wet chemistry input (XRF)'!BR4</f>
        <v>0</v>
      </c>
      <c r="W4" s="63">
        <f>'Wet chemistry input (XRF)'!BS4</f>
        <v>0</v>
      </c>
      <c r="X4" s="63">
        <f>'Wet chemistry input (XRF)'!BT4</f>
        <v>0</v>
      </c>
      <c r="Y4" s="63">
        <f>'Wet chemistry input (XRF)'!BU4</f>
        <v>0</v>
      </c>
      <c r="Z4" s="63">
        <f>'Wet chemistry input (XRF)'!BV4</f>
        <v>0</v>
      </c>
      <c r="AA4" s="63">
        <f>'Wet chemistry input (XRF)'!BW4</f>
        <v>0</v>
      </c>
      <c r="AB4" s="63">
        <f>'Wet chemistry input (XRF)'!BX4</f>
        <v>0</v>
      </c>
      <c r="AC4" s="63">
        <f>'Wet chemistry input (XRF)'!BY4</f>
        <v>0</v>
      </c>
      <c r="AD4" s="63">
        <f>'Wet chemistry input (XRF)'!BZ4</f>
        <v>0</v>
      </c>
      <c r="AE4" s="63">
        <f>'Wet chemistry input (XRF)'!CA4</f>
        <v>0</v>
      </c>
      <c r="AF4" s="63">
        <f>'Wet chemistry input (XRF)'!CB4</f>
        <v>50</v>
      </c>
      <c r="AH4" s="63">
        <f>'Wet chemistry input (XRF)'!CG4</f>
        <v>33.337719660981996</v>
      </c>
      <c r="AI4" s="63">
        <f>'Wet chemistry input (XRF)'!CH4</f>
        <v>0</v>
      </c>
      <c r="AJ4" s="63">
        <f>'Wet chemistry input (XRF)'!CI4</f>
        <v>0</v>
      </c>
      <c r="AK4" s="63">
        <f>'Wet chemistry input (XRF)'!CJ4</f>
        <v>0</v>
      </c>
      <c r="AL4" s="63">
        <f>'Wet chemistry input (XRF)'!CK4</f>
        <v>0</v>
      </c>
      <c r="AM4" s="63">
        <f>'Wet chemistry input (XRF)'!CL4</f>
        <v>0</v>
      </c>
      <c r="AN4" s="63">
        <f>'Wet chemistry input (XRF)'!CM4</f>
        <v>0</v>
      </c>
      <c r="AO4" s="63">
        <f>'Wet chemistry input (XRF)'!CN4</f>
        <v>0</v>
      </c>
      <c r="AP4" s="63">
        <f>'Wet chemistry input (XRF)'!CO4</f>
        <v>0</v>
      </c>
      <c r="AQ4" s="63">
        <f>'Wet chemistry input (XRF)'!CP4</f>
        <v>0</v>
      </c>
      <c r="AR4" s="63">
        <f>'Wet chemistry input (XRF)'!CQ4</f>
        <v>0</v>
      </c>
      <c r="AS4" s="63">
        <f>'Wet chemistry input (XRF)'!CR4</f>
        <v>0</v>
      </c>
      <c r="AT4" s="63">
        <f>'Wet chemistry input (XRF)'!CS4</f>
        <v>0</v>
      </c>
      <c r="AU4" s="63">
        <f>'Wet chemistry input (XRF)'!CX4</f>
        <v>0</v>
      </c>
      <c r="AV4" s="63">
        <f>'Wet chemistry input (XRF)'!CY4</f>
        <v>0</v>
      </c>
      <c r="AX4" s="63">
        <f>'Wet chemistry input (XRF)'!DB4</f>
        <v>50.008686618045992</v>
      </c>
      <c r="AY4" s="63">
        <f>'Wet chemistry input (XRF)'!DD4</f>
        <v>0</v>
      </c>
      <c r="AZ4" s="63">
        <f>'Wet chemistry input (XRF)'!DE4</f>
        <v>0</v>
      </c>
      <c r="BA4" s="63">
        <f>'Wet chemistry input (XRF)'!DF4</f>
        <v>49.991313381954008</v>
      </c>
      <c r="BB4" s="63">
        <f>'Wet chemistry input (XRF)'!DG4</f>
        <v>0</v>
      </c>
      <c r="BC4" s="63">
        <f>'Wet chemistry input (XRF)'!DH4</f>
        <v>0</v>
      </c>
      <c r="BD4" s="63">
        <f>'Wet chemistry input (XRF)'!DI4</f>
        <v>0</v>
      </c>
      <c r="BE4" s="63">
        <f>'Wet chemistry input (XRF)'!DJ4</f>
        <v>0</v>
      </c>
      <c r="BF4" s="63">
        <f>'Wet chemistry input (XRF)'!DK4</f>
        <v>0</v>
      </c>
      <c r="BG4" s="63">
        <f>'Wet chemistry input (XRF)'!DL4</f>
        <v>0</v>
      </c>
      <c r="BH4" s="63">
        <f>'Wet chemistry input (XRF)'!DM4</f>
        <v>0</v>
      </c>
      <c r="BI4" s="63">
        <f>'Wet chemistry input (XRF)'!DN4</f>
        <v>0</v>
      </c>
      <c r="BJ4" s="63">
        <f>'Wet chemistry input (XRF)'!DO4</f>
        <v>0</v>
      </c>
      <c r="BK4" s="63">
        <f>'Wet chemistry input (XRF)'!DP4</f>
        <v>100</v>
      </c>
    </row>
    <row r="5" spans="1:63">
      <c r="A5" s="61"/>
      <c r="B5" s="95" t="str">
        <f>'Wet chemistry input (XRF)'!C5</f>
        <v>en</v>
      </c>
      <c r="C5" s="95">
        <f>'Wet chemistry input (XRF)'!B5</f>
        <v>0</v>
      </c>
      <c r="D5" s="61"/>
      <c r="E5" s="95" t="e">
        <v>#REF!</v>
      </c>
      <c r="F5" s="95" t="e">
        <v>#REF!</v>
      </c>
      <c r="G5" s="61"/>
      <c r="H5" s="61"/>
      <c r="I5" s="61"/>
      <c r="J5" s="61"/>
      <c r="K5" s="61"/>
      <c r="M5" s="63">
        <f>'Wet chemistry input (XRF)'!BI5</f>
        <v>33.332149457955516</v>
      </c>
      <c r="N5" s="63">
        <f>'Wet chemistry input (XRF)'!BJ5</f>
        <v>0</v>
      </c>
      <c r="O5" s="63">
        <f>'Wet chemistry input (XRF)'!BK5</f>
        <v>0</v>
      </c>
      <c r="P5" s="63">
        <f>'Wet chemistry input (XRF)'!BL5</f>
        <v>0</v>
      </c>
      <c r="Q5" s="63">
        <f>'Wet chemistry input (XRF)'!BM5</f>
        <v>0</v>
      </c>
      <c r="R5" s="63">
        <f>'Wet chemistry input (XRF)'!BN5</f>
        <v>0</v>
      </c>
      <c r="S5" s="63">
        <f>'Wet chemistry input (XRF)'!BO5</f>
        <v>0</v>
      </c>
      <c r="T5" s="63">
        <f>'Wet chemistry input (XRF)'!BP5</f>
        <v>33.33570108408896</v>
      </c>
      <c r="U5" s="63">
        <f>'Wet chemistry input (XRF)'!BQ5</f>
        <v>0</v>
      </c>
      <c r="V5" s="63">
        <f>'Wet chemistry input (XRF)'!BR5</f>
        <v>0</v>
      </c>
      <c r="W5" s="63">
        <f>'Wet chemistry input (XRF)'!BS5</f>
        <v>0</v>
      </c>
      <c r="X5" s="63">
        <f>'Wet chemistry input (XRF)'!BT5</f>
        <v>0</v>
      </c>
      <c r="Y5" s="63">
        <f>'Wet chemistry input (XRF)'!BU5</f>
        <v>0</v>
      </c>
      <c r="Z5" s="63">
        <f>'Wet chemistry input (XRF)'!BV5</f>
        <v>0</v>
      </c>
      <c r="AA5" s="63">
        <f>'Wet chemistry input (XRF)'!BW5</f>
        <v>0</v>
      </c>
      <c r="AB5" s="63">
        <f>'Wet chemistry input (XRF)'!BX5</f>
        <v>0</v>
      </c>
      <c r="AC5" s="63">
        <f>'Wet chemistry input (XRF)'!BY5</f>
        <v>0</v>
      </c>
      <c r="AD5" s="63">
        <f>'Wet chemistry input (XRF)'!BZ5</f>
        <v>0</v>
      </c>
      <c r="AE5" s="63">
        <f>'Wet chemistry input (XRF)'!CA5</f>
        <v>0</v>
      </c>
      <c r="AF5" s="63">
        <f>'Wet chemistry input (XRF)'!CB5</f>
        <v>50</v>
      </c>
      <c r="AH5" s="63">
        <f>'Wet chemistry input (XRF)'!CG5</f>
        <v>49.998153202142284</v>
      </c>
      <c r="AI5" s="63">
        <f>'Wet chemistry input (XRF)'!CH5</f>
        <v>0</v>
      </c>
      <c r="AJ5" s="63">
        <f>'Wet chemistry input (XRF)'!CI5</f>
        <v>0</v>
      </c>
      <c r="AK5" s="63">
        <f>'Wet chemistry input (XRF)'!CJ5</f>
        <v>0</v>
      </c>
      <c r="AL5" s="63">
        <f>'Wet chemistry input (XRF)'!CK5</f>
        <v>0</v>
      </c>
      <c r="AM5" s="63">
        <f>'Wet chemistry input (XRF)'!CL5</f>
        <v>0</v>
      </c>
      <c r="AN5" s="63">
        <f>'Wet chemistry input (XRF)'!CM5</f>
        <v>50.001846797857716</v>
      </c>
      <c r="AO5" s="63">
        <f>'Wet chemistry input (XRF)'!CN5</f>
        <v>0</v>
      </c>
      <c r="AP5" s="63">
        <f>'Wet chemistry input (XRF)'!CO5</f>
        <v>0</v>
      </c>
      <c r="AQ5" s="63">
        <f>'Wet chemistry input (XRF)'!CP5</f>
        <v>0</v>
      </c>
      <c r="AR5" s="63">
        <f>'Wet chemistry input (XRF)'!CQ5</f>
        <v>0</v>
      </c>
      <c r="AS5" s="63">
        <f>'Wet chemistry input (XRF)'!CR5</f>
        <v>0</v>
      </c>
      <c r="AT5" s="63">
        <f>'Wet chemistry input (XRF)'!CS5</f>
        <v>0</v>
      </c>
      <c r="AU5" s="63">
        <f>'Wet chemistry input (XRF)'!CX5</f>
        <v>0</v>
      </c>
      <c r="AV5" s="63">
        <f>'Wet chemistry input (XRF)'!CY5</f>
        <v>0</v>
      </c>
      <c r="AX5" s="63">
        <f>'Wet chemistry input (XRF)'!DB5</f>
        <v>66.664298915911033</v>
      </c>
      <c r="AY5" s="63">
        <f>'Wet chemistry input (XRF)'!DD5</f>
        <v>0</v>
      </c>
      <c r="AZ5" s="63">
        <f>'Wet chemistry input (XRF)'!DE5</f>
        <v>0</v>
      </c>
      <c r="BA5" s="63">
        <f>'Wet chemistry input (XRF)'!DF5</f>
        <v>0</v>
      </c>
      <c r="BB5" s="63">
        <f>'Wet chemistry input (XRF)'!DG5</f>
        <v>0</v>
      </c>
      <c r="BC5" s="63">
        <f>'Wet chemistry input (XRF)'!DH5</f>
        <v>33.33570108408896</v>
      </c>
      <c r="BD5" s="63">
        <f>'Wet chemistry input (XRF)'!DI5</f>
        <v>0</v>
      </c>
      <c r="BE5" s="63">
        <f>'Wet chemistry input (XRF)'!DJ5</f>
        <v>0</v>
      </c>
      <c r="BF5" s="63">
        <f>'Wet chemistry input (XRF)'!DK5</f>
        <v>0</v>
      </c>
      <c r="BG5" s="63">
        <f>'Wet chemistry input (XRF)'!DL5</f>
        <v>0</v>
      </c>
      <c r="BH5" s="63">
        <f>'Wet chemistry input (XRF)'!DM5</f>
        <v>0</v>
      </c>
      <c r="BI5" s="63">
        <f>'Wet chemistry input (XRF)'!DN5</f>
        <v>0</v>
      </c>
      <c r="BJ5" s="63">
        <f>'Wet chemistry input (XRF)'!DO5</f>
        <v>0</v>
      </c>
      <c r="BK5" s="63">
        <f>'Wet chemistry input (XRF)'!DP5</f>
        <v>100</v>
      </c>
    </row>
    <row r="6" spans="1:63">
      <c r="A6" s="61"/>
      <c r="B6" s="95" t="str">
        <f>'Wet chemistry input (XRF)'!C6</f>
        <v>fs</v>
      </c>
      <c r="C6" s="95">
        <f>'Wet chemistry input (XRF)'!B6</f>
        <v>0</v>
      </c>
      <c r="D6" s="61"/>
      <c r="E6" s="95" t="e">
        <v>#REF!</v>
      </c>
      <c r="F6" s="95" t="e">
        <v>#REF!</v>
      </c>
      <c r="G6" s="61"/>
      <c r="H6" s="61"/>
      <c r="I6" s="61"/>
      <c r="J6" s="61"/>
      <c r="K6" s="61"/>
      <c r="M6" s="63">
        <f>'Wet chemistry input (XRF)'!BI6</f>
        <v>33.333557655510546</v>
      </c>
      <c r="N6" s="63">
        <f>'Wet chemistry input (XRF)'!BJ6</f>
        <v>0</v>
      </c>
      <c r="O6" s="63">
        <f>'Wet chemistry input (XRF)'!BK6</f>
        <v>0</v>
      </c>
      <c r="P6" s="63">
        <f>'Wet chemistry input (XRF)'!BL6</f>
        <v>0</v>
      </c>
      <c r="Q6" s="63">
        <f>'Wet chemistry input (XRF)'!BM6</f>
        <v>16.665650161250056</v>
      </c>
      <c r="R6" s="63">
        <f>'Wet chemistry input (XRF)'!BN6</f>
        <v>0</v>
      </c>
      <c r="S6" s="63">
        <f>'Wet chemistry input (XRF)'!BO6</f>
        <v>0</v>
      </c>
      <c r="T6" s="63">
        <f>'Wet chemistry input (XRF)'!BP6</f>
        <v>16.667234527728841</v>
      </c>
      <c r="U6" s="63">
        <f>'Wet chemistry input (XRF)'!BQ6</f>
        <v>0</v>
      </c>
      <c r="V6" s="63">
        <f>'Wet chemistry input (XRF)'!BR6</f>
        <v>0</v>
      </c>
      <c r="W6" s="63">
        <f>'Wet chemistry input (XRF)'!BS6</f>
        <v>0</v>
      </c>
      <c r="X6" s="63">
        <f>'Wet chemistry input (XRF)'!BT6</f>
        <v>0</v>
      </c>
      <c r="Y6" s="63">
        <f>'Wet chemistry input (XRF)'!BU6</f>
        <v>0</v>
      </c>
      <c r="Z6" s="63">
        <f>'Wet chemistry input (XRF)'!BV6</f>
        <v>0</v>
      </c>
      <c r="AA6" s="63">
        <f>'Wet chemistry input (XRF)'!BW6</f>
        <v>0</v>
      </c>
      <c r="AB6" s="63">
        <f>'Wet chemistry input (XRF)'!BX6</f>
        <v>0</v>
      </c>
      <c r="AC6" s="63">
        <f>'Wet chemistry input (XRF)'!BY6</f>
        <v>0</v>
      </c>
      <c r="AD6" s="63">
        <f>'Wet chemistry input (XRF)'!BZ6</f>
        <v>0</v>
      </c>
      <c r="AE6" s="63">
        <f>'Wet chemistry input (XRF)'!CA6</f>
        <v>0</v>
      </c>
      <c r="AF6" s="63">
        <f>'Wet chemistry input (XRF)'!CB6</f>
        <v>49.999999999999993</v>
      </c>
      <c r="AH6" s="63">
        <f>'Wet chemistry input (XRF)'!CG6</f>
        <v>49.999037087102877</v>
      </c>
      <c r="AI6" s="63">
        <f>'Wet chemistry input (XRF)'!CH6</f>
        <v>0</v>
      </c>
      <c r="AJ6" s="63">
        <f>'Wet chemistry input (XRF)'!CI6</f>
        <v>0</v>
      </c>
      <c r="AK6" s="63">
        <f>'Wet chemistry input (XRF)'!CJ6</f>
        <v>0</v>
      </c>
      <c r="AL6" s="63">
        <f>'Wet chemistry input (XRF)'!CK6</f>
        <v>25.00157770484865</v>
      </c>
      <c r="AM6" s="63">
        <f>'Wet chemistry input (XRF)'!CL6</f>
        <v>0</v>
      </c>
      <c r="AN6" s="63">
        <f>'Wet chemistry input (XRF)'!CM6</f>
        <v>24.999385208048469</v>
      </c>
      <c r="AO6" s="63">
        <f>'Wet chemistry input (XRF)'!CN6</f>
        <v>0</v>
      </c>
      <c r="AP6" s="63">
        <f>'Wet chemistry input (XRF)'!CO6</f>
        <v>0</v>
      </c>
      <c r="AQ6" s="63">
        <f>'Wet chemistry input (XRF)'!CP6</f>
        <v>0</v>
      </c>
      <c r="AR6" s="63">
        <f>'Wet chemistry input (XRF)'!CQ6</f>
        <v>0</v>
      </c>
      <c r="AS6" s="63">
        <f>'Wet chemistry input (XRF)'!CR6</f>
        <v>0</v>
      </c>
      <c r="AT6" s="63">
        <f>'Wet chemistry input (XRF)'!CS6</f>
        <v>0</v>
      </c>
      <c r="AU6" s="63">
        <f>'Wet chemistry input (XRF)'!CX6</f>
        <v>0</v>
      </c>
      <c r="AV6" s="63">
        <f>'Wet chemistry input (XRF)'!CY6</f>
        <v>0</v>
      </c>
      <c r="AX6" s="63">
        <f>'Wet chemistry input (XRF)'!DB6</f>
        <v>66.667115311021092</v>
      </c>
      <c r="AY6" s="63">
        <f>'Wet chemistry input (XRF)'!DD6</f>
        <v>0</v>
      </c>
      <c r="AZ6" s="63">
        <f>'Wet chemistry input (XRF)'!DE6</f>
        <v>0</v>
      </c>
      <c r="BA6" s="63">
        <f>'Wet chemistry input (XRF)'!DF6</f>
        <v>16.665650161250056</v>
      </c>
      <c r="BB6" s="63">
        <f>'Wet chemistry input (XRF)'!DG6</f>
        <v>0</v>
      </c>
      <c r="BC6" s="63">
        <f>'Wet chemistry input (XRF)'!DH6</f>
        <v>16.667234527728841</v>
      </c>
      <c r="BD6" s="63">
        <f>'Wet chemistry input (XRF)'!DI6</f>
        <v>0</v>
      </c>
      <c r="BE6" s="63">
        <f>'Wet chemistry input (XRF)'!DJ6</f>
        <v>0</v>
      </c>
      <c r="BF6" s="63">
        <f>'Wet chemistry input (XRF)'!DK6</f>
        <v>0</v>
      </c>
      <c r="BG6" s="63">
        <f>'Wet chemistry input (XRF)'!DL6</f>
        <v>0</v>
      </c>
      <c r="BH6" s="63">
        <f>'Wet chemistry input (XRF)'!DM6</f>
        <v>0</v>
      </c>
      <c r="BI6" s="63">
        <f>'Wet chemistry input (XRF)'!DN6</f>
        <v>0</v>
      </c>
      <c r="BJ6" s="63">
        <f>'Wet chemistry input (XRF)'!DO6</f>
        <v>0</v>
      </c>
      <c r="BK6" s="63">
        <f>'Wet chemistry input (XRF)'!DP6</f>
        <v>99.999999999999986</v>
      </c>
    </row>
    <row r="7" spans="1:63">
      <c r="A7" s="61"/>
      <c r="B7" s="95" t="str">
        <f>'Wet chemistry input (XRF)'!C7</f>
        <v>diopside</v>
      </c>
      <c r="C7" s="95">
        <f>'Wet chemistry input (XRF)'!B7</f>
        <v>0</v>
      </c>
      <c r="D7" s="61"/>
      <c r="E7" s="95" t="e">
        <v>#REF!</v>
      </c>
      <c r="F7" s="95" t="e">
        <v>#REF!</v>
      </c>
      <c r="G7" s="61"/>
      <c r="H7" s="61"/>
      <c r="I7" s="61"/>
      <c r="J7" s="61"/>
      <c r="K7" s="61"/>
      <c r="M7" s="63">
        <f>'Wet chemistry input (XRF)'!BI7</f>
        <v>33.333033007491977</v>
      </c>
      <c r="N7" s="63">
        <f>'Wet chemistry input (XRF)'!BJ7</f>
        <v>0</v>
      </c>
      <c r="O7" s="63">
        <f>'Wet chemistry input (XRF)'!BK7</f>
        <v>0</v>
      </c>
      <c r="P7" s="63">
        <f>'Wet chemistry input (XRF)'!BL7</f>
        <v>0</v>
      </c>
      <c r="Q7" s="63">
        <f>'Wet chemistry input (XRF)'!BM7</f>
        <v>0</v>
      </c>
      <c r="R7" s="63">
        <f>'Wet chemistry input (XRF)'!BN7</f>
        <v>0</v>
      </c>
      <c r="S7" s="63">
        <f>'Wet chemistry input (XRF)'!BO7</f>
        <v>0</v>
      </c>
      <c r="T7" s="63">
        <f>'Wet chemistry input (XRF)'!BP7</f>
        <v>16.665999272757926</v>
      </c>
      <c r="U7" s="63">
        <f>'Wet chemistry input (XRF)'!BQ7</f>
        <v>0</v>
      </c>
      <c r="V7" s="63">
        <f>'Wet chemistry input (XRF)'!BR7</f>
        <v>0</v>
      </c>
      <c r="W7" s="63">
        <f>'Wet chemistry input (XRF)'!BS7</f>
        <v>16.667934712258127</v>
      </c>
      <c r="X7" s="63">
        <f>'Wet chemistry input (XRF)'!BT7</f>
        <v>0</v>
      </c>
      <c r="Y7" s="63">
        <f>'Wet chemistry input (XRF)'!BU7</f>
        <v>0</v>
      </c>
      <c r="Z7" s="63">
        <f>'Wet chemistry input (XRF)'!BV7</f>
        <v>0</v>
      </c>
      <c r="AA7" s="63">
        <f>'Wet chemistry input (XRF)'!BW7</f>
        <v>0</v>
      </c>
      <c r="AB7" s="63">
        <f>'Wet chemistry input (XRF)'!BX7</f>
        <v>0</v>
      </c>
      <c r="AC7" s="63">
        <f>'Wet chemistry input (XRF)'!BY7</f>
        <v>0</v>
      </c>
      <c r="AD7" s="63">
        <f>'Wet chemistry input (XRF)'!BZ7</f>
        <v>0</v>
      </c>
      <c r="AE7" s="63">
        <f>'Wet chemistry input (XRF)'!CA7</f>
        <v>0</v>
      </c>
      <c r="AF7" s="63">
        <f>'Wet chemistry input (XRF)'!CB7</f>
        <v>50.000000000000007</v>
      </c>
      <c r="AH7" s="63">
        <f>'Wet chemistry input (XRF)'!CG7</f>
        <v>49.998231621876428</v>
      </c>
      <c r="AI7" s="63">
        <f>'Wet chemistry input (XRF)'!CH7</f>
        <v>0</v>
      </c>
      <c r="AJ7" s="63">
        <f>'Wet chemistry input (XRF)'!CI7</f>
        <v>0</v>
      </c>
      <c r="AK7" s="63">
        <f>'Wet chemistry input (XRF)'!CJ7</f>
        <v>0</v>
      </c>
      <c r="AL7" s="63">
        <f>'Wet chemistry input (XRF)'!CK7</f>
        <v>0</v>
      </c>
      <c r="AM7" s="63">
        <f>'Wet chemistry input (XRF)'!CL7</f>
        <v>0</v>
      </c>
      <c r="AN7" s="63">
        <f>'Wet chemistry input (XRF)'!CM7</f>
        <v>24.997523178049295</v>
      </c>
      <c r="AO7" s="63">
        <f>'Wet chemistry input (XRF)'!CN7</f>
        <v>0</v>
      </c>
      <c r="AP7" s="63">
        <f>'Wet chemistry input (XRF)'!CO7</f>
        <v>0</v>
      </c>
      <c r="AQ7" s="63">
        <f>'Wet chemistry input (XRF)'!CP7</f>
        <v>25.00424520007428</v>
      </c>
      <c r="AR7" s="63">
        <f>'Wet chemistry input (XRF)'!CQ7</f>
        <v>0</v>
      </c>
      <c r="AS7" s="63">
        <f>'Wet chemistry input (XRF)'!CR7</f>
        <v>0</v>
      </c>
      <c r="AT7" s="63">
        <f>'Wet chemistry input (XRF)'!CS7</f>
        <v>0</v>
      </c>
      <c r="AU7" s="63">
        <f>'Wet chemistry input (XRF)'!CX7</f>
        <v>0</v>
      </c>
      <c r="AV7" s="63">
        <f>'Wet chemistry input (XRF)'!CY7</f>
        <v>0</v>
      </c>
      <c r="AX7" s="63">
        <f>'Wet chemistry input (XRF)'!DB7</f>
        <v>66.666066014983954</v>
      </c>
      <c r="AY7" s="63">
        <f>'Wet chemistry input (XRF)'!DD7</f>
        <v>0</v>
      </c>
      <c r="AZ7" s="63">
        <f>'Wet chemistry input (XRF)'!DE7</f>
        <v>0</v>
      </c>
      <c r="BA7" s="63">
        <f>'Wet chemistry input (XRF)'!DF7</f>
        <v>0</v>
      </c>
      <c r="BB7" s="63">
        <f>'Wet chemistry input (XRF)'!DG7</f>
        <v>0</v>
      </c>
      <c r="BC7" s="63">
        <f>'Wet chemistry input (XRF)'!DH7</f>
        <v>16.665999272757926</v>
      </c>
      <c r="BD7" s="63">
        <f>'Wet chemistry input (XRF)'!DI7</f>
        <v>0</v>
      </c>
      <c r="BE7" s="63">
        <f>'Wet chemistry input (XRF)'!DJ7</f>
        <v>0</v>
      </c>
      <c r="BF7" s="63">
        <f>'Wet chemistry input (XRF)'!DK7</f>
        <v>16.667934712258127</v>
      </c>
      <c r="BG7" s="63">
        <f>'Wet chemistry input (XRF)'!DL7</f>
        <v>0</v>
      </c>
      <c r="BH7" s="63">
        <f>'Wet chemistry input (XRF)'!DM7</f>
        <v>0</v>
      </c>
      <c r="BI7" s="63">
        <f>'Wet chemistry input (XRF)'!DN7</f>
        <v>0</v>
      </c>
      <c r="BJ7" s="63">
        <f>'Wet chemistry input (XRF)'!DO7</f>
        <v>0</v>
      </c>
      <c r="BK7" s="63">
        <f>'Wet chemistry input (XRF)'!DP7</f>
        <v>100.00000000000001</v>
      </c>
    </row>
    <row r="8" spans="1:63">
      <c r="B8" s="95" t="str">
        <f>'Wet chemistry input (XRF)'!C8</f>
        <v>prg</v>
      </c>
      <c r="C8" s="95">
        <f>'Wet chemistry input (XRF)'!B8</f>
        <v>0</v>
      </c>
      <c r="E8" s="95" t="e">
        <v>#REF!</v>
      </c>
      <c r="F8" s="95" t="e">
        <v>#REF!</v>
      </c>
      <c r="M8" s="63">
        <f>'Wet chemistry input (XRF)'!BI8</f>
        <v>26.600299827297018</v>
      </c>
      <c r="N8" s="63">
        <f>'Wet chemistry input (XRF)'!BJ8</f>
        <v>0</v>
      </c>
      <c r="O8" s="63">
        <f>'Wet chemistry input (XRF)'!BK8</f>
        <v>13.298216468380097</v>
      </c>
      <c r="P8" s="63">
        <f>'Wet chemistry input (XRF)'!BL8</f>
        <v>0</v>
      </c>
      <c r="Q8" s="63">
        <f>'Wet chemistry input (XRF)'!BM8</f>
        <v>4.4314359977598636</v>
      </c>
      <c r="R8" s="63">
        <f>'Wet chemistry input (XRF)'!BN8</f>
        <v>0</v>
      </c>
      <c r="S8" s="63">
        <f>'Wet chemistry input (XRF)'!BO8</f>
        <v>0</v>
      </c>
      <c r="T8" s="63">
        <f>'Wet chemistry input (XRF)'!BP8</f>
        <v>13.301439534290838</v>
      </c>
      <c r="U8" s="63">
        <f>'Wet chemistry input (XRF)'!BQ8</f>
        <v>0</v>
      </c>
      <c r="V8" s="63">
        <f>'Wet chemistry input (XRF)'!BR8</f>
        <v>0</v>
      </c>
      <c r="W8" s="63">
        <f>'Wet chemistry input (XRF)'!BS8</f>
        <v>8.8660757371217169</v>
      </c>
      <c r="X8" s="63">
        <f>'Wet chemistry input (XRF)'!BT8</f>
        <v>4.4298350679095284</v>
      </c>
      <c r="Y8" s="63">
        <f>'Wet chemistry input (XRF)'!BU8</f>
        <v>0</v>
      </c>
      <c r="Z8" s="63">
        <f>'Wet chemistry input (XRF)'!BV8</f>
        <v>0</v>
      </c>
      <c r="AA8" s="63">
        <f>'Wet chemistry input (XRF)'!BW8</f>
        <v>0</v>
      </c>
      <c r="AB8" s="63">
        <f>'Wet chemistry input (XRF)'!BX8</f>
        <v>0</v>
      </c>
      <c r="AC8" s="63">
        <f>'Wet chemistry input (XRF)'!BY8</f>
        <v>0</v>
      </c>
      <c r="AD8" s="63">
        <f>'Wet chemistry input (XRF)'!BZ8</f>
        <v>0</v>
      </c>
      <c r="AE8" s="63">
        <f>'Wet chemistry input (XRF)'!CA8</f>
        <v>-1.9617931602913816</v>
      </c>
      <c r="AF8" s="63">
        <f>'Wet chemistry input (XRF)'!CB8</f>
        <v>49.999999999999993</v>
      </c>
      <c r="AH8" s="63">
        <f>'Wet chemistry input (XRF)'!CG8</f>
        <v>44.257725665658519</v>
      </c>
      <c r="AI8" s="63">
        <f>'Wet chemistry input (XRF)'!CH8</f>
        <v>0</v>
      </c>
      <c r="AJ8" s="63">
        <f>'Wet chemistry input (XRF)'!CI8</f>
        <v>11.063451009681467</v>
      </c>
      <c r="AK8" s="63">
        <f>'Wet chemistry input (XRF)'!CJ8</f>
        <v>0</v>
      </c>
      <c r="AL8" s="63">
        <f>'Wet chemistry input (XRF)'!CK8</f>
        <v>7.3741543489312038</v>
      </c>
      <c r="AM8" s="63">
        <f>'Wet chemistry input (XRF)'!CL8</f>
        <v>0</v>
      </c>
      <c r="AN8" s="63">
        <f>'Wet chemistry input (XRF)'!CM8</f>
        <v>22.130285392376361</v>
      </c>
      <c r="AO8" s="63">
        <f>'Wet chemistry input (XRF)'!CN8</f>
        <v>0</v>
      </c>
      <c r="AP8" s="63">
        <f>'Wet chemistry input (XRF)'!CO8</f>
        <v>0</v>
      </c>
      <c r="AQ8" s="63">
        <f>'Wet chemistry input (XRF)'!CP8</f>
        <v>14.753197086551822</v>
      </c>
      <c r="AR8" s="63">
        <f>'Wet chemistry input (XRF)'!CQ8</f>
        <v>3.6854968326292021</v>
      </c>
      <c r="AS8" s="63">
        <f>'Wet chemistry input (XRF)'!CR8</f>
        <v>0</v>
      </c>
      <c r="AT8" s="63">
        <f>'Wet chemistry input (XRF)'!CS8</f>
        <v>0</v>
      </c>
      <c r="AU8" s="63">
        <f>'Wet chemistry input (XRF)'!CX8</f>
        <v>-3.2643103358285916</v>
      </c>
      <c r="AV8" s="63">
        <f>'Wet chemistry input (XRF)'!CY8</f>
        <v>0</v>
      </c>
      <c r="AX8" s="63">
        <f>'Wet chemistry input (XRF)'!DB8</f>
        <v>53.200599654594036</v>
      </c>
      <c r="AY8" s="63">
        <f>'Wet chemistry input (XRF)'!DD8</f>
        <v>19.947324702570146</v>
      </c>
      <c r="AZ8" s="63">
        <f>'Wet chemistry input (XRF)'!DE8</f>
        <v>0</v>
      </c>
      <c r="BA8" s="63">
        <f>'Wet chemistry input (XRF)'!DF8</f>
        <v>4.4314359977598636</v>
      </c>
      <c r="BB8" s="63">
        <f>'Wet chemistry input (XRF)'!DG8</f>
        <v>0</v>
      </c>
      <c r="BC8" s="63">
        <f>'Wet chemistry input (XRF)'!DH8</f>
        <v>13.301439534290838</v>
      </c>
      <c r="BD8" s="63">
        <f>'Wet chemistry input (XRF)'!DI8</f>
        <v>0</v>
      </c>
      <c r="BE8" s="63">
        <f>'Wet chemistry input (XRF)'!DJ8</f>
        <v>0</v>
      </c>
      <c r="BF8" s="63">
        <f>'Wet chemistry input (XRF)'!DK8</f>
        <v>8.8660757371217169</v>
      </c>
      <c r="BG8" s="63">
        <f>'Wet chemistry input (XRF)'!DL8</f>
        <v>4.4298350679095284</v>
      </c>
      <c r="BH8" s="63">
        <f>'Wet chemistry input (XRF)'!DM8</f>
        <v>0</v>
      </c>
      <c r="BI8" s="63">
        <f>'Wet chemistry input (XRF)'!DN8</f>
        <v>0</v>
      </c>
      <c r="BJ8" s="63">
        <f>'Wet chemistry input (XRF)'!DO8</f>
        <v>-1.9617931602913816</v>
      </c>
      <c r="BK8" s="63">
        <f>'Wet chemistry input (XRF)'!DP8</f>
        <v>99.999999999999986</v>
      </c>
    </row>
    <row r="9" spans="1:63">
      <c r="B9" s="95" t="str">
        <f>'Wet chemistry input (XRF)'!C9</f>
        <v>ts</v>
      </c>
      <c r="C9" s="95">
        <f>'Wet chemistry input (XRF)'!B9</f>
        <v>0</v>
      </c>
      <c r="E9" s="95" t="e">
        <v>#REF!</v>
      </c>
      <c r="F9" s="95" t="e">
        <v>#REF!</v>
      </c>
      <c r="M9" s="63">
        <f>'Wet chemistry input (XRF)'!BI9</f>
        <v>26.08661992266212</v>
      </c>
      <c r="N9" s="63">
        <f>'Wet chemistry input (XRF)'!BJ9</f>
        <v>0</v>
      </c>
      <c r="O9" s="63">
        <f>'Wet chemistry input (XRF)'!BK9</f>
        <v>13.041879973741471</v>
      </c>
      <c r="P9" s="63">
        <f>'Wet chemistry input (XRF)'!BL9</f>
        <v>0</v>
      </c>
      <c r="Q9" s="63">
        <f>'Wet chemistry input (XRF)'!BM9</f>
        <v>0</v>
      </c>
      <c r="R9" s="63">
        <f>'Wet chemistry input (XRF)'!BN9</f>
        <v>4.3497569531305667</v>
      </c>
      <c r="S9" s="63">
        <f>'Wet chemistry input (XRF)'!BO9</f>
        <v>0</v>
      </c>
      <c r="T9" s="63">
        <f>'Wet chemistry input (XRF)'!BP9</f>
        <v>13.04546463094762</v>
      </c>
      <c r="U9" s="63">
        <f>'Wet chemistry input (XRF)'!BQ9</f>
        <v>0</v>
      </c>
      <c r="V9" s="63">
        <f>'Wet chemistry input (XRF)'!BR9</f>
        <v>0</v>
      </c>
      <c r="W9" s="63">
        <f>'Wet chemistry input (XRF)'!BS9</f>
        <v>8.6938401334200694</v>
      </c>
      <c r="X9" s="63">
        <f>'Wet chemistry input (XRF)'!BT9</f>
        <v>0</v>
      </c>
      <c r="Y9" s="63">
        <f>'Wet chemistry input (XRF)'!BU9</f>
        <v>0</v>
      </c>
      <c r="Z9" s="63">
        <f>'Wet chemistry input (XRF)'!BV9</f>
        <v>0</v>
      </c>
      <c r="AA9" s="63">
        <f>'Wet chemistry input (XRF)'!BW9</f>
        <v>0</v>
      </c>
      <c r="AB9" s="63">
        <f>'Wet chemistry input (XRF)'!BX9</f>
        <v>0</v>
      </c>
      <c r="AC9" s="63">
        <f>'Wet chemistry input (XRF)'!BY9</f>
        <v>0</v>
      </c>
      <c r="AD9" s="63">
        <f>'Wet chemistry input (XRF)'!BZ9</f>
        <v>0</v>
      </c>
      <c r="AE9" s="63">
        <f>'Wet chemistry input (XRF)'!CA9</f>
        <v>0</v>
      </c>
      <c r="AF9" s="63">
        <f>'Wet chemistry input (XRF)'!CB9</f>
        <v>49.999999999999993</v>
      </c>
      <c r="AH9" s="63">
        <f>'Wet chemistry input (XRF)'!CG9</f>
        <v>43.633755451664456</v>
      </c>
      <c r="AI9" s="63">
        <f>'Wet chemistry input (XRF)'!CH9</f>
        <v>0</v>
      </c>
      <c r="AJ9" s="63">
        <f>'Wet chemistry input (XRF)'!CI9</f>
        <v>10.907862128858493</v>
      </c>
      <c r="AK9" s="63">
        <f>'Wet chemistry input (XRF)'!CJ9</f>
        <v>0</v>
      </c>
      <c r="AL9" s="63">
        <f>'Wet chemistry input (XRF)'!CK9</f>
        <v>7.2761004669658433</v>
      </c>
      <c r="AM9" s="63">
        <f>'Wet chemistry input (XRF)'!CL9</f>
        <v>0</v>
      </c>
      <c r="AN9" s="63">
        <f>'Wet chemistry input (XRF)'!CM9</f>
        <v>21.819768759435664</v>
      </c>
      <c r="AO9" s="63">
        <f>'Wet chemistry input (XRF)'!CN9</f>
        <v>0</v>
      </c>
      <c r="AP9" s="63">
        <f>'Wet chemistry input (XRF)'!CO9</f>
        <v>0</v>
      </c>
      <c r="AQ9" s="63">
        <f>'Wet chemistry input (XRF)'!CP9</f>
        <v>14.543488076334086</v>
      </c>
      <c r="AR9" s="63">
        <f>'Wet chemistry input (XRF)'!CQ9</f>
        <v>0</v>
      </c>
      <c r="AS9" s="63">
        <f>'Wet chemistry input (XRF)'!CR9</f>
        <v>0</v>
      </c>
      <c r="AT9" s="63">
        <f>'Wet chemistry input (XRF)'!CS9</f>
        <v>0</v>
      </c>
      <c r="AU9" s="63">
        <f>'Wet chemistry input (XRF)'!CX9</f>
        <v>0</v>
      </c>
      <c r="AV9" s="63">
        <f>'Wet chemistry input (XRF)'!CY9</f>
        <v>1.8190251167414608</v>
      </c>
      <c r="AX9" s="63">
        <f>'Wet chemistry input (XRF)'!DB9</f>
        <v>52.17323984532424</v>
      </c>
      <c r="AY9" s="63">
        <f>'Wet chemistry input (XRF)'!DD9</f>
        <v>19.562819960612206</v>
      </c>
      <c r="AZ9" s="63">
        <f>'Wet chemistry input (XRF)'!DE9</f>
        <v>0</v>
      </c>
      <c r="BA9" s="63">
        <f>'Wet chemistry input (XRF)'!DF9</f>
        <v>4.3497569531305667</v>
      </c>
      <c r="BB9" s="63">
        <f>'Wet chemistry input (XRF)'!DG9</f>
        <v>0</v>
      </c>
      <c r="BC9" s="63">
        <f>'Wet chemistry input (XRF)'!DH9</f>
        <v>13.04546463094762</v>
      </c>
      <c r="BD9" s="63">
        <f>'Wet chemistry input (XRF)'!DI9</f>
        <v>0</v>
      </c>
      <c r="BE9" s="63">
        <f>'Wet chemistry input (XRF)'!DJ9</f>
        <v>0</v>
      </c>
      <c r="BF9" s="63">
        <f>'Wet chemistry input (XRF)'!DK9</f>
        <v>8.6938401334200694</v>
      </c>
      <c r="BG9" s="63">
        <f>'Wet chemistry input (XRF)'!DL9</f>
        <v>0</v>
      </c>
      <c r="BH9" s="63">
        <f>'Wet chemistry input (XRF)'!DM9</f>
        <v>0</v>
      </c>
      <c r="BI9" s="63">
        <f>'Wet chemistry input (XRF)'!DN9</f>
        <v>0</v>
      </c>
      <c r="BJ9" s="63">
        <f>'Wet chemistry input (XRF)'!DO9</f>
        <v>0</v>
      </c>
      <c r="BK9" s="63">
        <f>'Wet chemistry input (XRF)'!DP9</f>
        <v>99.999999999999986</v>
      </c>
    </row>
    <row r="10" spans="1:63">
      <c r="B10" s="95" t="str">
        <f>'Wet chemistry input (XRF)'!C10</f>
        <v>tr</v>
      </c>
      <c r="C10" s="95">
        <f>'Wet chemistry input (XRF)'!B10</f>
        <v>0</v>
      </c>
      <c r="E10" s="95" t="e">
        <v>#REF!</v>
      </c>
      <c r="F10" s="95" t="e">
        <v>#REF!</v>
      </c>
      <c r="M10" s="63">
        <f>'Wet chemistry input (XRF)'!BI10</f>
        <v>34.78087341574134</v>
      </c>
      <c r="N10" s="63">
        <f>'Wet chemistry input (XRF)'!BJ10</f>
        <v>0</v>
      </c>
      <c r="O10" s="63">
        <f>'Wet chemistry input (XRF)'!BK10</f>
        <v>0</v>
      </c>
      <c r="P10" s="63">
        <f>'Wet chemistry input (XRF)'!BL10</f>
        <v>0</v>
      </c>
      <c r="Q10" s="63">
        <f>'Wet chemistry input (XRF)'!BM10</f>
        <v>0</v>
      </c>
      <c r="R10" s="63">
        <f>'Wet chemistry input (XRF)'!BN10</f>
        <v>0</v>
      </c>
      <c r="S10" s="63">
        <f>'Wet chemistry input (XRF)'!BO10</f>
        <v>0</v>
      </c>
      <c r="T10" s="63">
        <f>'Wet chemistry input (XRF)'!BP10</f>
        <v>21.741552704986443</v>
      </c>
      <c r="U10" s="63">
        <f>'Wet chemistry input (XRF)'!BQ10</f>
        <v>0</v>
      </c>
      <c r="V10" s="63">
        <f>'Wet chemistry input (XRF)'!BR10</f>
        <v>0</v>
      </c>
      <c r="W10" s="63">
        <f>'Wet chemistry input (XRF)'!BS10</f>
        <v>8.696700463530874</v>
      </c>
      <c r="X10" s="63">
        <f>'Wet chemistry input (XRF)'!BT10</f>
        <v>0</v>
      </c>
      <c r="Y10" s="63">
        <f>'Wet chemistry input (XRF)'!BU10</f>
        <v>0</v>
      </c>
      <c r="Z10" s="63">
        <f>'Wet chemistry input (XRF)'!BV10</f>
        <v>0</v>
      </c>
      <c r="AA10" s="63">
        <f>'Wet chemistry input (XRF)'!BW10</f>
        <v>0</v>
      </c>
      <c r="AB10" s="63">
        <f>'Wet chemistry input (XRF)'!BX10</f>
        <v>0</v>
      </c>
      <c r="AC10" s="63">
        <f>'Wet chemistry input (XRF)'!BY10</f>
        <v>0</v>
      </c>
      <c r="AD10" s="63">
        <f>'Wet chemistry input (XRF)'!BZ10</f>
        <v>0</v>
      </c>
      <c r="AE10" s="63">
        <f>'Wet chemistry input (XRF)'!CA10</f>
        <v>0</v>
      </c>
      <c r="AF10" s="63">
        <f>'Wet chemistry input (XRF)'!CB10</f>
        <v>50</v>
      </c>
      <c r="AH10" s="63">
        <f>'Wet chemistry input (XRF)'!CG10</f>
        <v>53.32898057890602</v>
      </c>
      <c r="AI10" s="63">
        <f>'Wet chemistry input (XRF)'!CH10</f>
        <v>0</v>
      </c>
      <c r="AJ10" s="63">
        <f>'Wet chemistry input (XRF)'!CI10</f>
        <v>0</v>
      </c>
      <c r="AK10" s="63">
        <f>'Wet chemistry input (XRF)'!CJ10</f>
        <v>0</v>
      </c>
      <c r="AL10" s="63">
        <f>'Wet chemistry input (XRF)'!CK10</f>
        <v>0</v>
      </c>
      <c r="AM10" s="63">
        <f>'Wet chemistry input (XRF)'!CL10</f>
        <v>0</v>
      </c>
      <c r="AN10" s="63">
        <f>'Wet chemistry input (XRF)'!CM10</f>
        <v>33.334900580518415</v>
      </c>
      <c r="AO10" s="63">
        <f>'Wet chemistry input (XRF)'!CN10</f>
        <v>0</v>
      </c>
      <c r="AP10" s="63">
        <f>'Wet chemistry input (XRF)'!CO10</f>
        <v>0</v>
      </c>
      <c r="AQ10" s="63">
        <f>'Wet chemistry input (XRF)'!CP10</f>
        <v>13.33611884057556</v>
      </c>
      <c r="AR10" s="63">
        <f>'Wet chemistry input (XRF)'!CQ10</f>
        <v>0</v>
      </c>
      <c r="AS10" s="63">
        <f>'Wet chemistry input (XRF)'!CR10</f>
        <v>0</v>
      </c>
      <c r="AT10" s="63">
        <f>'Wet chemistry input (XRF)'!CS10</f>
        <v>0</v>
      </c>
      <c r="AU10" s="63">
        <f>'Wet chemistry input (XRF)'!CX10</f>
        <v>0</v>
      </c>
      <c r="AV10" s="63">
        <f>'Wet chemistry input (XRF)'!CY10</f>
        <v>0</v>
      </c>
      <c r="AX10" s="63">
        <f>'Wet chemistry input (XRF)'!DB10</f>
        <v>69.561746831482679</v>
      </c>
      <c r="AY10" s="63">
        <f>'Wet chemistry input (XRF)'!DD10</f>
        <v>0</v>
      </c>
      <c r="AZ10" s="63">
        <f>'Wet chemistry input (XRF)'!DE10</f>
        <v>0</v>
      </c>
      <c r="BA10" s="63">
        <f>'Wet chemistry input (XRF)'!DF10</f>
        <v>0</v>
      </c>
      <c r="BB10" s="63">
        <f>'Wet chemistry input (XRF)'!DG10</f>
        <v>0</v>
      </c>
      <c r="BC10" s="63">
        <f>'Wet chemistry input (XRF)'!DH10</f>
        <v>21.741552704986443</v>
      </c>
      <c r="BD10" s="63">
        <f>'Wet chemistry input (XRF)'!DI10</f>
        <v>0</v>
      </c>
      <c r="BE10" s="63">
        <f>'Wet chemistry input (XRF)'!DJ10</f>
        <v>0</v>
      </c>
      <c r="BF10" s="63">
        <f>'Wet chemistry input (XRF)'!DK10</f>
        <v>8.696700463530874</v>
      </c>
      <c r="BG10" s="63">
        <f>'Wet chemistry input (XRF)'!DL10</f>
        <v>0</v>
      </c>
      <c r="BH10" s="63">
        <f>'Wet chemistry input (XRF)'!DM10</f>
        <v>0</v>
      </c>
      <c r="BI10" s="63">
        <f>'Wet chemistry input (XRF)'!DN10</f>
        <v>0</v>
      </c>
      <c r="BJ10" s="63">
        <f>'Wet chemistry input (XRF)'!DO10</f>
        <v>0</v>
      </c>
      <c r="BK10" s="63">
        <f>'Wet chemistry input (XRF)'!DP10</f>
        <v>100</v>
      </c>
    </row>
    <row r="11" spans="1:63">
      <c r="B11" s="95" t="str">
        <f>'Wet chemistry input (XRF)'!C11</f>
        <v>an</v>
      </c>
      <c r="C11" s="95">
        <f>'Wet chemistry input (XRF)'!B11</f>
        <v>0</v>
      </c>
      <c r="E11" s="95" t="e">
        <v>#REF!</v>
      </c>
      <c r="F11" s="95" t="e">
        <v>#REF!</v>
      </c>
      <c r="M11" s="63">
        <f>'Wet chemistry input (XRF)'!BI11</f>
        <v>25.62496354631574</v>
      </c>
      <c r="N11" s="63">
        <f>'Wet chemistry input (XRF)'!BJ11</f>
        <v>0</v>
      </c>
      <c r="O11" s="63">
        <f>'Wet chemistry input (XRF)'!BK11</f>
        <v>24.376894624582235</v>
      </c>
      <c r="P11" s="63">
        <f>'Wet chemistry input (XRF)'!BL11</f>
        <v>0</v>
      </c>
      <c r="Q11" s="63">
        <f>'Wet chemistry input (XRF)'!BM11</f>
        <v>0</v>
      </c>
      <c r="R11" s="63">
        <f>'Wet chemistry input (XRF)'!BN11</f>
        <v>0</v>
      </c>
      <c r="S11" s="63">
        <f>'Wet chemistry input (XRF)'!BO11</f>
        <v>0</v>
      </c>
      <c r="T11" s="63">
        <f>'Wet chemistry input (XRF)'!BP11</f>
        <v>0</v>
      </c>
      <c r="U11" s="63">
        <f>'Wet chemistry input (XRF)'!BQ11</f>
        <v>0</v>
      </c>
      <c r="V11" s="63">
        <f>'Wet chemistry input (XRF)'!BR11</f>
        <v>0</v>
      </c>
      <c r="W11" s="63">
        <f>'Wet chemistry input (XRF)'!BS11</f>
        <v>11.871440874909586</v>
      </c>
      <c r="X11" s="63">
        <f>'Wet chemistry input (XRF)'!BT11</f>
        <v>0.62658019117114494</v>
      </c>
      <c r="Y11" s="63">
        <f>'Wet chemistry input (XRF)'!BU11</f>
        <v>0</v>
      </c>
      <c r="Z11" s="63">
        <f>'Wet chemistry input (XRF)'!BV11</f>
        <v>0</v>
      </c>
      <c r="AA11" s="63">
        <f>'Wet chemistry input (XRF)'!BW11</f>
        <v>0</v>
      </c>
      <c r="AB11" s="63">
        <f>'Wet chemistry input (XRF)'!BX11</f>
        <v>0</v>
      </c>
      <c r="AC11" s="63">
        <f>'Wet chemistry input (XRF)'!BY11</f>
        <v>0</v>
      </c>
      <c r="AD11" s="63">
        <f>'Wet chemistry input (XRF)'!BZ11</f>
        <v>0</v>
      </c>
      <c r="AE11" s="63">
        <f>'Wet chemistry input (XRF)'!CA11</f>
        <v>0</v>
      </c>
      <c r="AF11" s="63">
        <f>'Wet chemistry input (XRF)'!CB11</f>
        <v>49.999999999999993</v>
      </c>
      <c r="AH11" s="63">
        <f>'Wet chemistry input (XRF)'!CG11</f>
        <v>51.249634774990923</v>
      </c>
      <c r="AI11" s="63">
        <f>'Wet chemistry input (XRF)'!CH11</f>
        <v>0</v>
      </c>
      <c r="AJ11" s="63">
        <f>'Wet chemistry input (XRF)'!CI11</f>
        <v>24.378139442427837</v>
      </c>
      <c r="AK11" s="63">
        <f>'Wet chemistry input (XRF)'!CJ11</f>
        <v>0</v>
      </c>
      <c r="AL11" s="63">
        <f>'Wet chemistry input (XRF)'!CK11</f>
        <v>0</v>
      </c>
      <c r="AM11" s="63">
        <f>'Wet chemistry input (XRF)'!CL11</f>
        <v>0</v>
      </c>
      <c r="AN11" s="63">
        <f>'Wet chemistry input (XRF)'!CM11</f>
        <v>0</v>
      </c>
      <c r="AO11" s="63">
        <f>'Wet chemistry input (XRF)'!CN11</f>
        <v>0</v>
      </c>
      <c r="AP11" s="63">
        <f>'Wet chemistry input (XRF)'!CO11</f>
        <v>0</v>
      </c>
      <c r="AQ11" s="63">
        <f>'Wet chemistry input (XRF)'!CP11</f>
        <v>23.745597338952798</v>
      </c>
      <c r="AR11" s="63">
        <f>'Wet chemistry input (XRF)'!CQ11</f>
        <v>0.62662844362843284</v>
      </c>
      <c r="AS11" s="63">
        <f>'Wet chemistry input (XRF)'!CR11</f>
        <v>0</v>
      </c>
      <c r="AT11" s="63">
        <f>'Wet chemistry input (XRF)'!CS11</f>
        <v>0</v>
      </c>
      <c r="AU11" s="63">
        <f>'Wet chemistry input (XRF)'!CX11</f>
        <v>0</v>
      </c>
      <c r="AV11" s="63">
        <f>'Wet chemistry input (XRF)'!CY11</f>
        <v>0</v>
      </c>
      <c r="AX11" s="63">
        <f>'Wet chemistry input (XRF)'!DB11</f>
        <v>51.249927092631481</v>
      </c>
      <c r="AY11" s="63">
        <f>'Wet chemistry input (XRF)'!DD11</f>
        <v>36.565341936873352</v>
      </c>
      <c r="AZ11" s="63">
        <f>'Wet chemistry input (XRF)'!DE11</f>
        <v>0</v>
      </c>
      <c r="BA11" s="63">
        <f>'Wet chemistry input (XRF)'!DF11</f>
        <v>0</v>
      </c>
      <c r="BB11" s="63">
        <f>'Wet chemistry input (XRF)'!DG11</f>
        <v>0</v>
      </c>
      <c r="BC11" s="63">
        <f>'Wet chemistry input (XRF)'!DH11</f>
        <v>0</v>
      </c>
      <c r="BD11" s="63">
        <f>'Wet chemistry input (XRF)'!DI11</f>
        <v>0</v>
      </c>
      <c r="BE11" s="63">
        <f>'Wet chemistry input (XRF)'!DJ11</f>
        <v>0</v>
      </c>
      <c r="BF11" s="63">
        <f>'Wet chemistry input (XRF)'!DK11</f>
        <v>11.871440874909586</v>
      </c>
      <c r="BG11" s="63">
        <f>'Wet chemistry input (XRF)'!DL11</f>
        <v>0.62658019117114494</v>
      </c>
      <c r="BH11" s="63">
        <f>'Wet chemistry input (XRF)'!DM11</f>
        <v>0</v>
      </c>
      <c r="BI11" s="63">
        <f>'Wet chemistry input (XRF)'!DN11</f>
        <v>0</v>
      </c>
      <c r="BJ11" s="63">
        <f>'Wet chemistry input (XRF)'!DO11</f>
        <v>0</v>
      </c>
      <c r="BK11" s="63">
        <f>'Wet chemistry input (XRF)'!DP11</f>
        <v>99.999999999999986</v>
      </c>
    </row>
    <row r="12" spans="1:63">
      <c r="B12" s="95" t="str">
        <f>'Wet chemistry input (XRF)'!C12</f>
        <v>ab</v>
      </c>
      <c r="C12" s="95">
        <f>'Wet chemistry input (XRF)'!B12</f>
        <v>0</v>
      </c>
      <c r="E12" s="95" t="e">
        <v>#REF!</v>
      </c>
      <c r="F12" s="95" t="e">
        <v>#REF!</v>
      </c>
      <c r="M12" s="63">
        <f>'Wet chemistry input (XRF)'!BI12</f>
        <v>11.216711051930758</v>
      </c>
      <c r="N12" s="63">
        <f>'Wet chemistry input (XRF)'!BJ12</f>
        <v>0</v>
      </c>
      <c r="O12" s="63">
        <f>'Wet chemistry input (XRF)'!BK12</f>
        <v>3.9917614750882704</v>
      </c>
      <c r="P12" s="63">
        <f>'Wet chemistry input (XRF)'!BL12</f>
        <v>0</v>
      </c>
      <c r="Q12" s="63">
        <f>'Wet chemistry input (XRF)'!BM12</f>
        <v>0</v>
      </c>
      <c r="R12" s="63" t="str">
        <f>'Wet chemistry input (XRF)'!BN12</f>
        <v>-</v>
      </c>
      <c r="S12" s="63">
        <f>'Wet chemistry input (XRF)'!BO12</f>
        <v>0</v>
      </c>
      <c r="T12" s="63">
        <f>'Wet chemistry input (XRF)'!BP12</f>
        <v>0</v>
      </c>
      <c r="U12" s="63">
        <f>'Wet chemistry input (XRF)'!BQ12</f>
        <v>0</v>
      </c>
      <c r="V12" s="63">
        <f>'Wet chemistry input (XRF)'!BR12</f>
        <v>0</v>
      </c>
      <c r="W12" s="63">
        <f>'Wet chemistry input (XRF)'!BS12</f>
        <v>0.1907988587731812</v>
      </c>
      <c r="X12" s="63">
        <f>'Wet chemistry input (XRF)'!BT12</f>
        <v>3.6108422071636013</v>
      </c>
      <c r="Y12" s="63">
        <f>'Wet chemistry input (XRF)'!BU12</f>
        <v>0</v>
      </c>
      <c r="Z12" s="63">
        <f>'Wet chemistry input (XRF)'!BV12</f>
        <v>0</v>
      </c>
      <c r="AA12" s="63">
        <f>'Wet chemistry input (XRF)'!BW12</f>
        <v>0</v>
      </c>
      <c r="AB12" s="63">
        <f>'Wet chemistry input (XRF)'!BX12</f>
        <v>0</v>
      </c>
      <c r="AC12" s="63">
        <f>'Wet chemistry input (XRF)'!BY12</f>
        <v>0</v>
      </c>
      <c r="AD12" s="63">
        <f>'Wet chemistry input (XRF)'!BZ12</f>
        <v>0</v>
      </c>
      <c r="AE12" s="63">
        <f>'Wet chemistry input (XRF)'!CA12</f>
        <v>0</v>
      </c>
      <c r="AF12" s="63">
        <f>'Wet chemistry input (XRF)'!CB12</f>
        <v>15.208642139424452</v>
      </c>
      <c r="AH12" s="63">
        <f>'Wet chemistry input (XRF)'!CG12</f>
        <v>73.750011786487207</v>
      </c>
      <c r="AI12" s="63">
        <f>'Wet chemistry input (XRF)'!CH12</f>
        <v>0</v>
      </c>
      <c r="AJ12" s="63">
        <f>'Wet chemistry input (XRF)'!CI12</f>
        <v>13.123685142960396</v>
      </c>
      <c r="AK12" s="63">
        <f>'Wet chemistry input (XRF)'!CJ12</f>
        <v>0</v>
      </c>
      <c r="AL12" s="63">
        <f>'Wet chemistry input (XRF)'!CK12</f>
        <v>0</v>
      </c>
      <c r="AM12" s="63">
        <f>'Wet chemistry input (XRF)'!CL12</f>
        <v>0</v>
      </c>
      <c r="AN12" s="63">
        <f>'Wet chemistry input (XRF)'!CM12</f>
        <v>0</v>
      </c>
      <c r="AO12" s="63">
        <f>'Wet chemistry input (XRF)'!CN12</f>
        <v>0</v>
      </c>
      <c r="AP12" s="63">
        <f>'Wet chemistry input (XRF)'!CO12</f>
        <v>0</v>
      </c>
      <c r="AQ12" s="63">
        <f>'Wet chemistry input (XRF)'!CP12</f>
        <v>1.2546554604667459</v>
      </c>
      <c r="AR12" s="63">
        <f>'Wet chemistry input (XRF)'!CQ12</f>
        <v>11.871647610085651</v>
      </c>
      <c r="AS12" s="63">
        <f>'Wet chemistry input (XRF)'!CR12</f>
        <v>0</v>
      </c>
      <c r="AT12" s="63">
        <f>'Wet chemistry input (XRF)'!CS12</f>
        <v>0</v>
      </c>
      <c r="AU12" s="63">
        <f>'Wet chemistry input (XRF)'!CX12</f>
        <v>0</v>
      </c>
      <c r="AV12" s="63">
        <f>'Wet chemistry input (XRF)'!CY12</f>
        <v>0</v>
      </c>
      <c r="AX12" s="63">
        <f>'Wet chemistry input (XRF)'!DB12</f>
        <v>22.433422103861517</v>
      </c>
      <c r="AY12" s="63">
        <f>'Wet chemistry input (XRF)'!DD12</f>
        <v>5.9876422126324051</v>
      </c>
      <c r="AZ12" s="63">
        <f>'Wet chemistry input (XRF)'!DE12</f>
        <v>0</v>
      </c>
      <c r="BA12" s="63" t="e">
        <f>'Wet chemistry input (XRF)'!DF12</f>
        <v>#VALUE!</v>
      </c>
      <c r="BB12" s="63">
        <f>'Wet chemistry input (XRF)'!DG12</f>
        <v>0</v>
      </c>
      <c r="BC12" s="63">
        <f>'Wet chemistry input (XRF)'!DH12</f>
        <v>0</v>
      </c>
      <c r="BD12" s="63">
        <f>'Wet chemistry input (XRF)'!DI12</f>
        <v>0</v>
      </c>
      <c r="BE12" s="63">
        <f>'Wet chemistry input (XRF)'!DJ12</f>
        <v>0</v>
      </c>
      <c r="BF12" s="63">
        <f>'Wet chemistry input (XRF)'!DK12</f>
        <v>0.1907988587731812</v>
      </c>
      <c r="BG12" s="63">
        <f>'Wet chemistry input (XRF)'!DL12</f>
        <v>3.6108422071636013</v>
      </c>
      <c r="BH12" s="63">
        <f>'Wet chemistry input (XRF)'!DM12</f>
        <v>0</v>
      </c>
      <c r="BI12" s="63">
        <f>'Wet chemistry input (XRF)'!DN12</f>
        <v>0</v>
      </c>
      <c r="BJ12" s="63">
        <f>'Wet chemistry input (XRF)'!DO12</f>
        <v>0</v>
      </c>
      <c r="BK12" s="63">
        <f>'Wet chemistry input (XRF)'!DP12</f>
        <v>30.417284278848904</v>
      </c>
    </row>
    <row r="13" spans="1:63">
      <c r="B13" s="95" t="str">
        <f>'Wet chemistry input (XRF)'!C13</f>
        <v>spl</v>
      </c>
      <c r="C13" s="95">
        <f>'Wet chemistry input (XRF)'!B13</f>
        <v>0</v>
      </c>
      <c r="E13" s="95" t="e">
        <v>#REF!</v>
      </c>
      <c r="F13" s="95" t="e">
        <v>#REF!</v>
      </c>
      <c r="M13" s="63">
        <f>'Wet chemistry input (XRF)'!BI13</f>
        <v>0</v>
      </c>
      <c r="N13" s="63">
        <f>'Wet chemistry input (XRF)'!BJ13</f>
        <v>0</v>
      </c>
      <c r="O13" s="63">
        <f>'Wet chemistry input (XRF)'!BK13</f>
        <v>49.999022801004081</v>
      </c>
      <c r="P13" s="63">
        <f>'Wet chemistry input (XRF)'!BL13</f>
        <v>0</v>
      </c>
      <c r="Q13" s="63">
        <f>'Wet chemistry input (XRF)'!BM13</f>
        <v>0</v>
      </c>
      <c r="R13" s="63">
        <f>'Wet chemistry input (XRF)'!BN13</f>
        <v>0</v>
      </c>
      <c r="S13" s="63">
        <f>'Wet chemistry input (XRF)'!BO13</f>
        <v>0</v>
      </c>
      <c r="T13" s="63">
        <f>'Wet chemistry input (XRF)'!BP13</f>
        <v>25.001465798493879</v>
      </c>
      <c r="U13" s="63">
        <f>'Wet chemistry input (XRF)'!BQ13</f>
        <v>0</v>
      </c>
      <c r="V13" s="63">
        <f>'Wet chemistry input (XRF)'!BR13</f>
        <v>0</v>
      </c>
      <c r="W13" s="63">
        <f>'Wet chemistry input (XRF)'!BS13</f>
        <v>0</v>
      </c>
      <c r="X13" s="63">
        <f>'Wet chemistry input (XRF)'!BT13</f>
        <v>0</v>
      </c>
      <c r="Y13" s="63">
        <f>'Wet chemistry input (XRF)'!BU13</f>
        <v>0</v>
      </c>
      <c r="Z13" s="63">
        <f>'Wet chemistry input (XRF)'!BV13</f>
        <v>0</v>
      </c>
      <c r="AA13" s="63">
        <f>'Wet chemistry input (XRF)'!BW13</f>
        <v>0</v>
      </c>
      <c r="AB13" s="63">
        <f>'Wet chemistry input (XRF)'!BX13</f>
        <v>0</v>
      </c>
      <c r="AC13" s="63">
        <f>'Wet chemistry input (XRF)'!BY13</f>
        <v>0</v>
      </c>
      <c r="AD13" s="63">
        <f>'Wet chemistry input (XRF)'!BZ13</f>
        <v>0</v>
      </c>
      <c r="AE13" s="63">
        <f>'Wet chemistry input (XRF)'!CA13</f>
        <v>0</v>
      </c>
      <c r="AF13" s="63">
        <f>'Wet chemistry input (XRF)'!CB13</f>
        <v>50</v>
      </c>
      <c r="AH13" s="63">
        <f>'Wet chemistry input (XRF)'!CG13</f>
        <v>0</v>
      </c>
      <c r="AI13" s="63">
        <f>'Wet chemistry input (XRF)'!CH13</f>
        <v>0</v>
      </c>
      <c r="AJ13" s="63">
        <f>'Wet chemistry input (XRF)'!CI13</f>
        <v>50.000281713652157</v>
      </c>
      <c r="AK13" s="63">
        <f>'Wet chemistry input (XRF)'!CJ13</f>
        <v>0</v>
      </c>
      <c r="AL13" s="63">
        <f>'Wet chemistry input (XRF)'!CK13</f>
        <v>0</v>
      </c>
      <c r="AM13" s="63">
        <f>'Wet chemistry input (XRF)'!CL13</f>
        <v>0</v>
      </c>
      <c r="AN13" s="63">
        <f>'Wet chemistry input (XRF)'!CM13</f>
        <v>49.99971828634785</v>
      </c>
      <c r="AO13" s="63">
        <f>'Wet chemistry input (XRF)'!CN13</f>
        <v>0</v>
      </c>
      <c r="AP13" s="63">
        <f>'Wet chemistry input (XRF)'!CO13</f>
        <v>0</v>
      </c>
      <c r="AQ13" s="63">
        <f>'Wet chemistry input (XRF)'!CP13</f>
        <v>0</v>
      </c>
      <c r="AR13" s="63">
        <f>'Wet chemistry input (XRF)'!CQ13</f>
        <v>0</v>
      </c>
      <c r="AS13" s="63">
        <f>'Wet chemistry input (XRF)'!CR13</f>
        <v>0</v>
      </c>
      <c r="AT13" s="63">
        <f>'Wet chemistry input (XRF)'!CS13</f>
        <v>0</v>
      </c>
      <c r="AU13" s="63">
        <f>'Wet chemistry input (XRF)'!CX13</f>
        <v>0</v>
      </c>
      <c r="AV13" s="63">
        <f>'Wet chemistry input (XRF)'!CY13</f>
        <v>0</v>
      </c>
      <c r="AX13" s="63">
        <f>'Wet chemistry input (XRF)'!DB13</f>
        <v>0</v>
      </c>
      <c r="AY13" s="63">
        <f>'Wet chemistry input (XRF)'!DD13</f>
        <v>74.998534201506118</v>
      </c>
      <c r="AZ13" s="63">
        <f>'Wet chemistry input (XRF)'!DE13</f>
        <v>0</v>
      </c>
      <c r="BA13" s="63">
        <f>'Wet chemistry input (XRF)'!DF13</f>
        <v>0</v>
      </c>
      <c r="BB13" s="63">
        <f>'Wet chemistry input (XRF)'!DG13</f>
        <v>0</v>
      </c>
      <c r="BC13" s="63">
        <f>'Wet chemistry input (XRF)'!DH13</f>
        <v>25.001465798493879</v>
      </c>
      <c r="BD13" s="63">
        <f>'Wet chemistry input (XRF)'!DI13</f>
        <v>0</v>
      </c>
      <c r="BE13" s="63">
        <f>'Wet chemistry input (XRF)'!DJ13</f>
        <v>0</v>
      </c>
      <c r="BF13" s="63">
        <f>'Wet chemistry input (XRF)'!DK13</f>
        <v>0</v>
      </c>
      <c r="BG13" s="63">
        <f>'Wet chemistry input (XRF)'!DL13</f>
        <v>0</v>
      </c>
      <c r="BH13" s="63">
        <f>'Wet chemistry input (XRF)'!DM13</f>
        <v>0</v>
      </c>
      <c r="BI13" s="63">
        <f>'Wet chemistry input (XRF)'!DN13</f>
        <v>0</v>
      </c>
      <c r="BJ13" s="63">
        <f>'Wet chemistry input (XRF)'!DO13</f>
        <v>0</v>
      </c>
      <c r="BK13" s="63">
        <f>'Wet chemistry input (XRF)'!DP13</f>
        <v>100</v>
      </c>
    </row>
    <row r="14" spans="1:63">
      <c r="B14" s="95" t="str">
        <f>'Wet chemistry input (XRF)'!C14</f>
        <v>chr</v>
      </c>
      <c r="C14" s="95">
        <f>'Wet chemistry input (XRF)'!B14</f>
        <v>0</v>
      </c>
      <c r="E14" s="95" t="e">
        <v>#REF!</v>
      </c>
      <c r="F14" s="95" t="e">
        <v>#REF!</v>
      </c>
      <c r="M14" s="63">
        <f>'Wet chemistry input (XRF)'!BI14</f>
        <v>0</v>
      </c>
      <c r="N14" s="63">
        <f>'Wet chemistry input (XRF)'!BJ14</f>
        <v>0</v>
      </c>
      <c r="O14" s="63">
        <f>'Wet chemistry input (XRF)'!BK14</f>
        <v>0</v>
      </c>
      <c r="P14" s="63">
        <f>'Wet chemistry input (XRF)'!BL14</f>
        <v>49.999323587666417</v>
      </c>
      <c r="Q14" s="63">
        <f>'Wet chemistry input (XRF)'!BM14</f>
        <v>25.001014618500371</v>
      </c>
      <c r="R14" s="63">
        <f>'Wet chemistry input (XRF)'!BN14</f>
        <v>0</v>
      </c>
      <c r="S14" s="63">
        <f>'Wet chemistry input (XRF)'!BO14</f>
        <v>0</v>
      </c>
      <c r="T14" s="63">
        <f>'Wet chemistry input (XRF)'!BP14</f>
        <v>0</v>
      </c>
      <c r="U14" s="63">
        <f>'Wet chemistry input (XRF)'!BQ14</f>
        <v>0</v>
      </c>
      <c r="V14" s="63">
        <f>'Wet chemistry input (XRF)'!BR14</f>
        <v>0</v>
      </c>
      <c r="W14" s="63">
        <f>'Wet chemistry input (XRF)'!BS14</f>
        <v>0</v>
      </c>
      <c r="X14" s="63">
        <f>'Wet chemistry input (XRF)'!BT14</f>
        <v>0</v>
      </c>
      <c r="Y14" s="63">
        <f>'Wet chemistry input (XRF)'!BU14</f>
        <v>0</v>
      </c>
      <c r="Z14" s="63">
        <f>'Wet chemistry input (XRF)'!BV14</f>
        <v>0</v>
      </c>
      <c r="AA14" s="63">
        <f>'Wet chemistry input (XRF)'!BW14</f>
        <v>0</v>
      </c>
      <c r="AB14" s="63">
        <f>'Wet chemistry input (XRF)'!BX14</f>
        <v>0</v>
      </c>
      <c r="AC14" s="63">
        <f>'Wet chemistry input (XRF)'!BY14</f>
        <v>0</v>
      </c>
      <c r="AD14" s="63">
        <f>'Wet chemistry input (XRF)'!BZ14</f>
        <v>0</v>
      </c>
      <c r="AE14" s="63">
        <f>'Wet chemistry input (XRF)'!CA14</f>
        <v>0</v>
      </c>
      <c r="AF14" s="63">
        <f>'Wet chemistry input (XRF)'!CB14</f>
        <v>50</v>
      </c>
      <c r="AH14" s="63">
        <f>'Wet chemistry input (XRF)'!CG14</f>
        <v>0</v>
      </c>
      <c r="AI14" s="63">
        <f>'Wet chemistry input (XRF)'!CH14</f>
        <v>0</v>
      </c>
      <c r="AJ14" s="63">
        <f>'Wet chemistry input (XRF)'!CI14</f>
        <v>0</v>
      </c>
      <c r="AK14" s="63">
        <f>'Wet chemistry input (XRF)'!CJ14</f>
        <v>49.99655942379357</v>
      </c>
      <c r="AL14" s="63">
        <f>'Wet chemistry input (XRF)'!CK14</f>
        <v>50.00344057620643</v>
      </c>
      <c r="AM14" s="63">
        <f>'Wet chemistry input (XRF)'!CL14</f>
        <v>0</v>
      </c>
      <c r="AN14" s="63">
        <f>'Wet chemistry input (XRF)'!CM14</f>
        <v>0</v>
      </c>
      <c r="AO14" s="63">
        <f>'Wet chemistry input (XRF)'!CN14</f>
        <v>0</v>
      </c>
      <c r="AP14" s="63">
        <f>'Wet chemistry input (XRF)'!CO14</f>
        <v>0</v>
      </c>
      <c r="AQ14" s="63">
        <f>'Wet chemistry input (XRF)'!CP14</f>
        <v>0</v>
      </c>
      <c r="AR14" s="63">
        <f>'Wet chemistry input (XRF)'!CQ14</f>
        <v>0</v>
      </c>
      <c r="AS14" s="63">
        <f>'Wet chemistry input (XRF)'!CR14</f>
        <v>0</v>
      </c>
      <c r="AT14" s="63">
        <f>'Wet chemistry input (XRF)'!CS14</f>
        <v>0</v>
      </c>
      <c r="AU14" s="63">
        <f>'Wet chemistry input (XRF)'!CX14</f>
        <v>0</v>
      </c>
      <c r="AV14" s="63">
        <f>'Wet chemistry input (XRF)'!CY14</f>
        <v>0</v>
      </c>
      <c r="AX14" s="63">
        <f>'Wet chemistry input (XRF)'!DB14</f>
        <v>0</v>
      </c>
      <c r="AY14" s="63">
        <f>'Wet chemistry input (XRF)'!DD14</f>
        <v>0</v>
      </c>
      <c r="AZ14" s="63">
        <f>'Wet chemistry input (XRF)'!DE14</f>
        <v>74.998985381499622</v>
      </c>
      <c r="BA14" s="63">
        <f>'Wet chemistry input (XRF)'!DF14</f>
        <v>25.001014618500371</v>
      </c>
      <c r="BB14" s="63">
        <f>'Wet chemistry input (XRF)'!DG14</f>
        <v>0</v>
      </c>
      <c r="BC14" s="63">
        <f>'Wet chemistry input (XRF)'!DH14</f>
        <v>0</v>
      </c>
      <c r="BD14" s="63">
        <f>'Wet chemistry input (XRF)'!DI14</f>
        <v>0</v>
      </c>
      <c r="BE14" s="63">
        <f>'Wet chemistry input (XRF)'!DJ14</f>
        <v>0</v>
      </c>
      <c r="BF14" s="63">
        <f>'Wet chemistry input (XRF)'!DK14</f>
        <v>0</v>
      </c>
      <c r="BG14" s="63">
        <f>'Wet chemistry input (XRF)'!DL14</f>
        <v>0</v>
      </c>
      <c r="BH14" s="63">
        <f>'Wet chemistry input (XRF)'!DM14</f>
        <v>0</v>
      </c>
      <c r="BI14" s="63">
        <f>'Wet chemistry input (XRF)'!DN14</f>
        <v>0</v>
      </c>
      <c r="BJ14" s="63">
        <f>'Wet chemistry input (XRF)'!DO14</f>
        <v>0</v>
      </c>
      <c r="BK14" s="63">
        <f>'Wet chemistry input (XRF)'!DP14</f>
        <v>100</v>
      </c>
    </row>
    <row r="15" spans="1:63">
      <c r="B15" s="95" t="str">
        <f>'Wet chemistry input (XRF)'!C15</f>
        <v>mgt</v>
      </c>
      <c r="C15" s="95">
        <f>'Wet chemistry input (XRF)'!B15</f>
        <v>0</v>
      </c>
      <c r="E15" s="95" t="e">
        <v>#REF!</v>
      </c>
      <c r="F15" s="95" t="e">
        <v>#REF!</v>
      </c>
      <c r="M15" s="63">
        <f>'Wet chemistry input (XRF)'!BI15</f>
        <v>0</v>
      </c>
      <c r="N15" s="63">
        <f>'Wet chemistry input (XRF)'!BJ15</f>
        <v>0</v>
      </c>
      <c r="O15" s="63">
        <f>'Wet chemistry input (XRF)'!BK15</f>
        <v>0</v>
      </c>
      <c r="P15" s="63">
        <f>'Wet chemistry input (XRF)'!BL15</f>
        <v>0</v>
      </c>
      <c r="Q15" s="63">
        <f>'Wet chemistry input (XRF)'!BM15</f>
        <v>28.109700356807281</v>
      </c>
      <c r="R15" s="63">
        <f>'Wet chemistry input (XRF)'!BN15</f>
        <v>56.222960956724144</v>
      </c>
      <c r="S15" s="63">
        <f>'Wet chemistry input (XRF)'!BO15</f>
        <v>0</v>
      </c>
      <c r="T15" s="63">
        <f>'Wet chemistry input (XRF)'!BP15</f>
        <v>0</v>
      </c>
      <c r="U15" s="63">
        <f>'Wet chemistry input (XRF)'!BQ15</f>
        <v>0</v>
      </c>
      <c r="V15" s="63">
        <f>'Wet chemistry input (XRF)'!BR15</f>
        <v>0</v>
      </c>
      <c r="W15" s="63">
        <f>'Wet chemistry input (XRF)'!BS15</f>
        <v>0</v>
      </c>
      <c r="X15" s="63">
        <f>'Wet chemistry input (XRF)'!BT15</f>
        <v>0</v>
      </c>
      <c r="Y15" s="63">
        <f>'Wet chemistry input (XRF)'!BU15</f>
        <v>0</v>
      </c>
      <c r="Z15" s="63">
        <f>'Wet chemistry input (XRF)'!BV15</f>
        <v>0</v>
      </c>
      <c r="AA15" s="63">
        <f>'Wet chemistry input (XRF)'!BW15</f>
        <v>0</v>
      </c>
      <c r="AB15" s="63">
        <f>'Wet chemistry input (XRF)'!BX15</f>
        <v>0</v>
      </c>
      <c r="AC15" s="63">
        <f>'Wet chemistry input (XRF)'!BY15</f>
        <v>0</v>
      </c>
      <c r="AD15" s="63">
        <f>'Wet chemistry input (XRF)'!BZ15</f>
        <v>0</v>
      </c>
      <c r="AE15" s="63">
        <f>'Wet chemistry input (XRF)'!CA15</f>
        <v>-12.44414179189349</v>
      </c>
      <c r="AF15" s="63">
        <f>'Wet chemistry input (XRF)'!CB15</f>
        <v>50.000000000000007</v>
      </c>
      <c r="AH15" s="63">
        <f>'Wet chemistry input (XRF)'!CG15</f>
        <v>0</v>
      </c>
      <c r="AI15" s="63">
        <f>'Wet chemistry input (XRF)'!CH15</f>
        <v>0</v>
      </c>
      <c r="AJ15" s="63">
        <f>'Wet chemistry input (XRF)'!CI15</f>
        <v>0</v>
      </c>
      <c r="AK15" s="63">
        <f>'Wet chemistry input (XRF)'!CJ15</f>
        <v>0</v>
      </c>
      <c r="AL15" s="63">
        <f>'Wet chemistry input (XRF)'!CK15</f>
        <v>98.125104981512649</v>
      </c>
      <c r="AM15" s="63">
        <f>'Wet chemistry input (XRF)'!CL15</f>
        <v>0</v>
      </c>
      <c r="AN15" s="63">
        <f>'Wet chemistry input (XRF)'!CM15</f>
        <v>0</v>
      </c>
      <c r="AO15" s="63">
        <f>'Wet chemistry input (XRF)'!CN15</f>
        <v>0</v>
      </c>
      <c r="AP15" s="63">
        <f>'Wet chemistry input (XRF)'!CO15</f>
        <v>0</v>
      </c>
      <c r="AQ15" s="63">
        <f>'Wet chemistry input (XRF)'!CP15</f>
        <v>0</v>
      </c>
      <c r="AR15" s="63">
        <f>'Wet chemistry input (XRF)'!CQ15</f>
        <v>0</v>
      </c>
      <c r="AS15" s="63">
        <f>'Wet chemistry input (XRF)'!CR15</f>
        <v>0</v>
      </c>
      <c r="AT15" s="63">
        <f>'Wet chemistry input (XRF)'!CS15</f>
        <v>0</v>
      </c>
      <c r="AU15" s="63">
        <f>'Wet chemistry input (XRF)'!CX15</f>
        <v>-14.479179107569633</v>
      </c>
      <c r="AV15" s="63">
        <f>'Wet chemistry input (XRF)'!CY15</f>
        <v>16.354074126056979</v>
      </c>
      <c r="AX15" s="63">
        <f>'Wet chemistry input (XRF)'!DB15</f>
        <v>0</v>
      </c>
      <c r="AY15" s="63">
        <f>'Wet chemistry input (XRF)'!DD15</f>
        <v>0</v>
      </c>
      <c r="AZ15" s="63">
        <f>'Wet chemistry input (XRF)'!DE15</f>
        <v>0</v>
      </c>
      <c r="BA15" s="63">
        <f>'Wet chemistry input (XRF)'!DF15</f>
        <v>84.332661313531418</v>
      </c>
      <c r="BB15" s="63">
        <f>'Wet chemistry input (XRF)'!DG15</f>
        <v>0</v>
      </c>
      <c r="BC15" s="63">
        <f>'Wet chemistry input (XRF)'!DH15</f>
        <v>0</v>
      </c>
      <c r="BD15" s="63">
        <f>'Wet chemistry input (XRF)'!DI15</f>
        <v>0</v>
      </c>
      <c r="BE15" s="63">
        <f>'Wet chemistry input (XRF)'!DJ15</f>
        <v>0</v>
      </c>
      <c r="BF15" s="63">
        <f>'Wet chemistry input (XRF)'!DK15</f>
        <v>0</v>
      </c>
      <c r="BG15" s="63">
        <f>'Wet chemistry input (XRF)'!DL15</f>
        <v>0</v>
      </c>
      <c r="BH15" s="63">
        <f>'Wet chemistry input (XRF)'!DM15</f>
        <v>0</v>
      </c>
      <c r="BI15" s="63">
        <f>'Wet chemistry input (XRF)'!DN15</f>
        <v>0</v>
      </c>
      <c r="BJ15" s="63">
        <f>'Wet chemistry input (XRF)'!DO15</f>
        <v>-12.44414179189349</v>
      </c>
      <c r="BK15" s="63">
        <f>'Wet chemistry input (XRF)'!DP15</f>
        <v>100.00000000000001</v>
      </c>
    </row>
    <row r="16" spans="1:63">
      <c r="B16" s="95" t="e">
        <v>#REF!</v>
      </c>
      <c r="C16" s="95" t="e">
        <v>#REF!</v>
      </c>
      <c r="E16" s="95" t="e">
        <v>#REF!</v>
      </c>
      <c r="F16" s="95" t="e">
        <v>#REF!</v>
      </c>
      <c r="M16" s="63" t="e">
        <v>#REF!</v>
      </c>
      <c r="N16" s="63" t="e">
        <v>#REF!</v>
      </c>
      <c r="O16" s="63" t="e">
        <v>#REF!</v>
      </c>
      <c r="P16" s="63" t="e">
        <v>#REF!</v>
      </c>
      <c r="Q16" s="63" t="e">
        <v>#REF!</v>
      </c>
      <c r="R16" s="63" t="e">
        <v>#REF!</v>
      </c>
      <c r="S16" s="63" t="e">
        <v>#REF!</v>
      </c>
      <c r="T16" s="63" t="e">
        <v>#REF!</v>
      </c>
      <c r="U16" s="63" t="e">
        <v>#REF!</v>
      </c>
      <c r="V16" s="63" t="e">
        <v>#REF!</v>
      </c>
      <c r="W16" s="63" t="e">
        <v>#REF!</v>
      </c>
      <c r="X16" s="63" t="e">
        <v>#REF!</v>
      </c>
      <c r="Y16" s="63" t="e">
        <v>#REF!</v>
      </c>
      <c r="Z16" s="63" t="e">
        <v>#REF!</v>
      </c>
      <c r="AA16" s="63" t="e">
        <v>#REF!</v>
      </c>
      <c r="AB16" s="63" t="e">
        <v>#REF!</v>
      </c>
      <c r="AC16" s="63" t="e">
        <v>#REF!</v>
      </c>
      <c r="AD16" s="63" t="e">
        <v>#REF!</v>
      </c>
      <c r="AE16" s="63" t="e">
        <v>#REF!</v>
      </c>
      <c r="AF16" s="63" t="e">
        <v>#REF!</v>
      </c>
      <c r="AH16" s="63" t="e">
        <v>#REF!</v>
      </c>
      <c r="AI16" s="63" t="e">
        <v>#REF!</v>
      </c>
      <c r="AJ16" s="63" t="e">
        <v>#REF!</v>
      </c>
      <c r="AK16" s="63" t="e">
        <v>#REF!</v>
      </c>
      <c r="AL16" s="63" t="e">
        <v>#REF!</v>
      </c>
      <c r="AM16" s="63" t="e">
        <v>#REF!</v>
      </c>
      <c r="AN16" s="63" t="e">
        <v>#REF!</v>
      </c>
      <c r="AO16" s="63" t="e">
        <v>#REF!</v>
      </c>
      <c r="AP16" s="63" t="e">
        <v>#REF!</v>
      </c>
      <c r="AQ16" s="63" t="e">
        <v>#REF!</v>
      </c>
      <c r="AR16" s="63" t="e">
        <v>#REF!</v>
      </c>
      <c r="AS16" s="63" t="e">
        <v>#REF!</v>
      </c>
      <c r="AT16" s="63" t="e">
        <v>#REF!</v>
      </c>
      <c r="AU16" s="63" t="e">
        <v>#REF!</v>
      </c>
      <c r="AV16" s="63" t="e">
        <v>#REF!</v>
      </c>
      <c r="AX16" s="63" t="e">
        <v>#REF!</v>
      </c>
      <c r="AY16" s="63" t="e">
        <v>#REF!</v>
      </c>
      <c r="AZ16" s="63" t="e">
        <v>#REF!</v>
      </c>
      <c r="BA16" s="63" t="e">
        <v>#REF!</v>
      </c>
      <c r="BB16" s="63" t="e">
        <v>#REF!</v>
      </c>
      <c r="BC16" s="63" t="e">
        <v>#REF!</v>
      </c>
      <c r="BD16" s="63" t="e">
        <v>#REF!</v>
      </c>
      <c r="BE16" s="63" t="e">
        <v>#REF!</v>
      </c>
      <c r="BF16" s="63" t="e">
        <v>#REF!</v>
      </c>
      <c r="BG16" s="63" t="e">
        <v>#REF!</v>
      </c>
      <c r="BH16" s="63" t="e">
        <v>#REF!</v>
      </c>
      <c r="BI16" s="63" t="e">
        <v>#REF!</v>
      </c>
      <c r="BJ16" s="63" t="e">
        <v>#REF!</v>
      </c>
      <c r="BK16" s="63" t="e">
        <v>#REF!</v>
      </c>
    </row>
    <row r="17" spans="2:63">
      <c r="B17" s="95" t="e">
        <v>#REF!</v>
      </c>
      <c r="C17" s="95" t="e">
        <v>#REF!</v>
      </c>
      <c r="E17" s="95" t="e">
        <v>#REF!</v>
      </c>
      <c r="F17" s="95" t="e">
        <v>#REF!</v>
      </c>
      <c r="M17" s="63" t="e">
        <v>#REF!</v>
      </c>
      <c r="N17" s="63" t="e">
        <v>#REF!</v>
      </c>
      <c r="O17" s="63" t="e">
        <v>#REF!</v>
      </c>
      <c r="P17" s="63" t="e">
        <v>#REF!</v>
      </c>
      <c r="Q17" s="63" t="e">
        <v>#REF!</v>
      </c>
      <c r="R17" s="63" t="e">
        <v>#REF!</v>
      </c>
      <c r="S17" s="63" t="e">
        <v>#REF!</v>
      </c>
      <c r="T17" s="63" t="e">
        <v>#REF!</v>
      </c>
      <c r="U17" s="63" t="e">
        <v>#REF!</v>
      </c>
      <c r="V17" s="63" t="e">
        <v>#REF!</v>
      </c>
      <c r="W17" s="63" t="e">
        <v>#REF!</v>
      </c>
      <c r="X17" s="63" t="e">
        <v>#REF!</v>
      </c>
      <c r="Y17" s="63" t="e">
        <v>#REF!</v>
      </c>
      <c r="Z17" s="63" t="e">
        <v>#REF!</v>
      </c>
      <c r="AA17" s="63" t="e">
        <v>#REF!</v>
      </c>
      <c r="AB17" s="63" t="e">
        <v>#REF!</v>
      </c>
      <c r="AC17" s="63" t="e">
        <v>#REF!</v>
      </c>
      <c r="AD17" s="63" t="e">
        <v>#REF!</v>
      </c>
      <c r="AE17" s="63" t="e">
        <v>#REF!</v>
      </c>
      <c r="AF17" s="63" t="e">
        <v>#REF!</v>
      </c>
      <c r="AH17" s="63" t="e">
        <v>#REF!</v>
      </c>
      <c r="AI17" s="63" t="e">
        <v>#REF!</v>
      </c>
      <c r="AJ17" s="63" t="e">
        <v>#REF!</v>
      </c>
      <c r="AK17" s="63" t="e">
        <v>#REF!</v>
      </c>
      <c r="AL17" s="63" t="e">
        <v>#REF!</v>
      </c>
      <c r="AM17" s="63" t="e">
        <v>#REF!</v>
      </c>
      <c r="AN17" s="63" t="e">
        <v>#REF!</v>
      </c>
      <c r="AO17" s="63" t="e">
        <v>#REF!</v>
      </c>
      <c r="AP17" s="63" t="e">
        <v>#REF!</v>
      </c>
      <c r="AQ17" s="63" t="e">
        <v>#REF!</v>
      </c>
      <c r="AR17" s="63" t="e">
        <v>#REF!</v>
      </c>
      <c r="AS17" s="63" t="e">
        <v>#REF!</v>
      </c>
      <c r="AT17" s="63" t="e">
        <v>#REF!</v>
      </c>
      <c r="AU17" s="63" t="e">
        <v>#REF!</v>
      </c>
      <c r="AV17" s="63" t="e">
        <v>#REF!</v>
      </c>
      <c r="AX17" s="63" t="e">
        <v>#REF!</v>
      </c>
      <c r="AY17" s="63" t="e">
        <v>#REF!</v>
      </c>
      <c r="AZ17" s="63" t="e">
        <v>#REF!</v>
      </c>
      <c r="BA17" s="63" t="e">
        <v>#REF!</v>
      </c>
      <c r="BB17" s="63" t="e">
        <v>#REF!</v>
      </c>
      <c r="BC17" s="63" t="e">
        <v>#REF!</v>
      </c>
      <c r="BD17" s="63" t="e">
        <v>#REF!</v>
      </c>
      <c r="BE17" s="63" t="e">
        <v>#REF!</v>
      </c>
      <c r="BF17" s="63" t="e">
        <v>#REF!</v>
      </c>
      <c r="BG17" s="63" t="e">
        <v>#REF!</v>
      </c>
      <c r="BH17" s="63" t="e">
        <v>#REF!</v>
      </c>
      <c r="BI17" s="63" t="e">
        <v>#REF!</v>
      </c>
      <c r="BJ17" s="63" t="e">
        <v>#REF!</v>
      </c>
      <c r="BK17" s="63" t="e">
        <v>#REF!</v>
      </c>
    </row>
    <row r="18" spans="2:63">
      <c r="B18" s="95" t="e">
        <v>#REF!</v>
      </c>
      <c r="C18" s="95" t="e">
        <v>#REF!</v>
      </c>
      <c r="E18" s="95" t="e">
        <v>#REF!</v>
      </c>
      <c r="F18" s="95" t="e">
        <v>#REF!</v>
      </c>
      <c r="M18" s="63" t="e">
        <v>#REF!</v>
      </c>
      <c r="N18" s="63" t="e">
        <v>#REF!</v>
      </c>
      <c r="O18" s="63" t="e">
        <v>#REF!</v>
      </c>
      <c r="P18" s="63" t="e">
        <v>#REF!</v>
      </c>
      <c r="Q18" s="63" t="e">
        <v>#REF!</v>
      </c>
      <c r="R18" s="63" t="e">
        <v>#REF!</v>
      </c>
      <c r="S18" s="63" t="e">
        <v>#REF!</v>
      </c>
      <c r="T18" s="63" t="e">
        <v>#REF!</v>
      </c>
      <c r="U18" s="63" t="e">
        <v>#REF!</v>
      </c>
      <c r="V18" s="63" t="e">
        <v>#REF!</v>
      </c>
      <c r="W18" s="63" t="e">
        <v>#REF!</v>
      </c>
      <c r="X18" s="63" t="e">
        <v>#REF!</v>
      </c>
      <c r="Y18" s="63" t="e">
        <v>#REF!</v>
      </c>
      <c r="Z18" s="63" t="e">
        <v>#REF!</v>
      </c>
      <c r="AA18" s="63" t="e">
        <v>#REF!</v>
      </c>
      <c r="AB18" s="63" t="e">
        <v>#REF!</v>
      </c>
      <c r="AC18" s="63" t="e">
        <v>#REF!</v>
      </c>
      <c r="AD18" s="63" t="e">
        <v>#REF!</v>
      </c>
      <c r="AE18" s="63" t="e">
        <v>#REF!</v>
      </c>
      <c r="AF18" s="63" t="e">
        <v>#REF!</v>
      </c>
      <c r="AH18" s="63" t="e">
        <v>#REF!</v>
      </c>
      <c r="AI18" s="63" t="e">
        <v>#REF!</v>
      </c>
      <c r="AJ18" s="63" t="e">
        <v>#REF!</v>
      </c>
      <c r="AK18" s="63" t="e">
        <v>#REF!</v>
      </c>
      <c r="AL18" s="63" t="e">
        <v>#REF!</v>
      </c>
      <c r="AM18" s="63" t="e">
        <v>#REF!</v>
      </c>
      <c r="AN18" s="63" t="e">
        <v>#REF!</v>
      </c>
      <c r="AO18" s="63" t="e">
        <v>#REF!</v>
      </c>
      <c r="AP18" s="63" t="e">
        <v>#REF!</v>
      </c>
      <c r="AQ18" s="63" t="e">
        <v>#REF!</v>
      </c>
      <c r="AR18" s="63" t="e">
        <v>#REF!</v>
      </c>
      <c r="AS18" s="63" t="e">
        <v>#REF!</v>
      </c>
      <c r="AT18" s="63" t="e">
        <v>#REF!</v>
      </c>
      <c r="AU18" s="63" t="e">
        <v>#REF!</v>
      </c>
      <c r="AV18" s="63" t="e">
        <v>#REF!</v>
      </c>
      <c r="AX18" s="63" t="e">
        <v>#REF!</v>
      </c>
      <c r="AY18" s="63" t="e">
        <v>#REF!</v>
      </c>
      <c r="AZ18" s="63" t="e">
        <v>#REF!</v>
      </c>
      <c r="BA18" s="63" t="e">
        <v>#REF!</v>
      </c>
      <c r="BB18" s="63" t="e">
        <v>#REF!</v>
      </c>
      <c r="BC18" s="63" t="e">
        <v>#REF!</v>
      </c>
      <c r="BD18" s="63" t="e">
        <v>#REF!</v>
      </c>
      <c r="BE18" s="63" t="e">
        <v>#REF!</v>
      </c>
      <c r="BF18" s="63" t="e">
        <v>#REF!</v>
      </c>
      <c r="BG18" s="63" t="e">
        <v>#REF!</v>
      </c>
      <c r="BH18" s="63" t="e">
        <v>#REF!</v>
      </c>
      <c r="BI18" s="63" t="e">
        <v>#REF!</v>
      </c>
      <c r="BJ18" s="63" t="e">
        <v>#REF!</v>
      </c>
      <c r="BK18" s="63" t="e">
        <v>#REF!</v>
      </c>
    </row>
    <row r="19" spans="2:63">
      <c r="B19" s="95" t="e">
        <v>#REF!</v>
      </c>
      <c r="C19" s="95" t="e">
        <v>#REF!</v>
      </c>
      <c r="E19" s="95" t="e">
        <v>#REF!</v>
      </c>
      <c r="F19" s="95" t="e">
        <v>#REF!</v>
      </c>
      <c r="M19" s="63" t="e">
        <v>#REF!</v>
      </c>
      <c r="N19" s="63" t="e">
        <v>#REF!</v>
      </c>
      <c r="O19" s="63" t="e">
        <v>#REF!</v>
      </c>
      <c r="P19" s="63" t="e">
        <v>#REF!</v>
      </c>
      <c r="Q19" s="63" t="e">
        <v>#REF!</v>
      </c>
      <c r="R19" s="63" t="e">
        <v>#REF!</v>
      </c>
      <c r="S19" s="63" t="e">
        <v>#REF!</v>
      </c>
      <c r="T19" s="63" t="e">
        <v>#REF!</v>
      </c>
      <c r="U19" s="63" t="e">
        <v>#REF!</v>
      </c>
      <c r="V19" s="63" t="e">
        <v>#REF!</v>
      </c>
      <c r="W19" s="63" t="e">
        <v>#REF!</v>
      </c>
      <c r="X19" s="63" t="e">
        <v>#REF!</v>
      </c>
      <c r="Y19" s="63" t="e">
        <v>#REF!</v>
      </c>
      <c r="Z19" s="63" t="e">
        <v>#REF!</v>
      </c>
      <c r="AA19" s="63" t="e">
        <v>#REF!</v>
      </c>
      <c r="AB19" s="63" t="e">
        <v>#REF!</v>
      </c>
      <c r="AC19" s="63" t="e">
        <v>#REF!</v>
      </c>
      <c r="AD19" s="63" t="e">
        <v>#REF!</v>
      </c>
      <c r="AE19" s="63" t="e">
        <v>#REF!</v>
      </c>
      <c r="AF19" s="63" t="e">
        <v>#REF!</v>
      </c>
      <c r="AH19" s="63" t="e">
        <v>#REF!</v>
      </c>
      <c r="AI19" s="63" t="e">
        <v>#REF!</v>
      </c>
      <c r="AJ19" s="63" t="e">
        <v>#REF!</v>
      </c>
      <c r="AK19" s="63" t="e">
        <v>#REF!</v>
      </c>
      <c r="AL19" s="63" t="e">
        <v>#REF!</v>
      </c>
      <c r="AM19" s="63" t="e">
        <v>#REF!</v>
      </c>
      <c r="AN19" s="63" t="e">
        <v>#REF!</v>
      </c>
      <c r="AO19" s="63" t="e">
        <v>#REF!</v>
      </c>
      <c r="AP19" s="63" t="e">
        <v>#REF!</v>
      </c>
      <c r="AQ19" s="63" t="e">
        <v>#REF!</v>
      </c>
      <c r="AR19" s="63" t="e">
        <v>#REF!</v>
      </c>
      <c r="AS19" s="63" t="e">
        <v>#REF!</v>
      </c>
      <c r="AT19" s="63" t="e">
        <v>#REF!</v>
      </c>
      <c r="AU19" s="63" t="e">
        <v>#REF!</v>
      </c>
      <c r="AV19" s="63" t="e">
        <v>#REF!</v>
      </c>
      <c r="AX19" s="63" t="e">
        <v>#REF!</v>
      </c>
      <c r="AY19" s="63" t="e">
        <v>#REF!</v>
      </c>
      <c r="AZ19" s="63" t="e">
        <v>#REF!</v>
      </c>
      <c r="BA19" s="63" t="e">
        <v>#REF!</v>
      </c>
      <c r="BB19" s="63" t="e">
        <v>#REF!</v>
      </c>
      <c r="BC19" s="63" t="e">
        <v>#REF!</v>
      </c>
      <c r="BD19" s="63" t="e">
        <v>#REF!</v>
      </c>
      <c r="BE19" s="63" t="e">
        <v>#REF!</v>
      </c>
      <c r="BF19" s="63" t="e">
        <v>#REF!</v>
      </c>
      <c r="BG19" s="63" t="e">
        <v>#REF!</v>
      </c>
      <c r="BH19" s="63" t="e">
        <v>#REF!</v>
      </c>
      <c r="BI19" s="63" t="e">
        <v>#REF!</v>
      </c>
      <c r="BJ19" s="63" t="e">
        <v>#REF!</v>
      </c>
      <c r="BK19" s="63" t="e">
        <v>#REF!</v>
      </c>
    </row>
    <row r="20" spans="2:63">
      <c r="B20" s="95" t="e">
        <v>#REF!</v>
      </c>
      <c r="C20" s="95" t="e">
        <v>#REF!</v>
      </c>
      <c r="E20" s="95" t="e">
        <v>#REF!</v>
      </c>
      <c r="F20" s="95" t="e">
        <v>#REF!</v>
      </c>
      <c r="M20" s="63" t="e">
        <v>#REF!</v>
      </c>
      <c r="N20" s="63" t="e">
        <v>#REF!</v>
      </c>
      <c r="O20" s="63" t="e">
        <v>#REF!</v>
      </c>
      <c r="P20" s="63" t="e">
        <v>#REF!</v>
      </c>
      <c r="Q20" s="63" t="e">
        <v>#REF!</v>
      </c>
      <c r="R20" s="63" t="e">
        <v>#REF!</v>
      </c>
      <c r="S20" s="63" t="e">
        <v>#REF!</v>
      </c>
      <c r="T20" s="63" t="e">
        <v>#REF!</v>
      </c>
      <c r="U20" s="63" t="e">
        <v>#REF!</v>
      </c>
      <c r="V20" s="63" t="e">
        <v>#REF!</v>
      </c>
      <c r="W20" s="63" t="e">
        <v>#REF!</v>
      </c>
      <c r="X20" s="63" t="e">
        <v>#REF!</v>
      </c>
      <c r="Y20" s="63" t="e">
        <v>#REF!</v>
      </c>
      <c r="Z20" s="63" t="e">
        <v>#REF!</v>
      </c>
      <c r="AA20" s="63" t="e">
        <v>#REF!</v>
      </c>
      <c r="AB20" s="63" t="e">
        <v>#REF!</v>
      </c>
      <c r="AC20" s="63" t="e">
        <v>#REF!</v>
      </c>
      <c r="AD20" s="63" t="e">
        <v>#REF!</v>
      </c>
      <c r="AE20" s="63" t="e">
        <v>#REF!</v>
      </c>
      <c r="AF20" s="63" t="e">
        <v>#REF!</v>
      </c>
      <c r="AH20" s="63" t="e">
        <v>#REF!</v>
      </c>
      <c r="AI20" s="63" t="e">
        <v>#REF!</v>
      </c>
      <c r="AJ20" s="63" t="e">
        <v>#REF!</v>
      </c>
      <c r="AK20" s="63" t="e">
        <v>#REF!</v>
      </c>
      <c r="AL20" s="63" t="e">
        <v>#REF!</v>
      </c>
      <c r="AM20" s="63" t="e">
        <v>#REF!</v>
      </c>
      <c r="AN20" s="63" t="e">
        <v>#REF!</v>
      </c>
      <c r="AO20" s="63" t="e">
        <v>#REF!</v>
      </c>
      <c r="AP20" s="63" t="e">
        <v>#REF!</v>
      </c>
      <c r="AQ20" s="63" t="e">
        <v>#REF!</v>
      </c>
      <c r="AR20" s="63" t="e">
        <v>#REF!</v>
      </c>
      <c r="AS20" s="63" t="e">
        <v>#REF!</v>
      </c>
      <c r="AT20" s="63" t="e">
        <v>#REF!</v>
      </c>
      <c r="AU20" s="63" t="e">
        <v>#REF!</v>
      </c>
      <c r="AV20" s="63" t="e">
        <v>#REF!</v>
      </c>
      <c r="AX20" s="63" t="e">
        <v>#REF!</v>
      </c>
      <c r="AY20" s="63" t="e">
        <v>#REF!</v>
      </c>
      <c r="AZ20" s="63" t="e">
        <v>#REF!</v>
      </c>
      <c r="BA20" s="63" t="e">
        <v>#REF!</v>
      </c>
      <c r="BB20" s="63" t="e">
        <v>#REF!</v>
      </c>
      <c r="BC20" s="63" t="e">
        <v>#REF!</v>
      </c>
      <c r="BD20" s="63" t="e">
        <v>#REF!</v>
      </c>
      <c r="BE20" s="63" t="e">
        <v>#REF!</v>
      </c>
      <c r="BF20" s="63" t="e">
        <v>#REF!</v>
      </c>
      <c r="BG20" s="63" t="e">
        <v>#REF!</v>
      </c>
      <c r="BH20" s="63" t="e">
        <v>#REF!</v>
      </c>
      <c r="BI20" s="63" t="e">
        <v>#REF!</v>
      </c>
      <c r="BJ20" s="63" t="e">
        <v>#REF!</v>
      </c>
      <c r="BK20" s="63" t="e">
        <v>#REF!</v>
      </c>
    </row>
    <row r="21" spans="2:63">
      <c r="B21" s="95" t="e">
        <v>#REF!</v>
      </c>
      <c r="C21" s="95" t="e">
        <v>#REF!</v>
      </c>
      <c r="E21" s="95" t="e">
        <v>#REF!</v>
      </c>
      <c r="F21" s="95" t="e">
        <v>#REF!</v>
      </c>
      <c r="M21" s="63" t="e">
        <v>#REF!</v>
      </c>
      <c r="N21" s="63" t="e">
        <v>#REF!</v>
      </c>
      <c r="O21" s="63" t="e">
        <v>#REF!</v>
      </c>
      <c r="P21" s="63" t="e">
        <v>#REF!</v>
      </c>
      <c r="Q21" s="63" t="e">
        <v>#REF!</v>
      </c>
      <c r="R21" s="63" t="e">
        <v>#REF!</v>
      </c>
      <c r="S21" s="63" t="e">
        <v>#REF!</v>
      </c>
      <c r="T21" s="63" t="e">
        <v>#REF!</v>
      </c>
      <c r="U21" s="63" t="e">
        <v>#REF!</v>
      </c>
      <c r="V21" s="63" t="e">
        <v>#REF!</v>
      </c>
      <c r="W21" s="63" t="e">
        <v>#REF!</v>
      </c>
      <c r="X21" s="63" t="e">
        <v>#REF!</v>
      </c>
      <c r="Y21" s="63" t="e">
        <v>#REF!</v>
      </c>
      <c r="Z21" s="63" t="e">
        <v>#REF!</v>
      </c>
      <c r="AA21" s="63" t="e">
        <v>#REF!</v>
      </c>
      <c r="AB21" s="63" t="e">
        <v>#REF!</v>
      </c>
      <c r="AC21" s="63" t="e">
        <v>#REF!</v>
      </c>
      <c r="AD21" s="63" t="e">
        <v>#REF!</v>
      </c>
      <c r="AE21" s="63" t="e">
        <v>#REF!</v>
      </c>
      <c r="AF21" s="63" t="e">
        <v>#REF!</v>
      </c>
      <c r="AH21" s="63" t="e">
        <v>#REF!</v>
      </c>
      <c r="AI21" s="63" t="e">
        <v>#REF!</v>
      </c>
      <c r="AJ21" s="63" t="e">
        <v>#REF!</v>
      </c>
      <c r="AK21" s="63" t="e">
        <v>#REF!</v>
      </c>
      <c r="AL21" s="63" t="e">
        <v>#REF!</v>
      </c>
      <c r="AM21" s="63" t="e">
        <v>#REF!</v>
      </c>
      <c r="AN21" s="63" t="e">
        <v>#REF!</v>
      </c>
      <c r="AO21" s="63" t="e">
        <v>#REF!</v>
      </c>
      <c r="AP21" s="63" t="e">
        <v>#REF!</v>
      </c>
      <c r="AQ21" s="63" t="e">
        <v>#REF!</v>
      </c>
      <c r="AR21" s="63" t="e">
        <v>#REF!</v>
      </c>
      <c r="AS21" s="63" t="e">
        <v>#REF!</v>
      </c>
      <c r="AT21" s="63" t="e">
        <v>#REF!</v>
      </c>
      <c r="AU21" s="63" t="e">
        <v>#REF!</v>
      </c>
      <c r="AV21" s="63" t="e">
        <v>#REF!</v>
      </c>
      <c r="AX21" s="63" t="e">
        <v>#REF!</v>
      </c>
      <c r="AY21" s="63" t="e">
        <v>#REF!</v>
      </c>
      <c r="AZ21" s="63" t="e">
        <v>#REF!</v>
      </c>
      <c r="BA21" s="63" t="e">
        <v>#REF!</v>
      </c>
      <c r="BB21" s="63" t="e">
        <v>#REF!</v>
      </c>
      <c r="BC21" s="63" t="e">
        <v>#REF!</v>
      </c>
      <c r="BD21" s="63" t="e">
        <v>#REF!</v>
      </c>
      <c r="BE21" s="63" t="e">
        <v>#REF!</v>
      </c>
      <c r="BF21" s="63" t="e">
        <v>#REF!</v>
      </c>
      <c r="BG21" s="63" t="e">
        <v>#REF!</v>
      </c>
      <c r="BH21" s="63" t="e">
        <v>#REF!</v>
      </c>
      <c r="BI21" s="63" t="e">
        <v>#REF!</v>
      </c>
      <c r="BJ21" s="63" t="e">
        <v>#REF!</v>
      </c>
      <c r="BK21" s="63" t="e">
        <v>#REF!</v>
      </c>
    </row>
    <row r="22" spans="2:63">
      <c r="B22" s="95" t="e">
        <v>#REF!</v>
      </c>
      <c r="C22" s="95" t="e">
        <v>#REF!</v>
      </c>
      <c r="E22" s="95" t="e">
        <v>#REF!</v>
      </c>
      <c r="F22" s="95" t="e">
        <v>#REF!</v>
      </c>
      <c r="M22" s="63" t="e">
        <v>#REF!</v>
      </c>
      <c r="N22" s="63" t="e">
        <v>#REF!</v>
      </c>
      <c r="O22" s="63" t="e">
        <v>#REF!</v>
      </c>
      <c r="P22" s="63" t="e">
        <v>#REF!</v>
      </c>
      <c r="Q22" s="63" t="e">
        <v>#REF!</v>
      </c>
      <c r="R22" s="63" t="e">
        <v>#REF!</v>
      </c>
      <c r="S22" s="63" t="e">
        <v>#REF!</v>
      </c>
      <c r="T22" s="63" t="e">
        <v>#REF!</v>
      </c>
      <c r="U22" s="63" t="e">
        <v>#REF!</v>
      </c>
      <c r="V22" s="63" t="e">
        <v>#REF!</v>
      </c>
      <c r="W22" s="63" t="e">
        <v>#REF!</v>
      </c>
      <c r="X22" s="63" t="e">
        <v>#REF!</v>
      </c>
      <c r="Y22" s="63" t="e">
        <v>#REF!</v>
      </c>
      <c r="Z22" s="63" t="e">
        <v>#REF!</v>
      </c>
      <c r="AA22" s="63" t="e">
        <v>#REF!</v>
      </c>
      <c r="AB22" s="63" t="e">
        <v>#REF!</v>
      </c>
      <c r="AC22" s="63" t="e">
        <v>#REF!</v>
      </c>
      <c r="AD22" s="63" t="e">
        <v>#REF!</v>
      </c>
      <c r="AE22" s="63" t="e">
        <v>#REF!</v>
      </c>
      <c r="AF22" s="63" t="e">
        <v>#REF!</v>
      </c>
      <c r="AH22" s="63" t="e">
        <v>#REF!</v>
      </c>
      <c r="AI22" s="63" t="e">
        <v>#REF!</v>
      </c>
      <c r="AJ22" s="63" t="e">
        <v>#REF!</v>
      </c>
      <c r="AK22" s="63" t="e">
        <v>#REF!</v>
      </c>
      <c r="AL22" s="63" t="e">
        <v>#REF!</v>
      </c>
      <c r="AM22" s="63" t="e">
        <v>#REF!</v>
      </c>
      <c r="AN22" s="63" t="e">
        <v>#REF!</v>
      </c>
      <c r="AO22" s="63" t="e">
        <v>#REF!</v>
      </c>
      <c r="AP22" s="63" t="e">
        <v>#REF!</v>
      </c>
      <c r="AQ22" s="63" t="e">
        <v>#REF!</v>
      </c>
      <c r="AR22" s="63" t="e">
        <v>#REF!</v>
      </c>
      <c r="AS22" s="63" t="e">
        <v>#REF!</v>
      </c>
      <c r="AT22" s="63" t="e">
        <v>#REF!</v>
      </c>
      <c r="AU22" s="63" t="e">
        <v>#REF!</v>
      </c>
      <c r="AV22" s="63" t="e">
        <v>#REF!</v>
      </c>
      <c r="AX22" s="63" t="e">
        <v>#REF!</v>
      </c>
      <c r="AY22" s="63" t="e">
        <v>#REF!</v>
      </c>
      <c r="AZ22" s="63" t="e">
        <v>#REF!</v>
      </c>
      <c r="BA22" s="63" t="e">
        <v>#REF!</v>
      </c>
      <c r="BB22" s="63" t="e">
        <v>#REF!</v>
      </c>
      <c r="BC22" s="63" t="e">
        <v>#REF!</v>
      </c>
      <c r="BD22" s="63" t="e">
        <v>#REF!</v>
      </c>
      <c r="BE22" s="63" t="e">
        <v>#REF!</v>
      </c>
      <c r="BF22" s="63" t="e">
        <v>#REF!</v>
      </c>
      <c r="BG22" s="63" t="e">
        <v>#REF!</v>
      </c>
      <c r="BH22" s="63" t="e">
        <v>#REF!</v>
      </c>
      <c r="BI22" s="63" t="e">
        <v>#REF!</v>
      </c>
      <c r="BJ22" s="63" t="e">
        <v>#REF!</v>
      </c>
      <c r="BK22" s="63" t="e">
        <v>#REF!</v>
      </c>
    </row>
    <row r="23" spans="2:63">
      <c r="B23" s="95" t="e">
        <v>#REF!</v>
      </c>
      <c r="C23" s="95" t="e">
        <v>#REF!</v>
      </c>
      <c r="E23" s="95" t="e">
        <v>#REF!</v>
      </c>
      <c r="F23" s="95" t="e">
        <v>#REF!</v>
      </c>
      <c r="M23" s="63" t="e">
        <v>#REF!</v>
      </c>
      <c r="N23" s="63" t="e">
        <v>#REF!</v>
      </c>
      <c r="O23" s="63" t="e">
        <v>#REF!</v>
      </c>
      <c r="P23" s="63" t="e">
        <v>#REF!</v>
      </c>
      <c r="Q23" s="63" t="e">
        <v>#REF!</v>
      </c>
      <c r="R23" s="63" t="e">
        <v>#REF!</v>
      </c>
      <c r="S23" s="63" t="e">
        <v>#REF!</v>
      </c>
      <c r="T23" s="63" t="e">
        <v>#REF!</v>
      </c>
      <c r="U23" s="63" t="e">
        <v>#REF!</v>
      </c>
      <c r="V23" s="63" t="e">
        <v>#REF!</v>
      </c>
      <c r="W23" s="63" t="e">
        <v>#REF!</v>
      </c>
      <c r="X23" s="63" t="e">
        <v>#REF!</v>
      </c>
      <c r="Y23" s="63" t="e">
        <v>#REF!</v>
      </c>
      <c r="Z23" s="63" t="e">
        <v>#REF!</v>
      </c>
      <c r="AA23" s="63" t="e">
        <v>#REF!</v>
      </c>
      <c r="AB23" s="63" t="e">
        <v>#REF!</v>
      </c>
      <c r="AC23" s="63" t="e">
        <v>#REF!</v>
      </c>
      <c r="AD23" s="63" t="e">
        <v>#REF!</v>
      </c>
      <c r="AE23" s="63" t="e">
        <v>#REF!</v>
      </c>
      <c r="AF23" s="63" t="e">
        <v>#REF!</v>
      </c>
      <c r="AH23" s="63" t="e">
        <v>#REF!</v>
      </c>
      <c r="AI23" s="63" t="e">
        <v>#REF!</v>
      </c>
      <c r="AJ23" s="63" t="e">
        <v>#REF!</v>
      </c>
      <c r="AK23" s="63" t="e">
        <v>#REF!</v>
      </c>
      <c r="AL23" s="63" t="e">
        <v>#REF!</v>
      </c>
      <c r="AM23" s="63" t="e">
        <v>#REF!</v>
      </c>
      <c r="AN23" s="63" t="e">
        <v>#REF!</v>
      </c>
      <c r="AO23" s="63" t="e">
        <v>#REF!</v>
      </c>
      <c r="AP23" s="63" t="e">
        <v>#REF!</v>
      </c>
      <c r="AQ23" s="63" t="e">
        <v>#REF!</v>
      </c>
      <c r="AR23" s="63" t="e">
        <v>#REF!</v>
      </c>
      <c r="AS23" s="63" t="e">
        <v>#REF!</v>
      </c>
      <c r="AT23" s="63" t="e">
        <v>#REF!</v>
      </c>
      <c r="AU23" s="63" t="e">
        <v>#REF!</v>
      </c>
      <c r="AV23" s="63" t="e">
        <v>#REF!</v>
      </c>
      <c r="AX23" s="63" t="e">
        <v>#REF!</v>
      </c>
      <c r="AY23" s="63" t="e">
        <v>#REF!</v>
      </c>
      <c r="AZ23" s="63" t="e">
        <v>#REF!</v>
      </c>
      <c r="BA23" s="63" t="e">
        <v>#REF!</v>
      </c>
      <c r="BB23" s="63" t="e">
        <v>#REF!</v>
      </c>
      <c r="BC23" s="63" t="e">
        <v>#REF!</v>
      </c>
      <c r="BD23" s="63" t="e">
        <v>#REF!</v>
      </c>
      <c r="BE23" s="63" t="e">
        <v>#REF!</v>
      </c>
      <c r="BF23" s="63" t="e">
        <v>#REF!</v>
      </c>
      <c r="BG23" s="63" t="e">
        <v>#REF!</v>
      </c>
      <c r="BH23" s="63" t="e">
        <v>#REF!</v>
      </c>
      <c r="BI23" s="63" t="e">
        <v>#REF!</v>
      </c>
      <c r="BJ23" s="63" t="e">
        <v>#REF!</v>
      </c>
      <c r="BK23" s="63" t="e">
        <v>#REF!</v>
      </c>
    </row>
    <row r="24" spans="2:63">
      <c r="B24" s="95" t="e">
        <v>#REF!</v>
      </c>
      <c r="C24" s="95" t="e">
        <v>#REF!</v>
      </c>
      <c r="E24" s="95" t="e">
        <v>#REF!</v>
      </c>
      <c r="F24" s="95" t="e">
        <v>#REF!</v>
      </c>
      <c r="M24" s="63" t="e">
        <v>#REF!</v>
      </c>
      <c r="N24" s="63" t="e">
        <v>#REF!</v>
      </c>
      <c r="O24" s="63" t="e">
        <v>#REF!</v>
      </c>
      <c r="P24" s="63" t="e">
        <v>#REF!</v>
      </c>
      <c r="Q24" s="63" t="e">
        <v>#REF!</v>
      </c>
      <c r="R24" s="63" t="e">
        <v>#REF!</v>
      </c>
      <c r="S24" s="63" t="e">
        <v>#REF!</v>
      </c>
      <c r="T24" s="63" t="e">
        <v>#REF!</v>
      </c>
      <c r="U24" s="63" t="e">
        <v>#REF!</v>
      </c>
      <c r="V24" s="63" t="e">
        <v>#REF!</v>
      </c>
      <c r="W24" s="63" t="e">
        <v>#REF!</v>
      </c>
      <c r="X24" s="63" t="e">
        <v>#REF!</v>
      </c>
      <c r="Y24" s="63" t="e">
        <v>#REF!</v>
      </c>
      <c r="Z24" s="63" t="e">
        <v>#REF!</v>
      </c>
      <c r="AA24" s="63" t="e">
        <v>#REF!</v>
      </c>
      <c r="AB24" s="63" t="e">
        <v>#REF!</v>
      </c>
      <c r="AC24" s="63" t="e">
        <v>#REF!</v>
      </c>
      <c r="AD24" s="63" t="e">
        <v>#REF!</v>
      </c>
      <c r="AE24" s="63" t="e">
        <v>#REF!</v>
      </c>
      <c r="AF24" s="63" t="e">
        <v>#REF!</v>
      </c>
      <c r="AH24" s="63" t="e">
        <v>#REF!</v>
      </c>
      <c r="AI24" s="63" t="e">
        <v>#REF!</v>
      </c>
      <c r="AJ24" s="63" t="e">
        <v>#REF!</v>
      </c>
      <c r="AK24" s="63" t="e">
        <v>#REF!</v>
      </c>
      <c r="AL24" s="63" t="e">
        <v>#REF!</v>
      </c>
      <c r="AM24" s="63" t="e">
        <v>#REF!</v>
      </c>
      <c r="AN24" s="63" t="e">
        <v>#REF!</v>
      </c>
      <c r="AO24" s="63" t="e">
        <v>#REF!</v>
      </c>
      <c r="AP24" s="63" t="e">
        <v>#REF!</v>
      </c>
      <c r="AQ24" s="63" t="e">
        <v>#REF!</v>
      </c>
      <c r="AR24" s="63" t="e">
        <v>#REF!</v>
      </c>
      <c r="AS24" s="63" t="e">
        <v>#REF!</v>
      </c>
      <c r="AT24" s="63" t="e">
        <v>#REF!</v>
      </c>
      <c r="AU24" s="63" t="e">
        <v>#REF!</v>
      </c>
      <c r="AV24" s="63" t="e">
        <v>#REF!</v>
      </c>
      <c r="AX24" s="63" t="e">
        <v>#REF!</v>
      </c>
      <c r="AY24" s="63" t="e">
        <v>#REF!</v>
      </c>
      <c r="AZ24" s="63" t="e">
        <v>#REF!</v>
      </c>
      <c r="BA24" s="63" t="e">
        <v>#REF!</v>
      </c>
      <c r="BB24" s="63" t="e">
        <v>#REF!</v>
      </c>
      <c r="BC24" s="63" t="e">
        <v>#REF!</v>
      </c>
      <c r="BD24" s="63" t="e">
        <v>#REF!</v>
      </c>
      <c r="BE24" s="63" t="e">
        <v>#REF!</v>
      </c>
      <c r="BF24" s="63" t="e">
        <v>#REF!</v>
      </c>
      <c r="BG24" s="63" t="e">
        <v>#REF!</v>
      </c>
      <c r="BH24" s="63" t="e">
        <v>#REF!</v>
      </c>
      <c r="BI24" s="63" t="e">
        <v>#REF!</v>
      </c>
      <c r="BJ24" s="63" t="e">
        <v>#REF!</v>
      </c>
      <c r="BK24" s="63" t="e">
        <v>#REF!</v>
      </c>
    </row>
    <row r="25" spans="2:63">
      <c r="B25" s="95" t="e">
        <v>#REF!</v>
      </c>
      <c r="C25" s="95" t="e">
        <v>#REF!</v>
      </c>
      <c r="E25" s="95" t="e">
        <v>#REF!</v>
      </c>
      <c r="F25" s="95" t="e">
        <v>#REF!</v>
      </c>
      <c r="M25" s="63" t="e">
        <v>#REF!</v>
      </c>
      <c r="N25" s="63" t="e">
        <v>#REF!</v>
      </c>
      <c r="O25" s="63" t="e">
        <v>#REF!</v>
      </c>
      <c r="P25" s="63" t="e">
        <v>#REF!</v>
      </c>
      <c r="Q25" s="63" t="e">
        <v>#REF!</v>
      </c>
      <c r="R25" s="63" t="e">
        <v>#REF!</v>
      </c>
      <c r="S25" s="63" t="e">
        <v>#REF!</v>
      </c>
      <c r="T25" s="63" t="e">
        <v>#REF!</v>
      </c>
      <c r="U25" s="63" t="e">
        <v>#REF!</v>
      </c>
      <c r="V25" s="63" t="e">
        <v>#REF!</v>
      </c>
      <c r="W25" s="63" t="e">
        <v>#REF!</v>
      </c>
      <c r="X25" s="63" t="e">
        <v>#REF!</v>
      </c>
      <c r="Y25" s="63" t="e">
        <v>#REF!</v>
      </c>
      <c r="Z25" s="63" t="e">
        <v>#REF!</v>
      </c>
      <c r="AA25" s="63" t="e">
        <v>#REF!</v>
      </c>
      <c r="AB25" s="63" t="e">
        <v>#REF!</v>
      </c>
      <c r="AC25" s="63" t="e">
        <v>#REF!</v>
      </c>
      <c r="AD25" s="63" t="e">
        <v>#REF!</v>
      </c>
      <c r="AE25" s="63" t="e">
        <v>#REF!</v>
      </c>
      <c r="AF25" s="63" t="e">
        <v>#REF!</v>
      </c>
      <c r="AH25" s="63" t="e">
        <v>#REF!</v>
      </c>
      <c r="AI25" s="63" t="e">
        <v>#REF!</v>
      </c>
      <c r="AJ25" s="63" t="e">
        <v>#REF!</v>
      </c>
      <c r="AK25" s="63" t="e">
        <v>#REF!</v>
      </c>
      <c r="AL25" s="63" t="e">
        <v>#REF!</v>
      </c>
      <c r="AM25" s="63" t="e">
        <v>#REF!</v>
      </c>
      <c r="AN25" s="63" t="e">
        <v>#REF!</v>
      </c>
      <c r="AO25" s="63" t="e">
        <v>#REF!</v>
      </c>
      <c r="AP25" s="63" t="e">
        <v>#REF!</v>
      </c>
      <c r="AQ25" s="63" t="e">
        <v>#REF!</v>
      </c>
      <c r="AR25" s="63" t="e">
        <v>#REF!</v>
      </c>
      <c r="AS25" s="63" t="e">
        <v>#REF!</v>
      </c>
      <c r="AT25" s="63" t="e">
        <v>#REF!</v>
      </c>
      <c r="AU25" s="63" t="e">
        <v>#REF!</v>
      </c>
      <c r="AV25" s="63" t="e">
        <v>#REF!</v>
      </c>
      <c r="AX25" s="63" t="e">
        <v>#REF!</v>
      </c>
      <c r="AY25" s="63" t="e">
        <v>#REF!</v>
      </c>
      <c r="AZ25" s="63" t="e">
        <v>#REF!</v>
      </c>
      <c r="BA25" s="63" t="e">
        <v>#REF!</v>
      </c>
      <c r="BB25" s="63" t="e">
        <v>#REF!</v>
      </c>
      <c r="BC25" s="63" t="e">
        <v>#REF!</v>
      </c>
      <c r="BD25" s="63" t="e">
        <v>#REF!</v>
      </c>
      <c r="BE25" s="63" t="e">
        <v>#REF!</v>
      </c>
      <c r="BF25" s="63" t="e">
        <v>#REF!</v>
      </c>
      <c r="BG25" s="63" t="e">
        <v>#REF!</v>
      </c>
      <c r="BH25" s="63" t="e">
        <v>#REF!</v>
      </c>
      <c r="BI25" s="63" t="e">
        <v>#REF!</v>
      </c>
      <c r="BJ25" s="63" t="e">
        <v>#REF!</v>
      </c>
      <c r="BK25" s="63" t="e">
        <v>#REF!</v>
      </c>
    </row>
    <row r="26" spans="2:63">
      <c r="B26" s="95" t="e">
        <v>#REF!</v>
      </c>
      <c r="C26" s="95" t="e">
        <v>#REF!</v>
      </c>
      <c r="E26" s="95" t="e">
        <v>#REF!</v>
      </c>
      <c r="F26" s="95" t="e">
        <v>#REF!</v>
      </c>
      <c r="M26" s="63" t="e">
        <v>#REF!</v>
      </c>
      <c r="N26" s="63" t="e">
        <v>#REF!</v>
      </c>
      <c r="O26" s="63" t="e">
        <v>#REF!</v>
      </c>
      <c r="P26" s="63" t="e">
        <v>#REF!</v>
      </c>
      <c r="Q26" s="63" t="e">
        <v>#REF!</v>
      </c>
      <c r="R26" s="63" t="e">
        <v>#REF!</v>
      </c>
      <c r="S26" s="63" t="e">
        <v>#REF!</v>
      </c>
      <c r="T26" s="63" t="e">
        <v>#REF!</v>
      </c>
      <c r="U26" s="63" t="e">
        <v>#REF!</v>
      </c>
      <c r="V26" s="63" t="e">
        <v>#REF!</v>
      </c>
      <c r="W26" s="63" t="e">
        <v>#REF!</v>
      </c>
      <c r="X26" s="63" t="e">
        <v>#REF!</v>
      </c>
      <c r="Y26" s="63" t="e">
        <v>#REF!</v>
      </c>
      <c r="Z26" s="63" t="e">
        <v>#REF!</v>
      </c>
      <c r="AA26" s="63" t="e">
        <v>#REF!</v>
      </c>
      <c r="AB26" s="63" t="e">
        <v>#REF!</v>
      </c>
      <c r="AC26" s="63" t="e">
        <v>#REF!</v>
      </c>
      <c r="AD26" s="63" t="e">
        <v>#REF!</v>
      </c>
      <c r="AE26" s="63" t="e">
        <v>#REF!</v>
      </c>
      <c r="AF26" s="63" t="e">
        <v>#REF!</v>
      </c>
      <c r="AH26" s="63" t="e">
        <v>#REF!</v>
      </c>
      <c r="AI26" s="63" t="e">
        <v>#REF!</v>
      </c>
      <c r="AJ26" s="63" t="e">
        <v>#REF!</v>
      </c>
      <c r="AK26" s="63" t="e">
        <v>#REF!</v>
      </c>
      <c r="AL26" s="63" t="e">
        <v>#REF!</v>
      </c>
      <c r="AM26" s="63" t="e">
        <v>#REF!</v>
      </c>
      <c r="AN26" s="63" t="e">
        <v>#REF!</v>
      </c>
      <c r="AO26" s="63" t="e">
        <v>#REF!</v>
      </c>
      <c r="AP26" s="63" t="e">
        <v>#REF!</v>
      </c>
      <c r="AQ26" s="63" t="e">
        <v>#REF!</v>
      </c>
      <c r="AR26" s="63" t="e">
        <v>#REF!</v>
      </c>
      <c r="AS26" s="63" t="e">
        <v>#REF!</v>
      </c>
      <c r="AT26" s="63" t="e">
        <v>#REF!</v>
      </c>
      <c r="AU26" s="63" t="e">
        <v>#REF!</v>
      </c>
      <c r="AV26" s="63" t="e">
        <v>#REF!</v>
      </c>
      <c r="AX26" s="63" t="e">
        <v>#REF!</v>
      </c>
      <c r="AY26" s="63" t="e">
        <v>#REF!</v>
      </c>
      <c r="AZ26" s="63" t="e">
        <v>#REF!</v>
      </c>
      <c r="BA26" s="63" t="e">
        <v>#REF!</v>
      </c>
      <c r="BB26" s="63" t="e">
        <v>#REF!</v>
      </c>
      <c r="BC26" s="63" t="e">
        <v>#REF!</v>
      </c>
      <c r="BD26" s="63" t="e">
        <v>#REF!</v>
      </c>
      <c r="BE26" s="63" t="e">
        <v>#REF!</v>
      </c>
      <c r="BF26" s="63" t="e">
        <v>#REF!</v>
      </c>
      <c r="BG26" s="63" t="e">
        <v>#REF!</v>
      </c>
      <c r="BH26" s="63" t="e">
        <v>#REF!</v>
      </c>
      <c r="BI26" s="63" t="e">
        <v>#REF!</v>
      </c>
      <c r="BJ26" s="63" t="e">
        <v>#REF!</v>
      </c>
      <c r="BK26" s="63" t="e">
        <v>#REF!</v>
      </c>
    </row>
    <row r="27" spans="2:63">
      <c r="B27" s="95" t="e">
        <v>#REF!</v>
      </c>
      <c r="C27" s="95" t="e">
        <v>#REF!</v>
      </c>
      <c r="E27" s="95" t="e">
        <v>#REF!</v>
      </c>
      <c r="F27" s="95" t="e">
        <v>#REF!</v>
      </c>
      <c r="M27" s="63" t="e">
        <v>#REF!</v>
      </c>
      <c r="N27" s="63" t="e">
        <v>#REF!</v>
      </c>
      <c r="O27" s="63" t="e">
        <v>#REF!</v>
      </c>
      <c r="P27" s="63" t="e">
        <v>#REF!</v>
      </c>
      <c r="Q27" s="63" t="e">
        <v>#REF!</v>
      </c>
      <c r="R27" s="63" t="e">
        <v>#REF!</v>
      </c>
      <c r="S27" s="63" t="e">
        <v>#REF!</v>
      </c>
      <c r="T27" s="63" t="e">
        <v>#REF!</v>
      </c>
      <c r="U27" s="63" t="e">
        <v>#REF!</v>
      </c>
      <c r="V27" s="63" t="e">
        <v>#REF!</v>
      </c>
      <c r="W27" s="63" t="e">
        <v>#REF!</v>
      </c>
      <c r="X27" s="63" t="e">
        <v>#REF!</v>
      </c>
      <c r="Y27" s="63" t="e">
        <v>#REF!</v>
      </c>
      <c r="Z27" s="63" t="e">
        <v>#REF!</v>
      </c>
      <c r="AA27" s="63" t="e">
        <v>#REF!</v>
      </c>
      <c r="AB27" s="63" t="e">
        <v>#REF!</v>
      </c>
      <c r="AC27" s="63" t="e">
        <v>#REF!</v>
      </c>
      <c r="AD27" s="63" t="e">
        <v>#REF!</v>
      </c>
      <c r="AE27" s="63" t="e">
        <v>#REF!</v>
      </c>
      <c r="AF27" s="63" t="e">
        <v>#REF!</v>
      </c>
      <c r="AH27" s="63" t="e">
        <v>#REF!</v>
      </c>
      <c r="AI27" s="63" t="e">
        <v>#REF!</v>
      </c>
      <c r="AJ27" s="63" t="e">
        <v>#REF!</v>
      </c>
      <c r="AK27" s="63" t="e">
        <v>#REF!</v>
      </c>
      <c r="AL27" s="63" t="e">
        <v>#REF!</v>
      </c>
      <c r="AM27" s="63" t="e">
        <v>#REF!</v>
      </c>
      <c r="AN27" s="63" t="e">
        <v>#REF!</v>
      </c>
      <c r="AO27" s="63" t="e">
        <v>#REF!</v>
      </c>
      <c r="AP27" s="63" t="e">
        <v>#REF!</v>
      </c>
      <c r="AQ27" s="63" t="e">
        <v>#REF!</v>
      </c>
      <c r="AR27" s="63" t="e">
        <v>#REF!</v>
      </c>
      <c r="AS27" s="63" t="e">
        <v>#REF!</v>
      </c>
      <c r="AT27" s="63" t="e">
        <v>#REF!</v>
      </c>
      <c r="AU27" s="63" t="e">
        <v>#REF!</v>
      </c>
      <c r="AV27" s="63" t="e">
        <v>#REF!</v>
      </c>
      <c r="AX27" s="63" t="e">
        <v>#REF!</v>
      </c>
      <c r="AY27" s="63" t="e">
        <v>#REF!</v>
      </c>
      <c r="AZ27" s="63" t="e">
        <v>#REF!</v>
      </c>
      <c r="BA27" s="63" t="e">
        <v>#REF!</v>
      </c>
      <c r="BB27" s="63" t="e">
        <v>#REF!</v>
      </c>
      <c r="BC27" s="63" t="e">
        <v>#REF!</v>
      </c>
      <c r="BD27" s="63" t="e">
        <v>#REF!</v>
      </c>
      <c r="BE27" s="63" t="e">
        <v>#REF!</v>
      </c>
      <c r="BF27" s="63" t="e">
        <v>#REF!</v>
      </c>
      <c r="BG27" s="63" t="e">
        <v>#REF!</v>
      </c>
      <c r="BH27" s="63" t="e">
        <v>#REF!</v>
      </c>
      <c r="BI27" s="63" t="e">
        <v>#REF!</v>
      </c>
      <c r="BJ27" s="63" t="e">
        <v>#REF!</v>
      </c>
      <c r="BK27" s="63" t="e">
        <v>#REF!</v>
      </c>
    </row>
    <row r="28" spans="2:63">
      <c r="B28" s="95" t="e">
        <v>#REF!</v>
      </c>
      <c r="C28" s="95" t="e">
        <v>#REF!</v>
      </c>
      <c r="E28" s="95" t="e">
        <v>#REF!</v>
      </c>
      <c r="F28" s="95" t="e">
        <v>#REF!</v>
      </c>
      <c r="M28" s="63" t="e">
        <v>#REF!</v>
      </c>
      <c r="N28" s="63" t="e">
        <v>#REF!</v>
      </c>
      <c r="O28" s="63" t="e">
        <v>#REF!</v>
      </c>
      <c r="P28" s="63" t="e">
        <v>#REF!</v>
      </c>
      <c r="Q28" s="63" t="e">
        <v>#REF!</v>
      </c>
      <c r="R28" s="63" t="e">
        <v>#REF!</v>
      </c>
      <c r="S28" s="63" t="e">
        <v>#REF!</v>
      </c>
      <c r="T28" s="63" t="e">
        <v>#REF!</v>
      </c>
      <c r="U28" s="63" t="e">
        <v>#REF!</v>
      </c>
      <c r="V28" s="63" t="e">
        <v>#REF!</v>
      </c>
      <c r="W28" s="63" t="e">
        <v>#REF!</v>
      </c>
      <c r="X28" s="63" t="e">
        <v>#REF!</v>
      </c>
      <c r="Y28" s="63" t="e">
        <v>#REF!</v>
      </c>
      <c r="Z28" s="63" t="e">
        <v>#REF!</v>
      </c>
      <c r="AA28" s="63" t="e">
        <v>#REF!</v>
      </c>
      <c r="AB28" s="63" t="e">
        <v>#REF!</v>
      </c>
      <c r="AC28" s="63" t="e">
        <v>#REF!</v>
      </c>
      <c r="AD28" s="63" t="e">
        <v>#REF!</v>
      </c>
      <c r="AE28" s="63" t="e">
        <v>#REF!</v>
      </c>
      <c r="AF28" s="63" t="e">
        <v>#REF!</v>
      </c>
      <c r="AH28" s="63" t="e">
        <v>#REF!</v>
      </c>
      <c r="AI28" s="63" t="e">
        <v>#REF!</v>
      </c>
      <c r="AJ28" s="63" t="e">
        <v>#REF!</v>
      </c>
      <c r="AK28" s="63" t="e">
        <v>#REF!</v>
      </c>
      <c r="AL28" s="63" t="e">
        <v>#REF!</v>
      </c>
      <c r="AM28" s="63" t="e">
        <v>#REF!</v>
      </c>
      <c r="AN28" s="63" t="e">
        <v>#REF!</v>
      </c>
      <c r="AO28" s="63" t="e">
        <v>#REF!</v>
      </c>
      <c r="AP28" s="63" t="e">
        <v>#REF!</v>
      </c>
      <c r="AQ28" s="63" t="e">
        <v>#REF!</v>
      </c>
      <c r="AR28" s="63" t="e">
        <v>#REF!</v>
      </c>
      <c r="AS28" s="63" t="e">
        <v>#REF!</v>
      </c>
      <c r="AT28" s="63" t="e">
        <v>#REF!</v>
      </c>
      <c r="AU28" s="63" t="e">
        <v>#REF!</v>
      </c>
      <c r="AV28" s="63" t="e">
        <v>#REF!</v>
      </c>
      <c r="AX28" s="63" t="e">
        <v>#REF!</v>
      </c>
      <c r="AY28" s="63" t="e">
        <v>#REF!</v>
      </c>
      <c r="AZ28" s="63" t="e">
        <v>#REF!</v>
      </c>
      <c r="BA28" s="63" t="e">
        <v>#REF!</v>
      </c>
      <c r="BB28" s="63" t="e">
        <v>#REF!</v>
      </c>
      <c r="BC28" s="63" t="e">
        <v>#REF!</v>
      </c>
      <c r="BD28" s="63" t="e">
        <v>#REF!</v>
      </c>
      <c r="BE28" s="63" t="e">
        <v>#REF!</v>
      </c>
      <c r="BF28" s="63" t="e">
        <v>#REF!</v>
      </c>
      <c r="BG28" s="63" t="e">
        <v>#REF!</v>
      </c>
      <c r="BH28" s="63" t="e">
        <v>#REF!</v>
      </c>
      <c r="BI28" s="63" t="e">
        <v>#REF!</v>
      </c>
      <c r="BJ28" s="63" t="e">
        <v>#REF!</v>
      </c>
      <c r="BK28" s="63" t="e">
        <v>#REF!</v>
      </c>
    </row>
    <row r="29" spans="2:63">
      <c r="B29" s="95" t="e">
        <v>#REF!</v>
      </c>
      <c r="C29" s="95" t="e">
        <v>#REF!</v>
      </c>
      <c r="E29" s="95" t="e">
        <v>#REF!</v>
      </c>
      <c r="F29" s="95" t="e">
        <v>#REF!</v>
      </c>
      <c r="M29" s="63" t="e">
        <v>#REF!</v>
      </c>
      <c r="N29" s="63" t="e">
        <v>#REF!</v>
      </c>
      <c r="O29" s="63" t="e">
        <v>#REF!</v>
      </c>
      <c r="P29" s="63" t="e">
        <v>#REF!</v>
      </c>
      <c r="Q29" s="63" t="e">
        <v>#REF!</v>
      </c>
      <c r="R29" s="63" t="e">
        <v>#REF!</v>
      </c>
      <c r="S29" s="63" t="e">
        <v>#REF!</v>
      </c>
      <c r="T29" s="63" t="e">
        <v>#REF!</v>
      </c>
      <c r="U29" s="63" t="e">
        <v>#REF!</v>
      </c>
      <c r="V29" s="63" t="e">
        <v>#REF!</v>
      </c>
      <c r="W29" s="63" t="e">
        <v>#REF!</v>
      </c>
      <c r="X29" s="63" t="e">
        <v>#REF!</v>
      </c>
      <c r="Y29" s="63" t="e">
        <v>#REF!</v>
      </c>
      <c r="Z29" s="63" t="e">
        <v>#REF!</v>
      </c>
      <c r="AA29" s="63" t="e">
        <v>#REF!</v>
      </c>
      <c r="AB29" s="63" t="e">
        <v>#REF!</v>
      </c>
      <c r="AC29" s="63" t="e">
        <v>#REF!</v>
      </c>
      <c r="AD29" s="63" t="e">
        <v>#REF!</v>
      </c>
      <c r="AE29" s="63" t="e">
        <v>#REF!</v>
      </c>
      <c r="AF29" s="63" t="e">
        <v>#REF!</v>
      </c>
      <c r="AH29" s="63" t="e">
        <v>#REF!</v>
      </c>
      <c r="AI29" s="63" t="e">
        <v>#REF!</v>
      </c>
      <c r="AJ29" s="63" t="e">
        <v>#REF!</v>
      </c>
      <c r="AK29" s="63" t="e">
        <v>#REF!</v>
      </c>
      <c r="AL29" s="63" t="e">
        <v>#REF!</v>
      </c>
      <c r="AM29" s="63" t="e">
        <v>#REF!</v>
      </c>
      <c r="AN29" s="63" t="e">
        <v>#REF!</v>
      </c>
      <c r="AO29" s="63" t="e">
        <v>#REF!</v>
      </c>
      <c r="AP29" s="63" t="e">
        <v>#REF!</v>
      </c>
      <c r="AQ29" s="63" t="e">
        <v>#REF!</v>
      </c>
      <c r="AR29" s="63" t="e">
        <v>#REF!</v>
      </c>
      <c r="AS29" s="63" t="e">
        <v>#REF!</v>
      </c>
      <c r="AT29" s="63" t="e">
        <v>#REF!</v>
      </c>
      <c r="AU29" s="63" t="e">
        <v>#REF!</v>
      </c>
      <c r="AV29" s="63" t="e">
        <v>#REF!</v>
      </c>
      <c r="AX29" s="63" t="e">
        <v>#REF!</v>
      </c>
      <c r="AY29" s="63" t="e">
        <v>#REF!</v>
      </c>
      <c r="AZ29" s="63" t="e">
        <v>#REF!</v>
      </c>
      <c r="BA29" s="63" t="e">
        <v>#REF!</v>
      </c>
      <c r="BB29" s="63" t="e">
        <v>#REF!</v>
      </c>
      <c r="BC29" s="63" t="e">
        <v>#REF!</v>
      </c>
      <c r="BD29" s="63" t="e">
        <v>#REF!</v>
      </c>
      <c r="BE29" s="63" t="e">
        <v>#REF!</v>
      </c>
      <c r="BF29" s="63" t="e">
        <v>#REF!</v>
      </c>
      <c r="BG29" s="63" t="e">
        <v>#REF!</v>
      </c>
      <c r="BH29" s="63" t="e">
        <v>#REF!</v>
      </c>
      <c r="BI29" s="63" t="e">
        <v>#REF!</v>
      </c>
      <c r="BJ29" s="63" t="e">
        <v>#REF!</v>
      </c>
      <c r="BK29" s="63" t="e">
        <v>#REF!</v>
      </c>
    </row>
    <row r="30" spans="2:63">
      <c r="B30" s="95" t="e">
        <v>#REF!</v>
      </c>
      <c r="C30" s="95" t="e">
        <v>#REF!</v>
      </c>
      <c r="E30" s="95" t="e">
        <v>#REF!</v>
      </c>
      <c r="F30" s="95" t="e">
        <v>#REF!</v>
      </c>
      <c r="M30" s="63" t="e">
        <v>#REF!</v>
      </c>
      <c r="N30" s="63" t="e">
        <v>#REF!</v>
      </c>
      <c r="O30" s="63" t="e">
        <v>#REF!</v>
      </c>
      <c r="P30" s="63" t="e">
        <v>#REF!</v>
      </c>
      <c r="Q30" s="63" t="e">
        <v>#REF!</v>
      </c>
      <c r="R30" s="63" t="e">
        <v>#REF!</v>
      </c>
      <c r="S30" s="63" t="e">
        <v>#REF!</v>
      </c>
      <c r="T30" s="63" t="e">
        <v>#REF!</v>
      </c>
      <c r="U30" s="63" t="e">
        <v>#REF!</v>
      </c>
      <c r="V30" s="63" t="e">
        <v>#REF!</v>
      </c>
      <c r="W30" s="63" t="e">
        <v>#REF!</v>
      </c>
      <c r="X30" s="63" t="e">
        <v>#REF!</v>
      </c>
      <c r="Y30" s="63" t="e">
        <v>#REF!</v>
      </c>
      <c r="Z30" s="63" t="e">
        <v>#REF!</v>
      </c>
      <c r="AA30" s="63" t="e">
        <v>#REF!</v>
      </c>
      <c r="AB30" s="63" t="e">
        <v>#REF!</v>
      </c>
      <c r="AC30" s="63" t="e">
        <v>#REF!</v>
      </c>
      <c r="AD30" s="63" t="e">
        <v>#REF!</v>
      </c>
      <c r="AE30" s="63" t="e">
        <v>#REF!</v>
      </c>
      <c r="AF30" s="63" t="e">
        <v>#REF!</v>
      </c>
      <c r="AH30" s="63" t="e">
        <v>#REF!</v>
      </c>
      <c r="AI30" s="63" t="e">
        <v>#REF!</v>
      </c>
      <c r="AJ30" s="63" t="e">
        <v>#REF!</v>
      </c>
      <c r="AK30" s="63" t="e">
        <v>#REF!</v>
      </c>
      <c r="AL30" s="63" t="e">
        <v>#REF!</v>
      </c>
      <c r="AM30" s="63" t="e">
        <v>#REF!</v>
      </c>
      <c r="AN30" s="63" t="e">
        <v>#REF!</v>
      </c>
      <c r="AO30" s="63" t="e">
        <v>#REF!</v>
      </c>
      <c r="AP30" s="63" t="e">
        <v>#REF!</v>
      </c>
      <c r="AQ30" s="63" t="e">
        <v>#REF!</v>
      </c>
      <c r="AR30" s="63" t="e">
        <v>#REF!</v>
      </c>
      <c r="AS30" s="63" t="e">
        <v>#REF!</v>
      </c>
      <c r="AT30" s="63" t="e">
        <v>#REF!</v>
      </c>
      <c r="AU30" s="63" t="e">
        <v>#REF!</v>
      </c>
      <c r="AV30" s="63" t="e">
        <v>#REF!</v>
      </c>
      <c r="AX30" s="63" t="e">
        <v>#REF!</v>
      </c>
      <c r="AY30" s="63" t="e">
        <v>#REF!</v>
      </c>
      <c r="AZ30" s="63" t="e">
        <v>#REF!</v>
      </c>
      <c r="BA30" s="63" t="e">
        <v>#REF!</v>
      </c>
      <c r="BB30" s="63" t="e">
        <v>#REF!</v>
      </c>
      <c r="BC30" s="63" t="e">
        <v>#REF!</v>
      </c>
      <c r="BD30" s="63" t="e">
        <v>#REF!</v>
      </c>
      <c r="BE30" s="63" t="e">
        <v>#REF!</v>
      </c>
      <c r="BF30" s="63" t="e">
        <v>#REF!</v>
      </c>
      <c r="BG30" s="63" t="e">
        <v>#REF!</v>
      </c>
      <c r="BH30" s="63" t="e">
        <v>#REF!</v>
      </c>
      <c r="BI30" s="63" t="e">
        <v>#REF!</v>
      </c>
      <c r="BJ30" s="63" t="e">
        <v>#REF!</v>
      </c>
      <c r="BK30" s="63" t="e">
        <v>#REF!</v>
      </c>
    </row>
    <row r="31" spans="2:63">
      <c r="B31" s="95" t="e">
        <v>#REF!</v>
      </c>
      <c r="C31" s="95" t="e">
        <v>#REF!</v>
      </c>
      <c r="E31" s="95" t="e">
        <v>#REF!</v>
      </c>
      <c r="F31" s="95" t="e">
        <v>#REF!</v>
      </c>
      <c r="M31" s="63" t="e">
        <v>#REF!</v>
      </c>
      <c r="N31" s="63" t="e">
        <v>#REF!</v>
      </c>
      <c r="O31" s="63" t="e">
        <v>#REF!</v>
      </c>
      <c r="P31" s="63" t="e">
        <v>#REF!</v>
      </c>
      <c r="Q31" s="63" t="e">
        <v>#REF!</v>
      </c>
      <c r="R31" s="63" t="e">
        <v>#REF!</v>
      </c>
      <c r="S31" s="63" t="e">
        <v>#REF!</v>
      </c>
      <c r="T31" s="63" t="e">
        <v>#REF!</v>
      </c>
      <c r="U31" s="63" t="e">
        <v>#REF!</v>
      </c>
      <c r="V31" s="63" t="e">
        <v>#REF!</v>
      </c>
      <c r="W31" s="63" t="e">
        <v>#REF!</v>
      </c>
      <c r="X31" s="63" t="e">
        <v>#REF!</v>
      </c>
      <c r="Y31" s="63" t="e">
        <v>#REF!</v>
      </c>
      <c r="Z31" s="63" t="e">
        <v>#REF!</v>
      </c>
      <c r="AA31" s="63" t="e">
        <v>#REF!</v>
      </c>
      <c r="AB31" s="63" t="e">
        <v>#REF!</v>
      </c>
      <c r="AC31" s="63" t="e">
        <v>#REF!</v>
      </c>
      <c r="AD31" s="63" t="e">
        <v>#REF!</v>
      </c>
      <c r="AE31" s="63" t="e">
        <v>#REF!</v>
      </c>
      <c r="AF31" s="63" t="e">
        <v>#REF!</v>
      </c>
      <c r="AH31" s="63" t="e">
        <v>#REF!</v>
      </c>
      <c r="AI31" s="63" t="e">
        <v>#REF!</v>
      </c>
      <c r="AJ31" s="63" t="e">
        <v>#REF!</v>
      </c>
      <c r="AK31" s="63" t="e">
        <v>#REF!</v>
      </c>
      <c r="AL31" s="63" t="e">
        <v>#REF!</v>
      </c>
      <c r="AM31" s="63" t="e">
        <v>#REF!</v>
      </c>
      <c r="AN31" s="63" t="e">
        <v>#REF!</v>
      </c>
      <c r="AO31" s="63" t="e">
        <v>#REF!</v>
      </c>
      <c r="AP31" s="63" t="e">
        <v>#REF!</v>
      </c>
      <c r="AQ31" s="63" t="e">
        <v>#REF!</v>
      </c>
      <c r="AR31" s="63" t="e">
        <v>#REF!</v>
      </c>
      <c r="AS31" s="63" t="e">
        <v>#REF!</v>
      </c>
      <c r="AT31" s="63" t="e">
        <v>#REF!</v>
      </c>
      <c r="AU31" s="63" t="e">
        <v>#REF!</v>
      </c>
      <c r="AV31" s="63" t="e">
        <v>#REF!</v>
      </c>
      <c r="AX31" s="63" t="e">
        <v>#REF!</v>
      </c>
      <c r="AY31" s="63" t="e">
        <v>#REF!</v>
      </c>
      <c r="AZ31" s="63" t="e">
        <v>#REF!</v>
      </c>
      <c r="BA31" s="63" t="e">
        <v>#REF!</v>
      </c>
      <c r="BB31" s="63" t="e">
        <v>#REF!</v>
      </c>
      <c r="BC31" s="63" t="e">
        <v>#REF!</v>
      </c>
      <c r="BD31" s="63" t="e">
        <v>#REF!</v>
      </c>
      <c r="BE31" s="63" t="e">
        <v>#REF!</v>
      </c>
      <c r="BF31" s="63" t="e">
        <v>#REF!</v>
      </c>
      <c r="BG31" s="63" t="e">
        <v>#REF!</v>
      </c>
      <c r="BH31" s="63" t="e">
        <v>#REF!</v>
      </c>
      <c r="BI31" s="63" t="e">
        <v>#REF!</v>
      </c>
      <c r="BJ31" s="63" t="e">
        <v>#REF!</v>
      </c>
      <c r="BK31" s="63" t="e">
        <v>#REF!</v>
      </c>
    </row>
    <row r="32" spans="2:63">
      <c r="B32" s="95" t="e">
        <v>#REF!</v>
      </c>
      <c r="C32" s="95" t="e">
        <v>#REF!</v>
      </c>
      <c r="E32" s="95" t="e">
        <v>#REF!</v>
      </c>
      <c r="F32" s="95" t="e">
        <v>#REF!</v>
      </c>
      <c r="M32" s="63" t="e">
        <v>#REF!</v>
      </c>
      <c r="N32" s="63" t="e">
        <v>#REF!</v>
      </c>
      <c r="O32" s="63" t="e">
        <v>#REF!</v>
      </c>
      <c r="P32" s="63" t="e">
        <v>#REF!</v>
      </c>
      <c r="Q32" s="63" t="e">
        <v>#REF!</v>
      </c>
      <c r="R32" s="63" t="e">
        <v>#REF!</v>
      </c>
      <c r="S32" s="63" t="e">
        <v>#REF!</v>
      </c>
      <c r="T32" s="63" t="e">
        <v>#REF!</v>
      </c>
      <c r="U32" s="63" t="e">
        <v>#REF!</v>
      </c>
      <c r="V32" s="63" t="e">
        <v>#REF!</v>
      </c>
      <c r="W32" s="63" t="e">
        <v>#REF!</v>
      </c>
      <c r="X32" s="63" t="e">
        <v>#REF!</v>
      </c>
      <c r="Y32" s="63" t="e">
        <v>#REF!</v>
      </c>
      <c r="Z32" s="63" t="e">
        <v>#REF!</v>
      </c>
      <c r="AA32" s="63" t="e">
        <v>#REF!</v>
      </c>
      <c r="AB32" s="63" t="e">
        <v>#REF!</v>
      </c>
      <c r="AC32" s="63" t="e">
        <v>#REF!</v>
      </c>
      <c r="AD32" s="63" t="e">
        <v>#REF!</v>
      </c>
      <c r="AE32" s="63" t="e">
        <v>#REF!</v>
      </c>
      <c r="AF32" s="63" t="e">
        <v>#REF!</v>
      </c>
      <c r="AH32" s="63" t="e">
        <v>#REF!</v>
      </c>
      <c r="AI32" s="63" t="e">
        <v>#REF!</v>
      </c>
      <c r="AJ32" s="63" t="e">
        <v>#REF!</v>
      </c>
      <c r="AK32" s="63" t="e">
        <v>#REF!</v>
      </c>
      <c r="AL32" s="63" t="e">
        <v>#REF!</v>
      </c>
      <c r="AM32" s="63" t="e">
        <v>#REF!</v>
      </c>
      <c r="AN32" s="63" t="e">
        <v>#REF!</v>
      </c>
      <c r="AO32" s="63" t="e">
        <v>#REF!</v>
      </c>
      <c r="AP32" s="63" t="e">
        <v>#REF!</v>
      </c>
      <c r="AQ32" s="63" t="e">
        <v>#REF!</v>
      </c>
      <c r="AR32" s="63" t="e">
        <v>#REF!</v>
      </c>
      <c r="AS32" s="63" t="e">
        <v>#REF!</v>
      </c>
      <c r="AT32" s="63" t="e">
        <v>#REF!</v>
      </c>
      <c r="AU32" s="63" t="e">
        <v>#REF!</v>
      </c>
      <c r="AV32" s="63" t="e">
        <v>#REF!</v>
      </c>
      <c r="AX32" s="63" t="e">
        <v>#REF!</v>
      </c>
      <c r="AY32" s="63" t="e">
        <v>#REF!</v>
      </c>
      <c r="AZ32" s="63" t="e">
        <v>#REF!</v>
      </c>
      <c r="BA32" s="63" t="e">
        <v>#REF!</v>
      </c>
      <c r="BB32" s="63" t="e">
        <v>#REF!</v>
      </c>
      <c r="BC32" s="63" t="e">
        <v>#REF!</v>
      </c>
      <c r="BD32" s="63" t="e">
        <v>#REF!</v>
      </c>
      <c r="BE32" s="63" t="e">
        <v>#REF!</v>
      </c>
      <c r="BF32" s="63" t="e">
        <v>#REF!</v>
      </c>
      <c r="BG32" s="63" t="e">
        <v>#REF!</v>
      </c>
      <c r="BH32" s="63" t="e">
        <v>#REF!</v>
      </c>
      <c r="BI32" s="63" t="e">
        <v>#REF!</v>
      </c>
      <c r="BJ32" s="63" t="e">
        <v>#REF!</v>
      </c>
      <c r="BK32" s="63" t="e">
        <v>#REF!</v>
      </c>
    </row>
    <row r="33" spans="2:63">
      <c r="B33" s="95" t="e">
        <v>#REF!</v>
      </c>
      <c r="C33" s="95" t="e">
        <v>#REF!</v>
      </c>
      <c r="E33" s="95" t="e">
        <v>#REF!</v>
      </c>
      <c r="F33" s="95" t="e">
        <v>#REF!</v>
      </c>
      <c r="M33" s="63" t="e">
        <v>#REF!</v>
      </c>
      <c r="N33" s="63" t="e">
        <v>#REF!</v>
      </c>
      <c r="O33" s="63" t="e">
        <v>#REF!</v>
      </c>
      <c r="P33" s="63" t="e">
        <v>#REF!</v>
      </c>
      <c r="Q33" s="63" t="e">
        <v>#REF!</v>
      </c>
      <c r="R33" s="63" t="e">
        <v>#REF!</v>
      </c>
      <c r="S33" s="63" t="e">
        <v>#REF!</v>
      </c>
      <c r="T33" s="63" t="e">
        <v>#REF!</v>
      </c>
      <c r="U33" s="63" t="e">
        <v>#REF!</v>
      </c>
      <c r="V33" s="63" t="e">
        <v>#REF!</v>
      </c>
      <c r="W33" s="63" t="e">
        <v>#REF!</v>
      </c>
      <c r="X33" s="63" t="e">
        <v>#REF!</v>
      </c>
      <c r="Y33" s="63" t="e">
        <v>#REF!</v>
      </c>
      <c r="Z33" s="63" t="e">
        <v>#REF!</v>
      </c>
      <c r="AA33" s="63" t="e">
        <v>#REF!</v>
      </c>
      <c r="AB33" s="63" t="e">
        <v>#REF!</v>
      </c>
      <c r="AC33" s="63" t="e">
        <v>#REF!</v>
      </c>
      <c r="AD33" s="63" t="e">
        <v>#REF!</v>
      </c>
      <c r="AE33" s="63" t="e">
        <v>#REF!</v>
      </c>
      <c r="AF33" s="63" t="e">
        <v>#REF!</v>
      </c>
      <c r="AH33" s="63" t="e">
        <v>#REF!</v>
      </c>
      <c r="AI33" s="63" t="e">
        <v>#REF!</v>
      </c>
      <c r="AJ33" s="63" t="e">
        <v>#REF!</v>
      </c>
      <c r="AK33" s="63" t="e">
        <v>#REF!</v>
      </c>
      <c r="AL33" s="63" t="e">
        <v>#REF!</v>
      </c>
      <c r="AM33" s="63" t="e">
        <v>#REF!</v>
      </c>
      <c r="AN33" s="63" t="e">
        <v>#REF!</v>
      </c>
      <c r="AO33" s="63" t="e">
        <v>#REF!</v>
      </c>
      <c r="AP33" s="63" t="e">
        <v>#REF!</v>
      </c>
      <c r="AQ33" s="63" t="e">
        <v>#REF!</v>
      </c>
      <c r="AR33" s="63" t="e">
        <v>#REF!</v>
      </c>
      <c r="AS33" s="63" t="e">
        <v>#REF!</v>
      </c>
      <c r="AT33" s="63" t="e">
        <v>#REF!</v>
      </c>
      <c r="AU33" s="63" t="e">
        <v>#REF!</v>
      </c>
      <c r="AV33" s="63" t="e">
        <v>#REF!</v>
      </c>
      <c r="AX33" s="63" t="e">
        <v>#REF!</v>
      </c>
      <c r="AY33" s="63" t="e">
        <v>#REF!</v>
      </c>
      <c r="AZ33" s="63" t="e">
        <v>#REF!</v>
      </c>
      <c r="BA33" s="63" t="e">
        <v>#REF!</v>
      </c>
      <c r="BB33" s="63" t="e">
        <v>#REF!</v>
      </c>
      <c r="BC33" s="63" t="e">
        <v>#REF!</v>
      </c>
      <c r="BD33" s="63" t="e">
        <v>#REF!</v>
      </c>
      <c r="BE33" s="63" t="e">
        <v>#REF!</v>
      </c>
      <c r="BF33" s="63" t="e">
        <v>#REF!</v>
      </c>
      <c r="BG33" s="63" t="e">
        <v>#REF!</v>
      </c>
      <c r="BH33" s="63" t="e">
        <v>#REF!</v>
      </c>
      <c r="BI33" s="63" t="e">
        <v>#REF!</v>
      </c>
      <c r="BJ33" s="63" t="e">
        <v>#REF!</v>
      </c>
      <c r="BK33" s="63" t="e">
        <v>#REF!</v>
      </c>
    </row>
    <row r="34" spans="2:63">
      <c r="B34" s="95" t="e">
        <v>#REF!</v>
      </c>
      <c r="C34" s="95" t="e">
        <v>#REF!</v>
      </c>
      <c r="E34" s="95" t="e">
        <v>#REF!</v>
      </c>
      <c r="F34" s="95" t="e">
        <v>#REF!</v>
      </c>
      <c r="M34" s="63" t="e">
        <v>#REF!</v>
      </c>
      <c r="N34" s="63" t="e">
        <v>#REF!</v>
      </c>
      <c r="O34" s="63" t="e">
        <v>#REF!</v>
      </c>
      <c r="P34" s="63" t="e">
        <v>#REF!</v>
      </c>
      <c r="Q34" s="63" t="e">
        <v>#REF!</v>
      </c>
      <c r="R34" s="63" t="e">
        <v>#REF!</v>
      </c>
      <c r="S34" s="63" t="e">
        <v>#REF!</v>
      </c>
      <c r="T34" s="63" t="e">
        <v>#REF!</v>
      </c>
      <c r="U34" s="63" t="e">
        <v>#REF!</v>
      </c>
      <c r="V34" s="63" t="e">
        <v>#REF!</v>
      </c>
      <c r="W34" s="63" t="e">
        <v>#REF!</v>
      </c>
      <c r="X34" s="63" t="e">
        <v>#REF!</v>
      </c>
      <c r="Y34" s="63" t="e">
        <v>#REF!</v>
      </c>
      <c r="Z34" s="63" t="e">
        <v>#REF!</v>
      </c>
      <c r="AA34" s="63" t="e">
        <v>#REF!</v>
      </c>
      <c r="AB34" s="63" t="e">
        <v>#REF!</v>
      </c>
      <c r="AC34" s="63" t="e">
        <v>#REF!</v>
      </c>
      <c r="AD34" s="63" t="e">
        <v>#REF!</v>
      </c>
      <c r="AE34" s="63" t="e">
        <v>#REF!</v>
      </c>
      <c r="AF34" s="63" t="e">
        <v>#REF!</v>
      </c>
      <c r="AH34" s="63" t="e">
        <v>#REF!</v>
      </c>
      <c r="AI34" s="63" t="e">
        <v>#REF!</v>
      </c>
      <c r="AJ34" s="63" t="e">
        <v>#REF!</v>
      </c>
      <c r="AK34" s="63" t="e">
        <v>#REF!</v>
      </c>
      <c r="AL34" s="63" t="e">
        <v>#REF!</v>
      </c>
      <c r="AM34" s="63" t="e">
        <v>#REF!</v>
      </c>
      <c r="AN34" s="63" t="e">
        <v>#REF!</v>
      </c>
      <c r="AO34" s="63" t="e">
        <v>#REF!</v>
      </c>
      <c r="AP34" s="63" t="e">
        <v>#REF!</v>
      </c>
      <c r="AQ34" s="63" t="e">
        <v>#REF!</v>
      </c>
      <c r="AR34" s="63" t="e">
        <v>#REF!</v>
      </c>
      <c r="AS34" s="63" t="e">
        <v>#REF!</v>
      </c>
      <c r="AT34" s="63" t="e">
        <v>#REF!</v>
      </c>
      <c r="AU34" s="63" t="e">
        <v>#REF!</v>
      </c>
      <c r="AV34" s="63" t="e">
        <v>#REF!</v>
      </c>
      <c r="AX34" s="63" t="e">
        <v>#REF!</v>
      </c>
      <c r="AY34" s="63" t="e">
        <v>#REF!</v>
      </c>
      <c r="AZ34" s="63" t="e">
        <v>#REF!</v>
      </c>
      <c r="BA34" s="63" t="e">
        <v>#REF!</v>
      </c>
      <c r="BB34" s="63" t="e">
        <v>#REF!</v>
      </c>
      <c r="BC34" s="63" t="e">
        <v>#REF!</v>
      </c>
      <c r="BD34" s="63" t="e">
        <v>#REF!</v>
      </c>
      <c r="BE34" s="63" t="e">
        <v>#REF!</v>
      </c>
      <c r="BF34" s="63" t="e">
        <v>#REF!</v>
      </c>
      <c r="BG34" s="63" t="e">
        <v>#REF!</v>
      </c>
      <c r="BH34" s="63" t="e">
        <v>#REF!</v>
      </c>
      <c r="BI34" s="63" t="e">
        <v>#REF!</v>
      </c>
      <c r="BJ34" s="63" t="e">
        <v>#REF!</v>
      </c>
      <c r="BK34" s="63" t="e">
        <v>#REF!</v>
      </c>
    </row>
    <row r="35" spans="2:63">
      <c r="B35" s="95" t="e">
        <v>#REF!</v>
      </c>
      <c r="C35" s="95" t="e">
        <v>#REF!</v>
      </c>
      <c r="E35" s="95" t="e">
        <v>#REF!</v>
      </c>
      <c r="F35" s="95" t="e">
        <v>#REF!</v>
      </c>
      <c r="M35" s="63" t="e">
        <v>#REF!</v>
      </c>
      <c r="N35" s="63" t="e">
        <v>#REF!</v>
      </c>
      <c r="O35" s="63" t="e">
        <v>#REF!</v>
      </c>
      <c r="P35" s="63" t="e">
        <v>#REF!</v>
      </c>
      <c r="Q35" s="63" t="e">
        <v>#REF!</v>
      </c>
      <c r="R35" s="63" t="e">
        <v>#REF!</v>
      </c>
      <c r="S35" s="63" t="e">
        <v>#REF!</v>
      </c>
      <c r="T35" s="63" t="e">
        <v>#REF!</v>
      </c>
      <c r="U35" s="63" t="e">
        <v>#REF!</v>
      </c>
      <c r="V35" s="63" t="e">
        <v>#REF!</v>
      </c>
      <c r="W35" s="63" t="e">
        <v>#REF!</v>
      </c>
      <c r="X35" s="63" t="e">
        <v>#REF!</v>
      </c>
      <c r="Y35" s="63" t="e">
        <v>#REF!</v>
      </c>
      <c r="Z35" s="63" t="e">
        <v>#REF!</v>
      </c>
      <c r="AA35" s="63" t="e">
        <v>#REF!</v>
      </c>
      <c r="AB35" s="63" t="e">
        <v>#REF!</v>
      </c>
      <c r="AC35" s="63" t="e">
        <v>#REF!</v>
      </c>
      <c r="AD35" s="63" t="e">
        <v>#REF!</v>
      </c>
      <c r="AE35" s="63" t="e">
        <v>#REF!</v>
      </c>
      <c r="AF35" s="63" t="e">
        <v>#REF!</v>
      </c>
      <c r="AH35" s="63" t="e">
        <v>#REF!</v>
      </c>
      <c r="AI35" s="63" t="e">
        <v>#REF!</v>
      </c>
      <c r="AJ35" s="63" t="e">
        <v>#REF!</v>
      </c>
      <c r="AK35" s="63" t="e">
        <v>#REF!</v>
      </c>
      <c r="AL35" s="63" t="e">
        <v>#REF!</v>
      </c>
      <c r="AM35" s="63" t="e">
        <v>#REF!</v>
      </c>
      <c r="AN35" s="63" t="e">
        <v>#REF!</v>
      </c>
      <c r="AO35" s="63" t="e">
        <v>#REF!</v>
      </c>
      <c r="AP35" s="63" t="e">
        <v>#REF!</v>
      </c>
      <c r="AQ35" s="63" t="e">
        <v>#REF!</v>
      </c>
      <c r="AR35" s="63" t="e">
        <v>#REF!</v>
      </c>
      <c r="AS35" s="63" t="e">
        <v>#REF!</v>
      </c>
      <c r="AT35" s="63" t="e">
        <v>#REF!</v>
      </c>
      <c r="AU35" s="63" t="e">
        <v>#REF!</v>
      </c>
      <c r="AV35" s="63" t="e">
        <v>#REF!</v>
      </c>
      <c r="AX35" s="63" t="e">
        <v>#REF!</v>
      </c>
      <c r="AY35" s="63" t="e">
        <v>#REF!</v>
      </c>
      <c r="AZ35" s="63" t="e">
        <v>#REF!</v>
      </c>
      <c r="BA35" s="63" t="e">
        <v>#REF!</v>
      </c>
      <c r="BB35" s="63" t="e">
        <v>#REF!</v>
      </c>
      <c r="BC35" s="63" t="e">
        <v>#REF!</v>
      </c>
      <c r="BD35" s="63" t="e">
        <v>#REF!</v>
      </c>
      <c r="BE35" s="63" t="e">
        <v>#REF!</v>
      </c>
      <c r="BF35" s="63" t="e">
        <v>#REF!</v>
      </c>
      <c r="BG35" s="63" t="e">
        <v>#REF!</v>
      </c>
      <c r="BH35" s="63" t="e">
        <v>#REF!</v>
      </c>
      <c r="BI35" s="63" t="e">
        <v>#REF!</v>
      </c>
      <c r="BJ35" s="63" t="e">
        <v>#REF!</v>
      </c>
      <c r="BK35" s="63" t="e">
        <v>#REF!</v>
      </c>
    </row>
    <row r="36" spans="2:63">
      <c r="B36" s="95" t="e">
        <v>#REF!</v>
      </c>
      <c r="C36" s="95" t="e">
        <v>#REF!</v>
      </c>
      <c r="E36" s="95" t="e">
        <v>#REF!</v>
      </c>
      <c r="F36" s="95" t="e">
        <v>#REF!</v>
      </c>
      <c r="M36" s="63" t="e">
        <v>#REF!</v>
      </c>
      <c r="N36" s="63" t="e">
        <v>#REF!</v>
      </c>
      <c r="O36" s="63" t="e">
        <v>#REF!</v>
      </c>
      <c r="P36" s="63" t="e">
        <v>#REF!</v>
      </c>
      <c r="Q36" s="63" t="e">
        <v>#REF!</v>
      </c>
      <c r="R36" s="63" t="e">
        <v>#REF!</v>
      </c>
      <c r="S36" s="63" t="e">
        <v>#REF!</v>
      </c>
      <c r="T36" s="63" t="e">
        <v>#REF!</v>
      </c>
      <c r="U36" s="63" t="e">
        <v>#REF!</v>
      </c>
      <c r="V36" s="63" t="e">
        <v>#REF!</v>
      </c>
      <c r="W36" s="63" t="e">
        <v>#REF!</v>
      </c>
      <c r="X36" s="63" t="e">
        <v>#REF!</v>
      </c>
      <c r="Y36" s="63" t="e">
        <v>#REF!</v>
      </c>
      <c r="Z36" s="63" t="e">
        <v>#REF!</v>
      </c>
      <c r="AA36" s="63" t="e">
        <v>#REF!</v>
      </c>
      <c r="AB36" s="63" t="e">
        <v>#REF!</v>
      </c>
      <c r="AC36" s="63" t="e">
        <v>#REF!</v>
      </c>
      <c r="AD36" s="63" t="e">
        <v>#REF!</v>
      </c>
      <c r="AE36" s="63" t="e">
        <v>#REF!</v>
      </c>
      <c r="AF36" s="63" t="e">
        <v>#REF!</v>
      </c>
      <c r="AH36" s="63" t="e">
        <v>#REF!</v>
      </c>
      <c r="AI36" s="63" t="e">
        <v>#REF!</v>
      </c>
      <c r="AJ36" s="63" t="e">
        <v>#REF!</v>
      </c>
      <c r="AK36" s="63" t="e">
        <v>#REF!</v>
      </c>
      <c r="AL36" s="63" t="e">
        <v>#REF!</v>
      </c>
      <c r="AM36" s="63" t="e">
        <v>#REF!</v>
      </c>
      <c r="AN36" s="63" t="e">
        <v>#REF!</v>
      </c>
      <c r="AO36" s="63" t="e">
        <v>#REF!</v>
      </c>
      <c r="AP36" s="63" t="e">
        <v>#REF!</v>
      </c>
      <c r="AQ36" s="63" t="e">
        <v>#REF!</v>
      </c>
      <c r="AR36" s="63" t="e">
        <v>#REF!</v>
      </c>
      <c r="AS36" s="63" t="e">
        <v>#REF!</v>
      </c>
      <c r="AT36" s="63" t="e">
        <v>#REF!</v>
      </c>
      <c r="AU36" s="63" t="e">
        <v>#REF!</v>
      </c>
      <c r="AV36" s="63" t="e">
        <v>#REF!</v>
      </c>
      <c r="AX36" s="63" t="e">
        <v>#REF!</v>
      </c>
      <c r="AY36" s="63" t="e">
        <v>#REF!</v>
      </c>
      <c r="AZ36" s="63" t="e">
        <v>#REF!</v>
      </c>
      <c r="BA36" s="63" t="e">
        <v>#REF!</v>
      </c>
      <c r="BB36" s="63" t="e">
        <v>#REF!</v>
      </c>
      <c r="BC36" s="63" t="e">
        <v>#REF!</v>
      </c>
      <c r="BD36" s="63" t="e">
        <v>#REF!</v>
      </c>
      <c r="BE36" s="63" t="e">
        <v>#REF!</v>
      </c>
      <c r="BF36" s="63" t="e">
        <v>#REF!</v>
      </c>
      <c r="BG36" s="63" t="e">
        <v>#REF!</v>
      </c>
      <c r="BH36" s="63" t="e">
        <v>#REF!</v>
      </c>
      <c r="BI36" s="63" t="e">
        <v>#REF!</v>
      </c>
      <c r="BJ36" s="63" t="e">
        <v>#REF!</v>
      </c>
      <c r="BK36" s="63" t="e">
        <v>#REF!</v>
      </c>
    </row>
    <row r="37" spans="2:63">
      <c r="B37" s="95" t="e">
        <v>#REF!</v>
      </c>
      <c r="C37" s="95" t="e">
        <v>#REF!</v>
      </c>
      <c r="E37" s="95" t="e">
        <v>#REF!</v>
      </c>
      <c r="F37" s="95" t="e">
        <v>#REF!</v>
      </c>
      <c r="M37" s="63" t="e">
        <v>#REF!</v>
      </c>
      <c r="N37" s="63" t="e">
        <v>#REF!</v>
      </c>
      <c r="O37" s="63" t="e">
        <v>#REF!</v>
      </c>
      <c r="P37" s="63" t="e">
        <v>#REF!</v>
      </c>
      <c r="Q37" s="63" t="e">
        <v>#REF!</v>
      </c>
      <c r="R37" s="63" t="e">
        <v>#REF!</v>
      </c>
      <c r="S37" s="63" t="e">
        <v>#REF!</v>
      </c>
      <c r="T37" s="63" t="e">
        <v>#REF!</v>
      </c>
      <c r="U37" s="63" t="e">
        <v>#REF!</v>
      </c>
      <c r="V37" s="63" t="e">
        <v>#REF!</v>
      </c>
      <c r="W37" s="63" t="e">
        <v>#REF!</v>
      </c>
      <c r="X37" s="63" t="e">
        <v>#REF!</v>
      </c>
      <c r="Y37" s="63" t="e">
        <v>#REF!</v>
      </c>
      <c r="Z37" s="63" t="e">
        <v>#REF!</v>
      </c>
      <c r="AA37" s="63" t="e">
        <v>#REF!</v>
      </c>
      <c r="AB37" s="63" t="e">
        <v>#REF!</v>
      </c>
      <c r="AC37" s="63" t="e">
        <v>#REF!</v>
      </c>
      <c r="AD37" s="63" t="e">
        <v>#REF!</v>
      </c>
      <c r="AE37" s="63" t="e">
        <v>#REF!</v>
      </c>
      <c r="AF37" s="63" t="e">
        <v>#REF!</v>
      </c>
      <c r="AH37" s="63" t="e">
        <v>#REF!</v>
      </c>
      <c r="AI37" s="63" t="e">
        <v>#REF!</v>
      </c>
      <c r="AJ37" s="63" t="e">
        <v>#REF!</v>
      </c>
      <c r="AK37" s="63" t="e">
        <v>#REF!</v>
      </c>
      <c r="AL37" s="63" t="e">
        <v>#REF!</v>
      </c>
      <c r="AM37" s="63" t="e">
        <v>#REF!</v>
      </c>
      <c r="AN37" s="63" t="e">
        <v>#REF!</v>
      </c>
      <c r="AO37" s="63" t="e">
        <v>#REF!</v>
      </c>
      <c r="AP37" s="63" t="e">
        <v>#REF!</v>
      </c>
      <c r="AQ37" s="63" t="e">
        <v>#REF!</v>
      </c>
      <c r="AR37" s="63" t="e">
        <v>#REF!</v>
      </c>
      <c r="AS37" s="63" t="e">
        <v>#REF!</v>
      </c>
      <c r="AT37" s="63" t="e">
        <v>#REF!</v>
      </c>
      <c r="AU37" s="63" t="e">
        <v>#REF!</v>
      </c>
      <c r="AV37" s="63" t="e">
        <v>#REF!</v>
      </c>
      <c r="AX37" s="63" t="e">
        <v>#REF!</v>
      </c>
      <c r="AY37" s="63" t="e">
        <v>#REF!</v>
      </c>
      <c r="AZ37" s="63" t="e">
        <v>#REF!</v>
      </c>
      <c r="BA37" s="63" t="e">
        <v>#REF!</v>
      </c>
      <c r="BB37" s="63" t="e">
        <v>#REF!</v>
      </c>
      <c r="BC37" s="63" t="e">
        <v>#REF!</v>
      </c>
      <c r="BD37" s="63" t="e">
        <v>#REF!</v>
      </c>
      <c r="BE37" s="63" t="e">
        <v>#REF!</v>
      </c>
      <c r="BF37" s="63" t="e">
        <v>#REF!</v>
      </c>
      <c r="BG37" s="63" t="e">
        <v>#REF!</v>
      </c>
      <c r="BH37" s="63" t="e">
        <v>#REF!</v>
      </c>
      <c r="BI37" s="63" t="e">
        <v>#REF!</v>
      </c>
      <c r="BJ37" s="63" t="e">
        <v>#REF!</v>
      </c>
      <c r="BK37" s="63" t="e">
        <v>#REF!</v>
      </c>
    </row>
    <row r="38" spans="2:63">
      <c r="B38" s="95" t="e">
        <v>#REF!</v>
      </c>
      <c r="C38" s="95" t="e">
        <v>#REF!</v>
      </c>
      <c r="E38" s="95" t="e">
        <v>#REF!</v>
      </c>
      <c r="F38" s="95" t="e">
        <v>#REF!</v>
      </c>
      <c r="M38" s="63" t="e">
        <v>#REF!</v>
      </c>
      <c r="N38" s="63" t="e">
        <v>#REF!</v>
      </c>
      <c r="O38" s="63" t="e">
        <v>#REF!</v>
      </c>
      <c r="P38" s="63" t="e">
        <v>#REF!</v>
      </c>
      <c r="Q38" s="63" t="e">
        <v>#REF!</v>
      </c>
      <c r="R38" s="63" t="e">
        <v>#REF!</v>
      </c>
      <c r="S38" s="63" t="e">
        <v>#REF!</v>
      </c>
      <c r="T38" s="63" t="e">
        <v>#REF!</v>
      </c>
      <c r="U38" s="63" t="e">
        <v>#REF!</v>
      </c>
      <c r="V38" s="63" t="e">
        <v>#REF!</v>
      </c>
      <c r="W38" s="63" t="e">
        <v>#REF!</v>
      </c>
      <c r="X38" s="63" t="e">
        <v>#REF!</v>
      </c>
      <c r="Y38" s="63" t="e">
        <v>#REF!</v>
      </c>
      <c r="Z38" s="63" t="e">
        <v>#REF!</v>
      </c>
      <c r="AA38" s="63" t="e">
        <v>#REF!</v>
      </c>
      <c r="AB38" s="63" t="e">
        <v>#REF!</v>
      </c>
      <c r="AC38" s="63" t="e">
        <v>#REF!</v>
      </c>
      <c r="AD38" s="63" t="e">
        <v>#REF!</v>
      </c>
      <c r="AE38" s="63" t="e">
        <v>#REF!</v>
      </c>
      <c r="AF38" s="63" t="e">
        <v>#REF!</v>
      </c>
      <c r="AH38" s="63" t="e">
        <v>#REF!</v>
      </c>
      <c r="AI38" s="63" t="e">
        <v>#REF!</v>
      </c>
      <c r="AJ38" s="63" t="e">
        <v>#REF!</v>
      </c>
      <c r="AK38" s="63" t="e">
        <v>#REF!</v>
      </c>
      <c r="AL38" s="63" t="e">
        <v>#REF!</v>
      </c>
      <c r="AM38" s="63" t="e">
        <v>#REF!</v>
      </c>
      <c r="AN38" s="63" t="e">
        <v>#REF!</v>
      </c>
      <c r="AO38" s="63" t="e">
        <v>#REF!</v>
      </c>
      <c r="AP38" s="63" t="e">
        <v>#REF!</v>
      </c>
      <c r="AQ38" s="63" t="e">
        <v>#REF!</v>
      </c>
      <c r="AR38" s="63" t="e">
        <v>#REF!</v>
      </c>
      <c r="AS38" s="63" t="e">
        <v>#REF!</v>
      </c>
      <c r="AT38" s="63" t="e">
        <v>#REF!</v>
      </c>
      <c r="AU38" s="63" t="e">
        <v>#REF!</v>
      </c>
      <c r="AV38" s="63" t="e">
        <v>#REF!</v>
      </c>
      <c r="AX38" s="63" t="e">
        <v>#REF!</v>
      </c>
      <c r="AY38" s="63" t="e">
        <v>#REF!</v>
      </c>
      <c r="AZ38" s="63" t="e">
        <v>#REF!</v>
      </c>
      <c r="BA38" s="63" t="e">
        <v>#REF!</v>
      </c>
      <c r="BB38" s="63" t="e">
        <v>#REF!</v>
      </c>
      <c r="BC38" s="63" t="e">
        <v>#REF!</v>
      </c>
      <c r="BD38" s="63" t="e">
        <v>#REF!</v>
      </c>
      <c r="BE38" s="63" t="e">
        <v>#REF!</v>
      </c>
      <c r="BF38" s="63" t="e">
        <v>#REF!</v>
      </c>
      <c r="BG38" s="63" t="e">
        <v>#REF!</v>
      </c>
      <c r="BH38" s="63" t="e">
        <v>#REF!</v>
      </c>
      <c r="BI38" s="63" t="e">
        <v>#REF!</v>
      </c>
      <c r="BJ38" s="63" t="e">
        <v>#REF!</v>
      </c>
      <c r="BK38" s="63" t="e">
        <v>#REF!</v>
      </c>
    </row>
    <row r="39" spans="2:63">
      <c r="B39" s="95" t="e">
        <v>#REF!</v>
      </c>
      <c r="C39" s="95" t="e">
        <v>#REF!</v>
      </c>
      <c r="E39" s="95" t="e">
        <v>#REF!</v>
      </c>
      <c r="F39" s="95" t="e">
        <v>#REF!</v>
      </c>
      <c r="M39" s="63" t="e">
        <v>#REF!</v>
      </c>
      <c r="N39" s="63" t="e">
        <v>#REF!</v>
      </c>
      <c r="O39" s="63" t="e">
        <v>#REF!</v>
      </c>
      <c r="P39" s="63" t="e">
        <v>#REF!</v>
      </c>
      <c r="Q39" s="63" t="e">
        <v>#REF!</v>
      </c>
      <c r="R39" s="63" t="e">
        <v>#REF!</v>
      </c>
      <c r="S39" s="63" t="e">
        <v>#REF!</v>
      </c>
      <c r="T39" s="63" t="e">
        <v>#REF!</v>
      </c>
      <c r="U39" s="63" t="e">
        <v>#REF!</v>
      </c>
      <c r="V39" s="63" t="e">
        <v>#REF!</v>
      </c>
      <c r="W39" s="63" t="e">
        <v>#REF!</v>
      </c>
      <c r="X39" s="63" t="e">
        <v>#REF!</v>
      </c>
      <c r="Y39" s="63" t="e">
        <v>#REF!</v>
      </c>
      <c r="Z39" s="63" t="e">
        <v>#REF!</v>
      </c>
      <c r="AA39" s="63" t="e">
        <v>#REF!</v>
      </c>
      <c r="AB39" s="63" t="e">
        <v>#REF!</v>
      </c>
      <c r="AC39" s="63" t="e">
        <v>#REF!</v>
      </c>
      <c r="AD39" s="63" t="e">
        <v>#REF!</v>
      </c>
      <c r="AE39" s="63" t="e">
        <v>#REF!</v>
      </c>
      <c r="AF39" s="63" t="e">
        <v>#REF!</v>
      </c>
      <c r="AH39" s="63" t="e">
        <v>#REF!</v>
      </c>
      <c r="AI39" s="63" t="e">
        <v>#REF!</v>
      </c>
      <c r="AJ39" s="63" t="e">
        <v>#REF!</v>
      </c>
      <c r="AK39" s="63" t="e">
        <v>#REF!</v>
      </c>
      <c r="AL39" s="63" t="e">
        <v>#REF!</v>
      </c>
      <c r="AM39" s="63" t="e">
        <v>#REF!</v>
      </c>
      <c r="AN39" s="63" t="e">
        <v>#REF!</v>
      </c>
      <c r="AO39" s="63" t="e">
        <v>#REF!</v>
      </c>
      <c r="AP39" s="63" t="e">
        <v>#REF!</v>
      </c>
      <c r="AQ39" s="63" t="e">
        <v>#REF!</v>
      </c>
      <c r="AR39" s="63" t="e">
        <v>#REF!</v>
      </c>
      <c r="AS39" s="63" t="e">
        <v>#REF!</v>
      </c>
      <c r="AT39" s="63" t="e">
        <v>#REF!</v>
      </c>
      <c r="AU39" s="63" t="e">
        <v>#REF!</v>
      </c>
      <c r="AV39" s="63" t="e">
        <v>#REF!</v>
      </c>
      <c r="AX39" s="63" t="e">
        <v>#REF!</v>
      </c>
      <c r="AY39" s="63" t="e">
        <v>#REF!</v>
      </c>
      <c r="AZ39" s="63" t="e">
        <v>#REF!</v>
      </c>
      <c r="BA39" s="63" t="e">
        <v>#REF!</v>
      </c>
      <c r="BB39" s="63" t="e">
        <v>#REF!</v>
      </c>
      <c r="BC39" s="63" t="e">
        <v>#REF!</v>
      </c>
      <c r="BD39" s="63" t="e">
        <v>#REF!</v>
      </c>
      <c r="BE39" s="63" t="e">
        <v>#REF!</v>
      </c>
      <c r="BF39" s="63" t="e">
        <v>#REF!</v>
      </c>
      <c r="BG39" s="63" t="e">
        <v>#REF!</v>
      </c>
      <c r="BH39" s="63" t="e">
        <v>#REF!</v>
      </c>
      <c r="BI39" s="63" t="e">
        <v>#REF!</v>
      </c>
      <c r="BJ39" s="63" t="e">
        <v>#REF!</v>
      </c>
      <c r="BK39" s="63" t="e">
        <v>#REF!</v>
      </c>
    </row>
    <row r="40" spans="2:63">
      <c r="B40" s="95" t="e">
        <v>#REF!</v>
      </c>
      <c r="C40" s="95" t="e">
        <v>#REF!</v>
      </c>
      <c r="E40" s="95" t="e">
        <v>#REF!</v>
      </c>
      <c r="F40" s="95" t="e">
        <v>#REF!</v>
      </c>
      <c r="M40" s="63" t="e">
        <v>#REF!</v>
      </c>
      <c r="N40" s="63" t="e">
        <v>#REF!</v>
      </c>
      <c r="O40" s="63" t="e">
        <v>#REF!</v>
      </c>
      <c r="P40" s="63" t="e">
        <v>#REF!</v>
      </c>
      <c r="Q40" s="63" t="e">
        <v>#REF!</v>
      </c>
      <c r="R40" s="63" t="e">
        <v>#REF!</v>
      </c>
      <c r="S40" s="63" t="e">
        <v>#REF!</v>
      </c>
      <c r="T40" s="63" t="e">
        <v>#REF!</v>
      </c>
      <c r="U40" s="63" t="e">
        <v>#REF!</v>
      </c>
      <c r="V40" s="63" t="e">
        <v>#REF!</v>
      </c>
      <c r="W40" s="63" t="e">
        <v>#REF!</v>
      </c>
      <c r="X40" s="63" t="e">
        <v>#REF!</v>
      </c>
      <c r="Y40" s="63" t="e">
        <v>#REF!</v>
      </c>
      <c r="Z40" s="63" t="e">
        <v>#REF!</v>
      </c>
      <c r="AA40" s="63" t="e">
        <v>#REF!</v>
      </c>
      <c r="AB40" s="63" t="e">
        <v>#REF!</v>
      </c>
      <c r="AC40" s="63" t="e">
        <v>#REF!</v>
      </c>
      <c r="AD40" s="63" t="e">
        <v>#REF!</v>
      </c>
      <c r="AE40" s="63" t="e">
        <v>#REF!</v>
      </c>
      <c r="AF40" s="63" t="e">
        <v>#REF!</v>
      </c>
      <c r="AH40" s="63" t="e">
        <v>#REF!</v>
      </c>
      <c r="AI40" s="63" t="e">
        <v>#REF!</v>
      </c>
      <c r="AJ40" s="63" t="e">
        <v>#REF!</v>
      </c>
      <c r="AK40" s="63" t="e">
        <v>#REF!</v>
      </c>
      <c r="AL40" s="63" t="e">
        <v>#REF!</v>
      </c>
      <c r="AM40" s="63" t="e">
        <v>#REF!</v>
      </c>
      <c r="AN40" s="63" t="e">
        <v>#REF!</v>
      </c>
      <c r="AO40" s="63" t="e">
        <v>#REF!</v>
      </c>
      <c r="AP40" s="63" t="e">
        <v>#REF!</v>
      </c>
      <c r="AQ40" s="63" t="e">
        <v>#REF!</v>
      </c>
      <c r="AR40" s="63" t="e">
        <v>#REF!</v>
      </c>
      <c r="AS40" s="63" t="e">
        <v>#REF!</v>
      </c>
      <c r="AT40" s="63" t="e">
        <v>#REF!</v>
      </c>
      <c r="AU40" s="63" t="e">
        <v>#REF!</v>
      </c>
      <c r="AV40" s="63" t="e">
        <v>#REF!</v>
      </c>
      <c r="AX40" s="63" t="e">
        <v>#REF!</v>
      </c>
      <c r="AY40" s="63" t="e">
        <v>#REF!</v>
      </c>
      <c r="AZ40" s="63" t="e">
        <v>#REF!</v>
      </c>
      <c r="BA40" s="63" t="e">
        <v>#REF!</v>
      </c>
      <c r="BB40" s="63" t="e">
        <v>#REF!</v>
      </c>
      <c r="BC40" s="63" t="e">
        <v>#REF!</v>
      </c>
      <c r="BD40" s="63" t="e">
        <v>#REF!</v>
      </c>
      <c r="BE40" s="63" t="e">
        <v>#REF!</v>
      </c>
      <c r="BF40" s="63" t="e">
        <v>#REF!</v>
      </c>
      <c r="BG40" s="63" t="e">
        <v>#REF!</v>
      </c>
      <c r="BH40" s="63" t="e">
        <v>#REF!</v>
      </c>
      <c r="BI40" s="63" t="e">
        <v>#REF!</v>
      </c>
      <c r="BJ40" s="63" t="e">
        <v>#REF!</v>
      </c>
      <c r="BK40" s="63" t="e">
        <v>#REF!</v>
      </c>
    </row>
    <row r="41" spans="2:63">
      <c r="B41" s="95" t="e">
        <v>#REF!</v>
      </c>
      <c r="C41" s="95" t="e">
        <v>#REF!</v>
      </c>
      <c r="E41" s="95" t="e">
        <v>#REF!</v>
      </c>
      <c r="F41" s="95" t="e">
        <v>#REF!</v>
      </c>
      <c r="M41" s="63" t="e">
        <v>#REF!</v>
      </c>
      <c r="N41" s="63" t="e">
        <v>#REF!</v>
      </c>
      <c r="O41" s="63" t="e">
        <v>#REF!</v>
      </c>
      <c r="P41" s="63" t="e">
        <v>#REF!</v>
      </c>
      <c r="Q41" s="63" t="e">
        <v>#REF!</v>
      </c>
      <c r="R41" s="63" t="e">
        <v>#REF!</v>
      </c>
      <c r="S41" s="63" t="e">
        <v>#REF!</v>
      </c>
      <c r="T41" s="63" t="e">
        <v>#REF!</v>
      </c>
      <c r="U41" s="63" t="e">
        <v>#REF!</v>
      </c>
      <c r="V41" s="63" t="e">
        <v>#REF!</v>
      </c>
      <c r="W41" s="63" t="e">
        <v>#REF!</v>
      </c>
      <c r="X41" s="63" t="e">
        <v>#REF!</v>
      </c>
      <c r="Y41" s="63" t="e">
        <v>#REF!</v>
      </c>
      <c r="Z41" s="63" t="e">
        <v>#REF!</v>
      </c>
      <c r="AA41" s="63" t="e">
        <v>#REF!</v>
      </c>
      <c r="AB41" s="63" t="e">
        <v>#REF!</v>
      </c>
      <c r="AC41" s="63" t="e">
        <v>#REF!</v>
      </c>
      <c r="AD41" s="63" t="e">
        <v>#REF!</v>
      </c>
      <c r="AE41" s="63" t="e">
        <v>#REF!</v>
      </c>
      <c r="AF41" s="63" t="e">
        <v>#REF!</v>
      </c>
      <c r="AH41" s="63" t="e">
        <v>#REF!</v>
      </c>
      <c r="AI41" s="63" t="e">
        <v>#REF!</v>
      </c>
      <c r="AJ41" s="63" t="e">
        <v>#REF!</v>
      </c>
      <c r="AK41" s="63" t="e">
        <v>#REF!</v>
      </c>
      <c r="AL41" s="63" t="e">
        <v>#REF!</v>
      </c>
      <c r="AM41" s="63" t="e">
        <v>#REF!</v>
      </c>
      <c r="AN41" s="63" t="e">
        <v>#REF!</v>
      </c>
      <c r="AO41" s="63" t="e">
        <v>#REF!</v>
      </c>
      <c r="AP41" s="63" t="e">
        <v>#REF!</v>
      </c>
      <c r="AQ41" s="63" t="e">
        <v>#REF!</v>
      </c>
      <c r="AR41" s="63" t="e">
        <v>#REF!</v>
      </c>
      <c r="AS41" s="63" t="e">
        <v>#REF!</v>
      </c>
      <c r="AT41" s="63" t="e">
        <v>#REF!</v>
      </c>
      <c r="AU41" s="63" t="e">
        <v>#REF!</v>
      </c>
      <c r="AV41" s="63" t="e">
        <v>#REF!</v>
      </c>
      <c r="AX41" s="63" t="e">
        <v>#REF!</v>
      </c>
      <c r="AY41" s="63" t="e">
        <v>#REF!</v>
      </c>
      <c r="AZ41" s="63" t="e">
        <v>#REF!</v>
      </c>
      <c r="BA41" s="63" t="e">
        <v>#REF!</v>
      </c>
      <c r="BB41" s="63" t="e">
        <v>#REF!</v>
      </c>
      <c r="BC41" s="63" t="e">
        <v>#REF!</v>
      </c>
      <c r="BD41" s="63" t="e">
        <v>#REF!</v>
      </c>
      <c r="BE41" s="63" t="e">
        <v>#REF!</v>
      </c>
      <c r="BF41" s="63" t="e">
        <v>#REF!</v>
      </c>
      <c r="BG41" s="63" t="e">
        <v>#REF!</v>
      </c>
      <c r="BH41" s="63" t="e">
        <v>#REF!</v>
      </c>
      <c r="BI41" s="63" t="e">
        <v>#REF!</v>
      </c>
      <c r="BJ41" s="63" t="e">
        <v>#REF!</v>
      </c>
      <c r="BK41" s="63" t="e">
        <v>#REF!</v>
      </c>
    </row>
    <row r="42" spans="2:63">
      <c r="B42" s="95" t="e">
        <v>#REF!</v>
      </c>
      <c r="C42" s="95" t="e">
        <v>#REF!</v>
      </c>
      <c r="E42" s="95" t="e">
        <v>#REF!</v>
      </c>
      <c r="F42" s="95" t="e">
        <v>#REF!</v>
      </c>
      <c r="M42" s="63" t="e">
        <v>#REF!</v>
      </c>
      <c r="N42" s="63" t="e">
        <v>#REF!</v>
      </c>
      <c r="O42" s="63" t="e">
        <v>#REF!</v>
      </c>
      <c r="P42" s="63" t="e">
        <v>#REF!</v>
      </c>
      <c r="Q42" s="63" t="e">
        <v>#REF!</v>
      </c>
      <c r="R42" s="63" t="e">
        <v>#REF!</v>
      </c>
      <c r="S42" s="63" t="e">
        <v>#REF!</v>
      </c>
      <c r="T42" s="63" t="e">
        <v>#REF!</v>
      </c>
      <c r="U42" s="63" t="e">
        <v>#REF!</v>
      </c>
      <c r="V42" s="63" t="e">
        <v>#REF!</v>
      </c>
      <c r="W42" s="63" t="e">
        <v>#REF!</v>
      </c>
      <c r="X42" s="63" t="e">
        <v>#REF!</v>
      </c>
      <c r="Y42" s="63" t="e">
        <v>#REF!</v>
      </c>
      <c r="Z42" s="63" t="e">
        <v>#REF!</v>
      </c>
      <c r="AA42" s="63" t="e">
        <v>#REF!</v>
      </c>
      <c r="AB42" s="63" t="e">
        <v>#REF!</v>
      </c>
      <c r="AC42" s="63" t="e">
        <v>#REF!</v>
      </c>
      <c r="AD42" s="63" t="e">
        <v>#REF!</v>
      </c>
      <c r="AE42" s="63" t="e">
        <v>#REF!</v>
      </c>
      <c r="AF42" s="63" t="e">
        <v>#REF!</v>
      </c>
      <c r="AH42" s="63" t="e">
        <v>#REF!</v>
      </c>
      <c r="AI42" s="63" t="e">
        <v>#REF!</v>
      </c>
      <c r="AJ42" s="63" t="e">
        <v>#REF!</v>
      </c>
      <c r="AK42" s="63" t="e">
        <v>#REF!</v>
      </c>
      <c r="AL42" s="63" t="e">
        <v>#REF!</v>
      </c>
      <c r="AM42" s="63" t="e">
        <v>#REF!</v>
      </c>
      <c r="AN42" s="63" t="e">
        <v>#REF!</v>
      </c>
      <c r="AO42" s="63" t="e">
        <v>#REF!</v>
      </c>
      <c r="AP42" s="63" t="e">
        <v>#REF!</v>
      </c>
      <c r="AQ42" s="63" t="e">
        <v>#REF!</v>
      </c>
      <c r="AR42" s="63" t="e">
        <v>#REF!</v>
      </c>
      <c r="AS42" s="63" t="e">
        <v>#REF!</v>
      </c>
      <c r="AT42" s="63" t="e">
        <v>#REF!</v>
      </c>
      <c r="AU42" s="63" t="e">
        <v>#REF!</v>
      </c>
      <c r="AV42" s="63" t="e">
        <v>#REF!</v>
      </c>
      <c r="AX42" s="63" t="e">
        <v>#REF!</v>
      </c>
      <c r="AY42" s="63" t="e">
        <v>#REF!</v>
      </c>
      <c r="AZ42" s="63" t="e">
        <v>#REF!</v>
      </c>
      <c r="BA42" s="63" t="e">
        <v>#REF!</v>
      </c>
      <c r="BB42" s="63" t="e">
        <v>#REF!</v>
      </c>
      <c r="BC42" s="63" t="e">
        <v>#REF!</v>
      </c>
      <c r="BD42" s="63" t="e">
        <v>#REF!</v>
      </c>
      <c r="BE42" s="63" t="e">
        <v>#REF!</v>
      </c>
      <c r="BF42" s="63" t="e">
        <v>#REF!</v>
      </c>
      <c r="BG42" s="63" t="e">
        <v>#REF!</v>
      </c>
      <c r="BH42" s="63" t="e">
        <v>#REF!</v>
      </c>
      <c r="BI42" s="63" t="e">
        <v>#REF!</v>
      </c>
      <c r="BJ42" s="63" t="e">
        <v>#REF!</v>
      </c>
      <c r="BK42" s="63" t="e">
        <v>#REF!</v>
      </c>
    </row>
    <row r="43" spans="2:63">
      <c r="B43" s="95" t="e">
        <v>#REF!</v>
      </c>
      <c r="C43" s="95" t="e">
        <v>#REF!</v>
      </c>
      <c r="E43" s="95" t="e">
        <v>#REF!</v>
      </c>
      <c r="F43" s="95" t="e">
        <v>#REF!</v>
      </c>
      <c r="M43" s="63" t="e">
        <v>#REF!</v>
      </c>
      <c r="N43" s="63" t="e">
        <v>#REF!</v>
      </c>
      <c r="O43" s="63" t="e">
        <v>#REF!</v>
      </c>
      <c r="P43" s="63" t="e">
        <v>#REF!</v>
      </c>
      <c r="Q43" s="63" t="e">
        <v>#REF!</v>
      </c>
      <c r="R43" s="63" t="e">
        <v>#REF!</v>
      </c>
      <c r="S43" s="63" t="e">
        <v>#REF!</v>
      </c>
      <c r="T43" s="63" t="e">
        <v>#REF!</v>
      </c>
      <c r="U43" s="63" t="e">
        <v>#REF!</v>
      </c>
      <c r="V43" s="63" t="e">
        <v>#REF!</v>
      </c>
      <c r="W43" s="63" t="e">
        <v>#REF!</v>
      </c>
      <c r="X43" s="63" t="e">
        <v>#REF!</v>
      </c>
      <c r="Y43" s="63" t="e">
        <v>#REF!</v>
      </c>
      <c r="Z43" s="63" t="e">
        <v>#REF!</v>
      </c>
      <c r="AA43" s="63" t="e">
        <v>#REF!</v>
      </c>
      <c r="AB43" s="63" t="e">
        <v>#REF!</v>
      </c>
      <c r="AC43" s="63" t="e">
        <v>#REF!</v>
      </c>
      <c r="AD43" s="63" t="e">
        <v>#REF!</v>
      </c>
      <c r="AE43" s="63" t="e">
        <v>#REF!</v>
      </c>
      <c r="AF43" s="63" t="e">
        <v>#REF!</v>
      </c>
      <c r="AH43" s="63" t="e">
        <v>#REF!</v>
      </c>
      <c r="AI43" s="63" t="e">
        <v>#REF!</v>
      </c>
      <c r="AJ43" s="63" t="e">
        <v>#REF!</v>
      </c>
      <c r="AK43" s="63" t="e">
        <v>#REF!</v>
      </c>
      <c r="AL43" s="63" t="e">
        <v>#REF!</v>
      </c>
      <c r="AM43" s="63" t="e">
        <v>#REF!</v>
      </c>
      <c r="AN43" s="63" t="e">
        <v>#REF!</v>
      </c>
      <c r="AO43" s="63" t="e">
        <v>#REF!</v>
      </c>
      <c r="AP43" s="63" t="e">
        <v>#REF!</v>
      </c>
      <c r="AQ43" s="63" t="e">
        <v>#REF!</v>
      </c>
      <c r="AR43" s="63" t="e">
        <v>#REF!</v>
      </c>
      <c r="AS43" s="63" t="e">
        <v>#REF!</v>
      </c>
      <c r="AT43" s="63" t="e">
        <v>#REF!</v>
      </c>
      <c r="AU43" s="63" t="e">
        <v>#REF!</v>
      </c>
      <c r="AV43" s="63" t="e">
        <v>#REF!</v>
      </c>
      <c r="AX43" s="63" t="e">
        <v>#REF!</v>
      </c>
      <c r="AY43" s="63" t="e">
        <v>#REF!</v>
      </c>
      <c r="AZ43" s="63" t="e">
        <v>#REF!</v>
      </c>
      <c r="BA43" s="63" t="e">
        <v>#REF!</v>
      </c>
      <c r="BB43" s="63" t="e">
        <v>#REF!</v>
      </c>
      <c r="BC43" s="63" t="e">
        <v>#REF!</v>
      </c>
      <c r="BD43" s="63" t="e">
        <v>#REF!</v>
      </c>
      <c r="BE43" s="63" t="e">
        <v>#REF!</v>
      </c>
      <c r="BF43" s="63" t="e">
        <v>#REF!</v>
      </c>
      <c r="BG43" s="63" t="e">
        <v>#REF!</v>
      </c>
      <c r="BH43" s="63" t="e">
        <v>#REF!</v>
      </c>
      <c r="BI43" s="63" t="e">
        <v>#REF!</v>
      </c>
      <c r="BJ43" s="63" t="e">
        <v>#REF!</v>
      </c>
      <c r="BK43" s="63" t="e">
        <v>#REF!</v>
      </c>
    </row>
    <row r="44" spans="2:63">
      <c r="B44" s="95" t="e">
        <v>#REF!</v>
      </c>
      <c r="C44" s="95" t="e">
        <v>#REF!</v>
      </c>
      <c r="E44" s="95" t="e">
        <v>#REF!</v>
      </c>
      <c r="F44" s="95" t="e">
        <v>#REF!</v>
      </c>
      <c r="M44" s="63" t="e">
        <v>#REF!</v>
      </c>
      <c r="N44" s="63" t="e">
        <v>#REF!</v>
      </c>
      <c r="O44" s="63" t="e">
        <v>#REF!</v>
      </c>
      <c r="P44" s="63" t="e">
        <v>#REF!</v>
      </c>
      <c r="Q44" s="63" t="e">
        <v>#REF!</v>
      </c>
      <c r="R44" s="63" t="e">
        <v>#REF!</v>
      </c>
      <c r="S44" s="63" t="e">
        <v>#REF!</v>
      </c>
      <c r="T44" s="63" t="e">
        <v>#REF!</v>
      </c>
      <c r="U44" s="63" t="e">
        <v>#REF!</v>
      </c>
      <c r="V44" s="63" t="e">
        <v>#REF!</v>
      </c>
      <c r="W44" s="63" t="e">
        <v>#REF!</v>
      </c>
      <c r="X44" s="63" t="e">
        <v>#REF!</v>
      </c>
      <c r="Y44" s="63" t="e">
        <v>#REF!</v>
      </c>
      <c r="Z44" s="63" t="e">
        <v>#REF!</v>
      </c>
      <c r="AA44" s="63" t="e">
        <v>#REF!</v>
      </c>
      <c r="AB44" s="63" t="e">
        <v>#REF!</v>
      </c>
      <c r="AC44" s="63" t="e">
        <v>#REF!</v>
      </c>
      <c r="AD44" s="63" t="e">
        <v>#REF!</v>
      </c>
      <c r="AE44" s="63" t="e">
        <v>#REF!</v>
      </c>
      <c r="AF44" s="63" t="e">
        <v>#REF!</v>
      </c>
      <c r="AH44" s="63" t="e">
        <v>#REF!</v>
      </c>
      <c r="AI44" s="63" t="e">
        <v>#REF!</v>
      </c>
      <c r="AJ44" s="63" t="e">
        <v>#REF!</v>
      </c>
      <c r="AK44" s="63" t="e">
        <v>#REF!</v>
      </c>
      <c r="AL44" s="63" t="e">
        <v>#REF!</v>
      </c>
      <c r="AM44" s="63" t="e">
        <v>#REF!</v>
      </c>
      <c r="AN44" s="63" t="e">
        <v>#REF!</v>
      </c>
      <c r="AO44" s="63" t="e">
        <v>#REF!</v>
      </c>
      <c r="AP44" s="63" t="e">
        <v>#REF!</v>
      </c>
      <c r="AQ44" s="63" t="e">
        <v>#REF!</v>
      </c>
      <c r="AR44" s="63" t="e">
        <v>#REF!</v>
      </c>
      <c r="AS44" s="63" t="e">
        <v>#REF!</v>
      </c>
      <c r="AT44" s="63" t="e">
        <v>#REF!</v>
      </c>
      <c r="AU44" s="63" t="e">
        <v>#REF!</v>
      </c>
      <c r="AV44" s="63" t="e">
        <v>#REF!</v>
      </c>
      <c r="AX44" s="63" t="e">
        <v>#REF!</v>
      </c>
      <c r="AY44" s="63" t="e">
        <v>#REF!</v>
      </c>
      <c r="AZ44" s="63" t="e">
        <v>#REF!</v>
      </c>
      <c r="BA44" s="63" t="e">
        <v>#REF!</v>
      </c>
      <c r="BB44" s="63" t="e">
        <v>#REF!</v>
      </c>
      <c r="BC44" s="63" t="e">
        <v>#REF!</v>
      </c>
      <c r="BD44" s="63" t="e">
        <v>#REF!</v>
      </c>
      <c r="BE44" s="63" t="e">
        <v>#REF!</v>
      </c>
      <c r="BF44" s="63" t="e">
        <v>#REF!</v>
      </c>
      <c r="BG44" s="63" t="e">
        <v>#REF!</v>
      </c>
      <c r="BH44" s="63" t="e">
        <v>#REF!</v>
      </c>
      <c r="BI44" s="63" t="e">
        <v>#REF!</v>
      </c>
      <c r="BJ44" s="63" t="e">
        <v>#REF!</v>
      </c>
      <c r="BK44" s="63" t="e">
        <v>#REF!</v>
      </c>
    </row>
    <row r="45" spans="2:63">
      <c r="B45" s="95" t="e">
        <v>#REF!</v>
      </c>
      <c r="C45" s="95" t="e">
        <v>#REF!</v>
      </c>
      <c r="E45" s="95" t="e">
        <v>#REF!</v>
      </c>
      <c r="F45" s="95" t="e">
        <v>#REF!</v>
      </c>
      <c r="M45" s="63" t="e">
        <v>#REF!</v>
      </c>
      <c r="N45" s="63" t="e">
        <v>#REF!</v>
      </c>
      <c r="O45" s="63" t="e">
        <v>#REF!</v>
      </c>
      <c r="P45" s="63" t="e">
        <v>#REF!</v>
      </c>
      <c r="Q45" s="63" t="e">
        <v>#REF!</v>
      </c>
      <c r="R45" s="63" t="e">
        <v>#REF!</v>
      </c>
      <c r="S45" s="63" t="e">
        <v>#REF!</v>
      </c>
      <c r="T45" s="63" t="e">
        <v>#REF!</v>
      </c>
      <c r="U45" s="63" t="e">
        <v>#REF!</v>
      </c>
      <c r="V45" s="63" t="e">
        <v>#REF!</v>
      </c>
      <c r="W45" s="63" t="e">
        <v>#REF!</v>
      </c>
      <c r="X45" s="63" t="e">
        <v>#REF!</v>
      </c>
      <c r="Y45" s="63" t="e">
        <v>#REF!</v>
      </c>
      <c r="Z45" s="63" t="e">
        <v>#REF!</v>
      </c>
      <c r="AA45" s="63" t="e">
        <v>#REF!</v>
      </c>
      <c r="AB45" s="63" t="e">
        <v>#REF!</v>
      </c>
      <c r="AC45" s="63" t="e">
        <v>#REF!</v>
      </c>
      <c r="AD45" s="63" t="e">
        <v>#REF!</v>
      </c>
      <c r="AE45" s="63" t="e">
        <v>#REF!</v>
      </c>
      <c r="AF45" s="63" t="e">
        <v>#REF!</v>
      </c>
      <c r="AH45" s="63" t="e">
        <v>#REF!</v>
      </c>
      <c r="AI45" s="63" t="e">
        <v>#REF!</v>
      </c>
      <c r="AJ45" s="63" t="e">
        <v>#REF!</v>
      </c>
      <c r="AK45" s="63" t="e">
        <v>#REF!</v>
      </c>
      <c r="AL45" s="63" t="e">
        <v>#REF!</v>
      </c>
      <c r="AM45" s="63" t="e">
        <v>#REF!</v>
      </c>
      <c r="AN45" s="63" t="e">
        <v>#REF!</v>
      </c>
      <c r="AO45" s="63" t="e">
        <v>#REF!</v>
      </c>
      <c r="AP45" s="63" t="e">
        <v>#REF!</v>
      </c>
      <c r="AQ45" s="63" t="e">
        <v>#REF!</v>
      </c>
      <c r="AR45" s="63" t="e">
        <v>#REF!</v>
      </c>
      <c r="AS45" s="63" t="e">
        <v>#REF!</v>
      </c>
      <c r="AT45" s="63" t="e">
        <v>#REF!</v>
      </c>
      <c r="AU45" s="63" t="e">
        <v>#REF!</v>
      </c>
      <c r="AV45" s="63" t="e">
        <v>#REF!</v>
      </c>
      <c r="AX45" s="63" t="e">
        <v>#REF!</v>
      </c>
      <c r="AY45" s="63" t="e">
        <v>#REF!</v>
      </c>
      <c r="AZ45" s="63" t="e">
        <v>#REF!</v>
      </c>
      <c r="BA45" s="63" t="e">
        <v>#REF!</v>
      </c>
      <c r="BB45" s="63" t="e">
        <v>#REF!</v>
      </c>
      <c r="BC45" s="63" t="e">
        <v>#REF!</v>
      </c>
      <c r="BD45" s="63" t="e">
        <v>#REF!</v>
      </c>
      <c r="BE45" s="63" t="e">
        <v>#REF!</v>
      </c>
      <c r="BF45" s="63" t="e">
        <v>#REF!</v>
      </c>
      <c r="BG45" s="63" t="e">
        <v>#REF!</v>
      </c>
      <c r="BH45" s="63" t="e">
        <v>#REF!</v>
      </c>
      <c r="BI45" s="63" t="e">
        <v>#REF!</v>
      </c>
      <c r="BJ45" s="63" t="e">
        <v>#REF!</v>
      </c>
      <c r="BK45" s="63" t="e">
        <v>#REF!</v>
      </c>
    </row>
    <row r="46" spans="2:63">
      <c r="B46" s="95" t="e">
        <v>#REF!</v>
      </c>
      <c r="C46" s="95" t="e">
        <v>#REF!</v>
      </c>
      <c r="E46" s="95" t="e">
        <v>#REF!</v>
      </c>
      <c r="F46" s="95" t="e">
        <v>#REF!</v>
      </c>
      <c r="M46" s="63" t="e">
        <v>#REF!</v>
      </c>
      <c r="N46" s="63" t="e">
        <v>#REF!</v>
      </c>
      <c r="O46" s="63" t="e">
        <v>#REF!</v>
      </c>
      <c r="P46" s="63" t="e">
        <v>#REF!</v>
      </c>
      <c r="Q46" s="63" t="e">
        <v>#REF!</v>
      </c>
      <c r="R46" s="63" t="e">
        <v>#REF!</v>
      </c>
      <c r="S46" s="63" t="e">
        <v>#REF!</v>
      </c>
      <c r="T46" s="63" t="e">
        <v>#REF!</v>
      </c>
      <c r="U46" s="63" t="e">
        <v>#REF!</v>
      </c>
      <c r="V46" s="63" t="e">
        <v>#REF!</v>
      </c>
      <c r="W46" s="63" t="e">
        <v>#REF!</v>
      </c>
      <c r="X46" s="63" t="e">
        <v>#REF!</v>
      </c>
      <c r="Y46" s="63" t="e">
        <v>#REF!</v>
      </c>
      <c r="Z46" s="63" t="e">
        <v>#REF!</v>
      </c>
      <c r="AA46" s="63" t="e">
        <v>#REF!</v>
      </c>
      <c r="AB46" s="63" t="e">
        <v>#REF!</v>
      </c>
      <c r="AC46" s="63" t="e">
        <v>#REF!</v>
      </c>
      <c r="AD46" s="63" t="e">
        <v>#REF!</v>
      </c>
      <c r="AE46" s="63" t="e">
        <v>#REF!</v>
      </c>
      <c r="AF46" s="63" t="e">
        <v>#REF!</v>
      </c>
      <c r="AH46" s="63" t="e">
        <v>#REF!</v>
      </c>
      <c r="AI46" s="63" t="e">
        <v>#REF!</v>
      </c>
      <c r="AJ46" s="63" t="e">
        <v>#REF!</v>
      </c>
      <c r="AK46" s="63" t="e">
        <v>#REF!</v>
      </c>
      <c r="AL46" s="63" t="e">
        <v>#REF!</v>
      </c>
      <c r="AM46" s="63" t="e">
        <v>#REF!</v>
      </c>
      <c r="AN46" s="63" t="e">
        <v>#REF!</v>
      </c>
      <c r="AO46" s="63" t="e">
        <v>#REF!</v>
      </c>
      <c r="AP46" s="63" t="e">
        <v>#REF!</v>
      </c>
      <c r="AQ46" s="63" t="e">
        <v>#REF!</v>
      </c>
      <c r="AR46" s="63" t="e">
        <v>#REF!</v>
      </c>
      <c r="AS46" s="63" t="e">
        <v>#REF!</v>
      </c>
      <c r="AT46" s="63" t="e">
        <v>#REF!</v>
      </c>
      <c r="AU46" s="63" t="e">
        <v>#REF!</v>
      </c>
      <c r="AV46" s="63" t="e">
        <v>#REF!</v>
      </c>
      <c r="AX46" s="63" t="e">
        <v>#REF!</v>
      </c>
      <c r="AY46" s="63" t="e">
        <v>#REF!</v>
      </c>
      <c r="AZ46" s="63" t="e">
        <v>#REF!</v>
      </c>
      <c r="BA46" s="63" t="e">
        <v>#REF!</v>
      </c>
      <c r="BB46" s="63" t="e">
        <v>#REF!</v>
      </c>
      <c r="BC46" s="63" t="e">
        <v>#REF!</v>
      </c>
      <c r="BD46" s="63" t="e">
        <v>#REF!</v>
      </c>
      <c r="BE46" s="63" t="e">
        <v>#REF!</v>
      </c>
      <c r="BF46" s="63" t="e">
        <v>#REF!</v>
      </c>
      <c r="BG46" s="63" t="e">
        <v>#REF!</v>
      </c>
      <c r="BH46" s="63" t="e">
        <v>#REF!</v>
      </c>
      <c r="BI46" s="63" t="e">
        <v>#REF!</v>
      </c>
      <c r="BJ46" s="63" t="e">
        <v>#REF!</v>
      </c>
      <c r="BK46" s="63" t="e">
        <v>#REF!</v>
      </c>
    </row>
    <row r="47" spans="2:63">
      <c r="B47" s="95" t="e">
        <v>#REF!</v>
      </c>
      <c r="C47" s="95" t="e">
        <v>#REF!</v>
      </c>
      <c r="E47" s="95" t="e">
        <v>#REF!</v>
      </c>
      <c r="F47" s="95" t="e">
        <v>#REF!</v>
      </c>
      <c r="M47" s="63" t="e">
        <v>#REF!</v>
      </c>
      <c r="N47" s="63" t="e">
        <v>#REF!</v>
      </c>
      <c r="O47" s="63" t="e">
        <v>#REF!</v>
      </c>
      <c r="P47" s="63" t="e">
        <v>#REF!</v>
      </c>
      <c r="Q47" s="63" t="e">
        <v>#REF!</v>
      </c>
      <c r="R47" s="63" t="e">
        <v>#REF!</v>
      </c>
      <c r="S47" s="63" t="e">
        <v>#REF!</v>
      </c>
      <c r="T47" s="63" t="e">
        <v>#REF!</v>
      </c>
      <c r="U47" s="63" t="e">
        <v>#REF!</v>
      </c>
      <c r="V47" s="63" t="e">
        <v>#REF!</v>
      </c>
      <c r="W47" s="63" t="e">
        <v>#REF!</v>
      </c>
      <c r="X47" s="63" t="e">
        <v>#REF!</v>
      </c>
      <c r="Y47" s="63" t="e">
        <v>#REF!</v>
      </c>
      <c r="Z47" s="63" t="e">
        <v>#REF!</v>
      </c>
      <c r="AA47" s="63" t="e">
        <v>#REF!</v>
      </c>
      <c r="AB47" s="63" t="e">
        <v>#REF!</v>
      </c>
      <c r="AC47" s="63" t="e">
        <v>#REF!</v>
      </c>
      <c r="AD47" s="63" t="e">
        <v>#REF!</v>
      </c>
      <c r="AE47" s="63" t="e">
        <v>#REF!</v>
      </c>
      <c r="AF47" s="63" t="e">
        <v>#REF!</v>
      </c>
      <c r="AH47" s="63" t="e">
        <v>#REF!</v>
      </c>
      <c r="AI47" s="63" t="e">
        <v>#REF!</v>
      </c>
      <c r="AJ47" s="63" t="e">
        <v>#REF!</v>
      </c>
      <c r="AK47" s="63" t="e">
        <v>#REF!</v>
      </c>
      <c r="AL47" s="63" t="e">
        <v>#REF!</v>
      </c>
      <c r="AM47" s="63" t="e">
        <v>#REF!</v>
      </c>
      <c r="AN47" s="63" t="e">
        <v>#REF!</v>
      </c>
      <c r="AO47" s="63" t="e">
        <v>#REF!</v>
      </c>
      <c r="AP47" s="63" t="e">
        <v>#REF!</v>
      </c>
      <c r="AQ47" s="63" t="e">
        <v>#REF!</v>
      </c>
      <c r="AR47" s="63" t="e">
        <v>#REF!</v>
      </c>
      <c r="AS47" s="63" t="e">
        <v>#REF!</v>
      </c>
      <c r="AT47" s="63" t="e">
        <v>#REF!</v>
      </c>
      <c r="AU47" s="63" t="e">
        <v>#REF!</v>
      </c>
      <c r="AV47" s="63" t="e">
        <v>#REF!</v>
      </c>
      <c r="AX47" s="63" t="e">
        <v>#REF!</v>
      </c>
      <c r="AY47" s="63" t="e">
        <v>#REF!</v>
      </c>
      <c r="AZ47" s="63" t="e">
        <v>#REF!</v>
      </c>
      <c r="BA47" s="63" t="e">
        <v>#REF!</v>
      </c>
      <c r="BB47" s="63" t="e">
        <v>#REF!</v>
      </c>
      <c r="BC47" s="63" t="e">
        <v>#REF!</v>
      </c>
      <c r="BD47" s="63" t="e">
        <v>#REF!</v>
      </c>
      <c r="BE47" s="63" t="e">
        <v>#REF!</v>
      </c>
      <c r="BF47" s="63" t="e">
        <v>#REF!</v>
      </c>
      <c r="BG47" s="63" t="e">
        <v>#REF!</v>
      </c>
      <c r="BH47" s="63" t="e">
        <v>#REF!</v>
      </c>
      <c r="BI47" s="63" t="e">
        <v>#REF!</v>
      </c>
      <c r="BJ47" s="63" t="e">
        <v>#REF!</v>
      </c>
      <c r="BK47" s="63" t="e">
        <v>#REF!</v>
      </c>
    </row>
    <row r="48" spans="2:63">
      <c r="B48" s="95" t="e">
        <v>#REF!</v>
      </c>
      <c r="C48" s="95" t="e">
        <v>#REF!</v>
      </c>
      <c r="E48" s="95" t="e">
        <v>#REF!</v>
      </c>
      <c r="F48" s="95" t="e">
        <v>#REF!</v>
      </c>
      <c r="M48" s="63" t="e">
        <v>#REF!</v>
      </c>
      <c r="N48" s="63" t="e">
        <v>#REF!</v>
      </c>
      <c r="O48" s="63" t="e">
        <v>#REF!</v>
      </c>
      <c r="P48" s="63" t="e">
        <v>#REF!</v>
      </c>
      <c r="Q48" s="63" t="e">
        <v>#REF!</v>
      </c>
      <c r="R48" s="63" t="e">
        <v>#REF!</v>
      </c>
      <c r="S48" s="63" t="e">
        <v>#REF!</v>
      </c>
      <c r="T48" s="63" t="e">
        <v>#REF!</v>
      </c>
      <c r="U48" s="63" t="e">
        <v>#REF!</v>
      </c>
      <c r="V48" s="63" t="e">
        <v>#REF!</v>
      </c>
      <c r="W48" s="63" t="e">
        <v>#REF!</v>
      </c>
      <c r="X48" s="63" t="e">
        <v>#REF!</v>
      </c>
      <c r="Y48" s="63" t="e">
        <v>#REF!</v>
      </c>
      <c r="Z48" s="63" t="e">
        <v>#REF!</v>
      </c>
      <c r="AA48" s="63" t="e">
        <v>#REF!</v>
      </c>
      <c r="AB48" s="63" t="e">
        <v>#REF!</v>
      </c>
      <c r="AC48" s="63" t="e">
        <v>#REF!</v>
      </c>
      <c r="AD48" s="63" t="e">
        <v>#REF!</v>
      </c>
      <c r="AE48" s="63" t="e">
        <v>#REF!</v>
      </c>
      <c r="AF48" s="63" t="e">
        <v>#REF!</v>
      </c>
      <c r="AH48" s="63" t="e">
        <v>#REF!</v>
      </c>
      <c r="AI48" s="63" t="e">
        <v>#REF!</v>
      </c>
      <c r="AJ48" s="63" t="e">
        <v>#REF!</v>
      </c>
      <c r="AK48" s="63" t="e">
        <v>#REF!</v>
      </c>
      <c r="AL48" s="63" t="e">
        <v>#REF!</v>
      </c>
      <c r="AM48" s="63" t="e">
        <v>#REF!</v>
      </c>
      <c r="AN48" s="63" t="e">
        <v>#REF!</v>
      </c>
      <c r="AO48" s="63" t="e">
        <v>#REF!</v>
      </c>
      <c r="AP48" s="63" t="e">
        <v>#REF!</v>
      </c>
      <c r="AQ48" s="63" t="e">
        <v>#REF!</v>
      </c>
      <c r="AR48" s="63" t="e">
        <v>#REF!</v>
      </c>
      <c r="AS48" s="63" t="e">
        <v>#REF!</v>
      </c>
      <c r="AT48" s="63" t="e">
        <v>#REF!</v>
      </c>
      <c r="AU48" s="63" t="e">
        <v>#REF!</v>
      </c>
      <c r="AV48" s="63" t="e">
        <v>#REF!</v>
      </c>
      <c r="AX48" s="63" t="e">
        <v>#REF!</v>
      </c>
      <c r="AY48" s="63" t="e">
        <v>#REF!</v>
      </c>
      <c r="AZ48" s="63" t="e">
        <v>#REF!</v>
      </c>
      <c r="BA48" s="63" t="e">
        <v>#REF!</v>
      </c>
      <c r="BB48" s="63" t="e">
        <v>#REF!</v>
      </c>
      <c r="BC48" s="63" t="e">
        <v>#REF!</v>
      </c>
      <c r="BD48" s="63" t="e">
        <v>#REF!</v>
      </c>
      <c r="BE48" s="63" t="e">
        <v>#REF!</v>
      </c>
      <c r="BF48" s="63" t="e">
        <v>#REF!</v>
      </c>
      <c r="BG48" s="63" t="e">
        <v>#REF!</v>
      </c>
      <c r="BH48" s="63" t="e">
        <v>#REF!</v>
      </c>
      <c r="BI48" s="63" t="e">
        <v>#REF!</v>
      </c>
      <c r="BJ48" s="63" t="e">
        <v>#REF!</v>
      </c>
      <c r="BK48" s="63" t="e">
        <v>#REF!</v>
      </c>
    </row>
    <row r="49" spans="2:63">
      <c r="B49" s="95" t="e">
        <v>#REF!</v>
      </c>
      <c r="C49" s="95" t="e">
        <v>#REF!</v>
      </c>
      <c r="E49" s="95" t="e">
        <v>#REF!</v>
      </c>
      <c r="F49" s="95" t="e">
        <v>#REF!</v>
      </c>
      <c r="M49" s="63" t="e">
        <v>#REF!</v>
      </c>
      <c r="N49" s="63" t="e">
        <v>#REF!</v>
      </c>
      <c r="O49" s="63" t="e">
        <v>#REF!</v>
      </c>
      <c r="P49" s="63" t="e">
        <v>#REF!</v>
      </c>
      <c r="Q49" s="63" t="e">
        <v>#REF!</v>
      </c>
      <c r="R49" s="63" t="e">
        <v>#REF!</v>
      </c>
      <c r="S49" s="63" t="e">
        <v>#REF!</v>
      </c>
      <c r="T49" s="63" t="e">
        <v>#REF!</v>
      </c>
      <c r="U49" s="63" t="e">
        <v>#REF!</v>
      </c>
      <c r="V49" s="63" t="e">
        <v>#REF!</v>
      </c>
      <c r="W49" s="63" t="e">
        <v>#REF!</v>
      </c>
      <c r="X49" s="63" t="e">
        <v>#REF!</v>
      </c>
      <c r="Y49" s="63" t="e">
        <v>#REF!</v>
      </c>
      <c r="Z49" s="63" t="e">
        <v>#REF!</v>
      </c>
      <c r="AA49" s="63" t="e">
        <v>#REF!</v>
      </c>
      <c r="AB49" s="63" t="e">
        <v>#REF!</v>
      </c>
      <c r="AC49" s="63" t="e">
        <v>#REF!</v>
      </c>
      <c r="AD49" s="63" t="e">
        <v>#REF!</v>
      </c>
      <c r="AE49" s="63" t="e">
        <v>#REF!</v>
      </c>
      <c r="AF49" s="63" t="e">
        <v>#REF!</v>
      </c>
      <c r="AH49" s="63" t="e">
        <v>#REF!</v>
      </c>
      <c r="AI49" s="63" t="e">
        <v>#REF!</v>
      </c>
      <c r="AJ49" s="63" t="e">
        <v>#REF!</v>
      </c>
      <c r="AK49" s="63" t="e">
        <v>#REF!</v>
      </c>
      <c r="AL49" s="63" t="e">
        <v>#REF!</v>
      </c>
      <c r="AM49" s="63" t="e">
        <v>#REF!</v>
      </c>
      <c r="AN49" s="63" t="e">
        <v>#REF!</v>
      </c>
      <c r="AO49" s="63" t="e">
        <v>#REF!</v>
      </c>
      <c r="AP49" s="63" t="e">
        <v>#REF!</v>
      </c>
      <c r="AQ49" s="63" t="e">
        <v>#REF!</v>
      </c>
      <c r="AR49" s="63" t="e">
        <v>#REF!</v>
      </c>
      <c r="AS49" s="63" t="e">
        <v>#REF!</v>
      </c>
      <c r="AT49" s="63" t="e">
        <v>#REF!</v>
      </c>
      <c r="AU49" s="63" t="e">
        <v>#REF!</v>
      </c>
      <c r="AV49" s="63" t="e">
        <v>#REF!</v>
      </c>
      <c r="AX49" s="63" t="e">
        <v>#REF!</v>
      </c>
      <c r="AY49" s="63" t="e">
        <v>#REF!</v>
      </c>
      <c r="AZ49" s="63" t="e">
        <v>#REF!</v>
      </c>
      <c r="BA49" s="63" t="e">
        <v>#REF!</v>
      </c>
      <c r="BB49" s="63" t="e">
        <v>#REF!</v>
      </c>
      <c r="BC49" s="63" t="e">
        <v>#REF!</v>
      </c>
      <c r="BD49" s="63" t="e">
        <v>#REF!</v>
      </c>
      <c r="BE49" s="63" t="e">
        <v>#REF!</v>
      </c>
      <c r="BF49" s="63" t="e">
        <v>#REF!</v>
      </c>
      <c r="BG49" s="63" t="e">
        <v>#REF!</v>
      </c>
      <c r="BH49" s="63" t="e">
        <v>#REF!</v>
      </c>
      <c r="BI49" s="63" t="e">
        <v>#REF!</v>
      </c>
      <c r="BJ49" s="63" t="e">
        <v>#REF!</v>
      </c>
      <c r="BK49" s="63" t="e">
        <v>#REF!</v>
      </c>
    </row>
    <row r="50" spans="2:63">
      <c r="B50" s="95" t="e">
        <v>#REF!</v>
      </c>
      <c r="C50" s="95" t="e">
        <v>#REF!</v>
      </c>
      <c r="E50" s="95" t="e">
        <v>#REF!</v>
      </c>
      <c r="F50" s="95" t="e">
        <v>#REF!</v>
      </c>
      <c r="M50" s="63" t="e">
        <v>#REF!</v>
      </c>
      <c r="N50" s="63" t="e">
        <v>#REF!</v>
      </c>
      <c r="O50" s="63" t="e">
        <v>#REF!</v>
      </c>
      <c r="P50" s="63" t="e">
        <v>#REF!</v>
      </c>
      <c r="Q50" s="63" t="e">
        <v>#REF!</v>
      </c>
      <c r="R50" s="63" t="e">
        <v>#REF!</v>
      </c>
      <c r="S50" s="63" t="e">
        <v>#REF!</v>
      </c>
      <c r="T50" s="63" t="e">
        <v>#REF!</v>
      </c>
      <c r="U50" s="63" t="e">
        <v>#REF!</v>
      </c>
      <c r="V50" s="63" t="e">
        <v>#REF!</v>
      </c>
      <c r="W50" s="63" t="e">
        <v>#REF!</v>
      </c>
      <c r="X50" s="63" t="e">
        <v>#REF!</v>
      </c>
      <c r="Y50" s="63" t="e">
        <v>#REF!</v>
      </c>
      <c r="Z50" s="63" t="e">
        <v>#REF!</v>
      </c>
      <c r="AA50" s="63" t="e">
        <v>#REF!</v>
      </c>
      <c r="AB50" s="63" t="e">
        <v>#REF!</v>
      </c>
      <c r="AC50" s="63" t="e">
        <v>#REF!</v>
      </c>
      <c r="AD50" s="63" t="e">
        <v>#REF!</v>
      </c>
      <c r="AE50" s="63" t="e">
        <v>#REF!</v>
      </c>
      <c r="AF50" s="63" t="e">
        <v>#REF!</v>
      </c>
      <c r="AH50" s="63" t="e">
        <v>#REF!</v>
      </c>
      <c r="AI50" s="63" t="e">
        <v>#REF!</v>
      </c>
      <c r="AJ50" s="63" t="e">
        <v>#REF!</v>
      </c>
      <c r="AK50" s="63" t="e">
        <v>#REF!</v>
      </c>
      <c r="AL50" s="63" t="e">
        <v>#REF!</v>
      </c>
      <c r="AM50" s="63" t="e">
        <v>#REF!</v>
      </c>
      <c r="AN50" s="63" t="e">
        <v>#REF!</v>
      </c>
      <c r="AO50" s="63" t="e">
        <v>#REF!</v>
      </c>
      <c r="AP50" s="63" t="e">
        <v>#REF!</v>
      </c>
      <c r="AQ50" s="63" t="e">
        <v>#REF!</v>
      </c>
      <c r="AR50" s="63" t="e">
        <v>#REF!</v>
      </c>
      <c r="AS50" s="63" t="e">
        <v>#REF!</v>
      </c>
      <c r="AT50" s="63" t="e">
        <v>#REF!</v>
      </c>
      <c r="AU50" s="63" t="e">
        <v>#REF!</v>
      </c>
      <c r="AV50" s="63" t="e">
        <v>#REF!</v>
      </c>
      <c r="AX50" s="63" t="e">
        <v>#REF!</v>
      </c>
      <c r="AY50" s="63" t="e">
        <v>#REF!</v>
      </c>
      <c r="AZ50" s="63" t="e">
        <v>#REF!</v>
      </c>
      <c r="BA50" s="63" t="e">
        <v>#REF!</v>
      </c>
      <c r="BB50" s="63" t="e">
        <v>#REF!</v>
      </c>
      <c r="BC50" s="63" t="e">
        <v>#REF!</v>
      </c>
      <c r="BD50" s="63" t="e">
        <v>#REF!</v>
      </c>
      <c r="BE50" s="63" t="e">
        <v>#REF!</v>
      </c>
      <c r="BF50" s="63" t="e">
        <v>#REF!</v>
      </c>
      <c r="BG50" s="63" t="e">
        <v>#REF!</v>
      </c>
      <c r="BH50" s="63" t="e">
        <v>#REF!</v>
      </c>
      <c r="BI50" s="63" t="e">
        <v>#REF!</v>
      </c>
      <c r="BJ50" s="63" t="e">
        <v>#REF!</v>
      </c>
      <c r="BK50" s="63" t="e">
        <v>#REF!</v>
      </c>
    </row>
    <row r="51" spans="2:63">
      <c r="B51" s="95" t="e">
        <v>#REF!</v>
      </c>
      <c r="C51" s="95" t="e">
        <v>#REF!</v>
      </c>
      <c r="E51" s="95" t="e">
        <v>#REF!</v>
      </c>
      <c r="F51" s="95" t="e">
        <v>#REF!</v>
      </c>
      <c r="M51" s="63" t="e">
        <v>#REF!</v>
      </c>
      <c r="N51" s="63" t="e">
        <v>#REF!</v>
      </c>
      <c r="O51" s="63" t="e">
        <v>#REF!</v>
      </c>
      <c r="P51" s="63" t="e">
        <v>#REF!</v>
      </c>
      <c r="Q51" s="63" t="e">
        <v>#REF!</v>
      </c>
      <c r="R51" s="63" t="e">
        <v>#REF!</v>
      </c>
      <c r="S51" s="63" t="e">
        <v>#REF!</v>
      </c>
      <c r="T51" s="63" t="e">
        <v>#REF!</v>
      </c>
      <c r="U51" s="63" t="e">
        <v>#REF!</v>
      </c>
      <c r="V51" s="63" t="e">
        <v>#REF!</v>
      </c>
      <c r="W51" s="63" t="e">
        <v>#REF!</v>
      </c>
      <c r="X51" s="63" t="e">
        <v>#REF!</v>
      </c>
      <c r="Y51" s="63" t="e">
        <v>#REF!</v>
      </c>
      <c r="Z51" s="63" t="e">
        <v>#REF!</v>
      </c>
      <c r="AA51" s="63" t="e">
        <v>#REF!</v>
      </c>
      <c r="AB51" s="63" t="e">
        <v>#REF!</v>
      </c>
      <c r="AC51" s="63" t="e">
        <v>#REF!</v>
      </c>
      <c r="AD51" s="63" t="e">
        <v>#REF!</v>
      </c>
      <c r="AE51" s="63" t="e">
        <v>#REF!</v>
      </c>
      <c r="AF51" s="63" t="e">
        <v>#REF!</v>
      </c>
      <c r="AH51" s="63" t="e">
        <v>#REF!</v>
      </c>
      <c r="AI51" s="63" t="e">
        <v>#REF!</v>
      </c>
      <c r="AJ51" s="63" t="e">
        <v>#REF!</v>
      </c>
      <c r="AK51" s="63" t="e">
        <v>#REF!</v>
      </c>
      <c r="AL51" s="63" t="e">
        <v>#REF!</v>
      </c>
      <c r="AM51" s="63" t="e">
        <v>#REF!</v>
      </c>
      <c r="AN51" s="63" t="e">
        <v>#REF!</v>
      </c>
      <c r="AO51" s="63" t="e">
        <v>#REF!</v>
      </c>
      <c r="AP51" s="63" t="e">
        <v>#REF!</v>
      </c>
      <c r="AQ51" s="63" t="e">
        <v>#REF!</v>
      </c>
      <c r="AR51" s="63" t="e">
        <v>#REF!</v>
      </c>
      <c r="AS51" s="63" t="e">
        <v>#REF!</v>
      </c>
      <c r="AT51" s="63" t="e">
        <v>#REF!</v>
      </c>
      <c r="AU51" s="63" t="e">
        <v>#REF!</v>
      </c>
      <c r="AV51" s="63" t="e">
        <v>#REF!</v>
      </c>
      <c r="AX51" s="63" t="e">
        <v>#REF!</v>
      </c>
      <c r="AY51" s="63" t="e">
        <v>#REF!</v>
      </c>
      <c r="AZ51" s="63" t="e">
        <v>#REF!</v>
      </c>
      <c r="BA51" s="63" t="e">
        <v>#REF!</v>
      </c>
      <c r="BB51" s="63" t="e">
        <v>#REF!</v>
      </c>
      <c r="BC51" s="63" t="e">
        <v>#REF!</v>
      </c>
      <c r="BD51" s="63" t="e">
        <v>#REF!</v>
      </c>
      <c r="BE51" s="63" t="e">
        <v>#REF!</v>
      </c>
      <c r="BF51" s="63" t="e">
        <v>#REF!</v>
      </c>
      <c r="BG51" s="63" t="e">
        <v>#REF!</v>
      </c>
      <c r="BH51" s="63" t="e">
        <v>#REF!</v>
      </c>
      <c r="BI51" s="63" t="e">
        <v>#REF!</v>
      </c>
      <c r="BJ51" s="63" t="e">
        <v>#REF!</v>
      </c>
      <c r="BK51" s="63" t="e">
        <v>#REF!</v>
      </c>
    </row>
    <row r="52" spans="2:63">
      <c r="B52" s="95" t="e">
        <v>#REF!</v>
      </c>
      <c r="C52" s="95" t="e">
        <v>#REF!</v>
      </c>
      <c r="E52" s="95" t="e">
        <v>#REF!</v>
      </c>
      <c r="F52" s="95" t="e">
        <v>#REF!</v>
      </c>
      <c r="M52" s="63" t="e">
        <v>#REF!</v>
      </c>
      <c r="N52" s="63" t="e">
        <v>#REF!</v>
      </c>
      <c r="O52" s="63" t="e">
        <v>#REF!</v>
      </c>
      <c r="P52" s="63" t="e">
        <v>#REF!</v>
      </c>
      <c r="Q52" s="63" t="e">
        <v>#REF!</v>
      </c>
      <c r="R52" s="63" t="e">
        <v>#REF!</v>
      </c>
      <c r="S52" s="63" t="e">
        <v>#REF!</v>
      </c>
      <c r="T52" s="63" t="e">
        <v>#REF!</v>
      </c>
      <c r="U52" s="63" t="e">
        <v>#REF!</v>
      </c>
      <c r="V52" s="63" t="e">
        <v>#REF!</v>
      </c>
      <c r="W52" s="63" t="e">
        <v>#REF!</v>
      </c>
      <c r="X52" s="63" t="e">
        <v>#REF!</v>
      </c>
      <c r="Y52" s="63" t="e">
        <v>#REF!</v>
      </c>
      <c r="Z52" s="63" t="e">
        <v>#REF!</v>
      </c>
      <c r="AA52" s="63" t="e">
        <v>#REF!</v>
      </c>
      <c r="AB52" s="63" t="e">
        <v>#REF!</v>
      </c>
      <c r="AC52" s="63" t="e">
        <v>#REF!</v>
      </c>
      <c r="AD52" s="63" t="e">
        <v>#REF!</v>
      </c>
      <c r="AE52" s="63" t="e">
        <v>#REF!</v>
      </c>
      <c r="AF52" s="63" t="e">
        <v>#REF!</v>
      </c>
      <c r="AH52" s="63" t="e">
        <v>#REF!</v>
      </c>
      <c r="AI52" s="63" t="e">
        <v>#REF!</v>
      </c>
      <c r="AJ52" s="63" t="e">
        <v>#REF!</v>
      </c>
      <c r="AK52" s="63" t="e">
        <v>#REF!</v>
      </c>
      <c r="AL52" s="63" t="e">
        <v>#REF!</v>
      </c>
      <c r="AM52" s="63" t="e">
        <v>#REF!</v>
      </c>
      <c r="AN52" s="63" t="e">
        <v>#REF!</v>
      </c>
      <c r="AO52" s="63" t="e">
        <v>#REF!</v>
      </c>
      <c r="AP52" s="63" t="e">
        <v>#REF!</v>
      </c>
      <c r="AQ52" s="63" t="e">
        <v>#REF!</v>
      </c>
      <c r="AR52" s="63" t="e">
        <v>#REF!</v>
      </c>
      <c r="AS52" s="63" t="e">
        <v>#REF!</v>
      </c>
      <c r="AT52" s="63" t="e">
        <v>#REF!</v>
      </c>
      <c r="AU52" s="63" t="e">
        <v>#REF!</v>
      </c>
      <c r="AV52" s="63" t="e">
        <v>#REF!</v>
      </c>
      <c r="AX52" s="63" t="e">
        <v>#REF!</v>
      </c>
      <c r="AY52" s="63" t="e">
        <v>#REF!</v>
      </c>
      <c r="AZ52" s="63" t="e">
        <v>#REF!</v>
      </c>
      <c r="BA52" s="63" t="e">
        <v>#REF!</v>
      </c>
      <c r="BB52" s="63" t="e">
        <v>#REF!</v>
      </c>
      <c r="BC52" s="63" t="e">
        <v>#REF!</v>
      </c>
      <c r="BD52" s="63" t="e">
        <v>#REF!</v>
      </c>
      <c r="BE52" s="63" t="e">
        <v>#REF!</v>
      </c>
      <c r="BF52" s="63" t="e">
        <v>#REF!</v>
      </c>
      <c r="BG52" s="63" t="e">
        <v>#REF!</v>
      </c>
      <c r="BH52" s="63" t="e">
        <v>#REF!</v>
      </c>
      <c r="BI52" s="63" t="e">
        <v>#REF!</v>
      </c>
      <c r="BJ52" s="63" t="e">
        <v>#REF!</v>
      </c>
      <c r="BK52" s="63" t="e">
        <v>#REF!</v>
      </c>
    </row>
    <row r="53" spans="2:63">
      <c r="B53" s="95" t="e">
        <v>#REF!</v>
      </c>
      <c r="C53" s="95" t="e">
        <v>#REF!</v>
      </c>
      <c r="E53" s="95" t="e">
        <v>#REF!</v>
      </c>
      <c r="F53" s="95" t="e">
        <v>#REF!</v>
      </c>
      <c r="M53" s="63" t="e">
        <v>#REF!</v>
      </c>
      <c r="N53" s="63" t="e">
        <v>#REF!</v>
      </c>
      <c r="O53" s="63" t="e">
        <v>#REF!</v>
      </c>
      <c r="P53" s="63" t="e">
        <v>#REF!</v>
      </c>
      <c r="Q53" s="63" t="e">
        <v>#REF!</v>
      </c>
      <c r="R53" s="63" t="e">
        <v>#REF!</v>
      </c>
      <c r="S53" s="63" t="e">
        <v>#REF!</v>
      </c>
      <c r="T53" s="63" t="e">
        <v>#REF!</v>
      </c>
      <c r="U53" s="63" t="e">
        <v>#REF!</v>
      </c>
      <c r="V53" s="63" t="e">
        <v>#REF!</v>
      </c>
      <c r="W53" s="63" t="e">
        <v>#REF!</v>
      </c>
      <c r="X53" s="63" t="e">
        <v>#REF!</v>
      </c>
      <c r="Y53" s="63" t="e">
        <v>#REF!</v>
      </c>
      <c r="Z53" s="63" t="e">
        <v>#REF!</v>
      </c>
      <c r="AA53" s="63" t="e">
        <v>#REF!</v>
      </c>
      <c r="AB53" s="63" t="e">
        <v>#REF!</v>
      </c>
      <c r="AC53" s="63" t="e">
        <v>#REF!</v>
      </c>
      <c r="AD53" s="63" t="e">
        <v>#REF!</v>
      </c>
      <c r="AE53" s="63" t="e">
        <v>#REF!</v>
      </c>
      <c r="AF53" s="63" t="e">
        <v>#REF!</v>
      </c>
      <c r="AH53" s="63" t="e">
        <v>#REF!</v>
      </c>
      <c r="AI53" s="63" t="e">
        <v>#REF!</v>
      </c>
      <c r="AJ53" s="63" t="e">
        <v>#REF!</v>
      </c>
      <c r="AK53" s="63" t="e">
        <v>#REF!</v>
      </c>
      <c r="AL53" s="63" t="e">
        <v>#REF!</v>
      </c>
      <c r="AM53" s="63" t="e">
        <v>#REF!</v>
      </c>
      <c r="AN53" s="63" t="e">
        <v>#REF!</v>
      </c>
      <c r="AO53" s="63" t="e">
        <v>#REF!</v>
      </c>
      <c r="AP53" s="63" t="e">
        <v>#REF!</v>
      </c>
      <c r="AQ53" s="63" t="e">
        <v>#REF!</v>
      </c>
      <c r="AR53" s="63" t="e">
        <v>#REF!</v>
      </c>
      <c r="AS53" s="63" t="e">
        <v>#REF!</v>
      </c>
      <c r="AT53" s="63" t="e">
        <v>#REF!</v>
      </c>
      <c r="AU53" s="63" t="e">
        <v>#REF!</v>
      </c>
      <c r="AV53" s="63" t="e">
        <v>#REF!</v>
      </c>
      <c r="AX53" s="63" t="e">
        <v>#REF!</v>
      </c>
      <c r="AY53" s="63" t="e">
        <v>#REF!</v>
      </c>
      <c r="AZ53" s="63" t="e">
        <v>#REF!</v>
      </c>
      <c r="BA53" s="63" t="e">
        <v>#REF!</v>
      </c>
      <c r="BB53" s="63" t="e">
        <v>#REF!</v>
      </c>
      <c r="BC53" s="63" t="e">
        <v>#REF!</v>
      </c>
      <c r="BD53" s="63" t="e">
        <v>#REF!</v>
      </c>
      <c r="BE53" s="63" t="e">
        <v>#REF!</v>
      </c>
      <c r="BF53" s="63" t="e">
        <v>#REF!</v>
      </c>
      <c r="BG53" s="63" t="e">
        <v>#REF!</v>
      </c>
      <c r="BH53" s="63" t="e">
        <v>#REF!</v>
      </c>
      <c r="BI53" s="63" t="e">
        <v>#REF!</v>
      </c>
      <c r="BJ53" s="63" t="e">
        <v>#REF!</v>
      </c>
      <c r="BK53" s="63" t="e">
        <v>#REF!</v>
      </c>
    </row>
    <row r="54" spans="2:63">
      <c r="B54" s="95" t="e">
        <v>#REF!</v>
      </c>
      <c r="C54" s="95" t="e">
        <v>#REF!</v>
      </c>
      <c r="E54" s="95" t="e">
        <v>#REF!</v>
      </c>
      <c r="F54" s="95" t="e">
        <v>#REF!</v>
      </c>
      <c r="M54" s="63" t="e">
        <v>#REF!</v>
      </c>
      <c r="N54" s="63" t="e">
        <v>#REF!</v>
      </c>
      <c r="O54" s="63" t="e">
        <v>#REF!</v>
      </c>
      <c r="P54" s="63" t="e">
        <v>#REF!</v>
      </c>
      <c r="Q54" s="63" t="e">
        <v>#REF!</v>
      </c>
      <c r="R54" s="63" t="e">
        <v>#REF!</v>
      </c>
      <c r="S54" s="63" t="e">
        <v>#REF!</v>
      </c>
      <c r="T54" s="63" t="e">
        <v>#REF!</v>
      </c>
      <c r="U54" s="63" t="e">
        <v>#REF!</v>
      </c>
      <c r="V54" s="63" t="e">
        <v>#REF!</v>
      </c>
      <c r="W54" s="63" t="e">
        <v>#REF!</v>
      </c>
      <c r="X54" s="63" t="e">
        <v>#REF!</v>
      </c>
      <c r="Y54" s="63" t="e">
        <v>#REF!</v>
      </c>
      <c r="Z54" s="63" t="e">
        <v>#REF!</v>
      </c>
      <c r="AA54" s="63" t="e">
        <v>#REF!</v>
      </c>
      <c r="AB54" s="63" t="e">
        <v>#REF!</v>
      </c>
      <c r="AC54" s="63" t="e">
        <v>#REF!</v>
      </c>
      <c r="AD54" s="63" t="e">
        <v>#REF!</v>
      </c>
      <c r="AE54" s="63" t="e">
        <v>#REF!</v>
      </c>
      <c r="AF54" s="63" t="e">
        <v>#REF!</v>
      </c>
      <c r="AH54" s="63" t="e">
        <v>#REF!</v>
      </c>
      <c r="AI54" s="63" t="e">
        <v>#REF!</v>
      </c>
      <c r="AJ54" s="63" t="e">
        <v>#REF!</v>
      </c>
      <c r="AK54" s="63" t="e">
        <v>#REF!</v>
      </c>
      <c r="AL54" s="63" t="e">
        <v>#REF!</v>
      </c>
      <c r="AM54" s="63" t="e">
        <v>#REF!</v>
      </c>
      <c r="AN54" s="63" t="e">
        <v>#REF!</v>
      </c>
      <c r="AO54" s="63" t="e">
        <v>#REF!</v>
      </c>
      <c r="AP54" s="63" t="e">
        <v>#REF!</v>
      </c>
      <c r="AQ54" s="63" t="e">
        <v>#REF!</v>
      </c>
      <c r="AR54" s="63" t="e">
        <v>#REF!</v>
      </c>
      <c r="AS54" s="63" t="e">
        <v>#REF!</v>
      </c>
      <c r="AT54" s="63" t="e">
        <v>#REF!</v>
      </c>
      <c r="AU54" s="63" t="e">
        <v>#REF!</v>
      </c>
      <c r="AV54" s="63" t="e">
        <v>#REF!</v>
      </c>
      <c r="AX54" s="63" t="e">
        <v>#REF!</v>
      </c>
      <c r="AY54" s="63" t="e">
        <v>#REF!</v>
      </c>
      <c r="AZ54" s="63" t="e">
        <v>#REF!</v>
      </c>
      <c r="BA54" s="63" t="e">
        <v>#REF!</v>
      </c>
      <c r="BB54" s="63" t="e">
        <v>#REF!</v>
      </c>
      <c r="BC54" s="63" t="e">
        <v>#REF!</v>
      </c>
      <c r="BD54" s="63" t="e">
        <v>#REF!</v>
      </c>
      <c r="BE54" s="63" t="e">
        <v>#REF!</v>
      </c>
      <c r="BF54" s="63" t="e">
        <v>#REF!</v>
      </c>
      <c r="BG54" s="63" t="e">
        <v>#REF!</v>
      </c>
      <c r="BH54" s="63" t="e">
        <v>#REF!</v>
      </c>
      <c r="BI54" s="63" t="e">
        <v>#REF!</v>
      </c>
      <c r="BJ54" s="63" t="e">
        <v>#REF!</v>
      </c>
      <c r="BK54" s="63" t="e">
        <v>#REF!</v>
      </c>
    </row>
    <row r="55" spans="2:63">
      <c r="B55" s="95" t="e">
        <v>#REF!</v>
      </c>
      <c r="C55" s="95" t="e">
        <v>#REF!</v>
      </c>
      <c r="E55" s="95" t="e">
        <v>#REF!</v>
      </c>
      <c r="F55" s="95" t="e">
        <v>#REF!</v>
      </c>
      <c r="M55" s="63" t="e">
        <v>#REF!</v>
      </c>
      <c r="N55" s="63" t="e">
        <v>#REF!</v>
      </c>
      <c r="O55" s="63" t="e">
        <v>#REF!</v>
      </c>
      <c r="P55" s="63" t="e">
        <v>#REF!</v>
      </c>
      <c r="Q55" s="63" t="e">
        <v>#REF!</v>
      </c>
      <c r="R55" s="63" t="e">
        <v>#REF!</v>
      </c>
      <c r="S55" s="63" t="e">
        <v>#REF!</v>
      </c>
      <c r="T55" s="63" t="e">
        <v>#REF!</v>
      </c>
      <c r="U55" s="63" t="e">
        <v>#REF!</v>
      </c>
      <c r="V55" s="63" t="e">
        <v>#REF!</v>
      </c>
      <c r="W55" s="63" t="e">
        <v>#REF!</v>
      </c>
      <c r="X55" s="63" t="e">
        <v>#REF!</v>
      </c>
      <c r="Y55" s="63" t="e">
        <v>#REF!</v>
      </c>
      <c r="Z55" s="63" t="e">
        <v>#REF!</v>
      </c>
      <c r="AA55" s="63" t="e">
        <v>#REF!</v>
      </c>
      <c r="AB55" s="63" t="e">
        <v>#REF!</v>
      </c>
      <c r="AC55" s="63" t="e">
        <v>#REF!</v>
      </c>
      <c r="AD55" s="63" t="e">
        <v>#REF!</v>
      </c>
      <c r="AE55" s="63" t="e">
        <v>#REF!</v>
      </c>
      <c r="AF55" s="63" t="e">
        <v>#REF!</v>
      </c>
      <c r="AH55" s="63" t="e">
        <v>#REF!</v>
      </c>
      <c r="AI55" s="63" t="e">
        <v>#REF!</v>
      </c>
      <c r="AJ55" s="63" t="e">
        <v>#REF!</v>
      </c>
      <c r="AK55" s="63" t="e">
        <v>#REF!</v>
      </c>
      <c r="AL55" s="63" t="e">
        <v>#REF!</v>
      </c>
      <c r="AM55" s="63" t="e">
        <v>#REF!</v>
      </c>
      <c r="AN55" s="63" t="e">
        <v>#REF!</v>
      </c>
      <c r="AO55" s="63" t="e">
        <v>#REF!</v>
      </c>
      <c r="AP55" s="63" t="e">
        <v>#REF!</v>
      </c>
      <c r="AQ55" s="63" t="e">
        <v>#REF!</v>
      </c>
      <c r="AR55" s="63" t="e">
        <v>#REF!</v>
      </c>
      <c r="AS55" s="63" t="e">
        <v>#REF!</v>
      </c>
      <c r="AT55" s="63" t="e">
        <v>#REF!</v>
      </c>
      <c r="AU55" s="63" t="e">
        <v>#REF!</v>
      </c>
      <c r="AV55" s="63" t="e">
        <v>#REF!</v>
      </c>
      <c r="AX55" s="63" t="e">
        <v>#REF!</v>
      </c>
      <c r="AY55" s="63" t="e">
        <v>#REF!</v>
      </c>
      <c r="AZ55" s="63" t="e">
        <v>#REF!</v>
      </c>
      <c r="BA55" s="63" t="e">
        <v>#REF!</v>
      </c>
      <c r="BB55" s="63" t="e">
        <v>#REF!</v>
      </c>
      <c r="BC55" s="63" t="e">
        <v>#REF!</v>
      </c>
      <c r="BD55" s="63" t="e">
        <v>#REF!</v>
      </c>
      <c r="BE55" s="63" t="e">
        <v>#REF!</v>
      </c>
      <c r="BF55" s="63" t="e">
        <v>#REF!</v>
      </c>
      <c r="BG55" s="63" t="e">
        <v>#REF!</v>
      </c>
      <c r="BH55" s="63" t="e">
        <v>#REF!</v>
      </c>
      <c r="BI55" s="63" t="e">
        <v>#REF!</v>
      </c>
      <c r="BJ55" s="63" t="e">
        <v>#REF!</v>
      </c>
      <c r="BK55" s="63" t="e">
        <v>#REF!</v>
      </c>
    </row>
    <row r="56" spans="2:63">
      <c r="B56" s="95" t="e">
        <v>#REF!</v>
      </c>
      <c r="C56" s="95" t="e">
        <v>#REF!</v>
      </c>
      <c r="E56" s="95" t="e">
        <v>#REF!</v>
      </c>
      <c r="F56" s="95" t="e">
        <v>#REF!</v>
      </c>
      <c r="M56" s="63" t="e">
        <v>#REF!</v>
      </c>
      <c r="N56" s="63" t="e">
        <v>#REF!</v>
      </c>
      <c r="O56" s="63" t="e">
        <v>#REF!</v>
      </c>
      <c r="P56" s="63" t="e">
        <v>#REF!</v>
      </c>
      <c r="Q56" s="63" t="e">
        <v>#REF!</v>
      </c>
      <c r="R56" s="63" t="e">
        <v>#REF!</v>
      </c>
      <c r="S56" s="63" t="e">
        <v>#REF!</v>
      </c>
      <c r="T56" s="63" t="e">
        <v>#REF!</v>
      </c>
      <c r="U56" s="63" t="e">
        <v>#REF!</v>
      </c>
      <c r="V56" s="63" t="e">
        <v>#REF!</v>
      </c>
      <c r="W56" s="63" t="e">
        <v>#REF!</v>
      </c>
      <c r="X56" s="63" t="e">
        <v>#REF!</v>
      </c>
      <c r="Y56" s="63" t="e">
        <v>#REF!</v>
      </c>
      <c r="Z56" s="63" t="e">
        <v>#REF!</v>
      </c>
      <c r="AA56" s="63" t="e">
        <v>#REF!</v>
      </c>
      <c r="AB56" s="63" t="e">
        <v>#REF!</v>
      </c>
      <c r="AC56" s="63" t="e">
        <v>#REF!</v>
      </c>
      <c r="AD56" s="63" t="e">
        <v>#REF!</v>
      </c>
      <c r="AE56" s="63" t="e">
        <v>#REF!</v>
      </c>
      <c r="AF56" s="63" t="e">
        <v>#REF!</v>
      </c>
      <c r="AH56" s="63" t="e">
        <v>#REF!</v>
      </c>
      <c r="AI56" s="63" t="e">
        <v>#REF!</v>
      </c>
      <c r="AJ56" s="63" t="e">
        <v>#REF!</v>
      </c>
      <c r="AK56" s="63" t="e">
        <v>#REF!</v>
      </c>
      <c r="AL56" s="63" t="e">
        <v>#REF!</v>
      </c>
      <c r="AM56" s="63" t="e">
        <v>#REF!</v>
      </c>
      <c r="AN56" s="63" t="e">
        <v>#REF!</v>
      </c>
      <c r="AO56" s="63" t="e">
        <v>#REF!</v>
      </c>
      <c r="AP56" s="63" t="e">
        <v>#REF!</v>
      </c>
      <c r="AQ56" s="63" t="e">
        <v>#REF!</v>
      </c>
      <c r="AR56" s="63" t="e">
        <v>#REF!</v>
      </c>
      <c r="AS56" s="63" t="e">
        <v>#REF!</v>
      </c>
      <c r="AT56" s="63" t="e">
        <v>#REF!</v>
      </c>
      <c r="AU56" s="63" t="e">
        <v>#REF!</v>
      </c>
      <c r="AV56" s="63" t="e">
        <v>#REF!</v>
      </c>
      <c r="AX56" s="63" t="e">
        <v>#REF!</v>
      </c>
      <c r="AY56" s="63" t="e">
        <v>#REF!</v>
      </c>
      <c r="AZ56" s="63" t="e">
        <v>#REF!</v>
      </c>
      <c r="BA56" s="63" t="e">
        <v>#REF!</v>
      </c>
      <c r="BB56" s="63" t="e">
        <v>#REF!</v>
      </c>
      <c r="BC56" s="63" t="e">
        <v>#REF!</v>
      </c>
      <c r="BD56" s="63" t="e">
        <v>#REF!</v>
      </c>
      <c r="BE56" s="63" t="e">
        <v>#REF!</v>
      </c>
      <c r="BF56" s="63" t="e">
        <v>#REF!</v>
      </c>
      <c r="BG56" s="63" t="e">
        <v>#REF!</v>
      </c>
      <c r="BH56" s="63" t="e">
        <v>#REF!</v>
      </c>
      <c r="BI56" s="63" t="e">
        <v>#REF!</v>
      </c>
      <c r="BJ56" s="63" t="e">
        <v>#REF!</v>
      </c>
      <c r="BK56" s="63" t="e">
        <v>#REF!</v>
      </c>
    </row>
    <row r="57" spans="2:63">
      <c r="B57" s="95" t="e">
        <v>#REF!</v>
      </c>
      <c r="C57" s="95" t="e">
        <v>#REF!</v>
      </c>
      <c r="E57" s="95" t="e">
        <v>#REF!</v>
      </c>
      <c r="F57" s="95" t="e">
        <v>#REF!</v>
      </c>
      <c r="M57" s="63" t="e">
        <v>#REF!</v>
      </c>
      <c r="N57" s="63" t="e">
        <v>#REF!</v>
      </c>
      <c r="O57" s="63" t="e">
        <v>#REF!</v>
      </c>
      <c r="P57" s="63" t="e">
        <v>#REF!</v>
      </c>
      <c r="Q57" s="63" t="e">
        <v>#REF!</v>
      </c>
      <c r="R57" s="63" t="e">
        <v>#REF!</v>
      </c>
      <c r="S57" s="63" t="e">
        <v>#REF!</v>
      </c>
      <c r="T57" s="63" t="e">
        <v>#REF!</v>
      </c>
      <c r="U57" s="63" t="e">
        <v>#REF!</v>
      </c>
      <c r="V57" s="63" t="e">
        <v>#REF!</v>
      </c>
      <c r="W57" s="63" t="e">
        <v>#REF!</v>
      </c>
      <c r="X57" s="63" t="e">
        <v>#REF!</v>
      </c>
      <c r="Y57" s="63" t="e">
        <v>#REF!</v>
      </c>
      <c r="Z57" s="63" t="e">
        <v>#REF!</v>
      </c>
      <c r="AA57" s="63" t="e">
        <v>#REF!</v>
      </c>
      <c r="AB57" s="63" t="e">
        <v>#REF!</v>
      </c>
      <c r="AC57" s="63" t="e">
        <v>#REF!</v>
      </c>
      <c r="AD57" s="63" t="e">
        <v>#REF!</v>
      </c>
      <c r="AE57" s="63" t="e">
        <v>#REF!</v>
      </c>
      <c r="AF57" s="63" t="e">
        <v>#REF!</v>
      </c>
      <c r="AH57" s="63" t="e">
        <v>#REF!</v>
      </c>
      <c r="AI57" s="63" t="e">
        <v>#REF!</v>
      </c>
      <c r="AJ57" s="63" t="e">
        <v>#REF!</v>
      </c>
      <c r="AK57" s="63" t="e">
        <v>#REF!</v>
      </c>
      <c r="AL57" s="63" t="e">
        <v>#REF!</v>
      </c>
      <c r="AM57" s="63" t="e">
        <v>#REF!</v>
      </c>
      <c r="AN57" s="63" t="e">
        <v>#REF!</v>
      </c>
      <c r="AO57" s="63" t="e">
        <v>#REF!</v>
      </c>
      <c r="AP57" s="63" t="e">
        <v>#REF!</v>
      </c>
      <c r="AQ57" s="63" t="e">
        <v>#REF!</v>
      </c>
      <c r="AR57" s="63" t="e">
        <v>#REF!</v>
      </c>
      <c r="AS57" s="63" t="e">
        <v>#REF!</v>
      </c>
      <c r="AT57" s="63" t="e">
        <v>#REF!</v>
      </c>
      <c r="AU57" s="63" t="e">
        <v>#REF!</v>
      </c>
      <c r="AV57" s="63" t="e">
        <v>#REF!</v>
      </c>
      <c r="AX57" s="63" t="e">
        <v>#REF!</v>
      </c>
      <c r="AY57" s="63" t="e">
        <v>#REF!</v>
      </c>
      <c r="AZ57" s="63" t="e">
        <v>#REF!</v>
      </c>
      <c r="BA57" s="63" t="e">
        <v>#REF!</v>
      </c>
      <c r="BB57" s="63" t="e">
        <v>#REF!</v>
      </c>
      <c r="BC57" s="63" t="e">
        <v>#REF!</v>
      </c>
      <c r="BD57" s="63" t="e">
        <v>#REF!</v>
      </c>
      <c r="BE57" s="63" t="e">
        <v>#REF!</v>
      </c>
      <c r="BF57" s="63" t="e">
        <v>#REF!</v>
      </c>
      <c r="BG57" s="63" t="e">
        <v>#REF!</v>
      </c>
      <c r="BH57" s="63" t="e">
        <v>#REF!</v>
      </c>
      <c r="BI57" s="63" t="e">
        <v>#REF!</v>
      </c>
      <c r="BJ57" s="63" t="e">
        <v>#REF!</v>
      </c>
      <c r="BK57" s="63" t="e">
        <v>#REF!</v>
      </c>
    </row>
    <row r="58" spans="2:63">
      <c r="B58" s="95" t="e">
        <v>#REF!</v>
      </c>
      <c r="C58" s="95" t="e">
        <v>#REF!</v>
      </c>
      <c r="E58" s="95" t="e">
        <v>#REF!</v>
      </c>
      <c r="F58" s="95" t="e">
        <v>#REF!</v>
      </c>
      <c r="M58" s="63" t="e">
        <v>#REF!</v>
      </c>
      <c r="N58" s="63" t="e">
        <v>#REF!</v>
      </c>
      <c r="O58" s="63" t="e">
        <v>#REF!</v>
      </c>
      <c r="P58" s="63" t="e">
        <v>#REF!</v>
      </c>
      <c r="Q58" s="63" t="e">
        <v>#REF!</v>
      </c>
      <c r="R58" s="63" t="e">
        <v>#REF!</v>
      </c>
      <c r="S58" s="63" t="e">
        <v>#REF!</v>
      </c>
      <c r="T58" s="63" t="e">
        <v>#REF!</v>
      </c>
      <c r="U58" s="63" t="e">
        <v>#REF!</v>
      </c>
      <c r="V58" s="63" t="e">
        <v>#REF!</v>
      </c>
      <c r="W58" s="63" t="e">
        <v>#REF!</v>
      </c>
      <c r="X58" s="63" t="e">
        <v>#REF!</v>
      </c>
      <c r="Y58" s="63" t="e">
        <v>#REF!</v>
      </c>
      <c r="Z58" s="63" t="e">
        <v>#REF!</v>
      </c>
      <c r="AA58" s="63" t="e">
        <v>#REF!</v>
      </c>
      <c r="AB58" s="63" t="e">
        <v>#REF!</v>
      </c>
      <c r="AC58" s="63" t="e">
        <v>#REF!</v>
      </c>
      <c r="AD58" s="63" t="e">
        <v>#REF!</v>
      </c>
      <c r="AE58" s="63" t="e">
        <v>#REF!</v>
      </c>
      <c r="AF58" s="63" t="e">
        <v>#REF!</v>
      </c>
      <c r="AH58" s="63" t="e">
        <v>#REF!</v>
      </c>
      <c r="AI58" s="63" t="e">
        <v>#REF!</v>
      </c>
      <c r="AJ58" s="63" t="e">
        <v>#REF!</v>
      </c>
      <c r="AK58" s="63" t="e">
        <v>#REF!</v>
      </c>
      <c r="AL58" s="63" t="e">
        <v>#REF!</v>
      </c>
      <c r="AM58" s="63" t="e">
        <v>#REF!</v>
      </c>
      <c r="AN58" s="63" t="e">
        <v>#REF!</v>
      </c>
      <c r="AO58" s="63" t="e">
        <v>#REF!</v>
      </c>
      <c r="AP58" s="63" t="e">
        <v>#REF!</v>
      </c>
      <c r="AQ58" s="63" t="e">
        <v>#REF!</v>
      </c>
      <c r="AR58" s="63" t="e">
        <v>#REF!</v>
      </c>
      <c r="AS58" s="63" t="e">
        <v>#REF!</v>
      </c>
      <c r="AT58" s="63" t="e">
        <v>#REF!</v>
      </c>
      <c r="AU58" s="63" t="e">
        <v>#REF!</v>
      </c>
      <c r="AV58" s="63" t="e">
        <v>#REF!</v>
      </c>
      <c r="AX58" s="63" t="e">
        <v>#REF!</v>
      </c>
      <c r="AY58" s="63" t="e">
        <v>#REF!</v>
      </c>
      <c r="AZ58" s="63" t="e">
        <v>#REF!</v>
      </c>
      <c r="BA58" s="63" t="e">
        <v>#REF!</v>
      </c>
      <c r="BB58" s="63" t="e">
        <v>#REF!</v>
      </c>
      <c r="BC58" s="63" t="e">
        <v>#REF!</v>
      </c>
      <c r="BD58" s="63" t="e">
        <v>#REF!</v>
      </c>
      <c r="BE58" s="63" t="e">
        <v>#REF!</v>
      </c>
      <c r="BF58" s="63" t="e">
        <v>#REF!</v>
      </c>
      <c r="BG58" s="63" t="e">
        <v>#REF!</v>
      </c>
      <c r="BH58" s="63" t="e">
        <v>#REF!</v>
      </c>
      <c r="BI58" s="63" t="e">
        <v>#REF!</v>
      </c>
      <c r="BJ58" s="63" t="e">
        <v>#REF!</v>
      </c>
      <c r="BK58" s="63" t="e">
        <v>#REF!</v>
      </c>
    </row>
    <row r="59" spans="2:63">
      <c r="B59" s="95" t="e">
        <v>#REF!</v>
      </c>
      <c r="C59" s="95" t="e">
        <v>#REF!</v>
      </c>
      <c r="E59" s="95" t="e">
        <v>#REF!</v>
      </c>
      <c r="F59" s="95" t="e">
        <v>#REF!</v>
      </c>
      <c r="M59" s="63" t="e">
        <v>#REF!</v>
      </c>
      <c r="N59" s="63" t="e">
        <v>#REF!</v>
      </c>
      <c r="O59" s="63" t="e">
        <v>#REF!</v>
      </c>
      <c r="P59" s="63" t="e">
        <v>#REF!</v>
      </c>
      <c r="Q59" s="63" t="e">
        <v>#REF!</v>
      </c>
      <c r="R59" s="63" t="e">
        <v>#REF!</v>
      </c>
      <c r="S59" s="63" t="e">
        <v>#REF!</v>
      </c>
      <c r="T59" s="63" t="e">
        <v>#REF!</v>
      </c>
      <c r="U59" s="63" t="e">
        <v>#REF!</v>
      </c>
      <c r="V59" s="63" t="e">
        <v>#REF!</v>
      </c>
      <c r="W59" s="63" t="e">
        <v>#REF!</v>
      </c>
      <c r="X59" s="63" t="e">
        <v>#REF!</v>
      </c>
      <c r="Y59" s="63" t="e">
        <v>#REF!</v>
      </c>
      <c r="Z59" s="63" t="e">
        <v>#REF!</v>
      </c>
      <c r="AA59" s="63" t="e">
        <v>#REF!</v>
      </c>
      <c r="AB59" s="63" t="e">
        <v>#REF!</v>
      </c>
      <c r="AC59" s="63" t="e">
        <v>#REF!</v>
      </c>
      <c r="AD59" s="63" t="e">
        <v>#REF!</v>
      </c>
      <c r="AE59" s="63" t="e">
        <v>#REF!</v>
      </c>
      <c r="AF59" s="63" t="e">
        <v>#REF!</v>
      </c>
      <c r="AH59" s="63" t="e">
        <v>#REF!</v>
      </c>
      <c r="AI59" s="63" t="e">
        <v>#REF!</v>
      </c>
      <c r="AJ59" s="63" t="e">
        <v>#REF!</v>
      </c>
      <c r="AK59" s="63" t="e">
        <v>#REF!</v>
      </c>
      <c r="AL59" s="63" t="e">
        <v>#REF!</v>
      </c>
      <c r="AM59" s="63" t="e">
        <v>#REF!</v>
      </c>
      <c r="AN59" s="63" t="e">
        <v>#REF!</v>
      </c>
      <c r="AO59" s="63" t="e">
        <v>#REF!</v>
      </c>
      <c r="AP59" s="63" t="e">
        <v>#REF!</v>
      </c>
      <c r="AQ59" s="63" t="e">
        <v>#REF!</v>
      </c>
      <c r="AR59" s="63" t="e">
        <v>#REF!</v>
      </c>
      <c r="AS59" s="63" t="e">
        <v>#REF!</v>
      </c>
      <c r="AT59" s="63" t="e">
        <v>#REF!</v>
      </c>
      <c r="AU59" s="63" t="e">
        <v>#REF!</v>
      </c>
      <c r="AV59" s="63" t="e">
        <v>#REF!</v>
      </c>
      <c r="AX59" s="63" t="e">
        <v>#REF!</v>
      </c>
      <c r="AY59" s="63" t="e">
        <v>#REF!</v>
      </c>
      <c r="AZ59" s="63" t="e">
        <v>#REF!</v>
      </c>
      <c r="BA59" s="63" t="e">
        <v>#REF!</v>
      </c>
      <c r="BB59" s="63" t="e">
        <v>#REF!</v>
      </c>
      <c r="BC59" s="63" t="e">
        <v>#REF!</v>
      </c>
      <c r="BD59" s="63" t="e">
        <v>#REF!</v>
      </c>
      <c r="BE59" s="63" t="e">
        <v>#REF!</v>
      </c>
      <c r="BF59" s="63" t="e">
        <v>#REF!</v>
      </c>
      <c r="BG59" s="63" t="e">
        <v>#REF!</v>
      </c>
      <c r="BH59" s="63" t="e">
        <v>#REF!</v>
      </c>
      <c r="BI59" s="63" t="e">
        <v>#REF!</v>
      </c>
      <c r="BJ59" s="63" t="e">
        <v>#REF!</v>
      </c>
      <c r="BK59" s="63" t="e">
        <v>#REF!</v>
      </c>
    </row>
    <row r="60" spans="2:63">
      <c r="B60" s="95" t="e">
        <v>#REF!</v>
      </c>
      <c r="C60" s="95" t="e">
        <v>#REF!</v>
      </c>
      <c r="E60" s="95" t="e">
        <v>#REF!</v>
      </c>
      <c r="F60" s="95" t="e">
        <v>#REF!</v>
      </c>
      <c r="M60" s="63" t="e">
        <v>#REF!</v>
      </c>
      <c r="N60" s="63" t="e">
        <v>#REF!</v>
      </c>
      <c r="O60" s="63" t="e">
        <v>#REF!</v>
      </c>
      <c r="P60" s="63" t="e">
        <v>#REF!</v>
      </c>
      <c r="Q60" s="63" t="e">
        <v>#REF!</v>
      </c>
      <c r="R60" s="63" t="e">
        <v>#REF!</v>
      </c>
      <c r="S60" s="63" t="e">
        <v>#REF!</v>
      </c>
      <c r="T60" s="63" t="e">
        <v>#REF!</v>
      </c>
      <c r="U60" s="63" t="e">
        <v>#REF!</v>
      </c>
      <c r="V60" s="63" t="e">
        <v>#REF!</v>
      </c>
      <c r="W60" s="63" t="e">
        <v>#REF!</v>
      </c>
      <c r="X60" s="63" t="e">
        <v>#REF!</v>
      </c>
      <c r="Y60" s="63" t="e">
        <v>#REF!</v>
      </c>
      <c r="Z60" s="63" t="e">
        <v>#REF!</v>
      </c>
      <c r="AA60" s="63" t="e">
        <v>#REF!</v>
      </c>
      <c r="AB60" s="63" t="e">
        <v>#REF!</v>
      </c>
      <c r="AC60" s="63" t="e">
        <v>#REF!</v>
      </c>
      <c r="AD60" s="63" t="e">
        <v>#REF!</v>
      </c>
      <c r="AE60" s="63" t="e">
        <v>#REF!</v>
      </c>
      <c r="AF60" s="63" t="e">
        <v>#REF!</v>
      </c>
      <c r="AH60" s="63" t="e">
        <v>#REF!</v>
      </c>
      <c r="AI60" s="63" t="e">
        <v>#REF!</v>
      </c>
      <c r="AJ60" s="63" t="e">
        <v>#REF!</v>
      </c>
      <c r="AK60" s="63" t="e">
        <v>#REF!</v>
      </c>
      <c r="AL60" s="63" t="e">
        <v>#REF!</v>
      </c>
      <c r="AM60" s="63" t="e">
        <v>#REF!</v>
      </c>
      <c r="AN60" s="63" t="e">
        <v>#REF!</v>
      </c>
      <c r="AO60" s="63" t="e">
        <v>#REF!</v>
      </c>
      <c r="AP60" s="63" t="e">
        <v>#REF!</v>
      </c>
      <c r="AQ60" s="63" t="e">
        <v>#REF!</v>
      </c>
      <c r="AR60" s="63" t="e">
        <v>#REF!</v>
      </c>
      <c r="AS60" s="63" t="e">
        <v>#REF!</v>
      </c>
      <c r="AT60" s="63" t="e">
        <v>#REF!</v>
      </c>
      <c r="AU60" s="63" t="e">
        <v>#REF!</v>
      </c>
      <c r="AV60" s="63" t="e">
        <v>#REF!</v>
      </c>
      <c r="AX60" s="63" t="e">
        <v>#REF!</v>
      </c>
      <c r="AY60" s="63" t="e">
        <v>#REF!</v>
      </c>
      <c r="AZ60" s="63" t="e">
        <v>#REF!</v>
      </c>
      <c r="BA60" s="63" t="e">
        <v>#REF!</v>
      </c>
      <c r="BB60" s="63" t="e">
        <v>#REF!</v>
      </c>
      <c r="BC60" s="63" t="e">
        <v>#REF!</v>
      </c>
      <c r="BD60" s="63" t="e">
        <v>#REF!</v>
      </c>
      <c r="BE60" s="63" t="e">
        <v>#REF!</v>
      </c>
      <c r="BF60" s="63" t="e">
        <v>#REF!</v>
      </c>
      <c r="BG60" s="63" t="e">
        <v>#REF!</v>
      </c>
      <c r="BH60" s="63" t="e">
        <v>#REF!</v>
      </c>
      <c r="BI60" s="63" t="e">
        <v>#REF!</v>
      </c>
      <c r="BJ60" s="63" t="e">
        <v>#REF!</v>
      </c>
      <c r="BK60" s="63" t="e">
        <v>#REF!</v>
      </c>
    </row>
    <row r="61" spans="2:63">
      <c r="B61" s="95" t="e">
        <v>#REF!</v>
      </c>
      <c r="C61" s="95" t="e">
        <v>#REF!</v>
      </c>
      <c r="E61" s="95" t="e">
        <v>#REF!</v>
      </c>
      <c r="F61" s="95" t="e">
        <v>#REF!</v>
      </c>
      <c r="M61" s="63" t="e">
        <v>#REF!</v>
      </c>
      <c r="N61" s="63" t="e">
        <v>#REF!</v>
      </c>
      <c r="O61" s="63" t="e">
        <v>#REF!</v>
      </c>
      <c r="P61" s="63" t="e">
        <v>#REF!</v>
      </c>
      <c r="Q61" s="63" t="e">
        <v>#REF!</v>
      </c>
      <c r="R61" s="63" t="e">
        <v>#REF!</v>
      </c>
      <c r="S61" s="63" t="e">
        <v>#REF!</v>
      </c>
      <c r="T61" s="63" t="e">
        <v>#REF!</v>
      </c>
      <c r="U61" s="63" t="e">
        <v>#REF!</v>
      </c>
      <c r="V61" s="63" t="e">
        <v>#REF!</v>
      </c>
      <c r="W61" s="63" t="e">
        <v>#REF!</v>
      </c>
      <c r="X61" s="63" t="e">
        <v>#REF!</v>
      </c>
      <c r="Y61" s="63" t="e">
        <v>#REF!</v>
      </c>
      <c r="Z61" s="63" t="e">
        <v>#REF!</v>
      </c>
      <c r="AA61" s="63" t="e">
        <v>#REF!</v>
      </c>
      <c r="AB61" s="63" t="e">
        <v>#REF!</v>
      </c>
      <c r="AC61" s="63" t="e">
        <v>#REF!</v>
      </c>
      <c r="AD61" s="63" t="e">
        <v>#REF!</v>
      </c>
      <c r="AE61" s="63" t="e">
        <v>#REF!</v>
      </c>
      <c r="AF61" s="63" t="e">
        <v>#REF!</v>
      </c>
      <c r="AH61" s="63" t="e">
        <v>#REF!</v>
      </c>
      <c r="AI61" s="63" t="e">
        <v>#REF!</v>
      </c>
      <c r="AJ61" s="63" t="e">
        <v>#REF!</v>
      </c>
      <c r="AK61" s="63" t="e">
        <v>#REF!</v>
      </c>
      <c r="AL61" s="63" t="e">
        <v>#REF!</v>
      </c>
      <c r="AM61" s="63" t="e">
        <v>#REF!</v>
      </c>
      <c r="AN61" s="63" t="e">
        <v>#REF!</v>
      </c>
      <c r="AO61" s="63" t="e">
        <v>#REF!</v>
      </c>
      <c r="AP61" s="63" t="e">
        <v>#REF!</v>
      </c>
      <c r="AQ61" s="63" t="e">
        <v>#REF!</v>
      </c>
      <c r="AR61" s="63" t="e">
        <v>#REF!</v>
      </c>
      <c r="AS61" s="63" t="e">
        <v>#REF!</v>
      </c>
      <c r="AT61" s="63" t="e">
        <v>#REF!</v>
      </c>
      <c r="AU61" s="63" t="e">
        <v>#REF!</v>
      </c>
      <c r="AV61" s="63" t="e">
        <v>#REF!</v>
      </c>
      <c r="AX61" s="63" t="e">
        <v>#REF!</v>
      </c>
      <c r="AY61" s="63" t="e">
        <v>#REF!</v>
      </c>
      <c r="AZ61" s="63" t="e">
        <v>#REF!</v>
      </c>
      <c r="BA61" s="63" t="e">
        <v>#REF!</v>
      </c>
      <c r="BB61" s="63" t="e">
        <v>#REF!</v>
      </c>
      <c r="BC61" s="63" t="e">
        <v>#REF!</v>
      </c>
      <c r="BD61" s="63" t="e">
        <v>#REF!</v>
      </c>
      <c r="BE61" s="63" t="e">
        <v>#REF!</v>
      </c>
      <c r="BF61" s="63" t="e">
        <v>#REF!</v>
      </c>
      <c r="BG61" s="63" t="e">
        <v>#REF!</v>
      </c>
      <c r="BH61" s="63" t="e">
        <v>#REF!</v>
      </c>
      <c r="BI61" s="63" t="e">
        <v>#REF!</v>
      </c>
      <c r="BJ61" s="63" t="e">
        <v>#REF!</v>
      </c>
      <c r="BK61" s="63" t="e">
        <v>#REF!</v>
      </c>
    </row>
    <row r="62" spans="2:63">
      <c r="B62" s="95" t="e">
        <v>#REF!</v>
      </c>
      <c r="C62" s="95" t="e">
        <v>#REF!</v>
      </c>
      <c r="E62" s="95" t="e">
        <v>#REF!</v>
      </c>
      <c r="F62" s="95" t="e">
        <v>#REF!</v>
      </c>
      <c r="M62" s="63" t="e">
        <v>#REF!</v>
      </c>
      <c r="N62" s="63" t="e">
        <v>#REF!</v>
      </c>
      <c r="O62" s="63" t="e">
        <v>#REF!</v>
      </c>
      <c r="P62" s="63" t="e">
        <v>#REF!</v>
      </c>
      <c r="Q62" s="63" t="e">
        <v>#REF!</v>
      </c>
      <c r="R62" s="63" t="e">
        <v>#REF!</v>
      </c>
      <c r="S62" s="63" t="e">
        <v>#REF!</v>
      </c>
      <c r="T62" s="63" t="e">
        <v>#REF!</v>
      </c>
      <c r="U62" s="63" t="e">
        <v>#REF!</v>
      </c>
      <c r="V62" s="63" t="e">
        <v>#REF!</v>
      </c>
      <c r="W62" s="63" t="e">
        <v>#REF!</v>
      </c>
      <c r="X62" s="63" t="e">
        <v>#REF!</v>
      </c>
      <c r="Y62" s="63" t="e">
        <v>#REF!</v>
      </c>
      <c r="Z62" s="63" t="e">
        <v>#REF!</v>
      </c>
      <c r="AA62" s="63" t="e">
        <v>#REF!</v>
      </c>
      <c r="AB62" s="63" t="e">
        <v>#REF!</v>
      </c>
      <c r="AC62" s="63" t="e">
        <v>#REF!</v>
      </c>
      <c r="AD62" s="63" t="e">
        <v>#REF!</v>
      </c>
      <c r="AE62" s="63" t="e">
        <v>#REF!</v>
      </c>
      <c r="AF62" s="63" t="e">
        <v>#REF!</v>
      </c>
      <c r="AH62" s="63" t="e">
        <v>#REF!</v>
      </c>
      <c r="AI62" s="63" t="e">
        <v>#REF!</v>
      </c>
      <c r="AJ62" s="63" t="e">
        <v>#REF!</v>
      </c>
      <c r="AK62" s="63" t="e">
        <v>#REF!</v>
      </c>
      <c r="AL62" s="63" t="e">
        <v>#REF!</v>
      </c>
      <c r="AM62" s="63" t="e">
        <v>#REF!</v>
      </c>
      <c r="AN62" s="63" t="e">
        <v>#REF!</v>
      </c>
      <c r="AO62" s="63" t="e">
        <v>#REF!</v>
      </c>
      <c r="AP62" s="63" t="e">
        <v>#REF!</v>
      </c>
      <c r="AQ62" s="63" t="e">
        <v>#REF!</v>
      </c>
      <c r="AR62" s="63" t="e">
        <v>#REF!</v>
      </c>
      <c r="AS62" s="63" t="e">
        <v>#REF!</v>
      </c>
      <c r="AT62" s="63" t="e">
        <v>#REF!</v>
      </c>
      <c r="AU62" s="63" t="e">
        <v>#REF!</v>
      </c>
      <c r="AV62" s="63" t="e">
        <v>#REF!</v>
      </c>
      <c r="AX62" s="63" t="e">
        <v>#REF!</v>
      </c>
      <c r="AY62" s="63" t="e">
        <v>#REF!</v>
      </c>
      <c r="AZ62" s="63" t="e">
        <v>#REF!</v>
      </c>
      <c r="BA62" s="63" t="e">
        <v>#REF!</v>
      </c>
      <c r="BB62" s="63" t="e">
        <v>#REF!</v>
      </c>
      <c r="BC62" s="63" t="e">
        <v>#REF!</v>
      </c>
      <c r="BD62" s="63" t="e">
        <v>#REF!</v>
      </c>
      <c r="BE62" s="63" t="e">
        <v>#REF!</v>
      </c>
      <c r="BF62" s="63" t="e">
        <v>#REF!</v>
      </c>
      <c r="BG62" s="63" t="e">
        <v>#REF!</v>
      </c>
      <c r="BH62" s="63" t="e">
        <v>#REF!</v>
      </c>
      <c r="BI62" s="63" t="e">
        <v>#REF!</v>
      </c>
      <c r="BJ62" s="63" t="e">
        <v>#REF!</v>
      </c>
      <c r="BK62" s="63" t="e">
        <v>#REF!</v>
      </c>
    </row>
    <row r="63" spans="2:63">
      <c r="B63" s="95" t="e">
        <v>#REF!</v>
      </c>
      <c r="C63" s="95" t="e">
        <v>#REF!</v>
      </c>
      <c r="E63" s="95" t="e">
        <v>#REF!</v>
      </c>
      <c r="F63" s="95" t="e">
        <v>#REF!</v>
      </c>
      <c r="M63" s="63" t="e">
        <v>#REF!</v>
      </c>
      <c r="N63" s="63" t="e">
        <v>#REF!</v>
      </c>
      <c r="O63" s="63" t="e">
        <v>#REF!</v>
      </c>
      <c r="P63" s="63" t="e">
        <v>#REF!</v>
      </c>
      <c r="Q63" s="63" t="e">
        <v>#REF!</v>
      </c>
      <c r="R63" s="63" t="e">
        <v>#REF!</v>
      </c>
      <c r="S63" s="63" t="e">
        <v>#REF!</v>
      </c>
      <c r="T63" s="63" t="e">
        <v>#REF!</v>
      </c>
      <c r="U63" s="63" t="e">
        <v>#REF!</v>
      </c>
      <c r="V63" s="63" t="e">
        <v>#REF!</v>
      </c>
      <c r="W63" s="63" t="e">
        <v>#REF!</v>
      </c>
      <c r="X63" s="63" t="e">
        <v>#REF!</v>
      </c>
      <c r="Y63" s="63" t="e">
        <v>#REF!</v>
      </c>
      <c r="Z63" s="63" t="e">
        <v>#REF!</v>
      </c>
      <c r="AA63" s="63" t="e">
        <v>#REF!</v>
      </c>
      <c r="AB63" s="63" t="e">
        <v>#REF!</v>
      </c>
      <c r="AC63" s="63" t="e">
        <v>#REF!</v>
      </c>
      <c r="AD63" s="63" t="e">
        <v>#REF!</v>
      </c>
      <c r="AE63" s="63" t="e">
        <v>#REF!</v>
      </c>
      <c r="AF63" s="63" t="e">
        <v>#REF!</v>
      </c>
      <c r="AH63" s="63" t="e">
        <v>#REF!</v>
      </c>
      <c r="AI63" s="63" t="e">
        <v>#REF!</v>
      </c>
      <c r="AJ63" s="63" t="e">
        <v>#REF!</v>
      </c>
      <c r="AK63" s="63" t="e">
        <v>#REF!</v>
      </c>
      <c r="AL63" s="63" t="e">
        <v>#REF!</v>
      </c>
      <c r="AM63" s="63" t="e">
        <v>#REF!</v>
      </c>
      <c r="AN63" s="63" t="e">
        <v>#REF!</v>
      </c>
      <c r="AO63" s="63" t="e">
        <v>#REF!</v>
      </c>
      <c r="AP63" s="63" t="e">
        <v>#REF!</v>
      </c>
      <c r="AQ63" s="63" t="e">
        <v>#REF!</v>
      </c>
      <c r="AR63" s="63" t="e">
        <v>#REF!</v>
      </c>
      <c r="AS63" s="63" t="e">
        <v>#REF!</v>
      </c>
      <c r="AT63" s="63" t="e">
        <v>#REF!</v>
      </c>
      <c r="AU63" s="63" t="e">
        <v>#REF!</v>
      </c>
      <c r="AV63" s="63" t="e">
        <v>#REF!</v>
      </c>
      <c r="AX63" s="63" t="e">
        <v>#REF!</v>
      </c>
      <c r="AY63" s="63" t="e">
        <v>#REF!</v>
      </c>
      <c r="AZ63" s="63" t="e">
        <v>#REF!</v>
      </c>
      <c r="BA63" s="63" t="e">
        <v>#REF!</v>
      </c>
      <c r="BB63" s="63" t="e">
        <v>#REF!</v>
      </c>
      <c r="BC63" s="63" t="e">
        <v>#REF!</v>
      </c>
      <c r="BD63" s="63" t="e">
        <v>#REF!</v>
      </c>
      <c r="BE63" s="63" t="e">
        <v>#REF!</v>
      </c>
      <c r="BF63" s="63" t="e">
        <v>#REF!</v>
      </c>
      <c r="BG63" s="63" t="e">
        <v>#REF!</v>
      </c>
      <c r="BH63" s="63" t="e">
        <v>#REF!</v>
      </c>
      <c r="BI63" s="63" t="e">
        <v>#REF!</v>
      </c>
      <c r="BJ63" s="63" t="e">
        <v>#REF!</v>
      </c>
      <c r="BK63" s="63" t="e">
        <v>#REF!</v>
      </c>
    </row>
    <row r="64" spans="2:63">
      <c r="B64" s="95" t="e">
        <v>#REF!</v>
      </c>
      <c r="C64" s="95" t="e">
        <v>#REF!</v>
      </c>
      <c r="E64" s="95" t="e">
        <v>#REF!</v>
      </c>
      <c r="F64" s="95" t="e">
        <v>#REF!</v>
      </c>
      <c r="M64" s="63" t="e">
        <v>#REF!</v>
      </c>
      <c r="N64" s="63" t="e">
        <v>#REF!</v>
      </c>
      <c r="O64" s="63" t="e">
        <v>#REF!</v>
      </c>
      <c r="P64" s="63" t="e">
        <v>#REF!</v>
      </c>
      <c r="Q64" s="63" t="e">
        <v>#REF!</v>
      </c>
      <c r="R64" s="63" t="e">
        <v>#REF!</v>
      </c>
      <c r="S64" s="63" t="e">
        <v>#REF!</v>
      </c>
      <c r="T64" s="63" t="e">
        <v>#REF!</v>
      </c>
      <c r="U64" s="63" t="e">
        <v>#REF!</v>
      </c>
      <c r="V64" s="63" t="e">
        <v>#REF!</v>
      </c>
      <c r="W64" s="63" t="e">
        <v>#REF!</v>
      </c>
      <c r="X64" s="63" t="e">
        <v>#REF!</v>
      </c>
      <c r="Y64" s="63" t="e">
        <v>#REF!</v>
      </c>
      <c r="Z64" s="63" t="e">
        <v>#REF!</v>
      </c>
      <c r="AA64" s="63" t="e">
        <v>#REF!</v>
      </c>
      <c r="AB64" s="63" t="e">
        <v>#REF!</v>
      </c>
      <c r="AC64" s="63" t="e">
        <v>#REF!</v>
      </c>
      <c r="AD64" s="63" t="e">
        <v>#REF!</v>
      </c>
      <c r="AE64" s="63" t="e">
        <v>#REF!</v>
      </c>
      <c r="AF64" s="63" t="e">
        <v>#REF!</v>
      </c>
      <c r="AH64" s="63" t="e">
        <v>#REF!</v>
      </c>
      <c r="AI64" s="63" t="e">
        <v>#REF!</v>
      </c>
      <c r="AJ64" s="63" t="e">
        <v>#REF!</v>
      </c>
      <c r="AK64" s="63" t="e">
        <v>#REF!</v>
      </c>
      <c r="AL64" s="63" t="e">
        <v>#REF!</v>
      </c>
      <c r="AM64" s="63" t="e">
        <v>#REF!</v>
      </c>
      <c r="AN64" s="63" t="e">
        <v>#REF!</v>
      </c>
      <c r="AO64" s="63" t="e">
        <v>#REF!</v>
      </c>
      <c r="AP64" s="63" t="e">
        <v>#REF!</v>
      </c>
      <c r="AQ64" s="63" t="e">
        <v>#REF!</v>
      </c>
      <c r="AR64" s="63" t="e">
        <v>#REF!</v>
      </c>
      <c r="AS64" s="63" t="e">
        <v>#REF!</v>
      </c>
      <c r="AT64" s="63" t="e">
        <v>#REF!</v>
      </c>
      <c r="AU64" s="63" t="e">
        <v>#REF!</v>
      </c>
      <c r="AV64" s="63" t="e">
        <v>#REF!</v>
      </c>
      <c r="AX64" s="63" t="e">
        <v>#REF!</v>
      </c>
      <c r="AY64" s="63" t="e">
        <v>#REF!</v>
      </c>
      <c r="AZ64" s="63" t="e">
        <v>#REF!</v>
      </c>
      <c r="BA64" s="63" t="e">
        <v>#REF!</v>
      </c>
      <c r="BB64" s="63" t="e">
        <v>#REF!</v>
      </c>
      <c r="BC64" s="63" t="e">
        <v>#REF!</v>
      </c>
      <c r="BD64" s="63" t="e">
        <v>#REF!</v>
      </c>
      <c r="BE64" s="63" t="e">
        <v>#REF!</v>
      </c>
      <c r="BF64" s="63" t="e">
        <v>#REF!</v>
      </c>
      <c r="BG64" s="63" t="e">
        <v>#REF!</v>
      </c>
      <c r="BH64" s="63" t="e">
        <v>#REF!</v>
      </c>
      <c r="BI64" s="63" t="e">
        <v>#REF!</v>
      </c>
      <c r="BJ64" s="63" t="e">
        <v>#REF!</v>
      </c>
      <c r="BK64" s="63" t="e">
        <v>#REF!</v>
      </c>
    </row>
    <row r="65" spans="2:63">
      <c r="B65" s="95" t="e">
        <v>#REF!</v>
      </c>
      <c r="C65" s="95" t="e">
        <v>#REF!</v>
      </c>
      <c r="E65" s="95" t="e">
        <v>#REF!</v>
      </c>
      <c r="F65" s="95" t="e">
        <v>#REF!</v>
      </c>
      <c r="M65" s="63" t="e">
        <v>#REF!</v>
      </c>
      <c r="N65" s="63" t="e">
        <v>#REF!</v>
      </c>
      <c r="O65" s="63" t="e">
        <v>#REF!</v>
      </c>
      <c r="P65" s="63" t="e">
        <v>#REF!</v>
      </c>
      <c r="Q65" s="63" t="e">
        <v>#REF!</v>
      </c>
      <c r="R65" s="63" t="e">
        <v>#REF!</v>
      </c>
      <c r="S65" s="63" t="e">
        <v>#REF!</v>
      </c>
      <c r="T65" s="63" t="e">
        <v>#REF!</v>
      </c>
      <c r="U65" s="63" t="e">
        <v>#REF!</v>
      </c>
      <c r="V65" s="63" t="e">
        <v>#REF!</v>
      </c>
      <c r="W65" s="63" t="e">
        <v>#REF!</v>
      </c>
      <c r="X65" s="63" t="e">
        <v>#REF!</v>
      </c>
      <c r="Y65" s="63" t="e">
        <v>#REF!</v>
      </c>
      <c r="Z65" s="63" t="e">
        <v>#REF!</v>
      </c>
      <c r="AA65" s="63" t="e">
        <v>#REF!</v>
      </c>
      <c r="AB65" s="63" t="e">
        <v>#REF!</v>
      </c>
      <c r="AC65" s="63" t="e">
        <v>#REF!</v>
      </c>
      <c r="AD65" s="63" t="e">
        <v>#REF!</v>
      </c>
      <c r="AE65" s="63" t="e">
        <v>#REF!</v>
      </c>
      <c r="AF65" s="63" t="e">
        <v>#REF!</v>
      </c>
      <c r="AH65" s="63" t="e">
        <v>#REF!</v>
      </c>
      <c r="AI65" s="63" t="e">
        <v>#REF!</v>
      </c>
      <c r="AJ65" s="63" t="e">
        <v>#REF!</v>
      </c>
      <c r="AK65" s="63" t="e">
        <v>#REF!</v>
      </c>
      <c r="AL65" s="63" t="e">
        <v>#REF!</v>
      </c>
      <c r="AM65" s="63" t="e">
        <v>#REF!</v>
      </c>
      <c r="AN65" s="63" t="e">
        <v>#REF!</v>
      </c>
      <c r="AO65" s="63" t="e">
        <v>#REF!</v>
      </c>
      <c r="AP65" s="63" t="e">
        <v>#REF!</v>
      </c>
      <c r="AQ65" s="63" t="e">
        <v>#REF!</v>
      </c>
      <c r="AR65" s="63" t="e">
        <v>#REF!</v>
      </c>
      <c r="AS65" s="63" t="e">
        <v>#REF!</v>
      </c>
      <c r="AT65" s="63" t="e">
        <v>#REF!</v>
      </c>
      <c r="AU65" s="63" t="e">
        <v>#REF!</v>
      </c>
      <c r="AV65" s="63" t="e">
        <v>#REF!</v>
      </c>
      <c r="AX65" s="63" t="e">
        <v>#REF!</v>
      </c>
      <c r="AY65" s="63" t="e">
        <v>#REF!</v>
      </c>
      <c r="AZ65" s="63" t="e">
        <v>#REF!</v>
      </c>
      <c r="BA65" s="63" t="e">
        <v>#REF!</v>
      </c>
      <c r="BB65" s="63" t="e">
        <v>#REF!</v>
      </c>
      <c r="BC65" s="63" t="e">
        <v>#REF!</v>
      </c>
      <c r="BD65" s="63" t="e">
        <v>#REF!</v>
      </c>
      <c r="BE65" s="63" t="e">
        <v>#REF!</v>
      </c>
      <c r="BF65" s="63" t="e">
        <v>#REF!</v>
      </c>
      <c r="BG65" s="63" t="e">
        <v>#REF!</v>
      </c>
      <c r="BH65" s="63" t="e">
        <v>#REF!</v>
      </c>
      <c r="BI65" s="63" t="e">
        <v>#REF!</v>
      </c>
      <c r="BJ65" s="63" t="e">
        <v>#REF!</v>
      </c>
      <c r="BK65" s="63" t="e">
        <v>#REF!</v>
      </c>
    </row>
    <row r="66" spans="2:63">
      <c r="B66" s="95" t="e">
        <v>#REF!</v>
      </c>
      <c r="C66" s="95" t="e">
        <v>#REF!</v>
      </c>
      <c r="E66" s="95" t="e">
        <v>#REF!</v>
      </c>
      <c r="F66" s="95" t="e">
        <v>#REF!</v>
      </c>
      <c r="M66" s="63" t="e">
        <v>#REF!</v>
      </c>
      <c r="N66" s="63" t="e">
        <v>#REF!</v>
      </c>
      <c r="O66" s="63" t="e">
        <v>#REF!</v>
      </c>
      <c r="P66" s="63" t="e">
        <v>#REF!</v>
      </c>
      <c r="Q66" s="63" t="e">
        <v>#REF!</v>
      </c>
      <c r="R66" s="63" t="e">
        <v>#REF!</v>
      </c>
      <c r="S66" s="63" t="e">
        <v>#REF!</v>
      </c>
      <c r="T66" s="63" t="e">
        <v>#REF!</v>
      </c>
      <c r="U66" s="63" t="e">
        <v>#REF!</v>
      </c>
      <c r="V66" s="63" t="e">
        <v>#REF!</v>
      </c>
      <c r="W66" s="63" t="e">
        <v>#REF!</v>
      </c>
      <c r="X66" s="63" t="e">
        <v>#REF!</v>
      </c>
      <c r="Y66" s="63" t="e">
        <v>#REF!</v>
      </c>
      <c r="Z66" s="63" t="e">
        <v>#REF!</v>
      </c>
      <c r="AA66" s="63" t="e">
        <v>#REF!</v>
      </c>
      <c r="AB66" s="63" t="e">
        <v>#REF!</v>
      </c>
      <c r="AC66" s="63" t="e">
        <v>#REF!</v>
      </c>
      <c r="AD66" s="63" t="e">
        <v>#REF!</v>
      </c>
      <c r="AE66" s="63" t="e">
        <v>#REF!</v>
      </c>
      <c r="AF66" s="63" t="e">
        <v>#REF!</v>
      </c>
      <c r="AH66" s="63" t="e">
        <v>#REF!</v>
      </c>
      <c r="AI66" s="63" t="e">
        <v>#REF!</v>
      </c>
      <c r="AJ66" s="63" t="e">
        <v>#REF!</v>
      </c>
      <c r="AK66" s="63" t="e">
        <v>#REF!</v>
      </c>
      <c r="AL66" s="63" t="e">
        <v>#REF!</v>
      </c>
      <c r="AM66" s="63" t="e">
        <v>#REF!</v>
      </c>
      <c r="AN66" s="63" t="e">
        <v>#REF!</v>
      </c>
      <c r="AO66" s="63" t="e">
        <v>#REF!</v>
      </c>
      <c r="AP66" s="63" t="e">
        <v>#REF!</v>
      </c>
      <c r="AQ66" s="63" t="e">
        <v>#REF!</v>
      </c>
      <c r="AR66" s="63" t="e">
        <v>#REF!</v>
      </c>
      <c r="AS66" s="63" t="e">
        <v>#REF!</v>
      </c>
      <c r="AT66" s="63" t="e">
        <v>#REF!</v>
      </c>
      <c r="AU66" s="63" t="e">
        <v>#REF!</v>
      </c>
      <c r="AV66" s="63" t="e">
        <v>#REF!</v>
      </c>
      <c r="AX66" s="63" t="e">
        <v>#REF!</v>
      </c>
      <c r="AY66" s="63" t="e">
        <v>#REF!</v>
      </c>
      <c r="AZ66" s="63" t="e">
        <v>#REF!</v>
      </c>
      <c r="BA66" s="63" t="e">
        <v>#REF!</v>
      </c>
      <c r="BB66" s="63" t="e">
        <v>#REF!</v>
      </c>
      <c r="BC66" s="63" t="e">
        <v>#REF!</v>
      </c>
      <c r="BD66" s="63" t="e">
        <v>#REF!</v>
      </c>
      <c r="BE66" s="63" t="e">
        <v>#REF!</v>
      </c>
      <c r="BF66" s="63" t="e">
        <v>#REF!</v>
      </c>
      <c r="BG66" s="63" t="e">
        <v>#REF!</v>
      </c>
      <c r="BH66" s="63" t="e">
        <v>#REF!</v>
      </c>
      <c r="BI66" s="63" t="e">
        <v>#REF!</v>
      </c>
      <c r="BJ66" s="63" t="e">
        <v>#REF!</v>
      </c>
      <c r="BK66" s="63" t="e">
        <v>#REF!</v>
      </c>
    </row>
    <row r="67" spans="2:63">
      <c r="B67" s="95" t="e">
        <v>#REF!</v>
      </c>
      <c r="C67" s="95" t="e">
        <v>#REF!</v>
      </c>
      <c r="E67" s="95" t="e">
        <v>#REF!</v>
      </c>
      <c r="F67" s="95" t="e">
        <v>#REF!</v>
      </c>
      <c r="M67" s="63" t="e">
        <v>#REF!</v>
      </c>
      <c r="N67" s="63" t="e">
        <v>#REF!</v>
      </c>
      <c r="O67" s="63" t="e">
        <v>#REF!</v>
      </c>
      <c r="P67" s="63" t="e">
        <v>#REF!</v>
      </c>
      <c r="Q67" s="63" t="e">
        <v>#REF!</v>
      </c>
      <c r="R67" s="63" t="e">
        <v>#REF!</v>
      </c>
      <c r="S67" s="63" t="e">
        <v>#REF!</v>
      </c>
      <c r="T67" s="63" t="e">
        <v>#REF!</v>
      </c>
      <c r="U67" s="63" t="e">
        <v>#REF!</v>
      </c>
      <c r="V67" s="63" t="e">
        <v>#REF!</v>
      </c>
      <c r="W67" s="63" t="e">
        <v>#REF!</v>
      </c>
      <c r="X67" s="63" t="e">
        <v>#REF!</v>
      </c>
      <c r="Y67" s="63" t="e">
        <v>#REF!</v>
      </c>
      <c r="Z67" s="63" t="e">
        <v>#REF!</v>
      </c>
      <c r="AA67" s="63" t="e">
        <v>#REF!</v>
      </c>
      <c r="AB67" s="63" t="e">
        <v>#REF!</v>
      </c>
      <c r="AC67" s="63" t="e">
        <v>#REF!</v>
      </c>
      <c r="AD67" s="63" t="e">
        <v>#REF!</v>
      </c>
      <c r="AE67" s="63" t="e">
        <v>#REF!</v>
      </c>
      <c r="AF67" s="63" t="e">
        <v>#REF!</v>
      </c>
      <c r="AH67" s="63" t="e">
        <v>#REF!</v>
      </c>
      <c r="AI67" s="63" t="e">
        <v>#REF!</v>
      </c>
      <c r="AJ67" s="63" t="e">
        <v>#REF!</v>
      </c>
      <c r="AK67" s="63" t="e">
        <v>#REF!</v>
      </c>
      <c r="AL67" s="63" t="e">
        <v>#REF!</v>
      </c>
      <c r="AM67" s="63" t="e">
        <v>#REF!</v>
      </c>
      <c r="AN67" s="63" t="e">
        <v>#REF!</v>
      </c>
      <c r="AO67" s="63" t="e">
        <v>#REF!</v>
      </c>
      <c r="AP67" s="63" t="e">
        <v>#REF!</v>
      </c>
      <c r="AQ67" s="63" t="e">
        <v>#REF!</v>
      </c>
      <c r="AR67" s="63" t="e">
        <v>#REF!</v>
      </c>
      <c r="AS67" s="63" t="e">
        <v>#REF!</v>
      </c>
      <c r="AT67" s="63" t="e">
        <v>#REF!</v>
      </c>
      <c r="AU67" s="63" t="e">
        <v>#REF!</v>
      </c>
      <c r="AV67" s="63" t="e">
        <v>#REF!</v>
      </c>
      <c r="AX67" s="63" t="e">
        <v>#REF!</v>
      </c>
      <c r="AY67" s="63" t="e">
        <v>#REF!</v>
      </c>
      <c r="AZ67" s="63" t="e">
        <v>#REF!</v>
      </c>
      <c r="BA67" s="63" t="e">
        <v>#REF!</v>
      </c>
      <c r="BB67" s="63" t="e">
        <v>#REF!</v>
      </c>
      <c r="BC67" s="63" t="e">
        <v>#REF!</v>
      </c>
      <c r="BD67" s="63" t="e">
        <v>#REF!</v>
      </c>
      <c r="BE67" s="63" t="e">
        <v>#REF!</v>
      </c>
      <c r="BF67" s="63" t="e">
        <v>#REF!</v>
      </c>
      <c r="BG67" s="63" t="e">
        <v>#REF!</v>
      </c>
      <c r="BH67" s="63" t="e">
        <v>#REF!</v>
      </c>
      <c r="BI67" s="63" t="e">
        <v>#REF!</v>
      </c>
      <c r="BJ67" s="63" t="e">
        <v>#REF!</v>
      </c>
      <c r="BK67" s="63" t="e">
        <v>#REF!</v>
      </c>
    </row>
    <row r="68" spans="2:63">
      <c r="B68" s="95" t="e">
        <v>#REF!</v>
      </c>
      <c r="C68" s="95" t="e">
        <v>#REF!</v>
      </c>
      <c r="E68" s="95" t="e">
        <v>#REF!</v>
      </c>
      <c r="F68" s="95" t="e">
        <v>#REF!</v>
      </c>
      <c r="M68" s="63" t="e">
        <v>#REF!</v>
      </c>
      <c r="N68" s="63" t="e">
        <v>#REF!</v>
      </c>
      <c r="O68" s="63" t="e">
        <v>#REF!</v>
      </c>
      <c r="P68" s="63" t="e">
        <v>#REF!</v>
      </c>
      <c r="Q68" s="63" t="e">
        <v>#REF!</v>
      </c>
      <c r="R68" s="63" t="e">
        <v>#REF!</v>
      </c>
      <c r="S68" s="63" t="e">
        <v>#REF!</v>
      </c>
      <c r="T68" s="63" t="e">
        <v>#REF!</v>
      </c>
      <c r="U68" s="63" t="e">
        <v>#REF!</v>
      </c>
      <c r="V68" s="63" t="e">
        <v>#REF!</v>
      </c>
      <c r="W68" s="63" t="e">
        <v>#REF!</v>
      </c>
      <c r="X68" s="63" t="e">
        <v>#REF!</v>
      </c>
      <c r="Y68" s="63" t="e">
        <v>#REF!</v>
      </c>
      <c r="Z68" s="63" t="e">
        <v>#REF!</v>
      </c>
      <c r="AA68" s="63" t="e">
        <v>#REF!</v>
      </c>
      <c r="AB68" s="63" t="e">
        <v>#REF!</v>
      </c>
      <c r="AC68" s="63" t="e">
        <v>#REF!</v>
      </c>
      <c r="AD68" s="63" t="e">
        <v>#REF!</v>
      </c>
      <c r="AE68" s="63" t="e">
        <v>#REF!</v>
      </c>
      <c r="AF68" s="63" t="e">
        <v>#REF!</v>
      </c>
      <c r="AH68" s="63" t="e">
        <v>#REF!</v>
      </c>
      <c r="AI68" s="63" t="e">
        <v>#REF!</v>
      </c>
      <c r="AJ68" s="63" t="e">
        <v>#REF!</v>
      </c>
      <c r="AK68" s="63" t="e">
        <v>#REF!</v>
      </c>
      <c r="AL68" s="63" t="e">
        <v>#REF!</v>
      </c>
      <c r="AM68" s="63" t="e">
        <v>#REF!</v>
      </c>
      <c r="AN68" s="63" t="e">
        <v>#REF!</v>
      </c>
      <c r="AO68" s="63" t="e">
        <v>#REF!</v>
      </c>
      <c r="AP68" s="63" t="e">
        <v>#REF!</v>
      </c>
      <c r="AQ68" s="63" t="e">
        <v>#REF!</v>
      </c>
      <c r="AR68" s="63" t="e">
        <v>#REF!</v>
      </c>
      <c r="AS68" s="63" t="e">
        <v>#REF!</v>
      </c>
      <c r="AT68" s="63" t="e">
        <v>#REF!</v>
      </c>
      <c r="AU68" s="63" t="e">
        <v>#REF!</v>
      </c>
      <c r="AV68" s="63" t="e">
        <v>#REF!</v>
      </c>
      <c r="AX68" s="63" t="e">
        <v>#REF!</v>
      </c>
      <c r="AY68" s="63" t="e">
        <v>#REF!</v>
      </c>
      <c r="AZ68" s="63" t="e">
        <v>#REF!</v>
      </c>
      <c r="BA68" s="63" t="e">
        <v>#REF!</v>
      </c>
      <c r="BB68" s="63" t="e">
        <v>#REF!</v>
      </c>
      <c r="BC68" s="63" t="e">
        <v>#REF!</v>
      </c>
      <c r="BD68" s="63" t="e">
        <v>#REF!</v>
      </c>
      <c r="BE68" s="63" t="e">
        <v>#REF!</v>
      </c>
      <c r="BF68" s="63" t="e">
        <v>#REF!</v>
      </c>
      <c r="BG68" s="63" t="e">
        <v>#REF!</v>
      </c>
      <c r="BH68" s="63" t="e">
        <v>#REF!</v>
      </c>
      <c r="BI68" s="63" t="e">
        <v>#REF!</v>
      </c>
      <c r="BJ68" s="63" t="e">
        <v>#REF!</v>
      </c>
      <c r="BK68" s="63" t="e">
        <v>#REF!</v>
      </c>
    </row>
    <row r="69" spans="2:63">
      <c r="B69" s="95" t="e">
        <v>#REF!</v>
      </c>
      <c r="C69" s="95" t="e">
        <v>#REF!</v>
      </c>
      <c r="E69" s="95" t="e">
        <v>#REF!</v>
      </c>
      <c r="F69" s="95" t="e">
        <v>#REF!</v>
      </c>
      <c r="M69" s="63" t="e">
        <v>#REF!</v>
      </c>
      <c r="N69" s="63" t="e">
        <v>#REF!</v>
      </c>
      <c r="O69" s="63" t="e">
        <v>#REF!</v>
      </c>
      <c r="P69" s="63" t="e">
        <v>#REF!</v>
      </c>
      <c r="Q69" s="63" t="e">
        <v>#REF!</v>
      </c>
      <c r="R69" s="63" t="e">
        <v>#REF!</v>
      </c>
      <c r="S69" s="63" t="e">
        <v>#REF!</v>
      </c>
      <c r="T69" s="63" t="e">
        <v>#REF!</v>
      </c>
      <c r="U69" s="63" t="e">
        <v>#REF!</v>
      </c>
      <c r="V69" s="63" t="e">
        <v>#REF!</v>
      </c>
      <c r="W69" s="63" t="e">
        <v>#REF!</v>
      </c>
      <c r="X69" s="63" t="e">
        <v>#REF!</v>
      </c>
      <c r="Y69" s="63" t="e">
        <v>#REF!</v>
      </c>
      <c r="Z69" s="63" t="e">
        <v>#REF!</v>
      </c>
      <c r="AA69" s="63" t="e">
        <v>#REF!</v>
      </c>
      <c r="AB69" s="63" t="e">
        <v>#REF!</v>
      </c>
      <c r="AC69" s="63" t="e">
        <v>#REF!</v>
      </c>
      <c r="AD69" s="63" t="e">
        <v>#REF!</v>
      </c>
      <c r="AE69" s="63" t="e">
        <v>#REF!</v>
      </c>
      <c r="AF69" s="63" t="e">
        <v>#REF!</v>
      </c>
      <c r="AH69" s="63" t="e">
        <v>#REF!</v>
      </c>
      <c r="AI69" s="63" t="e">
        <v>#REF!</v>
      </c>
      <c r="AJ69" s="63" t="e">
        <v>#REF!</v>
      </c>
      <c r="AK69" s="63" t="e">
        <v>#REF!</v>
      </c>
      <c r="AL69" s="63" t="e">
        <v>#REF!</v>
      </c>
      <c r="AM69" s="63" t="e">
        <v>#REF!</v>
      </c>
      <c r="AN69" s="63" t="e">
        <v>#REF!</v>
      </c>
      <c r="AO69" s="63" t="e">
        <v>#REF!</v>
      </c>
      <c r="AP69" s="63" t="e">
        <v>#REF!</v>
      </c>
      <c r="AQ69" s="63" t="e">
        <v>#REF!</v>
      </c>
      <c r="AR69" s="63" t="e">
        <v>#REF!</v>
      </c>
      <c r="AS69" s="63" t="e">
        <v>#REF!</v>
      </c>
      <c r="AT69" s="63" t="e">
        <v>#REF!</v>
      </c>
      <c r="AU69" s="63" t="e">
        <v>#REF!</v>
      </c>
      <c r="AV69" s="63" t="e">
        <v>#REF!</v>
      </c>
      <c r="AX69" s="63" t="e">
        <v>#REF!</v>
      </c>
      <c r="AY69" s="63" t="e">
        <v>#REF!</v>
      </c>
      <c r="AZ69" s="63" t="e">
        <v>#REF!</v>
      </c>
      <c r="BA69" s="63" t="e">
        <v>#REF!</v>
      </c>
      <c r="BB69" s="63" t="e">
        <v>#REF!</v>
      </c>
      <c r="BC69" s="63" t="e">
        <v>#REF!</v>
      </c>
      <c r="BD69" s="63" t="e">
        <v>#REF!</v>
      </c>
      <c r="BE69" s="63" t="e">
        <v>#REF!</v>
      </c>
      <c r="BF69" s="63" t="e">
        <v>#REF!</v>
      </c>
      <c r="BG69" s="63" t="e">
        <v>#REF!</v>
      </c>
      <c r="BH69" s="63" t="e">
        <v>#REF!</v>
      </c>
      <c r="BI69" s="63" t="e">
        <v>#REF!</v>
      </c>
      <c r="BJ69" s="63" t="e">
        <v>#REF!</v>
      </c>
      <c r="BK69" s="63" t="e">
        <v>#REF!</v>
      </c>
    </row>
    <row r="70" spans="2:63">
      <c r="B70" s="95" t="e">
        <v>#REF!</v>
      </c>
      <c r="C70" s="95" t="e">
        <v>#REF!</v>
      </c>
      <c r="E70" s="95" t="e">
        <v>#REF!</v>
      </c>
      <c r="F70" s="95" t="e">
        <v>#REF!</v>
      </c>
      <c r="L70" s="95"/>
      <c r="M70" s="63" t="e">
        <v>#REF!</v>
      </c>
      <c r="N70" s="63" t="e">
        <v>#REF!</v>
      </c>
      <c r="O70" s="63" t="e">
        <v>#REF!</v>
      </c>
      <c r="P70" s="63" t="e">
        <v>#REF!</v>
      </c>
      <c r="Q70" s="63" t="e">
        <v>#REF!</v>
      </c>
      <c r="R70" s="63" t="e">
        <v>#REF!</v>
      </c>
      <c r="S70" s="63" t="e">
        <v>#REF!</v>
      </c>
      <c r="T70" s="63" t="e">
        <v>#REF!</v>
      </c>
      <c r="U70" s="63" t="e">
        <v>#REF!</v>
      </c>
      <c r="V70" s="63" t="e">
        <v>#REF!</v>
      </c>
      <c r="W70" s="63" t="e">
        <v>#REF!</v>
      </c>
      <c r="X70" s="63" t="e">
        <v>#REF!</v>
      </c>
      <c r="Y70" s="63" t="e">
        <v>#REF!</v>
      </c>
      <c r="Z70" s="63" t="e">
        <v>#REF!</v>
      </c>
      <c r="AA70" s="63" t="e">
        <v>#REF!</v>
      </c>
      <c r="AB70" s="63" t="e">
        <v>#REF!</v>
      </c>
      <c r="AC70" s="63" t="e">
        <v>#REF!</v>
      </c>
      <c r="AD70" s="63" t="e">
        <v>#REF!</v>
      </c>
      <c r="AE70" s="63" t="e">
        <v>#REF!</v>
      </c>
      <c r="AF70" s="63" t="e">
        <v>#REF!</v>
      </c>
      <c r="AH70" s="63" t="e">
        <v>#REF!</v>
      </c>
      <c r="AI70" s="63" t="e">
        <v>#REF!</v>
      </c>
      <c r="AJ70" s="63" t="e">
        <v>#REF!</v>
      </c>
      <c r="AK70" s="63" t="e">
        <v>#REF!</v>
      </c>
      <c r="AL70" s="63" t="e">
        <v>#REF!</v>
      </c>
      <c r="AM70" s="63" t="e">
        <v>#REF!</v>
      </c>
      <c r="AN70" s="63" t="e">
        <v>#REF!</v>
      </c>
      <c r="AO70" s="63" t="e">
        <v>#REF!</v>
      </c>
      <c r="AP70" s="63" t="e">
        <v>#REF!</v>
      </c>
      <c r="AQ70" s="63" t="e">
        <v>#REF!</v>
      </c>
      <c r="AR70" s="63" t="e">
        <v>#REF!</v>
      </c>
      <c r="AS70" s="63" t="e">
        <v>#REF!</v>
      </c>
      <c r="AT70" s="63" t="e">
        <v>#REF!</v>
      </c>
      <c r="AU70" s="63" t="e">
        <v>#REF!</v>
      </c>
      <c r="AV70" s="63" t="e">
        <v>#REF!</v>
      </c>
      <c r="AX70" s="63" t="e">
        <v>#REF!</v>
      </c>
      <c r="AY70" s="63" t="e">
        <v>#REF!</v>
      </c>
      <c r="AZ70" s="63" t="e">
        <v>#REF!</v>
      </c>
      <c r="BA70" s="63" t="e">
        <v>#REF!</v>
      </c>
      <c r="BB70" s="63" t="e">
        <v>#REF!</v>
      </c>
      <c r="BC70" s="63" t="e">
        <v>#REF!</v>
      </c>
      <c r="BD70" s="63" t="e">
        <v>#REF!</v>
      </c>
      <c r="BE70" s="63" t="e">
        <v>#REF!</v>
      </c>
      <c r="BF70" s="63" t="e">
        <v>#REF!</v>
      </c>
      <c r="BG70" s="63" t="e">
        <v>#REF!</v>
      </c>
      <c r="BH70" s="63" t="e">
        <v>#REF!</v>
      </c>
      <c r="BI70" s="63" t="e">
        <v>#REF!</v>
      </c>
      <c r="BJ70" s="63" t="e">
        <v>#REF!</v>
      </c>
      <c r="BK70" s="63" t="e">
        <v>#REF!</v>
      </c>
    </row>
    <row r="71" spans="2:63">
      <c r="B71" s="95" t="e">
        <v>#REF!</v>
      </c>
      <c r="C71" s="95" t="e">
        <v>#REF!</v>
      </c>
      <c r="E71" s="95" t="e">
        <v>#REF!</v>
      </c>
      <c r="F71" s="95" t="e">
        <v>#REF!</v>
      </c>
      <c r="L71" s="95"/>
      <c r="M71" s="63" t="e">
        <v>#REF!</v>
      </c>
      <c r="N71" s="63" t="e">
        <v>#REF!</v>
      </c>
      <c r="O71" s="63" t="e">
        <v>#REF!</v>
      </c>
      <c r="P71" s="63" t="e">
        <v>#REF!</v>
      </c>
      <c r="Q71" s="63" t="e">
        <v>#REF!</v>
      </c>
      <c r="R71" s="63" t="e">
        <v>#REF!</v>
      </c>
      <c r="S71" s="63" t="e">
        <v>#REF!</v>
      </c>
      <c r="T71" s="63" t="e">
        <v>#REF!</v>
      </c>
      <c r="U71" s="63" t="e">
        <v>#REF!</v>
      </c>
      <c r="V71" s="63" t="e">
        <v>#REF!</v>
      </c>
      <c r="W71" s="63" t="e">
        <v>#REF!</v>
      </c>
      <c r="X71" s="63" t="e">
        <v>#REF!</v>
      </c>
      <c r="Y71" s="63" t="e">
        <v>#REF!</v>
      </c>
      <c r="Z71" s="63" t="e">
        <v>#REF!</v>
      </c>
      <c r="AA71" s="63" t="e">
        <v>#REF!</v>
      </c>
      <c r="AB71" s="63" t="e">
        <v>#REF!</v>
      </c>
      <c r="AC71" s="63" t="e">
        <v>#REF!</v>
      </c>
      <c r="AD71" s="63" t="e">
        <v>#REF!</v>
      </c>
      <c r="AE71" s="63" t="e">
        <v>#REF!</v>
      </c>
      <c r="AF71" s="63" t="e">
        <v>#REF!</v>
      </c>
      <c r="AH71" s="63" t="e">
        <v>#REF!</v>
      </c>
      <c r="AI71" s="63" t="e">
        <v>#REF!</v>
      </c>
      <c r="AJ71" s="63" t="e">
        <v>#REF!</v>
      </c>
      <c r="AK71" s="63" t="e">
        <v>#REF!</v>
      </c>
      <c r="AL71" s="63" t="e">
        <v>#REF!</v>
      </c>
      <c r="AM71" s="63" t="e">
        <v>#REF!</v>
      </c>
      <c r="AN71" s="63" t="e">
        <v>#REF!</v>
      </c>
      <c r="AO71" s="63" t="e">
        <v>#REF!</v>
      </c>
      <c r="AP71" s="63" t="e">
        <v>#REF!</v>
      </c>
      <c r="AQ71" s="63" t="e">
        <v>#REF!</v>
      </c>
      <c r="AR71" s="63" t="e">
        <v>#REF!</v>
      </c>
      <c r="AS71" s="63" t="e">
        <v>#REF!</v>
      </c>
      <c r="AT71" s="63" t="e">
        <v>#REF!</v>
      </c>
      <c r="AU71" s="63" t="e">
        <v>#REF!</v>
      </c>
      <c r="AV71" s="63" t="e">
        <v>#REF!</v>
      </c>
      <c r="AX71" s="63" t="e">
        <v>#REF!</v>
      </c>
      <c r="AY71" s="63" t="e">
        <v>#REF!</v>
      </c>
      <c r="AZ71" s="63" t="e">
        <v>#REF!</v>
      </c>
      <c r="BA71" s="63" t="e">
        <v>#REF!</v>
      </c>
      <c r="BB71" s="63" t="e">
        <v>#REF!</v>
      </c>
      <c r="BC71" s="63" t="e">
        <v>#REF!</v>
      </c>
      <c r="BD71" s="63" t="e">
        <v>#REF!</v>
      </c>
      <c r="BE71" s="63" t="e">
        <v>#REF!</v>
      </c>
      <c r="BF71" s="63" t="e">
        <v>#REF!</v>
      </c>
      <c r="BG71" s="63" t="e">
        <v>#REF!</v>
      </c>
      <c r="BH71" s="63" t="e">
        <v>#REF!</v>
      </c>
      <c r="BI71" s="63" t="e">
        <v>#REF!</v>
      </c>
      <c r="BJ71" s="63" t="e">
        <v>#REF!</v>
      </c>
      <c r="BK71" s="63" t="e">
        <v>#REF!</v>
      </c>
    </row>
    <row r="72" spans="2:63">
      <c r="B72" s="95" t="e">
        <v>#REF!</v>
      </c>
      <c r="C72" s="95" t="e">
        <v>#REF!</v>
      </c>
      <c r="E72" s="95" t="e">
        <v>#REF!</v>
      </c>
      <c r="F72" s="95" t="e">
        <v>#REF!</v>
      </c>
      <c r="L72" s="95"/>
      <c r="M72" s="63" t="e">
        <v>#REF!</v>
      </c>
      <c r="N72" s="63" t="e">
        <v>#REF!</v>
      </c>
      <c r="O72" s="63" t="e">
        <v>#REF!</v>
      </c>
      <c r="P72" s="63" t="e">
        <v>#REF!</v>
      </c>
      <c r="Q72" s="63" t="e">
        <v>#REF!</v>
      </c>
      <c r="R72" s="63" t="e">
        <v>#REF!</v>
      </c>
      <c r="S72" s="63" t="e">
        <v>#REF!</v>
      </c>
      <c r="T72" s="63" t="e">
        <v>#REF!</v>
      </c>
      <c r="U72" s="63" t="e">
        <v>#REF!</v>
      </c>
      <c r="V72" s="63" t="e">
        <v>#REF!</v>
      </c>
      <c r="W72" s="63" t="e">
        <v>#REF!</v>
      </c>
      <c r="X72" s="63" t="e">
        <v>#REF!</v>
      </c>
      <c r="Y72" s="63" t="e">
        <v>#REF!</v>
      </c>
      <c r="Z72" s="63" t="e">
        <v>#REF!</v>
      </c>
      <c r="AA72" s="63" t="e">
        <v>#REF!</v>
      </c>
      <c r="AB72" s="63" t="e">
        <v>#REF!</v>
      </c>
      <c r="AC72" s="63" t="e">
        <v>#REF!</v>
      </c>
      <c r="AD72" s="63" t="e">
        <v>#REF!</v>
      </c>
      <c r="AE72" s="63" t="e">
        <v>#REF!</v>
      </c>
      <c r="AF72" s="63" t="e">
        <v>#REF!</v>
      </c>
      <c r="AH72" s="63" t="e">
        <v>#REF!</v>
      </c>
      <c r="AI72" s="63" t="e">
        <v>#REF!</v>
      </c>
      <c r="AJ72" s="63" t="e">
        <v>#REF!</v>
      </c>
      <c r="AK72" s="63" t="e">
        <v>#REF!</v>
      </c>
      <c r="AL72" s="63" t="e">
        <v>#REF!</v>
      </c>
      <c r="AM72" s="63" t="e">
        <v>#REF!</v>
      </c>
      <c r="AN72" s="63" t="e">
        <v>#REF!</v>
      </c>
      <c r="AO72" s="63" t="e">
        <v>#REF!</v>
      </c>
      <c r="AP72" s="63" t="e">
        <v>#REF!</v>
      </c>
      <c r="AQ72" s="63" t="e">
        <v>#REF!</v>
      </c>
      <c r="AR72" s="63" t="e">
        <v>#REF!</v>
      </c>
      <c r="AS72" s="63" t="e">
        <v>#REF!</v>
      </c>
      <c r="AT72" s="63" t="e">
        <v>#REF!</v>
      </c>
      <c r="AU72" s="63" t="e">
        <v>#REF!</v>
      </c>
      <c r="AV72" s="63" t="e">
        <v>#REF!</v>
      </c>
      <c r="AX72" s="63" t="e">
        <v>#REF!</v>
      </c>
      <c r="AY72" s="63" t="e">
        <v>#REF!</v>
      </c>
      <c r="AZ72" s="63" t="e">
        <v>#REF!</v>
      </c>
      <c r="BA72" s="63" t="e">
        <v>#REF!</v>
      </c>
      <c r="BB72" s="63" t="e">
        <v>#REF!</v>
      </c>
      <c r="BC72" s="63" t="e">
        <v>#REF!</v>
      </c>
      <c r="BD72" s="63" t="e">
        <v>#REF!</v>
      </c>
      <c r="BE72" s="63" t="e">
        <v>#REF!</v>
      </c>
      <c r="BF72" s="63" t="e">
        <v>#REF!</v>
      </c>
      <c r="BG72" s="63" t="e">
        <v>#REF!</v>
      </c>
      <c r="BH72" s="63" t="e">
        <v>#REF!</v>
      </c>
      <c r="BI72" s="63" t="e">
        <v>#REF!</v>
      </c>
      <c r="BJ72" s="63" t="e">
        <v>#REF!</v>
      </c>
      <c r="BK72" s="63" t="e">
        <v>#REF!</v>
      </c>
    </row>
    <row r="73" spans="2:63">
      <c r="B73" s="95" t="e">
        <v>#REF!</v>
      </c>
      <c r="C73" s="95" t="e">
        <v>#REF!</v>
      </c>
      <c r="E73" s="95" t="e">
        <v>#REF!</v>
      </c>
      <c r="F73" s="95" t="e">
        <v>#REF!</v>
      </c>
      <c r="M73" s="63" t="e">
        <v>#REF!</v>
      </c>
      <c r="N73" s="63" t="e">
        <v>#REF!</v>
      </c>
      <c r="O73" s="63" t="e">
        <v>#REF!</v>
      </c>
      <c r="P73" s="63" t="e">
        <v>#REF!</v>
      </c>
      <c r="Q73" s="63" t="e">
        <v>#REF!</v>
      </c>
      <c r="R73" s="63" t="e">
        <v>#REF!</v>
      </c>
      <c r="S73" s="63" t="e">
        <v>#REF!</v>
      </c>
      <c r="T73" s="63" t="e">
        <v>#REF!</v>
      </c>
      <c r="U73" s="63" t="e">
        <v>#REF!</v>
      </c>
      <c r="V73" s="63" t="e">
        <v>#REF!</v>
      </c>
      <c r="W73" s="63" t="e">
        <v>#REF!</v>
      </c>
      <c r="X73" s="63" t="e">
        <v>#REF!</v>
      </c>
      <c r="Y73" s="63" t="e">
        <v>#REF!</v>
      </c>
      <c r="Z73" s="63" t="e">
        <v>#REF!</v>
      </c>
      <c r="AA73" s="63" t="e">
        <v>#REF!</v>
      </c>
      <c r="AB73" s="63" t="e">
        <v>#REF!</v>
      </c>
      <c r="AC73" s="63" t="e">
        <v>#REF!</v>
      </c>
      <c r="AD73" s="63" t="e">
        <v>#REF!</v>
      </c>
      <c r="AE73" s="63" t="e">
        <v>#REF!</v>
      </c>
      <c r="AF73" s="63" t="e">
        <v>#REF!</v>
      </c>
      <c r="AH73" s="63" t="e">
        <v>#REF!</v>
      </c>
      <c r="AI73" s="63" t="e">
        <v>#REF!</v>
      </c>
      <c r="AJ73" s="63" t="e">
        <v>#REF!</v>
      </c>
      <c r="AK73" s="63" t="e">
        <v>#REF!</v>
      </c>
      <c r="AL73" s="63" t="e">
        <v>#REF!</v>
      </c>
      <c r="AM73" s="63" t="e">
        <v>#REF!</v>
      </c>
      <c r="AN73" s="63" t="e">
        <v>#REF!</v>
      </c>
      <c r="AO73" s="63" t="e">
        <v>#REF!</v>
      </c>
      <c r="AP73" s="63" t="e">
        <v>#REF!</v>
      </c>
      <c r="AQ73" s="63" t="e">
        <v>#REF!</v>
      </c>
      <c r="AR73" s="63" t="e">
        <v>#REF!</v>
      </c>
      <c r="AS73" s="63" t="e">
        <v>#REF!</v>
      </c>
      <c r="AT73" s="63" t="e">
        <v>#REF!</v>
      </c>
      <c r="AU73" s="63" t="e">
        <v>#REF!</v>
      </c>
      <c r="AV73" s="63" t="e">
        <v>#REF!</v>
      </c>
      <c r="AX73" s="63" t="e">
        <v>#REF!</v>
      </c>
      <c r="AY73" s="63" t="e">
        <v>#REF!</v>
      </c>
      <c r="AZ73" s="63" t="e">
        <v>#REF!</v>
      </c>
      <c r="BA73" s="63" t="e">
        <v>#REF!</v>
      </c>
      <c r="BB73" s="63" t="e">
        <v>#REF!</v>
      </c>
      <c r="BC73" s="63" t="e">
        <v>#REF!</v>
      </c>
      <c r="BD73" s="63" t="e">
        <v>#REF!</v>
      </c>
      <c r="BE73" s="63" t="e">
        <v>#REF!</v>
      </c>
      <c r="BF73" s="63" t="e">
        <v>#REF!</v>
      </c>
      <c r="BG73" s="63" t="e">
        <v>#REF!</v>
      </c>
      <c r="BH73" s="63" t="e">
        <v>#REF!</v>
      </c>
      <c r="BI73" s="63" t="e">
        <v>#REF!</v>
      </c>
      <c r="BJ73" s="63" t="e">
        <v>#REF!</v>
      </c>
      <c r="BK73" s="63" t="e">
        <v>#REF!</v>
      </c>
    </row>
    <row r="74" spans="2:63">
      <c r="B74" s="95" t="e">
        <v>#REF!</v>
      </c>
      <c r="C74" s="95" t="e">
        <v>#REF!</v>
      </c>
      <c r="E74" s="95" t="e">
        <v>#REF!</v>
      </c>
      <c r="F74" s="95" t="e">
        <v>#REF!</v>
      </c>
      <c r="M74" s="63" t="e">
        <v>#REF!</v>
      </c>
      <c r="N74" s="63" t="e">
        <v>#REF!</v>
      </c>
      <c r="O74" s="63" t="e">
        <v>#REF!</v>
      </c>
      <c r="P74" s="63" t="e">
        <v>#REF!</v>
      </c>
      <c r="Q74" s="63" t="e">
        <v>#REF!</v>
      </c>
      <c r="R74" s="63" t="e">
        <v>#REF!</v>
      </c>
      <c r="S74" s="63" t="e">
        <v>#REF!</v>
      </c>
      <c r="T74" s="63" t="e">
        <v>#REF!</v>
      </c>
      <c r="U74" s="63" t="e">
        <v>#REF!</v>
      </c>
      <c r="V74" s="63" t="e">
        <v>#REF!</v>
      </c>
      <c r="W74" s="63" t="e">
        <v>#REF!</v>
      </c>
      <c r="X74" s="63" t="e">
        <v>#REF!</v>
      </c>
      <c r="Y74" s="63" t="e">
        <v>#REF!</v>
      </c>
      <c r="Z74" s="63" t="e">
        <v>#REF!</v>
      </c>
      <c r="AA74" s="63" t="e">
        <v>#REF!</v>
      </c>
      <c r="AB74" s="63" t="e">
        <v>#REF!</v>
      </c>
      <c r="AC74" s="63" t="e">
        <v>#REF!</v>
      </c>
      <c r="AD74" s="63" t="e">
        <v>#REF!</v>
      </c>
      <c r="AE74" s="63" t="e">
        <v>#REF!</v>
      </c>
      <c r="AF74" s="63" t="e">
        <v>#REF!</v>
      </c>
      <c r="AH74" s="63" t="e">
        <v>#REF!</v>
      </c>
      <c r="AI74" s="63" t="e">
        <v>#REF!</v>
      </c>
      <c r="AJ74" s="63" t="e">
        <v>#REF!</v>
      </c>
      <c r="AK74" s="63" t="e">
        <v>#REF!</v>
      </c>
      <c r="AL74" s="63" t="e">
        <v>#REF!</v>
      </c>
      <c r="AM74" s="63" t="e">
        <v>#REF!</v>
      </c>
      <c r="AN74" s="63" t="e">
        <v>#REF!</v>
      </c>
      <c r="AO74" s="63" t="e">
        <v>#REF!</v>
      </c>
      <c r="AP74" s="63" t="e">
        <v>#REF!</v>
      </c>
      <c r="AQ74" s="63" t="e">
        <v>#REF!</v>
      </c>
      <c r="AR74" s="63" t="e">
        <v>#REF!</v>
      </c>
      <c r="AS74" s="63" t="e">
        <v>#REF!</v>
      </c>
      <c r="AT74" s="63" t="e">
        <v>#REF!</v>
      </c>
      <c r="AU74" s="63" t="e">
        <v>#REF!</v>
      </c>
      <c r="AV74" s="63" t="e">
        <v>#REF!</v>
      </c>
      <c r="AX74" s="63" t="e">
        <v>#REF!</v>
      </c>
      <c r="AY74" s="63" t="e">
        <v>#REF!</v>
      </c>
      <c r="AZ74" s="63" t="e">
        <v>#REF!</v>
      </c>
      <c r="BA74" s="63" t="e">
        <v>#REF!</v>
      </c>
      <c r="BB74" s="63" t="e">
        <v>#REF!</v>
      </c>
      <c r="BC74" s="63" t="e">
        <v>#REF!</v>
      </c>
      <c r="BD74" s="63" t="e">
        <v>#REF!</v>
      </c>
      <c r="BE74" s="63" t="e">
        <v>#REF!</v>
      </c>
      <c r="BF74" s="63" t="e">
        <v>#REF!</v>
      </c>
      <c r="BG74" s="63" t="e">
        <v>#REF!</v>
      </c>
      <c r="BH74" s="63" t="e">
        <v>#REF!</v>
      </c>
      <c r="BI74" s="63" t="e">
        <v>#REF!</v>
      </c>
      <c r="BJ74" s="63" t="e">
        <v>#REF!</v>
      </c>
      <c r="BK74" s="63" t="e">
        <v>#REF!</v>
      </c>
    </row>
    <row r="75" spans="2:63">
      <c r="B75" s="95" t="e">
        <v>#REF!</v>
      </c>
      <c r="C75" s="95" t="e">
        <v>#REF!</v>
      </c>
      <c r="E75" s="95" t="e">
        <v>#REF!</v>
      </c>
      <c r="F75" s="95" t="e">
        <v>#REF!</v>
      </c>
      <c r="M75" s="63" t="e">
        <v>#REF!</v>
      </c>
      <c r="N75" s="63" t="e">
        <v>#REF!</v>
      </c>
      <c r="O75" s="63" t="e">
        <v>#REF!</v>
      </c>
      <c r="P75" s="63" t="e">
        <v>#REF!</v>
      </c>
      <c r="Q75" s="63" t="e">
        <v>#REF!</v>
      </c>
      <c r="R75" s="63" t="e">
        <v>#REF!</v>
      </c>
      <c r="S75" s="63" t="e">
        <v>#REF!</v>
      </c>
      <c r="T75" s="63" t="e">
        <v>#REF!</v>
      </c>
      <c r="U75" s="63" t="e">
        <v>#REF!</v>
      </c>
      <c r="V75" s="63" t="e">
        <v>#REF!</v>
      </c>
      <c r="W75" s="63" t="e">
        <v>#REF!</v>
      </c>
      <c r="X75" s="63" t="e">
        <v>#REF!</v>
      </c>
      <c r="Y75" s="63" t="e">
        <v>#REF!</v>
      </c>
      <c r="Z75" s="63" t="e">
        <v>#REF!</v>
      </c>
      <c r="AA75" s="63" t="e">
        <v>#REF!</v>
      </c>
      <c r="AB75" s="63" t="e">
        <v>#REF!</v>
      </c>
      <c r="AC75" s="63" t="e">
        <v>#REF!</v>
      </c>
      <c r="AD75" s="63" t="e">
        <v>#REF!</v>
      </c>
      <c r="AE75" s="63" t="e">
        <v>#REF!</v>
      </c>
      <c r="AF75" s="63" t="e">
        <v>#REF!</v>
      </c>
      <c r="AH75" s="63" t="e">
        <v>#REF!</v>
      </c>
      <c r="AI75" s="63" t="e">
        <v>#REF!</v>
      </c>
      <c r="AJ75" s="63" t="e">
        <v>#REF!</v>
      </c>
      <c r="AK75" s="63" t="e">
        <v>#REF!</v>
      </c>
      <c r="AL75" s="63" t="e">
        <v>#REF!</v>
      </c>
      <c r="AM75" s="63" t="e">
        <v>#REF!</v>
      </c>
      <c r="AN75" s="63" t="e">
        <v>#REF!</v>
      </c>
      <c r="AO75" s="63" t="e">
        <v>#REF!</v>
      </c>
      <c r="AP75" s="63" t="e">
        <v>#REF!</v>
      </c>
      <c r="AQ75" s="63" t="e">
        <v>#REF!</v>
      </c>
      <c r="AR75" s="63" t="e">
        <v>#REF!</v>
      </c>
      <c r="AS75" s="63" t="e">
        <v>#REF!</v>
      </c>
      <c r="AT75" s="63" t="e">
        <v>#REF!</v>
      </c>
      <c r="AU75" s="63" t="e">
        <v>#REF!</v>
      </c>
      <c r="AV75" s="63" t="e">
        <v>#REF!</v>
      </c>
      <c r="AX75" s="63" t="e">
        <v>#REF!</v>
      </c>
      <c r="AY75" s="63" t="e">
        <v>#REF!</v>
      </c>
      <c r="AZ75" s="63" t="e">
        <v>#REF!</v>
      </c>
      <c r="BA75" s="63" t="e">
        <v>#REF!</v>
      </c>
      <c r="BB75" s="63" t="e">
        <v>#REF!</v>
      </c>
      <c r="BC75" s="63" t="e">
        <v>#REF!</v>
      </c>
      <c r="BD75" s="63" t="e">
        <v>#REF!</v>
      </c>
      <c r="BE75" s="63" t="e">
        <v>#REF!</v>
      </c>
      <c r="BF75" s="63" t="e">
        <v>#REF!</v>
      </c>
      <c r="BG75" s="63" t="e">
        <v>#REF!</v>
      </c>
      <c r="BH75" s="63" t="e">
        <v>#REF!</v>
      </c>
      <c r="BI75" s="63" t="e">
        <v>#REF!</v>
      </c>
      <c r="BJ75" s="63" t="e">
        <v>#REF!</v>
      </c>
      <c r="BK75" s="63" t="e">
        <v>#REF!</v>
      </c>
    </row>
    <row r="76" spans="2:63">
      <c r="B76" s="95" t="e">
        <v>#REF!</v>
      </c>
      <c r="C76" s="95" t="e">
        <v>#REF!</v>
      </c>
      <c r="E76" s="95" t="e">
        <v>#REF!</v>
      </c>
      <c r="F76" s="95" t="e">
        <v>#REF!</v>
      </c>
      <c r="M76" s="63" t="e">
        <v>#REF!</v>
      </c>
      <c r="N76" s="63" t="e">
        <v>#REF!</v>
      </c>
      <c r="O76" s="63" t="e">
        <v>#REF!</v>
      </c>
      <c r="P76" s="63" t="e">
        <v>#REF!</v>
      </c>
      <c r="Q76" s="63" t="e">
        <v>#REF!</v>
      </c>
      <c r="R76" s="63" t="e">
        <v>#REF!</v>
      </c>
      <c r="S76" s="63" t="e">
        <v>#REF!</v>
      </c>
      <c r="T76" s="63" t="e">
        <v>#REF!</v>
      </c>
      <c r="U76" s="63" t="e">
        <v>#REF!</v>
      </c>
      <c r="V76" s="63" t="e">
        <v>#REF!</v>
      </c>
      <c r="W76" s="63" t="e">
        <v>#REF!</v>
      </c>
      <c r="X76" s="63" t="e">
        <v>#REF!</v>
      </c>
      <c r="Y76" s="63" t="e">
        <v>#REF!</v>
      </c>
      <c r="Z76" s="63" t="e">
        <v>#REF!</v>
      </c>
      <c r="AA76" s="63" t="e">
        <v>#REF!</v>
      </c>
      <c r="AB76" s="63" t="e">
        <v>#REF!</v>
      </c>
      <c r="AC76" s="63" t="e">
        <v>#REF!</v>
      </c>
      <c r="AD76" s="63" t="e">
        <v>#REF!</v>
      </c>
      <c r="AE76" s="63" t="e">
        <v>#REF!</v>
      </c>
      <c r="AF76" s="63" t="e">
        <v>#REF!</v>
      </c>
      <c r="AH76" s="63" t="e">
        <v>#REF!</v>
      </c>
      <c r="AI76" s="63" t="e">
        <v>#REF!</v>
      </c>
      <c r="AJ76" s="63" t="e">
        <v>#REF!</v>
      </c>
      <c r="AK76" s="63" t="e">
        <v>#REF!</v>
      </c>
      <c r="AL76" s="63" t="e">
        <v>#REF!</v>
      </c>
      <c r="AM76" s="63" t="e">
        <v>#REF!</v>
      </c>
      <c r="AN76" s="63" t="e">
        <v>#REF!</v>
      </c>
      <c r="AO76" s="63" t="e">
        <v>#REF!</v>
      </c>
      <c r="AP76" s="63" t="e">
        <v>#REF!</v>
      </c>
      <c r="AQ76" s="63" t="e">
        <v>#REF!</v>
      </c>
      <c r="AR76" s="63" t="e">
        <v>#REF!</v>
      </c>
      <c r="AS76" s="63" t="e">
        <v>#REF!</v>
      </c>
      <c r="AT76" s="63" t="e">
        <v>#REF!</v>
      </c>
      <c r="AU76" s="63" t="e">
        <v>#REF!</v>
      </c>
      <c r="AV76" s="63" t="e">
        <v>#REF!</v>
      </c>
      <c r="AX76" s="63" t="e">
        <v>#REF!</v>
      </c>
      <c r="AY76" s="63" t="e">
        <v>#REF!</v>
      </c>
      <c r="AZ76" s="63" t="e">
        <v>#REF!</v>
      </c>
      <c r="BA76" s="63" t="e">
        <v>#REF!</v>
      </c>
      <c r="BB76" s="63" t="e">
        <v>#REF!</v>
      </c>
      <c r="BC76" s="63" t="e">
        <v>#REF!</v>
      </c>
      <c r="BD76" s="63" t="e">
        <v>#REF!</v>
      </c>
      <c r="BE76" s="63" t="e">
        <v>#REF!</v>
      </c>
      <c r="BF76" s="63" t="e">
        <v>#REF!</v>
      </c>
      <c r="BG76" s="63" t="e">
        <v>#REF!</v>
      </c>
      <c r="BH76" s="63" t="e">
        <v>#REF!</v>
      </c>
      <c r="BI76" s="63" t="e">
        <v>#REF!</v>
      </c>
      <c r="BJ76" s="63" t="e">
        <v>#REF!</v>
      </c>
      <c r="BK76" s="63" t="e">
        <v>#REF!</v>
      </c>
    </row>
    <row r="77" spans="2:63">
      <c r="B77" s="95" t="e">
        <v>#REF!</v>
      </c>
      <c r="C77" s="95" t="e">
        <v>#REF!</v>
      </c>
      <c r="E77" s="95" t="e">
        <v>#REF!</v>
      </c>
      <c r="F77" s="95" t="e">
        <v>#REF!</v>
      </c>
      <c r="M77" s="63" t="e">
        <v>#REF!</v>
      </c>
      <c r="N77" s="63" t="e">
        <v>#REF!</v>
      </c>
      <c r="O77" s="63" t="e">
        <v>#REF!</v>
      </c>
      <c r="P77" s="63" t="e">
        <v>#REF!</v>
      </c>
      <c r="Q77" s="63" t="e">
        <v>#REF!</v>
      </c>
      <c r="R77" s="63" t="e">
        <v>#REF!</v>
      </c>
      <c r="S77" s="63" t="e">
        <v>#REF!</v>
      </c>
      <c r="T77" s="63" t="e">
        <v>#REF!</v>
      </c>
      <c r="U77" s="63" t="e">
        <v>#REF!</v>
      </c>
      <c r="V77" s="63" t="e">
        <v>#REF!</v>
      </c>
      <c r="W77" s="63" t="e">
        <v>#REF!</v>
      </c>
      <c r="X77" s="63" t="e">
        <v>#REF!</v>
      </c>
      <c r="Y77" s="63" t="e">
        <v>#REF!</v>
      </c>
      <c r="Z77" s="63" t="e">
        <v>#REF!</v>
      </c>
      <c r="AA77" s="63" t="e">
        <v>#REF!</v>
      </c>
      <c r="AB77" s="63" t="e">
        <v>#REF!</v>
      </c>
      <c r="AC77" s="63" t="e">
        <v>#REF!</v>
      </c>
      <c r="AD77" s="63" t="e">
        <v>#REF!</v>
      </c>
      <c r="AE77" s="63" t="e">
        <v>#REF!</v>
      </c>
      <c r="AF77" s="63" t="e">
        <v>#REF!</v>
      </c>
      <c r="AH77" s="63" t="e">
        <v>#REF!</v>
      </c>
      <c r="AI77" s="63" t="e">
        <v>#REF!</v>
      </c>
      <c r="AJ77" s="63" t="e">
        <v>#REF!</v>
      </c>
      <c r="AK77" s="63" t="e">
        <v>#REF!</v>
      </c>
      <c r="AL77" s="63" t="e">
        <v>#REF!</v>
      </c>
      <c r="AM77" s="63" t="e">
        <v>#REF!</v>
      </c>
      <c r="AN77" s="63" t="e">
        <v>#REF!</v>
      </c>
      <c r="AO77" s="63" t="e">
        <v>#REF!</v>
      </c>
      <c r="AP77" s="63" t="e">
        <v>#REF!</v>
      </c>
      <c r="AQ77" s="63" t="e">
        <v>#REF!</v>
      </c>
      <c r="AR77" s="63" t="e">
        <v>#REF!</v>
      </c>
      <c r="AS77" s="63" t="e">
        <v>#REF!</v>
      </c>
      <c r="AT77" s="63" t="e">
        <v>#REF!</v>
      </c>
      <c r="AU77" s="63" t="e">
        <v>#REF!</v>
      </c>
      <c r="AV77" s="63" t="e">
        <v>#REF!</v>
      </c>
      <c r="AX77" s="63" t="e">
        <v>#REF!</v>
      </c>
      <c r="AY77" s="63" t="e">
        <v>#REF!</v>
      </c>
      <c r="AZ77" s="63" t="e">
        <v>#REF!</v>
      </c>
      <c r="BA77" s="63" t="e">
        <v>#REF!</v>
      </c>
      <c r="BB77" s="63" t="e">
        <v>#REF!</v>
      </c>
      <c r="BC77" s="63" t="e">
        <v>#REF!</v>
      </c>
      <c r="BD77" s="63" t="e">
        <v>#REF!</v>
      </c>
      <c r="BE77" s="63" t="e">
        <v>#REF!</v>
      </c>
      <c r="BF77" s="63" t="e">
        <v>#REF!</v>
      </c>
      <c r="BG77" s="63" t="e">
        <v>#REF!</v>
      </c>
      <c r="BH77" s="63" t="e">
        <v>#REF!</v>
      </c>
      <c r="BI77" s="63" t="e">
        <v>#REF!</v>
      </c>
      <c r="BJ77" s="63" t="e">
        <v>#REF!</v>
      </c>
      <c r="BK77" s="63" t="e">
        <v>#REF!</v>
      </c>
    </row>
    <row r="78" spans="2:63">
      <c r="B78" s="95" t="e">
        <v>#REF!</v>
      </c>
      <c r="C78" s="95" t="e">
        <v>#REF!</v>
      </c>
      <c r="E78" s="95" t="e">
        <v>#REF!</v>
      </c>
      <c r="F78" s="95" t="e">
        <v>#REF!</v>
      </c>
      <c r="M78" s="63" t="e">
        <v>#REF!</v>
      </c>
      <c r="N78" s="63" t="e">
        <v>#REF!</v>
      </c>
      <c r="O78" s="63" t="e">
        <v>#REF!</v>
      </c>
      <c r="P78" s="63" t="e">
        <v>#REF!</v>
      </c>
      <c r="Q78" s="63" t="e">
        <v>#REF!</v>
      </c>
      <c r="R78" s="63" t="e">
        <v>#REF!</v>
      </c>
      <c r="S78" s="63" t="e">
        <v>#REF!</v>
      </c>
      <c r="T78" s="63" t="e">
        <v>#REF!</v>
      </c>
      <c r="U78" s="63" t="e">
        <v>#REF!</v>
      </c>
      <c r="V78" s="63" t="e">
        <v>#REF!</v>
      </c>
      <c r="W78" s="63" t="e">
        <v>#REF!</v>
      </c>
      <c r="X78" s="63" t="e">
        <v>#REF!</v>
      </c>
      <c r="Y78" s="63" t="e">
        <v>#REF!</v>
      </c>
      <c r="Z78" s="63" t="e">
        <v>#REF!</v>
      </c>
      <c r="AA78" s="63" t="e">
        <v>#REF!</v>
      </c>
      <c r="AB78" s="63" t="e">
        <v>#REF!</v>
      </c>
      <c r="AC78" s="63" t="e">
        <v>#REF!</v>
      </c>
      <c r="AD78" s="63" t="e">
        <v>#REF!</v>
      </c>
      <c r="AE78" s="63" t="e">
        <v>#REF!</v>
      </c>
      <c r="AF78" s="63" t="e">
        <v>#REF!</v>
      </c>
      <c r="AH78" s="63" t="e">
        <v>#REF!</v>
      </c>
      <c r="AI78" s="63" t="e">
        <v>#REF!</v>
      </c>
      <c r="AJ78" s="63" t="e">
        <v>#REF!</v>
      </c>
      <c r="AK78" s="63" t="e">
        <v>#REF!</v>
      </c>
      <c r="AL78" s="63" t="e">
        <v>#REF!</v>
      </c>
      <c r="AM78" s="63" t="e">
        <v>#REF!</v>
      </c>
      <c r="AN78" s="63" t="e">
        <v>#REF!</v>
      </c>
      <c r="AO78" s="63" t="e">
        <v>#REF!</v>
      </c>
      <c r="AP78" s="63" t="e">
        <v>#REF!</v>
      </c>
      <c r="AQ78" s="63" t="e">
        <v>#REF!</v>
      </c>
      <c r="AR78" s="63" t="e">
        <v>#REF!</v>
      </c>
      <c r="AS78" s="63" t="e">
        <v>#REF!</v>
      </c>
      <c r="AT78" s="63" t="e">
        <v>#REF!</v>
      </c>
      <c r="AU78" s="63" t="e">
        <v>#REF!</v>
      </c>
      <c r="AV78" s="63" t="e">
        <v>#REF!</v>
      </c>
      <c r="AX78" s="63" t="e">
        <v>#REF!</v>
      </c>
      <c r="AY78" s="63" t="e">
        <v>#REF!</v>
      </c>
      <c r="AZ78" s="63" t="e">
        <v>#REF!</v>
      </c>
      <c r="BA78" s="63" t="e">
        <v>#REF!</v>
      </c>
      <c r="BB78" s="63" t="e">
        <v>#REF!</v>
      </c>
      <c r="BC78" s="63" t="e">
        <v>#REF!</v>
      </c>
      <c r="BD78" s="63" t="e">
        <v>#REF!</v>
      </c>
      <c r="BE78" s="63" t="e">
        <v>#REF!</v>
      </c>
      <c r="BF78" s="63" t="e">
        <v>#REF!</v>
      </c>
      <c r="BG78" s="63" t="e">
        <v>#REF!</v>
      </c>
      <c r="BH78" s="63" t="e">
        <v>#REF!</v>
      </c>
      <c r="BI78" s="63" t="e">
        <v>#REF!</v>
      </c>
      <c r="BJ78" s="63" t="e">
        <v>#REF!</v>
      </c>
      <c r="BK78" s="63" t="e">
        <v>#REF!</v>
      </c>
    </row>
    <row r="79" spans="2:63">
      <c r="B79" s="95" t="e">
        <v>#REF!</v>
      </c>
      <c r="C79" s="95" t="e">
        <v>#REF!</v>
      </c>
      <c r="E79" s="95" t="e">
        <v>#REF!</v>
      </c>
      <c r="F79" s="95" t="e">
        <v>#REF!</v>
      </c>
      <c r="M79" s="63" t="e">
        <v>#REF!</v>
      </c>
      <c r="N79" s="63" t="e">
        <v>#REF!</v>
      </c>
      <c r="O79" s="63" t="e">
        <v>#REF!</v>
      </c>
      <c r="P79" s="63" t="e">
        <v>#REF!</v>
      </c>
      <c r="Q79" s="63" t="e">
        <v>#REF!</v>
      </c>
      <c r="R79" s="63" t="e">
        <v>#REF!</v>
      </c>
      <c r="S79" s="63" t="e">
        <v>#REF!</v>
      </c>
      <c r="T79" s="63" t="e">
        <v>#REF!</v>
      </c>
      <c r="U79" s="63" t="e">
        <v>#REF!</v>
      </c>
      <c r="V79" s="63" t="e">
        <v>#REF!</v>
      </c>
      <c r="W79" s="63" t="e">
        <v>#REF!</v>
      </c>
      <c r="X79" s="63" t="e">
        <v>#REF!</v>
      </c>
      <c r="Y79" s="63" t="e">
        <v>#REF!</v>
      </c>
      <c r="Z79" s="63" t="e">
        <v>#REF!</v>
      </c>
      <c r="AA79" s="63" t="e">
        <v>#REF!</v>
      </c>
      <c r="AB79" s="63" t="e">
        <v>#REF!</v>
      </c>
      <c r="AC79" s="63" t="e">
        <v>#REF!</v>
      </c>
      <c r="AD79" s="63" t="e">
        <v>#REF!</v>
      </c>
      <c r="AE79" s="63" t="e">
        <v>#REF!</v>
      </c>
      <c r="AF79" s="63" t="e">
        <v>#REF!</v>
      </c>
      <c r="AH79" s="63" t="e">
        <v>#REF!</v>
      </c>
      <c r="AI79" s="63" t="e">
        <v>#REF!</v>
      </c>
      <c r="AJ79" s="63" t="e">
        <v>#REF!</v>
      </c>
      <c r="AK79" s="63" t="e">
        <v>#REF!</v>
      </c>
      <c r="AL79" s="63" t="e">
        <v>#REF!</v>
      </c>
      <c r="AM79" s="63" t="e">
        <v>#REF!</v>
      </c>
      <c r="AN79" s="63" t="e">
        <v>#REF!</v>
      </c>
      <c r="AO79" s="63" t="e">
        <v>#REF!</v>
      </c>
      <c r="AP79" s="63" t="e">
        <v>#REF!</v>
      </c>
      <c r="AQ79" s="63" t="e">
        <v>#REF!</v>
      </c>
      <c r="AR79" s="63" t="e">
        <v>#REF!</v>
      </c>
      <c r="AS79" s="63" t="e">
        <v>#REF!</v>
      </c>
      <c r="AT79" s="63" t="e">
        <v>#REF!</v>
      </c>
      <c r="AU79" s="63" t="e">
        <v>#REF!</v>
      </c>
      <c r="AV79" s="63" t="e">
        <v>#REF!</v>
      </c>
      <c r="AX79" s="63" t="e">
        <v>#REF!</v>
      </c>
      <c r="AY79" s="63" t="e">
        <v>#REF!</v>
      </c>
      <c r="AZ79" s="63" t="e">
        <v>#REF!</v>
      </c>
      <c r="BA79" s="63" t="e">
        <v>#REF!</v>
      </c>
      <c r="BB79" s="63" t="e">
        <v>#REF!</v>
      </c>
      <c r="BC79" s="63" t="e">
        <v>#REF!</v>
      </c>
      <c r="BD79" s="63" t="e">
        <v>#REF!</v>
      </c>
      <c r="BE79" s="63" t="e">
        <v>#REF!</v>
      </c>
      <c r="BF79" s="63" t="e">
        <v>#REF!</v>
      </c>
      <c r="BG79" s="63" t="e">
        <v>#REF!</v>
      </c>
      <c r="BH79" s="63" t="e">
        <v>#REF!</v>
      </c>
      <c r="BI79" s="63" t="e">
        <v>#REF!</v>
      </c>
      <c r="BJ79" s="63" t="e">
        <v>#REF!</v>
      </c>
      <c r="BK79" s="63" t="e">
        <v>#REF!</v>
      </c>
    </row>
    <row r="80" spans="2:63">
      <c r="B80" s="95" t="e">
        <v>#REF!</v>
      </c>
      <c r="C80" s="95" t="e">
        <v>#REF!</v>
      </c>
      <c r="E80" s="95" t="e">
        <v>#REF!</v>
      </c>
      <c r="F80" s="95" t="e">
        <v>#REF!</v>
      </c>
      <c r="M80" s="63" t="e">
        <v>#REF!</v>
      </c>
      <c r="N80" s="63" t="e">
        <v>#REF!</v>
      </c>
      <c r="O80" s="63" t="e">
        <v>#REF!</v>
      </c>
      <c r="P80" s="63" t="e">
        <v>#REF!</v>
      </c>
      <c r="Q80" s="63" t="e">
        <v>#REF!</v>
      </c>
      <c r="R80" s="63" t="e">
        <v>#REF!</v>
      </c>
      <c r="S80" s="63" t="e">
        <v>#REF!</v>
      </c>
      <c r="T80" s="63" t="e">
        <v>#REF!</v>
      </c>
      <c r="U80" s="63" t="e">
        <v>#REF!</v>
      </c>
      <c r="V80" s="63" t="e">
        <v>#REF!</v>
      </c>
      <c r="W80" s="63" t="e">
        <v>#REF!</v>
      </c>
      <c r="X80" s="63" t="e">
        <v>#REF!</v>
      </c>
      <c r="Y80" s="63" t="e">
        <v>#REF!</v>
      </c>
      <c r="Z80" s="63" t="e">
        <v>#REF!</v>
      </c>
      <c r="AA80" s="63" t="e">
        <v>#REF!</v>
      </c>
      <c r="AB80" s="63" t="e">
        <v>#REF!</v>
      </c>
      <c r="AC80" s="63" t="e">
        <v>#REF!</v>
      </c>
      <c r="AD80" s="63" t="e">
        <v>#REF!</v>
      </c>
      <c r="AE80" s="63" t="e">
        <v>#REF!</v>
      </c>
      <c r="AF80" s="63" t="e">
        <v>#REF!</v>
      </c>
      <c r="AH80" s="63" t="e">
        <v>#REF!</v>
      </c>
      <c r="AI80" s="63" t="e">
        <v>#REF!</v>
      </c>
      <c r="AJ80" s="63" t="e">
        <v>#REF!</v>
      </c>
      <c r="AK80" s="63" t="e">
        <v>#REF!</v>
      </c>
      <c r="AL80" s="63" t="e">
        <v>#REF!</v>
      </c>
      <c r="AM80" s="63" t="e">
        <v>#REF!</v>
      </c>
      <c r="AN80" s="63" t="e">
        <v>#REF!</v>
      </c>
      <c r="AO80" s="63" t="e">
        <v>#REF!</v>
      </c>
      <c r="AP80" s="63" t="e">
        <v>#REF!</v>
      </c>
      <c r="AQ80" s="63" t="e">
        <v>#REF!</v>
      </c>
      <c r="AR80" s="63" t="e">
        <v>#REF!</v>
      </c>
      <c r="AS80" s="63" t="e">
        <v>#REF!</v>
      </c>
      <c r="AT80" s="63" t="e">
        <v>#REF!</v>
      </c>
      <c r="AU80" s="63" t="e">
        <v>#REF!</v>
      </c>
      <c r="AV80" s="63" t="e">
        <v>#REF!</v>
      </c>
      <c r="AX80" s="63" t="e">
        <v>#REF!</v>
      </c>
      <c r="AY80" s="63" t="e">
        <v>#REF!</v>
      </c>
      <c r="AZ80" s="63" t="e">
        <v>#REF!</v>
      </c>
      <c r="BA80" s="63" t="e">
        <v>#REF!</v>
      </c>
      <c r="BB80" s="63" t="e">
        <v>#REF!</v>
      </c>
      <c r="BC80" s="63" t="e">
        <v>#REF!</v>
      </c>
      <c r="BD80" s="63" t="e">
        <v>#REF!</v>
      </c>
      <c r="BE80" s="63" t="e">
        <v>#REF!</v>
      </c>
      <c r="BF80" s="63" t="e">
        <v>#REF!</v>
      </c>
      <c r="BG80" s="63" t="e">
        <v>#REF!</v>
      </c>
      <c r="BH80" s="63" t="e">
        <v>#REF!</v>
      </c>
      <c r="BI80" s="63" t="e">
        <v>#REF!</v>
      </c>
      <c r="BJ80" s="63" t="e">
        <v>#REF!</v>
      </c>
      <c r="BK80" s="63" t="e">
        <v>#REF!</v>
      </c>
    </row>
    <row r="81" spans="2:63">
      <c r="B81" s="95" t="e">
        <v>#REF!</v>
      </c>
      <c r="C81" s="95" t="e">
        <v>#REF!</v>
      </c>
      <c r="E81" s="95" t="e">
        <v>#REF!</v>
      </c>
      <c r="F81" s="95" t="e">
        <v>#REF!</v>
      </c>
      <c r="M81" s="63" t="e">
        <v>#REF!</v>
      </c>
      <c r="N81" s="63" t="e">
        <v>#REF!</v>
      </c>
      <c r="O81" s="63" t="e">
        <v>#REF!</v>
      </c>
      <c r="P81" s="63" t="e">
        <v>#REF!</v>
      </c>
      <c r="Q81" s="63" t="e">
        <v>#REF!</v>
      </c>
      <c r="R81" s="63" t="e">
        <v>#REF!</v>
      </c>
      <c r="S81" s="63" t="e">
        <v>#REF!</v>
      </c>
      <c r="T81" s="63" t="e">
        <v>#REF!</v>
      </c>
      <c r="U81" s="63" t="e">
        <v>#REF!</v>
      </c>
      <c r="V81" s="63" t="e">
        <v>#REF!</v>
      </c>
      <c r="W81" s="63" t="e">
        <v>#REF!</v>
      </c>
      <c r="X81" s="63" t="e">
        <v>#REF!</v>
      </c>
      <c r="Y81" s="63" t="e">
        <v>#REF!</v>
      </c>
      <c r="Z81" s="63" t="e">
        <v>#REF!</v>
      </c>
      <c r="AA81" s="63" t="e">
        <v>#REF!</v>
      </c>
      <c r="AB81" s="63" t="e">
        <v>#REF!</v>
      </c>
      <c r="AC81" s="63" t="e">
        <v>#REF!</v>
      </c>
      <c r="AD81" s="63" t="e">
        <v>#REF!</v>
      </c>
      <c r="AE81" s="63" t="e">
        <v>#REF!</v>
      </c>
      <c r="AF81" s="63" t="e">
        <v>#REF!</v>
      </c>
      <c r="AH81" s="63" t="e">
        <v>#REF!</v>
      </c>
      <c r="AI81" s="63" t="e">
        <v>#REF!</v>
      </c>
      <c r="AJ81" s="63" t="e">
        <v>#REF!</v>
      </c>
      <c r="AK81" s="63" t="e">
        <v>#REF!</v>
      </c>
      <c r="AL81" s="63" t="e">
        <v>#REF!</v>
      </c>
      <c r="AM81" s="63" t="e">
        <v>#REF!</v>
      </c>
      <c r="AN81" s="63" t="e">
        <v>#REF!</v>
      </c>
      <c r="AO81" s="63" t="e">
        <v>#REF!</v>
      </c>
      <c r="AP81" s="63" t="e">
        <v>#REF!</v>
      </c>
      <c r="AQ81" s="63" t="e">
        <v>#REF!</v>
      </c>
      <c r="AR81" s="63" t="e">
        <v>#REF!</v>
      </c>
      <c r="AS81" s="63" t="e">
        <v>#REF!</v>
      </c>
      <c r="AT81" s="63" t="e">
        <v>#REF!</v>
      </c>
      <c r="AU81" s="63" t="e">
        <v>#REF!</v>
      </c>
      <c r="AV81" s="63" t="e">
        <v>#REF!</v>
      </c>
      <c r="AX81" s="63" t="e">
        <v>#REF!</v>
      </c>
      <c r="AY81" s="63" t="e">
        <v>#REF!</v>
      </c>
      <c r="AZ81" s="63" t="e">
        <v>#REF!</v>
      </c>
      <c r="BA81" s="63" t="e">
        <v>#REF!</v>
      </c>
      <c r="BB81" s="63" t="e">
        <v>#REF!</v>
      </c>
      <c r="BC81" s="63" t="e">
        <v>#REF!</v>
      </c>
      <c r="BD81" s="63" t="e">
        <v>#REF!</v>
      </c>
      <c r="BE81" s="63" t="e">
        <v>#REF!</v>
      </c>
      <c r="BF81" s="63" t="e">
        <v>#REF!</v>
      </c>
      <c r="BG81" s="63" t="e">
        <v>#REF!</v>
      </c>
      <c r="BH81" s="63" t="e">
        <v>#REF!</v>
      </c>
      <c r="BI81" s="63" t="e">
        <v>#REF!</v>
      </c>
      <c r="BJ81" s="63" t="e">
        <v>#REF!</v>
      </c>
      <c r="BK81" s="63" t="e">
        <v>#REF!</v>
      </c>
    </row>
    <row r="82" spans="2:63">
      <c r="B82" s="95" t="e">
        <v>#REF!</v>
      </c>
      <c r="C82" s="95" t="e">
        <v>#REF!</v>
      </c>
      <c r="E82" s="95" t="e">
        <v>#REF!</v>
      </c>
      <c r="F82" s="95" t="e">
        <v>#REF!</v>
      </c>
      <c r="M82" s="63" t="e">
        <v>#REF!</v>
      </c>
      <c r="N82" s="63" t="e">
        <v>#REF!</v>
      </c>
      <c r="O82" s="63" t="e">
        <v>#REF!</v>
      </c>
      <c r="P82" s="63" t="e">
        <v>#REF!</v>
      </c>
      <c r="Q82" s="63" t="e">
        <v>#REF!</v>
      </c>
      <c r="R82" s="63" t="e">
        <v>#REF!</v>
      </c>
      <c r="S82" s="63" t="e">
        <v>#REF!</v>
      </c>
      <c r="T82" s="63" t="e">
        <v>#REF!</v>
      </c>
      <c r="U82" s="63" t="e">
        <v>#REF!</v>
      </c>
      <c r="V82" s="63" t="e">
        <v>#REF!</v>
      </c>
      <c r="W82" s="63" t="e">
        <v>#REF!</v>
      </c>
      <c r="X82" s="63" t="e">
        <v>#REF!</v>
      </c>
      <c r="Y82" s="63" t="e">
        <v>#REF!</v>
      </c>
      <c r="Z82" s="63" t="e">
        <v>#REF!</v>
      </c>
      <c r="AA82" s="63" t="e">
        <v>#REF!</v>
      </c>
      <c r="AB82" s="63" t="e">
        <v>#REF!</v>
      </c>
      <c r="AC82" s="63" t="e">
        <v>#REF!</v>
      </c>
      <c r="AD82" s="63" t="e">
        <v>#REF!</v>
      </c>
      <c r="AE82" s="63" t="e">
        <v>#REF!</v>
      </c>
      <c r="AF82" s="63" t="e">
        <v>#REF!</v>
      </c>
      <c r="AH82" s="63" t="e">
        <v>#REF!</v>
      </c>
      <c r="AI82" s="63" t="e">
        <v>#REF!</v>
      </c>
      <c r="AJ82" s="63" t="e">
        <v>#REF!</v>
      </c>
      <c r="AK82" s="63" t="e">
        <v>#REF!</v>
      </c>
      <c r="AL82" s="63" t="e">
        <v>#REF!</v>
      </c>
      <c r="AM82" s="63" t="e">
        <v>#REF!</v>
      </c>
      <c r="AN82" s="63" t="e">
        <v>#REF!</v>
      </c>
      <c r="AO82" s="63" t="e">
        <v>#REF!</v>
      </c>
      <c r="AP82" s="63" t="e">
        <v>#REF!</v>
      </c>
      <c r="AQ82" s="63" t="e">
        <v>#REF!</v>
      </c>
      <c r="AR82" s="63" t="e">
        <v>#REF!</v>
      </c>
      <c r="AS82" s="63" t="e">
        <v>#REF!</v>
      </c>
      <c r="AT82" s="63" t="e">
        <v>#REF!</v>
      </c>
      <c r="AU82" s="63" t="e">
        <v>#REF!</v>
      </c>
      <c r="AV82" s="63" t="e">
        <v>#REF!</v>
      </c>
      <c r="AX82" s="63" t="e">
        <v>#REF!</v>
      </c>
      <c r="AY82" s="63" t="e">
        <v>#REF!</v>
      </c>
      <c r="AZ82" s="63" t="e">
        <v>#REF!</v>
      </c>
      <c r="BA82" s="63" t="e">
        <v>#REF!</v>
      </c>
      <c r="BB82" s="63" t="e">
        <v>#REF!</v>
      </c>
      <c r="BC82" s="63" t="e">
        <v>#REF!</v>
      </c>
      <c r="BD82" s="63" t="e">
        <v>#REF!</v>
      </c>
      <c r="BE82" s="63" t="e">
        <v>#REF!</v>
      </c>
      <c r="BF82" s="63" t="e">
        <v>#REF!</v>
      </c>
      <c r="BG82" s="63" t="e">
        <v>#REF!</v>
      </c>
      <c r="BH82" s="63" t="e">
        <v>#REF!</v>
      </c>
      <c r="BI82" s="63" t="e">
        <v>#REF!</v>
      </c>
      <c r="BJ82" s="63" t="e">
        <v>#REF!</v>
      </c>
      <c r="BK82" s="63" t="e">
        <v>#REF!</v>
      </c>
    </row>
    <row r="83" spans="2:63">
      <c r="B83" s="95" t="e">
        <v>#REF!</v>
      </c>
      <c r="C83" s="95" t="e">
        <v>#REF!</v>
      </c>
      <c r="E83" s="95" t="e">
        <v>#REF!</v>
      </c>
      <c r="F83" s="95" t="e">
        <v>#REF!</v>
      </c>
      <c r="M83" s="63" t="e">
        <v>#REF!</v>
      </c>
      <c r="N83" s="63" t="e">
        <v>#REF!</v>
      </c>
      <c r="O83" s="63" t="e">
        <v>#REF!</v>
      </c>
      <c r="P83" s="63" t="e">
        <v>#REF!</v>
      </c>
      <c r="Q83" s="63" t="e">
        <v>#REF!</v>
      </c>
      <c r="R83" s="63" t="e">
        <v>#REF!</v>
      </c>
      <c r="S83" s="63" t="e">
        <v>#REF!</v>
      </c>
      <c r="T83" s="63" t="e">
        <v>#REF!</v>
      </c>
      <c r="U83" s="63" t="e">
        <v>#REF!</v>
      </c>
      <c r="V83" s="63" t="e">
        <v>#REF!</v>
      </c>
      <c r="W83" s="63" t="e">
        <v>#REF!</v>
      </c>
      <c r="X83" s="63" t="e">
        <v>#REF!</v>
      </c>
      <c r="Y83" s="63" t="e">
        <v>#REF!</v>
      </c>
      <c r="Z83" s="63" t="e">
        <v>#REF!</v>
      </c>
      <c r="AA83" s="63" t="e">
        <v>#REF!</v>
      </c>
      <c r="AB83" s="63" t="e">
        <v>#REF!</v>
      </c>
      <c r="AC83" s="63" t="e">
        <v>#REF!</v>
      </c>
      <c r="AD83" s="63" t="e">
        <v>#REF!</v>
      </c>
      <c r="AE83" s="63" t="e">
        <v>#REF!</v>
      </c>
      <c r="AF83" s="63" t="e">
        <v>#REF!</v>
      </c>
      <c r="AH83" s="63" t="e">
        <v>#REF!</v>
      </c>
      <c r="AI83" s="63" t="e">
        <v>#REF!</v>
      </c>
      <c r="AJ83" s="63" t="e">
        <v>#REF!</v>
      </c>
      <c r="AK83" s="63" t="e">
        <v>#REF!</v>
      </c>
      <c r="AL83" s="63" t="e">
        <v>#REF!</v>
      </c>
      <c r="AM83" s="63" t="e">
        <v>#REF!</v>
      </c>
      <c r="AN83" s="63" t="e">
        <v>#REF!</v>
      </c>
      <c r="AO83" s="63" t="e">
        <v>#REF!</v>
      </c>
      <c r="AP83" s="63" t="e">
        <v>#REF!</v>
      </c>
      <c r="AQ83" s="63" t="e">
        <v>#REF!</v>
      </c>
      <c r="AR83" s="63" t="e">
        <v>#REF!</v>
      </c>
      <c r="AS83" s="63" t="e">
        <v>#REF!</v>
      </c>
      <c r="AT83" s="63" t="e">
        <v>#REF!</v>
      </c>
      <c r="AU83" s="63" t="e">
        <v>#REF!</v>
      </c>
      <c r="AV83" s="63" t="e">
        <v>#REF!</v>
      </c>
      <c r="AX83" s="63" t="e">
        <v>#REF!</v>
      </c>
      <c r="AY83" s="63" t="e">
        <v>#REF!</v>
      </c>
      <c r="AZ83" s="63" t="e">
        <v>#REF!</v>
      </c>
      <c r="BA83" s="63" t="e">
        <v>#REF!</v>
      </c>
      <c r="BB83" s="63" t="e">
        <v>#REF!</v>
      </c>
      <c r="BC83" s="63" t="e">
        <v>#REF!</v>
      </c>
      <c r="BD83" s="63" t="e">
        <v>#REF!</v>
      </c>
      <c r="BE83" s="63" t="e">
        <v>#REF!</v>
      </c>
      <c r="BF83" s="63" t="e">
        <v>#REF!</v>
      </c>
      <c r="BG83" s="63" t="e">
        <v>#REF!</v>
      </c>
      <c r="BH83" s="63" t="e">
        <v>#REF!</v>
      </c>
      <c r="BI83" s="63" t="e">
        <v>#REF!</v>
      </c>
      <c r="BJ83" s="63" t="e">
        <v>#REF!</v>
      </c>
      <c r="BK83" s="63" t="e">
        <v>#REF!</v>
      </c>
    </row>
    <row r="84" spans="2:63">
      <c r="B84" s="95" t="e">
        <v>#REF!</v>
      </c>
      <c r="C84" s="95" t="e">
        <v>#REF!</v>
      </c>
      <c r="E84" s="95" t="e">
        <v>#REF!</v>
      </c>
      <c r="F84" s="95" t="e">
        <v>#REF!</v>
      </c>
      <c r="M84" s="63" t="e">
        <v>#REF!</v>
      </c>
      <c r="N84" s="63" t="e">
        <v>#REF!</v>
      </c>
      <c r="O84" s="63" t="e">
        <v>#REF!</v>
      </c>
      <c r="P84" s="63" t="e">
        <v>#REF!</v>
      </c>
      <c r="Q84" s="63" t="e">
        <v>#REF!</v>
      </c>
      <c r="R84" s="63" t="e">
        <v>#REF!</v>
      </c>
      <c r="S84" s="63" t="e">
        <v>#REF!</v>
      </c>
      <c r="T84" s="63" t="e">
        <v>#REF!</v>
      </c>
      <c r="U84" s="63" t="e">
        <v>#REF!</v>
      </c>
      <c r="V84" s="63" t="e">
        <v>#REF!</v>
      </c>
      <c r="W84" s="63" t="e">
        <v>#REF!</v>
      </c>
      <c r="X84" s="63" t="e">
        <v>#REF!</v>
      </c>
      <c r="Y84" s="63" t="e">
        <v>#REF!</v>
      </c>
      <c r="Z84" s="63" t="e">
        <v>#REF!</v>
      </c>
      <c r="AA84" s="63" t="e">
        <v>#REF!</v>
      </c>
      <c r="AB84" s="63" t="e">
        <v>#REF!</v>
      </c>
      <c r="AC84" s="63" t="e">
        <v>#REF!</v>
      </c>
      <c r="AD84" s="63" t="e">
        <v>#REF!</v>
      </c>
      <c r="AE84" s="63" t="e">
        <v>#REF!</v>
      </c>
      <c r="AF84" s="63" t="e">
        <v>#REF!</v>
      </c>
      <c r="AH84" s="63" t="e">
        <v>#REF!</v>
      </c>
      <c r="AI84" s="63" t="e">
        <v>#REF!</v>
      </c>
      <c r="AJ84" s="63" t="e">
        <v>#REF!</v>
      </c>
      <c r="AK84" s="63" t="e">
        <v>#REF!</v>
      </c>
      <c r="AL84" s="63" t="e">
        <v>#REF!</v>
      </c>
      <c r="AM84" s="63" t="e">
        <v>#REF!</v>
      </c>
      <c r="AN84" s="63" t="e">
        <v>#REF!</v>
      </c>
      <c r="AO84" s="63" t="e">
        <v>#REF!</v>
      </c>
      <c r="AP84" s="63" t="e">
        <v>#REF!</v>
      </c>
      <c r="AQ84" s="63" t="e">
        <v>#REF!</v>
      </c>
      <c r="AR84" s="63" t="e">
        <v>#REF!</v>
      </c>
      <c r="AS84" s="63" t="e">
        <v>#REF!</v>
      </c>
      <c r="AT84" s="63" t="e">
        <v>#REF!</v>
      </c>
      <c r="AU84" s="63" t="e">
        <v>#REF!</v>
      </c>
      <c r="AV84" s="63" t="e">
        <v>#REF!</v>
      </c>
      <c r="AX84" s="63" t="e">
        <v>#REF!</v>
      </c>
      <c r="AY84" s="63" t="e">
        <v>#REF!</v>
      </c>
      <c r="AZ84" s="63" t="e">
        <v>#REF!</v>
      </c>
      <c r="BA84" s="63" t="e">
        <v>#REF!</v>
      </c>
      <c r="BB84" s="63" t="e">
        <v>#REF!</v>
      </c>
      <c r="BC84" s="63" t="e">
        <v>#REF!</v>
      </c>
      <c r="BD84" s="63" t="e">
        <v>#REF!</v>
      </c>
      <c r="BE84" s="63" t="e">
        <v>#REF!</v>
      </c>
      <c r="BF84" s="63" t="e">
        <v>#REF!</v>
      </c>
      <c r="BG84" s="63" t="e">
        <v>#REF!</v>
      </c>
      <c r="BH84" s="63" t="e">
        <v>#REF!</v>
      </c>
      <c r="BI84" s="63" t="e">
        <v>#REF!</v>
      </c>
      <c r="BJ84" s="63" t="e">
        <v>#REF!</v>
      </c>
      <c r="BK84" s="63" t="e">
        <v>#REF!</v>
      </c>
    </row>
    <row r="85" spans="2:63">
      <c r="B85" s="95" t="e">
        <v>#REF!</v>
      </c>
      <c r="C85" s="95" t="e">
        <v>#REF!</v>
      </c>
      <c r="E85" s="95" t="e">
        <v>#REF!</v>
      </c>
      <c r="F85" s="95" t="e">
        <v>#REF!</v>
      </c>
      <c r="M85" s="63" t="e">
        <v>#REF!</v>
      </c>
      <c r="N85" s="63" t="e">
        <v>#REF!</v>
      </c>
      <c r="O85" s="63" t="e">
        <v>#REF!</v>
      </c>
      <c r="P85" s="63" t="e">
        <v>#REF!</v>
      </c>
      <c r="Q85" s="63" t="e">
        <v>#REF!</v>
      </c>
      <c r="R85" s="63" t="e">
        <v>#REF!</v>
      </c>
      <c r="S85" s="63" t="e">
        <v>#REF!</v>
      </c>
      <c r="T85" s="63" t="e">
        <v>#REF!</v>
      </c>
      <c r="U85" s="63" t="e">
        <v>#REF!</v>
      </c>
      <c r="V85" s="63" t="e">
        <v>#REF!</v>
      </c>
      <c r="W85" s="63" t="e">
        <v>#REF!</v>
      </c>
      <c r="X85" s="63" t="e">
        <v>#REF!</v>
      </c>
      <c r="Y85" s="63" t="e">
        <v>#REF!</v>
      </c>
      <c r="Z85" s="63" t="e">
        <v>#REF!</v>
      </c>
      <c r="AA85" s="63" t="e">
        <v>#REF!</v>
      </c>
      <c r="AB85" s="63" t="e">
        <v>#REF!</v>
      </c>
      <c r="AC85" s="63" t="e">
        <v>#REF!</v>
      </c>
      <c r="AD85" s="63" t="e">
        <v>#REF!</v>
      </c>
      <c r="AE85" s="63" t="e">
        <v>#REF!</v>
      </c>
      <c r="AF85" s="63" t="e">
        <v>#REF!</v>
      </c>
      <c r="AH85" s="63" t="e">
        <v>#REF!</v>
      </c>
      <c r="AI85" s="63" t="e">
        <v>#REF!</v>
      </c>
      <c r="AJ85" s="63" t="e">
        <v>#REF!</v>
      </c>
      <c r="AK85" s="63" t="e">
        <v>#REF!</v>
      </c>
      <c r="AL85" s="63" t="e">
        <v>#REF!</v>
      </c>
      <c r="AM85" s="63" t="e">
        <v>#REF!</v>
      </c>
      <c r="AN85" s="63" t="e">
        <v>#REF!</v>
      </c>
      <c r="AO85" s="63" t="e">
        <v>#REF!</v>
      </c>
      <c r="AP85" s="63" t="e">
        <v>#REF!</v>
      </c>
      <c r="AQ85" s="63" t="e">
        <v>#REF!</v>
      </c>
      <c r="AR85" s="63" t="e">
        <v>#REF!</v>
      </c>
      <c r="AS85" s="63" t="e">
        <v>#REF!</v>
      </c>
      <c r="AT85" s="63" t="e">
        <v>#REF!</v>
      </c>
      <c r="AU85" s="63" t="e">
        <v>#REF!</v>
      </c>
      <c r="AV85" s="63" t="e">
        <v>#REF!</v>
      </c>
      <c r="AX85" s="63" t="e">
        <v>#REF!</v>
      </c>
      <c r="AY85" s="63" t="e">
        <v>#REF!</v>
      </c>
      <c r="AZ85" s="63" t="e">
        <v>#REF!</v>
      </c>
      <c r="BA85" s="63" t="e">
        <v>#REF!</v>
      </c>
      <c r="BB85" s="63" t="e">
        <v>#REF!</v>
      </c>
      <c r="BC85" s="63" t="e">
        <v>#REF!</v>
      </c>
      <c r="BD85" s="63" t="e">
        <v>#REF!</v>
      </c>
      <c r="BE85" s="63" t="e">
        <v>#REF!</v>
      </c>
      <c r="BF85" s="63" t="e">
        <v>#REF!</v>
      </c>
      <c r="BG85" s="63" t="e">
        <v>#REF!</v>
      </c>
      <c r="BH85" s="63" t="e">
        <v>#REF!</v>
      </c>
      <c r="BI85" s="63" t="e">
        <v>#REF!</v>
      </c>
      <c r="BJ85" s="63" t="e">
        <v>#REF!</v>
      </c>
      <c r="BK85" s="63" t="e">
        <v>#REF!</v>
      </c>
    </row>
    <row r="86" spans="2:63">
      <c r="B86" s="95" t="e">
        <v>#REF!</v>
      </c>
      <c r="C86" s="95" t="e">
        <v>#REF!</v>
      </c>
      <c r="E86" s="95" t="e">
        <v>#REF!</v>
      </c>
      <c r="F86" s="95" t="e">
        <v>#REF!</v>
      </c>
      <c r="M86" s="63" t="e">
        <v>#REF!</v>
      </c>
      <c r="N86" s="63" t="e">
        <v>#REF!</v>
      </c>
      <c r="O86" s="63" t="e">
        <v>#REF!</v>
      </c>
      <c r="P86" s="63" t="e">
        <v>#REF!</v>
      </c>
      <c r="Q86" s="63" t="e">
        <v>#REF!</v>
      </c>
      <c r="R86" s="63" t="e">
        <v>#REF!</v>
      </c>
      <c r="S86" s="63" t="e">
        <v>#REF!</v>
      </c>
      <c r="T86" s="63" t="e">
        <v>#REF!</v>
      </c>
      <c r="U86" s="63" t="e">
        <v>#REF!</v>
      </c>
      <c r="V86" s="63" t="e">
        <v>#REF!</v>
      </c>
      <c r="W86" s="63" t="e">
        <v>#REF!</v>
      </c>
      <c r="X86" s="63" t="e">
        <v>#REF!</v>
      </c>
      <c r="Y86" s="63" t="e">
        <v>#REF!</v>
      </c>
      <c r="Z86" s="63" t="e">
        <v>#REF!</v>
      </c>
      <c r="AA86" s="63" t="e">
        <v>#REF!</v>
      </c>
      <c r="AB86" s="63" t="e">
        <v>#REF!</v>
      </c>
      <c r="AC86" s="63" t="e">
        <v>#REF!</v>
      </c>
      <c r="AD86" s="63" t="e">
        <v>#REF!</v>
      </c>
      <c r="AE86" s="63" t="e">
        <v>#REF!</v>
      </c>
      <c r="AF86" s="63" t="e">
        <v>#REF!</v>
      </c>
      <c r="AH86" s="63" t="e">
        <v>#REF!</v>
      </c>
      <c r="AI86" s="63" t="e">
        <v>#REF!</v>
      </c>
      <c r="AJ86" s="63" t="e">
        <v>#REF!</v>
      </c>
      <c r="AK86" s="63" t="e">
        <v>#REF!</v>
      </c>
      <c r="AL86" s="63" t="e">
        <v>#REF!</v>
      </c>
      <c r="AM86" s="63" t="e">
        <v>#REF!</v>
      </c>
      <c r="AN86" s="63" t="e">
        <v>#REF!</v>
      </c>
      <c r="AO86" s="63" t="e">
        <v>#REF!</v>
      </c>
      <c r="AP86" s="63" t="e">
        <v>#REF!</v>
      </c>
      <c r="AQ86" s="63" t="e">
        <v>#REF!</v>
      </c>
      <c r="AR86" s="63" t="e">
        <v>#REF!</v>
      </c>
      <c r="AS86" s="63" t="e">
        <v>#REF!</v>
      </c>
      <c r="AT86" s="63" t="e">
        <v>#REF!</v>
      </c>
      <c r="AU86" s="63" t="e">
        <v>#REF!</v>
      </c>
      <c r="AV86" s="63" t="e">
        <v>#REF!</v>
      </c>
      <c r="AX86" s="63" t="e">
        <v>#REF!</v>
      </c>
      <c r="AY86" s="63" t="e">
        <v>#REF!</v>
      </c>
      <c r="AZ86" s="63" t="e">
        <v>#REF!</v>
      </c>
      <c r="BA86" s="63" t="e">
        <v>#REF!</v>
      </c>
      <c r="BB86" s="63" t="e">
        <v>#REF!</v>
      </c>
      <c r="BC86" s="63" t="e">
        <v>#REF!</v>
      </c>
      <c r="BD86" s="63" t="e">
        <v>#REF!</v>
      </c>
      <c r="BE86" s="63" t="e">
        <v>#REF!</v>
      </c>
      <c r="BF86" s="63" t="e">
        <v>#REF!</v>
      </c>
      <c r="BG86" s="63" t="e">
        <v>#REF!</v>
      </c>
      <c r="BH86" s="63" t="e">
        <v>#REF!</v>
      </c>
      <c r="BI86" s="63" t="e">
        <v>#REF!</v>
      </c>
      <c r="BJ86" s="63" t="e">
        <v>#REF!</v>
      </c>
      <c r="BK86" s="63" t="e">
        <v>#REF!</v>
      </c>
    </row>
    <row r="87" spans="2:63">
      <c r="B87" s="95" t="e">
        <v>#REF!</v>
      </c>
      <c r="C87" s="95" t="e">
        <v>#REF!</v>
      </c>
      <c r="E87" s="95" t="e">
        <v>#REF!</v>
      </c>
      <c r="F87" s="95" t="e">
        <v>#REF!</v>
      </c>
      <c r="M87" s="63" t="e">
        <v>#REF!</v>
      </c>
      <c r="N87" s="63" t="e">
        <v>#REF!</v>
      </c>
      <c r="O87" s="63" t="e">
        <v>#REF!</v>
      </c>
      <c r="P87" s="63" t="e">
        <v>#REF!</v>
      </c>
      <c r="Q87" s="63" t="e">
        <v>#REF!</v>
      </c>
      <c r="R87" s="63" t="e">
        <v>#REF!</v>
      </c>
      <c r="S87" s="63" t="e">
        <v>#REF!</v>
      </c>
      <c r="T87" s="63" t="e">
        <v>#REF!</v>
      </c>
      <c r="U87" s="63" t="e">
        <v>#REF!</v>
      </c>
      <c r="V87" s="63" t="e">
        <v>#REF!</v>
      </c>
      <c r="W87" s="63" t="e">
        <v>#REF!</v>
      </c>
      <c r="X87" s="63" t="e">
        <v>#REF!</v>
      </c>
      <c r="Y87" s="63" t="e">
        <v>#REF!</v>
      </c>
      <c r="Z87" s="63" t="e">
        <v>#REF!</v>
      </c>
      <c r="AA87" s="63" t="e">
        <v>#REF!</v>
      </c>
      <c r="AB87" s="63" t="e">
        <v>#REF!</v>
      </c>
      <c r="AC87" s="63" t="e">
        <v>#REF!</v>
      </c>
      <c r="AD87" s="63" t="e">
        <v>#REF!</v>
      </c>
      <c r="AE87" s="63" t="e">
        <v>#REF!</v>
      </c>
      <c r="AF87" s="63" t="e">
        <v>#REF!</v>
      </c>
      <c r="AH87" s="63" t="e">
        <v>#REF!</v>
      </c>
      <c r="AI87" s="63" t="e">
        <v>#REF!</v>
      </c>
      <c r="AJ87" s="63" t="e">
        <v>#REF!</v>
      </c>
      <c r="AK87" s="63" t="e">
        <v>#REF!</v>
      </c>
      <c r="AL87" s="63" t="e">
        <v>#REF!</v>
      </c>
      <c r="AM87" s="63" t="e">
        <v>#REF!</v>
      </c>
      <c r="AN87" s="63" t="e">
        <v>#REF!</v>
      </c>
      <c r="AO87" s="63" t="e">
        <v>#REF!</v>
      </c>
      <c r="AP87" s="63" t="e">
        <v>#REF!</v>
      </c>
      <c r="AQ87" s="63" t="e">
        <v>#REF!</v>
      </c>
      <c r="AR87" s="63" t="e">
        <v>#REF!</v>
      </c>
      <c r="AS87" s="63" t="e">
        <v>#REF!</v>
      </c>
      <c r="AT87" s="63" t="e">
        <v>#REF!</v>
      </c>
      <c r="AU87" s="63" t="e">
        <v>#REF!</v>
      </c>
      <c r="AV87" s="63" t="e">
        <v>#REF!</v>
      </c>
      <c r="AX87" s="63" t="e">
        <v>#REF!</v>
      </c>
      <c r="AY87" s="63" t="e">
        <v>#REF!</v>
      </c>
      <c r="AZ87" s="63" t="e">
        <v>#REF!</v>
      </c>
      <c r="BA87" s="63" t="e">
        <v>#REF!</v>
      </c>
      <c r="BB87" s="63" t="e">
        <v>#REF!</v>
      </c>
      <c r="BC87" s="63" t="e">
        <v>#REF!</v>
      </c>
      <c r="BD87" s="63" t="e">
        <v>#REF!</v>
      </c>
      <c r="BE87" s="63" t="e">
        <v>#REF!</v>
      </c>
      <c r="BF87" s="63" t="e">
        <v>#REF!</v>
      </c>
      <c r="BG87" s="63" t="e">
        <v>#REF!</v>
      </c>
      <c r="BH87" s="63" t="e">
        <v>#REF!</v>
      </c>
      <c r="BI87" s="63" t="e">
        <v>#REF!</v>
      </c>
      <c r="BJ87" s="63" t="e">
        <v>#REF!</v>
      </c>
      <c r="BK87" s="63" t="e">
        <v>#REF!</v>
      </c>
    </row>
    <row r="88" spans="2:63">
      <c r="B88" s="95" t="e">
        <v>#REF!</v>
      </c>
      <c r="C88" s="95" t="e">
        <v>#REF!</v>
      </c>
      <c r="E88" s="95" t="e">
        <v>#REF!</v>
      </c>
      <c r="F88" s="95" t="e">
        <v>#REF!</v>
      </c>
      <c r="M88" s="63" t="e">
        <v>#REF!</v>
      </c>
      <c r="N88" s="63" t="e">
        <v>#REF!</v>
      </c>
      <c r="O88" s="63" t="e">
        <v>#REF!</v>
      </c>
      <c r="P88" s="63" t="e">
        <v>#REF!</v>
      </c>
      <c r="Q88" s="63" t="e">
        <v>#REF!</v>
      </c>
      <c r="R88" s="63" t="e">
        <v>#REF!</v>
      </c>
      <c r="S88" s="63" t="e">
        <v>#REF!</v>
      </c>
      <c r="T88" s="63" t="e">
        <v>#REF!</v>
      </c>
      <c r="U88" s="63" t="e">
        <v>#REF!</v>
      </c>
      <c r="V88" s="63" t="e">
        <v>#REF!</v>
      </c>
      <c r="W88" s="63" t="e">
        <v>#REF!</v>
      </c>
      <c r="X88" s="63" t="e">
        <v>#REF!</v>
      </c>
      <c r="Y88" s="63" t="e">
        <v>#REF!</v>
      </c>
      <c r="Z88" s="63" t="e">
        <v>#REF!</v>
      </c>
      <c r="AA88" s="63" t="e">
        <v>#REF!</v>
      </c>
      <c r="AB88" s="63" t="e">
        <v>#REF!</v>
      </c>
      <c r="AC88" s="63" t="e">
        <v>#REF!</v>
      </c>
      <c r="AD88" s="63" t="e">
        <v>#REF!</v>
      </c>
      <c r="AE88" s="63" t="e">
        <v>#REF!</v>
      </c>
      <c r="AF88" s="63" t="e">
        <v>#REF!</v>
      </c>
      <c r="AH88" s="63" t="e">
        <v>#REF!</v>
      </c>
      <c r="AI88" s="63" t="e">
        <v>#REF!</v>
      </c>
      <c r="AJ88" s="63" t="e">
        <v>#REF!</v>
      </c>
      <c r="AK88" s="63" t="e">
        <v>#REF!</v>
      </c>
      <c r="AL88" s="63" t="e">
        <v>#REF!</v>
      </c>
      <c r="AM88" s="63" t="e">
        <v>#REF!</v>
      </c>
      <c r="AN88" s="63" t="e">
        <v>#REF!</v>
      </c>
      <c r="AO88" s="63" t="e">
        <v>#REF!</v>
      </c>
      <c r="AP88" s="63" t="e">
        <v>#REF!</v>
      </c>
      <c r="AQ88" s="63" t="e">
        <v>#REF!</v>
      </c>
      <c r="AR88" s="63" t="e">
        <v>#REF!</v>
      </c>
      <c r="AS88" s="63" t="e">
        <v>#REF!</v>
      </c>
      <c r="AT88" s="63" t="e">
        <v>#REF!</v>
      </c>
      <c r="AU88" s="63" t="e">
        <v>#REF!</v>
      </c>
      <c r="AV88" s="63" t="e">
        <v>#REF!</v>
      </c>
      <c r="AX88" s="63" t="e">
        <v>#REF!</v>
      </c>
      <c r="AY88" s="63" t="e">
        <v>#REF!</v>
      </c>
      <c r="AZ88" s="63" t="e">
        <v>#REF!</v>
      </c>
      <c r="BA88" s="63" t="e">
        <v>#REF!</v>
      </c>
      <c r="BB88" s="63" t="e">
        <v>#REF!</v>
      </c>
      <c r="BC88" s="63" t="e">
        <v>#REF!</v>
      </c>
      <c r="BD88" s="63" t="e">
        <v>#REF!</v>
      </c>
      <c r="BE88" s="63" t="e">
        <v>#REF!</v>
      </c>
      <c r="BF88" s="63" t="e">
        <v>#REF!</v>
      </c>
      <c r="BG88" s="63" t="e">
        <v>#REF!</v>
      </c>
      <c r="BH88" s="63" t="e">
        <v>#REF!</v>
      </c>
      <c r="BI88" s="63" t="e">
        <v>#REF!</v>
      </c>
      <c r="BJ88" s="63" t="e">
        <v>#REF!</v>
      </c>
      <c r="BK88" s="63" t="e">
        <v>#REF!</v>
      </c>
    </row>
    <row r="89" spans="2:63">
      <c r="B89" s="95" t="e">
        <v>#REF!</v>
      </c>
      <c r="C89" s="95" t="e">
        <v>#REF!</v>
      </c>
      <c r="E89" s="95" t="e">
        <v>#REF!</v>
      </c>
      <c r="F89" s="95" t="e">
        <v>#REF!</v>
      </c>
      <c r="M89" s="63" t="e">
        <v>#REF!</v>
      </c>
      <c r="N89" s="63" t="e">
        <v>#REF!</v>
      </c>
      <c r="O89" s="63" t="e">
        <v>#REF!</v>
      </c>
      <c r="P89" s="63" t="e">
        <v>#REF!</v>
      </c>
      <c r="Q89" s="63" t="e">
        <v>#REF!</v>
      </c>
      <c r="R89" s="63" t="e">
        <v>#REF!</v>
      </c>
      <c r="S89" s="63" t="e">
        <v>#REF!</v>
      </c>
      <c r="T89" s="63" t="e">
        <v>#REF!</v>
      </c>
      <c r="U89" s="63" t="e">
        <v>#REF!</v>
      </c>
      <c r="V89" s="63" t="e">
        <v>#REF!</v>
      </c>
      <c r="W89" s="63" t="e">
        <v>#REF!</v>
      </c>
      <c r="X89" s="63" t="e">
        <v>#REF!</v>
      </c>
      <c r="Y89" s="63" t="e">
        <v>#REF!</v>
      </c>
      <c r="Z89" s="63" t="e">
        <v>#REF!</v>
      </c>
      <c r="AA89" s="63" t="e">
        <v>#REF!</v>
      </c>
      <c r="AB89" s="63" t="e">
        <v>#REF!</v>
      </c>
      <c r="AC89" s="63" t="e">
        <v>#REF!</v>
      </c>
      <c r="AD89" s="63" t="e">
        <v>#REF!</v>
      </c>
      <c r="AE89" s="63" t="e">
        <v>#REF!</v>
      </c>
      <c r="AF89" s="63" t="e">
        <v>#REF!</v>
      </c>
      <c r="AH89" s="63" t="e">
        <v>#REF!</v>
      </c>
      <c r="AI89" s="63" t="e">
        <v>#REF!</v>
      </c>
      <c r="AJ89" s="63" t="e">
        <v>#REF!</v>
      </c>
      <c r="AK89" s="63" t="e">
        <v>#REF!</v>
      </c>
      <c r="AL89" s="63" t="e">
        <v>#REF!</v>
      </c>
      <c r="AM89" s="63" t="e">
        <v>#REF!</v>
      </c>
      <c r="AN89" s="63" t="e">
        <v>#REF!</v>
      </c>
      <c r="AO89" s="63" t="e">
        <v>#REF!</v>
      </c>
      <c r="AP89" s="63" t="e">
        <v>#REF!</v>
      </c>
      <c r="AQ89" s="63" t="e">
        <v>#REF!</v>
      </c>
      <c r="AR89" s="63" t="e">
        <v>#REF!</v>
      </c>
      <c r="AS89" s="63" t="e">
        <v>#REF!</v>
      </c>
      <c r="AT89" s="63" t="e">
        <v>#REF!</v>
      </c>
      <c r="AU89" s="63" t="e">
        <v>#REF!</v>
      </c>
      <c r="AV89" s="63" t="e">
        <v>#REF!</v>
      </c>
      <c r="AX89" s="63" t="e">
        <v>#REF!</v>
      </c>
      <c r="AY89" s="63" t="e">
        <v>#REF!</v>
      </c>
      <c r="AZ89" s="63" t="e">
        <v>#REF!</v>
      </c>
      <c r="BA89" s="63" t="e">
        <v>#REF!</v>
      </c>
      <c r="BB89" s="63" t="e">
        <v>#REF!</v>
      </c>
      <c r="BC89" s="63" t="e">
        <v>#REF!</v>
      </c>
      <c r="BD89" s="63" t="e">
        <v>#REF!</v>
      </c>
      <c r="BE89" s="63" t="e">
        <v>#REF!</v>
      </c>
      <c r="BF89" s="63" t="e">
        <v>#REF!</v>
      </c>
      <c r="BG89" s="63" t="e">
        <v>#REF!</v>
      </c>
      <c r="BH89" s="63" t="e">
        <v>#REF!</v>
      </c>
      <c r="BI89" s="63" t="e">
        <v>#REF!</v>
      </c>
      <c r="BJ89" s="63" t="e">
        <v>#REF!</v>
      </c>
      <c r="BK89" s="63" t="e">
        <v>#REF!</v>
      </c>
    </row>
    <row r="90" spans="2:63">
      <c r="B90" s="95" t="e">
        <v>#REF!</v>
      </c>
      <c r="C90" s="95" t="e">
        <v>#REF!</v>
      </c>
      <c r="E90" s="95" t="e">
        <v>#REF!</v>
      </c>
      <c r="F90" s="95" t="e">
        <v>#REF!</v>
      </c>
      <c r="M90" s="63" t="e">
        <v>#REF!</v>
      </c>
      <c r="N90" s="63" t="e">
        <v>#REF!</v>
      </c>
      <c r="O90" s="63" t="e">
        <v>#REF!</v>
      </c>
      <c r="P90" s="63" t="e">
        <v>#REF!</v>
      </c>
      <c r="Q90" s="63" t="e">
        <v>#REF!</v>
      </c>
      <c r="R90" s="63" t="e">
        <v>#REF!</v>
      </c>
      <c r="S90" s="63" t="e">
        <v>#REF!</v>
      </c>
      <c r="T90" s="63" t="e">
        <v>#REF!</v>
      </c>
      <c r="U90" s="63" t="e">
        <v>#REF!</v>
      </c>
      <c r="V90" s="63" t="e">
        <v>#REF!</v>
      </c>
      <c r="W90" s="63" t="e">
        <v>#REF!</v>
      </c>
      <c r="X90" s="63" t="e">
        <v>#REF!</v>
      </c>
      <c r="Y90" s="63" t="e">
        <v>#REF!</v>
      </c>
      <c r="Z90" s="63" t="e">
        <v>#REF!</v>
      </c>
      <c r="AA90" s="63" t="e">
        <v>#REF!</v>
      </c>
      <c r="AB90" s="63" t="e">
        <v>#REF!</v>
      </c>
      <c r="AC90" s="63" t="e">
        <v>#REF!</v>
      </c>
      <c r="AD90" s="63" t="e">
        <v>#REF!</v>
      </c>
      <c r="AE90" s="63" t="e">
        <v>#REF!</v>
      </c>
      <c r="AF90" s="63" t="e">
        <v>#REF!</v>
      </c>
      <c r="AH90" s="63" t="e">
        <v>#REF!</v>
      </c>
      <c r="AI90" s="63" t="e">
        <v>#REF!</v>
      </c>
      <c r="AJ90" s="63" t="e">
        <v>#REF!</v>
      </c>
      <c r="AK90" s="63" t="e">
        <v>#REF!</v>
      </c>
      <c r="AL90" s="63" t="e">
        <v>#REF!</v>
      </c>
      <c r="AM90" s="63" t="e">
        <v>#REF!</v>
      </c>
      <c r="AN90" s="63" t="e">
        <v>#REF!</v>
      </c>
      <c r="AO90" s="63" t="e">
        <v>#REF!</v>
      </c>
      <c r="AP90" s="63" t="e">
        <v>#REF!</v>
      </c>
      <c r="AQ90" s="63" t="e">
        <v>#REF!</v>
      </c>
      <c r="AR90" s="63" t="e">
        <v>#REF!</v>
      </c>
      <c r="AS90" s="63" t="e">
        <v>#REF!</v>
      </c>
      <c r="AT90" s="63" t="e">
        <v>#REF!</v>
      </c>
      <c r="AU90" s="63" t="e">
        <v>#REF!</v>
      </c>
      <c r="AV90" s="63" t="e">
        <v>#REF!</v>
      </c>
      <c r="AX90" s="63" t="e">
        <v>#REF!</v>
      </c>
      <c r="AY90" s="63" t="e">
        <v>#REF!</v>
      </c>
      <c r="AZ90" s="63" t="e">
        <v>#REF!</v>
      </c>
      <c r="BA90" s="63" t="e">
        <v>#REF!</v>
      </c>
      <c r="BB90" s="63" t="e">
        <v>#REF!</v>
      </c>
      <c r="BC90" s="63" t="e">
        <v>#REF!</v>
      </c>
      <c r="BD90" s="63" t="e">
        <v>#REF!</v>
      </c>
      <c r="BE90" s="63" t="e">
        <v>#REF!</v>
      </c>
      <c r="BF90" s="63" t="e">
        <v>#REF!</v>
      </c>
      <c r="BG90" s="63" t="e">
        <v>#REF!</v>
      </c>
      <c r="BH90" s="63" t="e">
        <v>#REF!</v>
      </c>
      <c r="BI90" s="63" t="e">
        <v>#REF!</v>
      </c>
      <c r="BJ90" s="63" t="e">
        <v>#REF!</v>
      </c>
      <c r="BK90" s="63" t="e">
        <v>#REF!</v>
      </c>
    </row>
    <row r="91" spans="2:63">
      <c r="B91" s="95" t="e">
        <v>#REF!</v>
      </c>
      <c r="C91" s="95" t="e">
        <v>#REF!</v>
      </c>
      <c r="E91" s="95" t="e">
        <v>#REF!</v>
      </c>
      <c r="F91" s="95" t="e">
        <v>#REF!</v>
      </c>
      <c r="M91" s="63" t="e">
        <v>#REF!</v>
      </c>
      <c r="N91" s="63" t="e">
        <v>#REF!</v>
      </c>
      <c r="O91" s="63" t="e">
        <v>#REF!</v>
      </c>
      <c r="P91" s="63" t="e">
        <v>#REF!</v>
      </c>
      <c r="Q91" s="63" t="e">
        <v>#REF!</v>
      </c>
      <c r="R91" s="63" t="e">
        <v>#REF!</v>
      </c>
      <c r="S91" s="63" t="e">
        <v>#REF!</v>
      </c>
      <c r="T91" s="63" t="e">
        <v>#REF!</v>
      </c>
      <c r="U91" s="63" t="e">
        <v>#REF!</v>
      </c>
      <c r="V91" s="63" t="e">
        <v>#REF!</v>
      </c>
      <c r="W91" s="63" t="e">
        <v>#REF!</v>
      </c>
      <c r="X91" s="63" t="e">
        <v>#REF!</v>
      </c>
      <c r="Y91" s="63" t="e">
        <v>#REF!</v>
      </c>
      <c r="Z91" s="63" t="e">
        <v>#REF!</v>
      </c>
      <c r="AA91" s="63" t="e">
        <v>#REF!</v>
      </c>
      <c r="AB91" s="63" t="e">
        <v>#REF!</v>
      </c>
      <c r="AC91" s="63" t="e">
        <v>#REF!</v>
      </c>
      <c r="AD91" s="63" t="e">
        <v>#REF!</v>
      </c>
      <c r="AE91" s="63" t="e">
        <v>#REF!</v>
      </c>
      <c r="AF91" s="63" t="e">
        <v>#REF!</v>
      </c>
      <c r="AH91" s="63" t="e">
        <v>#REF!</v>
      </c>
      <c r="AI91" s="63" t="e">
        <v>#REF!</v>
      </c>
      <c r="AJ91" s="63" t="e">
        <v>#REF!</v>
      </c>
      <c r="AK91" s="63" t="e">
        <v>#REF!</v>
      </c>
      <c r="AL91" s="63" t="e">
        <v>#REF!</v>
      </c>
      <c r="AM91" s="63" t="e">
        <v>#REF!</v>
      </c>
      <c r="AN91" s="63" t="e">
        <v>#REF!</v>
      </c>
      <c r="AO91" s="63" t="e">
        <v>#REF!</v>
      </c>
      <c r="AP91" s="63" t="e">
        <v>#REF!</v>
      </c>
      <c r="AQ91" s="63" t="e">
        <v>#REF!</v>
      </c>
      <c r="AR91" s="63" t="e">
        <v>#REF!</v>
      </c>
      <c r="AS91" s="63" t="e">
        <v>#REF!</v>
      </c>
      <c r="AT91" s="63" t="e">
        <v>#REF!</v>
      </c>
      <c r="AU91" s="63" t="e">
        <v>#REF!</v>
      </c>
      <c r="AV91" s="63" t="e">
        <v>#REF!</v>
      </c>
      <c r="AX91" s="63" t="e">
        <v>#REF!</v>
      </c>
      <c r="AY91" s="63" t="e">
        <v>#REF!</v>
      </c>
      <c r="AZ91" s="63" t="e">
        <v>#REF!</v>
      </c>
      <c r="BA91" s="63" t="e">
        <v>#REF!</v>
      </c>
      <c r="BB91" s="63" t="e">
        <v>#REF!</v>
      </c>
      <c r="BC91" s="63" t="e">
        <v>#REF!</v>
      </c>
      <c r="BD91" s="63" t="e">
        <v>#REF!</v>
      </c>
      <c r="BE91" s="63" t="e">
        <v>#REF!</v>
      </c>
      <c r="BF91" s="63" t="e">
        <v>#REF!</v>
      </c>
      <c r="BG91" s="63" t="e">
        <v>#REF!</v>
      </c>
      <c r="BH91" s="63" t="e">
        <v>#REF!</v>
      </c>
      <c r="BI91" s="63" t="e">
        <v>#REF!</v>
      </c>
      <c r="BJ91" s="63" t="e">
        <v>#REF!</v>
      </c>
      <c r="BK91" s="63" t="e">
        <v>#REF!</v>
      </c>
    </row>
    <row r="92" spans="2:63">
      <c r="B92" s="95" t="e">
        <v>#REF!</v>
      </c>
      <c r="C92" s="95" t="e">
        <v>#REF!</v>
      </c>
      <c r="E92" s="95" t="e">
        <v>#REF!</v>
      </c>
      <c r="F92" s="95" t="e">
        <v>#REF!</v>
      </c>
      <c r="M92" s="63" t="e">
        <v>#REF!</v>
      </c>
      <c r="N92" s="63" t="e">
        <v>#REF!</v>
      </c>
      <c r="O92" s="63" t="e">
        <v>#REF!</v>
      </c>
      <c r="P92" s="63" t="e">
        <v>#REF!</v>
      </c>
      <c r="Q92" s="63" t="e">
        <v>#REF!</v>
      </c>
      <c r="R92" s="63" t="e">
        <v>#REF!</v>
      </c>
      <c r="S92" s="63" t="e">
        <v>#REF!</v>
      </c>
      <c r="T92" s="63" t="e">
        <v>#REF!</v>
      </c>
      <c r="U92" s="63" t="e">
        <v>#REF!</v>
      </c>
      <c r="V92" s="63" t="e">
        <v>#REF!</v>
      </c>
      <c r="W92" s="63" t="e">
        <v>#REF!</v>
      </c>
      <c r="X92" s="63" t="e">
        <v>#REF!</v>
      </c>
      <c r="Y92" s="63" t="e">
        <v>#REF!</v>
      </c>
      <c r="Z92" s="63" t="e">
        <v>#REF!</v>
      </c>
      <c r="AA92" s="63" t="e">
        <v>#REF!</v>
      </c>
      <c r="AB92" s="63" t="e">
        <v>#REF!</v>
      </c>
      <c r="AC92" s="63" t="e">
        <v>#REF!</v>
      </c>
      <c r="AD92" s="63" t="e">
        <v>#REF!</v>
      </c>
      <c r="AE92" s="63" t="e">
        <v>#REF!</v>
      </c>
      <c r="AF92" s="63" t="e">
        <v>#REF!</v>
      </c>
      <c r="AH92" s="63" t="e">
        <v>#REF!</v>
      </c>
      <c r="AI92" s="63" t="e">
        <v>#REF!</v>
      </c>
      <c r="AJ92" s="63" t="e">
        <v>#REF!</v>
      </c>
      <c r="AK92" s="63" t="e">
        <v>#REF!</v>
      </c>
      <c r="AL92" s="63" t="e">
        <v>#REF!</v>
      </c>
      <c r="AM92" s="63" t="e">
        <v>#REF!</v>
      </c>
      <c r="AN92" s="63" t="e">
        <v>#REF!</v>
      </c>
      <c r="AO92" s="63" t="e">
        <v>#REF!</v>
      </c>
      <c r="AP92" s="63" t="e">
        <v>#REF!</v>
      </c>
      <c r="AQ92" s="63" t="e">
        <v>#REF!</v>
      </c>
      <c r="AR92" s="63" t="e">
        <v>#REF!</v>
      </c>
      <c r="AS92" s="63" t="e">
        <v>#REF!</v>
      </c>
      <c r="AT92" s="63" t="e">
        <v>#REF!</v>
      </c>
      <c r="AU92" s="63" t="e">
        <v>#REF!</v>
      </c>
      <c r="AV92" s="63" t="e">
        <v>#REF!</v>
      </c>
      <c r="AX92" s="63" t="e">
        <v>#REF!</v>
      </c>
      <c r="AY92" s="63" t="e">
        <v>#REF!</v>
      </c>
      <c r="AZ92" s="63" t="e">
        <v>#REF!</v>
      </c>
      <c r="BA92" s="63" t="e">
        <v>#REF!</v>
      </c>
      <c r="BB92" s="63" t="e">
        <v>#REF!</v>
      </c>
      <c r="BC92" s="63" t="e">
        <v>#REF!</v>
      </c>
      <c r="BD92" s="63" t="e">
        <v>#REF!</v>
      </c>
      <c r="BE92" s="63" t="e">
        <v>#REF!</v>
      </c>
      <c r="BF92" s="63" t="e">
        <v>#REF!</v>
      </c>
      <c r="BG92" s="63" t="e">
        <v>#REF!</v>
      </c>
      <c r="BH92" s="63" t="e">
        <v>#REF!</v>
      </c>
      <c r="BI92" s="63" t="e">
        <v>#REF!</v>
      </c>
      <c r="BJ92" s="63" t="e">
        <v>#REF!</v>
      </c>
      <c r="BK92" s="63" t="e">
        <v>#REF!</v>
      </c>
    </row>
    <row r="93" spans="2:63">
      <c r="B93" s="95" t="e">
        <v>#REF!</v>
      </c>
      <c r="C93" s="95" t="e">
        <v>#REF!</v>
      </c>
      <c r="E93" s="95" t="e">
        <v>#REF!</v>
      </c>
      <c r="F93" s="95" t="e">
        <v>#REF!</v>
      </c>
      <c r="M93" s="63" t="e">
        <v>#REF!</v>
      </c>
      <c r="N93" s="63" t="e">
        <v>#REF!</v>
      </c>
      <c r="O93" s="63" t="e">
        <v>#REF!</v>
      </c>
      <c r="P93" s="63" t="e">
        <v>#REF!</v>
      </c>
      <c r="Q93" s="63" t="e">
        <v>#REF!</v>
      </c>
      <c r="R93" s="63" t="e">
        <v>#REF!</v>
      </c>
      <c r="S93" s="63" t="e">
        <v>#REF!</v>
      </c>
      <c r="T93" s="63" t="e">
        <v>#REF!</v>
      </c>
      <c r="U93" s="63" t="e">
        <v>#REF!</v>
      </c>
      <c r="V93" s="63" t="e">
        <v>#REF!</v>
      </c>
      <c r="W93" s="63" t="e">
        <v>#REF!</v>
      </c>
      <c r="X93" s="63" t="e">
        <v>#REF!</v>
      </c>
      <c r="Y93" s="63" t="e">
        <v>#REF!</v>
      </c>
      <c r="Z93" s="63" t="e">
        <v>#REF!</v>
      </c>
      <c r="AA93" s="63" t="e">
        <v>#REF!</v>
      </c>
      <c r="AB93" s="63" t="e">
        <v>#REF!</v>
      </c>
      <c r="AC93" s="63" t="e">
        <v>#REF!</v>
      </c>
      <c r="AD93" s="63" t="e">
        <v>#REF!</v>
      </c>
      <c r="AE93" s="63" t="e">
        <v>#REF!</v>
      </c>
      <c r="AF93" s="63" t="e">
        <v>#REF!</v>
      </c>
      <c r="AH93" s="63" t="e">
        <v>#REF!</v>
      </c>
      <c r="AI93" s="63" t="e">
        <v>#REF!</v>
      </c>
      <c r="AJ93" s="63" t="e">
        <v>#REF!</v>
      </c>
      <c r="AK93" s="63" t="e">
        <v>#REF!</v>
      </c>
      <c r="AL93" s="63" t="e">
        <v>#REF!</v>
      </c>
      <c r="AM93" s="63" t="e">
        <v>#REF!</v>
      </c>
      <c r="AN93" s="63" t="e">
        <v>#REF!</v>
      </c>
      <c r="AO93" s="63" t="e">
        <v>#REF!</v>
      </c>
      <c r="AP93" s="63" t="e">
        <v>#REF!</v>
      </c>
      <c r="AQ93" s="63" t="e">
        <v>#REF!</v>
      </c>
      <c r="AR93" s="63" t="e">
        <v>#REF!</v>
      </c>
      <c r="AS93" s="63" t="e">
        <v>#REF!</v>
      </c>
      <c r="AT93" s="63" t="e">
        <v>#REF!</v>
      </c>
      <c r="AU93" s="63" t="e">
        <v>#REF!</v>
      </c>
      <c r="AV93" s="63" t="e">
        <v>#REF!</v>
      </c>
      <c r="AX93" s="63" t="e">
        <v>#REF!</v>
      </c>
      <c r="AY93" s="63" t="e">
        <v>#REF!</v>
      </c>
      <c r="AZ93" s="63" t="e">
        <v>#REF!</v>
      </c>
      <c r="BA93" s="63" t="e">
        <v>#REF!</v>
      </c>
      <c r="BB93" s="63" t="e">
        <v>#REF!</v>
      </c>
      <c r="BC93" s="63" t="e">
        <v>#REF!</v>
      </c>
      <c r="BD93" s="63" t="e">
        <v>#REF!</v>
      </c>
      <c r="BE93" s="63" t="e">
        <v>#REF!</v>
      </c>
      <c r="BF93" s="63" t="e">
        <v>#REF!</v>
      </c>
      <c r="BG93" s="63" t="e">
        <v>#REF!</v>
      </c>
      <c r="BH93" s="63" t="e">
        <v>#REF!</v>
      </c>
      <c r="BI93" s="63" t="e">
        <v>#REF!</v>
      </c>
      <c r="BJ93" s="63" t="e">
        <v>#REF!</v>
      </c>
      <c r="BK93" s="63" t="e">
        <v>#REF!</v>
      </c>
    </row>
    <row r="94" spans="2:63">
      <c r="B94" s="95" t="e">
        <v>#REF!</v>
      </c>
      <c r="C94" s="95" t="e">
        <v>#REF!</v>
      </c>
      <c r="E94" s="95" t="e">
        <v>#REF!</v>
      </c>
      <c r="F94" s="95" t="e">
        <v>#REF!</v>
      </c>
      <c r="M94" s="63" t="e">
        <v>#REF!</v>
      </c>
      <c r="N94" s="63" t="e">
        <v>#REF!</v>
      </c>
      <c r="O94" s="63" t="e">
        <v>#REF!</v>
      </c>
      <c r="P94" s="63" t="e">
        <v>#REF!</v>
      </c>
      <c r="Q94" s="63" t="e">
        <v>#REF!</v>
      </c>
      <c r="R94" s="63" t="e">
        <v>#REF!</v>
      </c>
      <c r="S94" s="63" t="e">
        <v>#REF!</v>
      </c>
      <c r="T94" s="63" t="e">
        <v>#REF!</v>
      </c>
      <c r="U94" s="63" t="e">
        <v>#REF!</v>
      </c>
      <c r="V94" s="63" t="e">
        <v>#REF!</v>
      </c>
      <c r="W94" s="63" t="e">
        <v>#REF!</v>
      </c>
      <c r="X94" s="63" t="e">
        <v>#REF!</v>
      </c>
      <c r="Y94" s="63" t="e">
        <v>#REF!</v>
      </c>
      <c r="Z94" s="63" t="e">
        <v>#REF!</v>
      </c>
      <c r="AA94" s="63" t="e">
        <v>#REF!</v>
      </c>
      <c r="AB94" s="63" t="e">
        <v>#REF!</v>
      </c>
      <c r="AC94" s="63" t="e">
        <v>#REF!</v>
      </c>
      <c r="AD94" s="63" t="e">
        <v>#REF!</v>
      </c>
      <c r="AE94" s="63" t="e">
        <v>#REF!</v>
      </c>
      <c r="AF94" s="63" t="e">
        <v>#REF!</v>
      </c>
      <c r="AH94" s="63" t="e">
        <v>#REF!</v>
      </c>
      <c r="AI94" s="63" t="e">
        <v>#REF!</v>
      </c>
      <c r="AJ94" s="63" t="e">
        <v>#REF!</v>
      </c>
      <c r="AK94" s="63" t="e">
        <v>#REF!</v>
      </c>
      <c r="AL94" s="63" t="e">
        <v>#REF!</v>
      </c>
      <c r="AM94" s="63" t="e">
        <v>#REF!</v>
      </c>
      <c r="AN94" s="63" t="e">
        <v>#REF!</v>
      </c>
      <c r="AO94" s="63" t="e">
        <v>#REF!</v>
      </c>
      <c r="AP94" s="63" t="e">
        <v>#REF!</v>
      </c>
      <c r="AQ94" s="63" t="e">
        <v>#REF!</v>
      </c>
      <c r="AR94" s="63" t="e">
        <v>#REF!</v>
      </c>
      <c r="AS94" s="63" t="e">
        <v>#REF!</v>
      </c>
      <c r="AT94" s="63" t="e">
        <v>#REF!</v>
      </c>
      <c r="AU94" s="63" t="e">
        <v>#REF!</v>
      </c>
      <c r="AV94" s="63" t="e">
        <v>#REF!</v>
      </c>
      <c r="AX94" s="63" t="e">
        <v>#REF!</v>
      </c>
      <c r="AY94" s="63" t="e">
        <v>#REF!</v>
      </c>
      <c r="AZ94" s="63" t="e">
        <v>#REF!</v>
      </c>
      <c r="BA94" s="63" t="e">
        <v>#REF!</v>
      </c>
      <c r="BB94" s="63" t="e">
        <v>#REF!</v>
      </c>
      <c r="BC94" s="63" t="e">
        <v>#REF!</v>
      </c>
      <c r="BD94" s="63" t="e">
        <v>#REF!</v>
      </c>
      <c r="BE94" s="63" t="e">
        <v>#REF!</v>
      </c>
      <c r="BF94" s="63" t="e">
        <v>#REF!</v>
      </c>
      <c r="BG94" s="63" t="e">
        <v>#REF!</v>
      </c>
      <c r="BH94" s="63" t="e">
        <v>#REF!</v>
      </c>
      <c r="BI94" s="63" t="e">
        <v>#REF!</v>
      </c>
      <c r="BJ94" s="63" t="e">
        <v>#REF!</v>
      </c>
      <c r="BK94" s="63" t="e">
        <v>#REF!</v>
      </c>
    </row>
    <row r="95" spans="2:63">
      <c r="B95" s="95" t="e">
        <v>#REF!</v>
      </c>
      <c r="C95" s="95" t="e">
        <v>#REF!</v>
      </c>
      <c r="E95" s="95" t="e">
        <v>#REF!</v>
      </c>
      <c r="F95" s="95" t="e">
        <v>#REF!</v>
      </c>
      <c r="M95" s="63" t="e">
        <v>#REF!</v>
      </c>
      <c r="N95" s="63" t="e">
        <v>#REF!</v>
      </c>
      <c r="O95" s="63" t="e">
        <v>#REF!</v>
      </c>
      <c r="P95" s="63" t="e">
        <v>#REF!</v>
      </c>
      <c r="Q95" s="63" t="e">
        <v>#REF!</v>
      </c>
      <c r="R95" s="63" t="e">
        <v>#REF!</v>
      </c>
      <c r="S95" s="63" t="e">
        <v>#REF!</v>
      </c>
      <c r="T95" s="63" t="e">
        <v>#REF!</v>
      </c>
      <c r="U95" s="63" t="e">
        <v>#REF!</v>
      </c>
      <c r="V95" s="63" t="e">
        <v>#REF!</v>
      </c>
      <c r="W95" s="63" t="e">
        <v>#REF!</v>
      </c>
      <c r="X95" s="63" t="e">
        <v>#REF!</v>
      </c>
      <c r="Y95" s="63" t="e">
        <v>#REF!</v>
      </c>
      <c r="Z95" s="63" t="e">
        <v>#REF!</v>
      </c>
      <c r="AA95" s="63" t="e">
        <v>#REF!</v>
      </c>
      <c r="AB95" s="63" t="e">
        <v>#REF!</v>
      </c>
      <c r="AC95" s="63" t="e">
        <v>#REF!</v>
      </c>
      <c r="AD95" s="63" t="e">
        <v>#REF!</v>
      </c>
      <c r="AE95" s="63" t="e">
        <v>#REF!</v>
      </c>
      <c r="AF95" s="63" t="e">
        <v>#REF!</v>
      </c>
      <c r="AH95" s="63" t="e">
        <v>#REF!</v>
      </c>
      <c r="AI95" s="63" t="e">
        <v>#REF!</v>
      </c>
      <c r="AJ95" s="63" t="e">
        <v>#REF!</v>
      </c>
      <c r="AK95" s="63" t="e">
        <v>#REF!</v>
      </c>
      <c r="AL95" s="63" t="e">
        <v>#REF!</v>
      </c>
      <c r="AM95" s="63" t="e">
        <v>#REF!</v>
      </c>
      <c r="AN95" s="63" t="e">
        <v>#REF!</v>
      </c>
      <c r="AO95" s="63" t="e">
        <v>#REF!</v>
      </c>
      <c r="AP95" s="63" t="e">
        <v>#REF!</v>
      </c>
      <c r="AQ95" s="63" t="e">
        <v>#REF!</v>
      </c>
      <c r="AR95" s="63" t="e">
        <v>#REF!</v>
      </c>
      <c r="AS95" s="63" t="e">
        <v>#REF!</v>
      </c>
      <c r="AT95" s="63" t="e">
        <v>#REF!</v>
      </c>
      <c r="AU95" s="63" t="e">
        <v>#REF!</v>
      </c>
      <c r="AV95" s="63" t="e">
        <v>#REF!</v>
      </c>
      <c r="AX95" s="63" t="e">
        <v>#REF!</v>
      </c>
      <c r="AY95" s="63" t="e">
        <v>#REF!</v>
      </c>
      <c r="AZ95" s="63" t="e">
        <v>#REF!</v>
      </c>
      <c r="BA95" s="63" t="e">
        <v>#REF!</v>
      </c>
      <c r="BB95" s="63" t="e">
        <v>#REF!</v>
      </c>
      <c r="BC95" s="63" t="e">
        <v>#REF!</v>
      </c>
      <c r="BD95" s="63" t="e">
        <v>#REF!</v>
      </c>
      <c r="BE95" s="63" t="e">
        <v>#REF!</v>
      </c>
      <c r="BF95" s="63" t="e">
        <v>#REF!</v>
      </c>
      <c r="BG95" s="63" t="e">
        <v>#REF!</v>
      </c>
      <c r="BH95" s="63" t="e">
        <v>#REF!</v>
      </c>
      <c r="BI95" s="63" t="e">
        <v>#REF!</v>
      </c>
      <c r="BJ95" s="63" t="e">
        <v>#REF!</v>
      </c>
      <c r="BK95" s="63" t="e">
        <v>#REF!</v>
      </c>
    </row>
    <row r="96" spans="2:63">
      <c r="B96" s="95" t="e">
        <v>#REF!</v>
      </c>
      <c r="C96" s="95" t="e">
        <v>#REF!</v>
      </c>
      <c r="E96" s="95" t="e">
        <v>#REF!</v>
      </c>
      <c r="F96" s="95" t="e">
        <v>#REF!</v>
      </c>
      <c r="M96" s="63" t="e">
        <v>#REF!</v>
      </c>
      <c r="N96" s="63" t="e">
        <v>#REF!</v>
      </c>
      <c r="O96" s="63" t="e">
        <v>#REF!</v>
      </c>
      <c r="P96" s="63" t="e">
        <v>#REF!</v>
      </c>
      <c r="Q96" s="63" t="e">
        <v>#REF!</v>
      </c>
      <c r="R96" s="63" t="e">
        <v>#REF!</v>
      </c>
      <c r="S96" s="63" t="e">
        <v>#REF!</v>
      </c>
      <c r="T96" s="63" t="e">
        <v>#REF!</v>
      </c>
      <c r="U96" s="63" t="e">
        <v>#REF!</v>
      </c>
      <c r="V96" s="63" t="e">
        <v>#REF!</v>
      </c>
      <c r="W96" s="63" t="e">
        <v>#REF!</v>
      </c>
      <c r="X96" s="63" t="e">
        <v>#REF!</v>
      </c>
      <c r="Y96" s="63" t="e">
        <v>#REF!</v>
      </c>
      <c r="Z96" s="63" t="e">
        <v>#REF!</v>
      </c>
      <c r="AA96" s="63" t="e">
        <v>#REF!</v>
      </c>
      <c r="AB96" s="63" t="e">
        <v>#REF!</v>
      </c>
      <c r="AC96" s="63" t="e">
        <v>#REF!</v>
      </c>
      <c r="AD96" s="63" t="e">
        <v>#REF!</v>
      </c>
      <c r="AE96" s="63" t="e">
        <v>#REF!</v>
      </c>
      <c r="AF96" s="63" t="e">
        <v>#REF!</v>
      </c>
      <c r="AH96" s="63" t="e">
        <v>#REF!</v>
      </c>
      <c r="AI96" s="63" t="e">
        <v>#REF!</v>
      </c>
      <c r="AJ96" s="63" t="e">
        <v>#REF!</v>
      </c>
      <c r="AK96" s="63" t="e">
        <v>#REF!</v>
      </c>
      <c r="AL96" s="63" t="e">
        <v>#REF!</v>
      </c>
      <c r="AM96" s="63" t="e">
        <v>#REF!</v>
      </c>
      <c r="AN96" s="63" t="e">
        <v>#REF!</v>
      </c>
      <c r="AO96" s="63" t="e">
        <v>#REF!</v>
      </c>
      <c r="AP96" s="63" t="e">
        <v>#REF!</v>
      </c>
      <c r="AQ96" s="63" t="e">
        <v>#REF!</v>
      </c>
      <c r="AR96" s="63" t="e">
        <v>#REF!</v>
      </c>
      <c r="AS96" s="63" t="e">
        <v>#REF!</v>
      </c>
      <c r="AT96" s="63" t="e">
        <v>#REF!</v>
      </c>
      <c r="AU96" s="63" t="e">
        <v>#REF!</v>
      </c>
      <c r="AV96" s="63" t="e">
        <v>#REF!</v>
      </c>
      <c r="AX96" s="63" t="e">
        <v>#REF!</v>
      </c>
      <c r="AY96" s="63" t="e">
        <v>#REF!</v>
      </c>
      <c r="AZ96" s="63" t="e">
        <v>#REF!</v>
      </c>
      <c r="BA96" s="63" t="e">
        <v>#REF!</v>
      </c>
      <c r="BB96" s="63" t="e">
        <v>#REF!</v>
      </c>
      <c r="BC96" s="63" t="e">
        <v>#REF!</v>
      </c>
      <c r="BD96" s="63" t="e">
        <v>#REF!</v>
      </c>
      <c r="BE96" s="63" t="e">
        <v>#REF!</v>
      </c>
      <c r="BF96" s="63" t="e">
        <v>#REF!</v>
      </c>
      <c r="BG96" s="63" t="e">
        <v>#REF!</v>
      </c>
      <c r="BH96" s="63" t="e">
        <v>#REF!</v>
      </c>
      <c r="BI96" s="63" t="e">
        <v>#REF!</v>
      </c>
      <c r="BJ96" s="63" t="e">
        <v>#REF!</v>
      </c>
      <c r="BK96" s="63" t="e">
        <v>#REF!</v>
      </c>
    </row>
    <row r="97" spans="2:63">
      <c r="B97" s="95" t="e">
        <v>#REF!</v>
      </c>
      <c r="C97" s="95" t="e">
        <v>#REF!</v>
      </c>
      <c r="E97" s="95" t="e">
        <v>#REF!</v>
      </c>
      <c r="F97" s="95" t="e">
        <v>#REF!</v>
      </c>
      <c r="M97" s="63" t="e">
        <v>#REF!</v>
      </c>
      <c r="N97" s="63" t="e">
        <v>#REF!</v>
      </c>
      <c r="O97" s="63" t="e">
        <v>#REF!</v>
      </c>
      <c r="P97" s="63" t="e">
        <v>#REF!</v>
      </c>
      <c r="Q97" s="63" t="e">
        <v>#REF!</v>
      </c>
      <c r="R97" s="63" t="e">
        <v>#REF!</v>
      </c>
      <c r="S97" s="63" t="e">
        <v>#REF!</v>
      </c>
      <c r="T97" s="63" t="e">
        <v>#REF!</v>
      </c>
      <c r="U97" s="63" t="e">
        <v>#REF!</v>
      </c>
      <c r="V97" s="63" t="e">
        <v>#REF!</v>
      </c>
      <c r="W97" s="63" t="e">
        <v>#REF!</v>
      </c>
      <c r="X97" s="63" t="e">
        <v>#REF!</v>
      </c>
      <c r="Y97" s="63" t="e">
        <v>#REF!</v>
      </c>
      <c r="Z97" s="63" t="e">
        <v>#REF!</v>
      </c>
      <c r="AA97" s="63" t="e">
        <v>#REF!</v>
      </c>
      <c r="AB97" s="63" t="e">
        <v>#REF!</v>
      </c>
      <c r="AC97" s="63" t="e">
        <v>#REF!</v>
      </c>
      <c r="AD97" s="63" t="e">
        <v>#REF!</v>
      </c>
      <c r="AE97" s="63" t="e">
        <v>#REF!</v>
      </c>
      <c r="AF97" s="63" t="e">
        <v>#REF!</v>
      </c>
      <c r="AH97" s="63" t="e">
        <v>#REF!</v>
      </c>
      <c r="AI97" s="63" t="e">
        <v>#REF!</v>
      </c>
      <c r="AJ97" s="63" t="e">
        <v>#REF!</v>
      </c>
      <c r="AK97" s="63" t="e">
        <v>#REF!</v>
      </c>
      <c r="AL97" s="63" t="e">
        <v>#REF!</v>
      </c>
      <c r="AM97" s="63" t="e">
        <v>#REF!</v>
      </c>
      <c r="AN97" s="63" t="e">
        <v>#REF!</v>
      </c>
      <c r="AO97" s="63" t="e">
        <v>#REF!</v>
      </c>
      <c r="AP97" s="63" t="e">
        <v>#REF!</v>
      </c>
      <c r="AQ97" s="63" t="e">
        <v>#REF!</v>
      </c>
      <c r="AR97" s="63" t="e">
        <v>#REF!</v>
      </c>
      <c r="AS97" s="63" t="e">
        <v>#REF!</v>
      </c>
      <c r="AT97" s="63" t="e">
        <v>#REF!</v>
      </c>
      <c r="AU97" s="63" t="e">
        <v>#REF!</v>
      </c>
      <c r="AV97" s="63" t="e">
        <v>#REF!</v>
      </c>
      <c r="AX97" s="63" t="e">
        <v>#REF!</v>
      </c>
      <c r="AY97" s="63" t="e">
        <v>#REF!</v>
      </c>
      <c r="AZ97" s="63" t="e">
        <v>#REF!</v>
      </c>
      <c r="BA97" s="63" t="e">
        <v>#REF!</v>
      </c>
      <c r="BB97" s="63" t="e">
        <v>#REF!</v>
      </c>
      <c r="BC97" s="63" t="e">
        <v>#REF!</v>
      </c>
      <c r="BD97" s="63" t="e">
        <v>#REF!</v>
      </c>
      <c r="BE97" s="63" t="e">
        <v>#REF!</v>
      </c>
      <c r="BF97" s="63" t="e">
        <v>#REF!</v>
      </c>
      <c r="BG97" s="63" t="e">
        <v>#REF!</v>
      </c>
      <c r="BH97" s="63" t="e">
        <v>#REF!</v>
      </c>
      <c r="BI97" s="63" t="e">
        <v>#REF!</v>
      </c>
      <c r="BJ97" s="63" t="e">
        <v>#REF!</v>
      </c>
      <c r="BK97" s="63" t="e">
        <v>#REF!</v>
      </c>
    </row>
    <row r="98" spans="2:63">
      <c r="B98" s="95" t="e">
        <v>#REF!</v>
      </c>
      <c r="C98" s="95" t="e">
        <v>#REF!</v>
      </c>
      <c r="E98" s="95" t="e">
        <v>#REF!</v>
      </c>
      <c r="F98" s="95" t="e">
        <v>#REF!</v>
      </c>
      <c r="M98" s="63" t="e">
        <v>#REF!</v>
      </c>
      <c r="N98" s="63" t="e">
        <v>#REF!</v>
      </c>
      <c r="O98" s="63" t="e">
        <v>#REF!</v>
      </c>
      <c r="P98" s="63" t="e">
        <v>#REF!</v>
      </c>
      <c r="Q98" s="63" t="e">
        <v>#REF!</v>
      </c>
      <c r="R98" s="63" t="e">
        <v>#REF!</v>
      </c>
      <c r="S98" s="63" t="e">
        <v>#REF!</v>
      </c>
      <c r="T98" s="63" t="e">
        <v>#REF!</v>
      </c>
      <c r="U98" s="63" t="e">
        <v>#REF!</v>
      </c>
      <c r="V98" s="63" t="e">
        <v>#REF!</v>
      </c>
      <c r="W98" s="63" t="e">
        <v>#REF!</v>
      </c>
      <c r="X98" s="63" t="e">
        <v>#REF!</v>
      </c>
      <c r="Y98" s="63" t="e">
        <v>#REF!</v>
      </c>
      <c r="Z98" s="63" t="e">
        <v>#REF!</v>
      </c>
      <c r="AA98" s="63" t="e">
        <v>#REF!</v>
      </c>
      <c r="AB98" s="63" t="e">
        <v>#REF!</v>
      </c>
      <c r="AC98" s="63" t="e">
        <v>#REF!</v>
      </c>
      <c r="AD98" s="63" t="e">
        <v>#REF!</v>
      </c>
      <c r="AE98" s="63" t="e">
        <v>#REF!</v>
      </c>
      <c r="AF98" s="63" t="e">
        <v>#REF!</v>
      </c>
      <c r="AH98" s="63" t="e">
        <v>#REF!</v>
      </c>
      <c r="AI98" s="63" t="e">
        <v>#REF!</v>
      </c>
      <c r="AJ98" s="63" t="e">
        <v>#REF!</v>
      </c>
      <c r="AK98" s="63" t="e">
        <v>#REF!</v>
      </c>
      <c r="AL98" s="63" t="e">
        <v>#REF!</v>
      </c>
      <c r="AM98" s="63" t="e">
        <v>#REF!</v>
      </c>
      <c r="AN98" s="63" t="e">
        <v>#REF!</v>
      </c>
      <c r="AO98" s="63" t="e">
        <v>#REF!</v>
      </c>
      <c r="AP98" s="63" t="e">
        <v>#REF!</v>
      </c>
      <c r="AQ98" s="63" t="e">
        <v>#REF!</v>
      </c>
      <c r="AR98" s="63" t="e">
        <v>#REF!</v>
      </c>
      <c r="AS98" s="63" t="e">
        <v>#REF!</v>
      </c>
      <c r="AT98" s="63" t="e">
        <v>#REF!</v>
      </c>
      <c r="AU98" s="63" t="e">
        <v>#REF!</v>
      </c>
      <c r="AV98" s="63" t="e">
        <v>#REF!</v>
      </c>
      <c r="AX98" s="63" t="e">
        <v>#REF!</v>
      </c>
      <c r="AY98" s="63" t="e">
        <v>#REF!</v>
      </c>
      <c r="AZ98" s="63" t="e">
        <v>#REF!</v>
      </c>
      <c r="BA98" s="63" t="e">
        <v>#REF!</v>
      </c>
      <c r="BB98" s="63" t="e">
        <v>#REF!</v>
      </c>
      <c r="BC98" s="63" t="e">
        <v>#REF!</v>
      </c>
      <c r="BD98" s="63" t="e">
        <v>#REF!</v>
      </c>
      <c r="BE98" s="63" t="e">
        <v>#REF!</v>
      </c>
      <c r="BF98" s="63" t="e">
        <v>#REF!</v>
      </c>
      <c r="BG98" s="63" t="e">
        <v>#REF!</v>
      </c>
      <c r="BH98" s="63" t="e">
        <v>#REF!</v>
      </c>
      <c r="BI98" s="63" t="e">
        <v>#REF!</v>
      </c>
      <c r="BJ98" s="63" t="e">
        <v>#REF!</v>
      </c>
      <c r="BK98" s="63" t="e">
        <v>#REF!</v>
      </c>
    </row>
    <row r="99" spans="2:63">
      <c r="B99" s="95" t="e">
        <v>#REF!</v>
      </c>
      <c r="C99" s="95" t="e">
        <v>#REF!</v>
      </c>
      <c r="E99" s="95" t="e">
        <v>#REF!</v>
      </c>
      <c r="F99" s="95" t="e">
        <v>#REF!</v>
      </c>
      <c r="M99" s="63" t="e">
        <v>#REF!</v>
      </c>
      <c r="N99" s="63" t="e">
        <v>#REF!</v>
      </c>
      <c r="O99" s="63" t="e">
        <v>#REF!</v>
      </c>
      <c r="P99" s="63" t="e">
        <v>#REF!</v>
      </c>
      <c r="Q99" s="63" t="e">
        <v>#REF!</v>
      </c>
      <c r="R99" s="63" t="e">
        <v>#REF!</v>
      </c>
      <c r="S99" s="63" t="e">
        <v>#REF!</v>
      </c>
      <c r="T99" s="63" t="e">
        <v>#REF!</v>
      </c>
      <c r="U99" s="63" t="e">
        <v>#REF!</v>
      </c>
      <c r="V99" s="63" t="e">
        <v>#REF!</v>
      </c>
      <c r="W99" s="63" t="e">
        <v>#REF!</v>
      </c>
      <c r="X99" s="63" t="e">
        <v>#REF!</v>
      </c>
      <c r="Y99" s="63" t="e">
        <v>#REF!</v>
      </c>
      <c r="Z99" s="63" t="e">
        <v>#REF!</v>
      </c>
      <c r="AA99" s="63" t="e">
        <v>#REF!</v>
      </c>
      <c r="AB99" s="63" t="e">
        <v>#REF!</v>
      </c>
      <c r="AC99" s="63" t="e">
        <v>#REF!</v>
      </c>
      <c r="AD99" s="63" t="e">
        <v>#REF!</v>
      </c>
      <c r="AE99" s="63" t="e">
        <v>#REF!</v>
      </c>
      <c r="AF99" s="63" t="e">
        <v>#REF!</v>
      </c>
      <c r="AH99" s="63" t="e">
        <v>#REF!</v>
      </c>
      <c r="AI99" s="63" t="e">
        <v>#REF!</v>
      </c>
      <c r="AJ99" s="63" t="e">
        <v>#REF!</v>
      </c>
      <c r="AK99" s="63" t="e">
        <v>#REF!</v>
      </c>
      <c r="AL99" s="63" t="e">
        <v>#REF!</v>
      </c>
      <c r="AM99" s="63" t="e">
        <v>#REF!</v>
      </c>
      <c r="AN99" s="63" t="e">
        <v>#REF!</v>
      </c>
      <c r="AO99" s="63" t="e">
        <v>#REF!</v>
      </c>
      <c r="AP99" s="63" t="e">
        <v>#REF!</v>
      </c>
      <c r="AQ99" s="63" t="e">
        <v>#REF!</v>
      </c>
      <c r="AR99" s="63" t="e">
        <v>#REF!</v>
      </c>
      <c r="AS99" s="63" t="e">
        <v>#REF!</v>
      </c>
      <c r="AT99" s="63" t="e">
        <v>#REF!</v>
      </c>
      <c r="AU99" s="63" t="e">
        <v>#REF!</v>
      </c>
      <c r="AV99" s="63" t="e">
        <v>#REF!</v>
      </c>
      <c r="AX99" s="63" t="e">
        <v>#REF!</v>
      </c>
      <c r="AY99" s="63" t="e">
        <v>#REF!</v>
      </c>
      <c r="AZ99" s="63" t="e">
        <v>#REF!</v>
      </c>
      <c r="BA99" s="63" t="e">
        <v>#REF!</v>
      </c>
      <c r="BB99" s="63" t="e">
        <v>#REF!</v>
      </c>
      <c r="BC99" s="63" t="e">
        <v>#REF!</v>
      </c>
      <c r="BD99" s="63" t="e">
        <v>#REF!</v>
      </c>
      <c r="BE99" s="63" t="e">
        <v>#REF!</v>
      </c>
      <c r="BF99" s="63" t="e">
        <v>#REF!</v>
      </c>
      <c r="BG99" s="63" t="e">
        <v>#REF!</v>
      </c>
      <c r="BH99" s="63" t="e">
        <v>#REF!</v>
      </c>
      <c r="BI99" s="63" t="e">
        <v>#REF!</v>
      </c>
      <c r="BJ99" s="63" t="e">
        <v>#REF!</v>
      </c>
      <c r="BK99" s="63" t="e">
        <v>#REF!</v>
      </c>
    </row>
    <row r="100" spans="2:63">
      <c r="B100" s="95" t="e">
        <v>#REF!</v>
      </c>
      <c r="C100" s="95" t="e">
        <v>#REF!</v>
      </c>
      <c r="E100" s="95" t="e">
        <v>#REF!</v>
      </c>
      <c r="F100" s="95" t="e">
        <v>#REF!</v>
      </c>
      <c r="M100" s="63" t="e">
        <v>#REF!</v>
      </c>
      <c r="N100" s="63" t="e">
        <v>#REF!</v>
      </c>
      <c r="O100" s="63" t="e">
        <v>#REF!</v>
      </c>
      <c r="P100" s="63" t="e">
        <v>#REF!</v>
      </c>
      <c r="Q100" s="63" t="e">
        <v>#REF!</v>
      </c>
      <c r="R100" s="63" t="e">
        <v>#REF!</v>
      </c>
      <c r="S100" s="63" t="e">
        <v>#REF!</v>
      </c>
      <c r="T100" s="63" t="e">
        <v>#REF!</v>
      </c>
      <c r="U100" s="63" t="e">
        <v>#REF!</v>
      </c>
      <c r="V100" s="63" t="e">
        <v>#REF!</v>
      </c>
      <c r="W100" s="63" t="e">
        <v>#REF!</v>
      </c>
      <c r="X100" s="63" t="e">
        <v>#REF!</v>
      </c>
      <c r="Y100" s="63" t="e">
        <v>#REF!</v>
      </c>
      <c r="Z100" s="63" t="e">
        <v>#REF!</v>
      </c>
      <c r="AA100" s="63" t="e">
        <v>#REF!</v>
      </c>
      <c r="AB100" s="63" t="e">
        <v>#REF!</v>
      </c>
      <c r="AC100" s="63" t="e">
        <v>#REF!</v>
      </c>
      <c r="AD100" s="63" t="e">
        <v>#REF!</v>
      </c>
      <c r="AE100" s="63" t="e">
        <v>#REF!</v>
      </c>
      <c r="AF100" s="63" t="e">
        <v>#REF!</v>
      </c>
      <c r="AH100" s="63" t="e">
        <v>#REF!</v>
      </c>
      <c r="AI100" s="63" t="e">
        <v>#REF!</v>
      </c>
      <c r="AJ100" s="63" t="e">
        <v>#REF!</v>
      </c>
      <c r="AK100" s="63" t="e">
        <v>#REF!</v>
      </c>
      <c r="AL100" s="63" t="e">
        <v>#REF!</v>
      </c>
      <c r="AM100" s="63" t="e">
        <v>#REF!</v>
      </c>
      <c r="AN100" s="63" t="e">
        <v>#REF!</v>
      </c>
      <c r="AO100" s="63" t="e">
        <v>#REF!</v>
      </c>
      <c r="AP100" s="63" t="e">
        <v>#REF!</v>
      </c>
      <c r="AQ100" s="63" t="e">
        <v>#REF!</v>
      </c>
      <c r="AR100" s="63" t="e">
        <v>#REF!</v>
      </c>
      <c r="AS100" s="63" t="e">
        <v>#REF!</v>
      </c>
      <c r="AT100" s="63" t="e">
        <v>#REF!</v>
      </c>
      <c r="AU100" s="63" t="e">
        <v>#REF!</v>
      </c>
      <c r="AV100" s="63" t="e">
        <v>#REF!</v>
      </c>
      <c r="AX100" s="63" t="e">
        <v>#REF!</v>
      </c>
      <c r="AY100" s="63" t="e">
        <v>#REF!</v>
      </c>
      <c r="AZ100" s="63" t="e">
        <v>#REF!</v>
      </c>
      <c r="BA100" s="63" t="e">
        <v>#REF!</v>
      </c>
      <c r="BB100" s="63" t="e">
        <v>#REF!</v>
      </c>
      <c r="BC100" s="63" t="e">
        <v>#REF!</v>
      </c>
      <c r="BD100" s="63" t="e">
        <v>#REF!</v>
      </c>
      <c r="BE100" s="63" t="e">
        <v>#REF!</v>
      </c>
      <c r="BF100" s="63" t="e">
        <v>#REF!</v>
      </c>
      <c r="BG100" s="63" t="e">
        <v>#REF!</v>
      </c>
      <c r="BH100" s="63" t="e">
        <v>#REF!</v>
      </c>
      <c r="BI100" s="63" t="e">
        <v>#REF!</v>
      </c>
      <c r="BJ100" s="63" t="e">
        <v>#REF!</v>
      </c>
      <c r="BK100" s="63" t="e">
        <v>#REF!</v>
      </c>
    </row>
    <row r="101" spans="2:63">
      <c r="B101" s="95" t="e">
        <v>#REF!</v>
      </c>
      <c r="C101" s="95" t="e">
        <v>#REF!</v>
      </c>
      <c r="E101" s="95" t="e">
        <v>#REF!</v>
      </c>
      <c r="F101" s="95" t="e">
        <v>#REF!</v>
      </c>
      <c r="M101" s="63" t="e">
        <v>#REF!</v>
      </c>
      <c r="N101" s="63" t="e">
        <v>#REF!</v>
      </c>
      <c r="O101" s="63" t="e">
        <v>#REF!</v>
      </c>
      <c r="P101" s="63" t="e">
        <v>#REF!</v>
      </c>
      <c r="Q101" s="63" t="e">
        <v>#REF!</v>
      </c>
      <c r="R101" s="63" t="e">
        <v>#REF!</v>
      </c>
      <c r="S101" s="63" t="e">
        <v>#REF!</v>
      </c>
      <c r="T101" s="63" t="e">
        <v>#REF!</v>
      </c>
      <c r="U101" s="63" t="e">
        <v>#REF!</v>
      </c>
      <c r="V101" s="63" t="e">
        <v>#REF!</v>
      </c>
      <c r="W101" s="63" t="e">
        <v>#REF!</v>
      </c>
      <c r="X101" s="63" t="e">
        <v>#REF!</v>
      </c>
      <c r="Y101" s="63" t="e">
        <v>#REF!</v>
      </c>
      <c r="Z101" s="63" t="e">
        <v>#REF!</v>
      </c>
      <c r="AA101" s="63" t="e">
        <v>#REF!</v>
      </c>
      <c r="AB101" s="63" t="e">
        <v>#REF!</v>
      </c>
      <c r="AC101" s="63" t="e">
        <v>#REF!</v>
      </c>
      <c r="AD101" s="63" t="e">
        <v>#REF!</v>
      </c>
      <c r="AE101" s="63" t="e">
        <v>#REF!</v>
      </c>
      <c r="AF101" s="63" t="e">
        <v>#REF!</v>
      </c>
      <c r="AH101" s="63" t="e">
        <v>#REF!</v>
      </c>
      <c r="AI101" s="63" t="e">
        <v>#REF!</v>
      </c>
      <c r="AJ101" s="63" t="e">
        <v>#REF!</v>
      </c>
      <c r="AK101" s="63" t="e">
        <v>#REF!</v>
      </c>
      <c r="AL101" s="63" t="e">
        <v>#REF!</v>
      </c>
      <c r="AM101" s="63" t="e">
        <v>#REF!</v>
      </c>
      <c r="AN101" s="63" t="e">
        <v>#REF!</v>
      </c>
      <c r="AO101" s="63" t="e">
        <v>#REF!</v>
      </c>
      <c r="AP101" s="63" t="e">
        <v>#REF!</v>
      </c>
      <c r="AQ101" s="63" t="e">
        <v>#REF!</v>
      </c>
      <c r="AR101" s="63" t="e">
        <v>#REF!</v>
      </c>
      <c r="AS101" s="63" t="e">
        <v>#REF!</v>
      </c>
      <c r="AT101" s="63" t="e">
        <v>#REF!</v>
      </c>
      <c r="AU101" s="63" t="e">
        <v>#REF!</v>
      </c>
      <c r="AV101" s="63" t="e">
        <v>#REF!</v>
      </c>
      <c r="AX101" s="63" t="e">
        <v>#REF!</v>
      </c>
      <c r="AY101" s="63" t="e">
        <v>#REF!</v>
      </c>
      <c r="AZ101" s="63" t="e">
        <v>#REF!</v>
      </c>
      <c r="BA101" s="63" t="e">
        <v>#REF!</v>
      </c>
      <c r="BB101" s="63" t="e">
        <v>#REF!</v>
      </c>
      <c r="BC101" s="63" t="e">
        <v>#REF!</v>
      </c>
      <c r="BD101" s="63" t="e">
        <v>#REF!</v>
      </c>
      <c r="BE101" s="63" t="e">
        <v>#REF!</v>
      </c>
      <c r="BF101" s="63" t="e">
        <v>#REF!</v>
      </c>
      <c r="BG101" s="63" t="e">
        <v>#REF!</v>
      </c>
      <c r="BH101" s="63" t="e">
        <v>#REF!</v>
      </c>
      <c r="BI101" s="63" t="e">
        <v>#REF!</v>
      </c>
      <c r="BJ101" s="63" t="e">
        <v>#REF!</v>
      </c>
      <c r="BK101" s="63" t="e">
        <v>#REF!</v>
      </c>
    </row>
    <row r="102" spans="2:63">
      <c r="B102" s="95" t="e">
        <v>#REF!</v>
      </c>
      <c r="C102" s="95" t="e">
        <v>#REF!</v>
      </c>
      <c r="E102" s="95" t="e">
        <v>#REF!</v>
      </c>
      <c r="F102" s="95" t="e">
        <v>#REF!</v>
      </c>
      <c r="M102" s="63" t="e">
        <v>#REF!</v>
      </c>
      <c r="N102" s="63" t="e">
        <v>#REF!</v>
      </c>
      <c r="O102" s="63" t="e">
        <v>#REF!</v>
      </c>
      <c r="P102" s="63" t="e">
        <v>#REF!</v>
      </c>
      <c r="Q102" s="63" t="e">
        <v>#REF!</v>
      </c>
      <c r="R102" s="63" t="e">
        <v>#REF!</v>
      </c>
      <c r="S102" s="63" t="e">
        <v>#REF!</v>
      </c>
      <c r="T102" s="63" t="e">
        <v>#REF!</v>
      </c>
      <c r="U102" s="63" t="e">
        <v>#REF!</v>
      </c>
      <c r="V102" s="63" t="e">
        <v>#REF!</v>
      </c>
      <c r="W102" s="63" t="e">
        <v>#REF!</v>
      </c>
      <c r="X102" s="63" t="e">
        <v>#REF!</v>
      </c>
      <c r="Y102" s="63" t="e">
        <v>#REF!</v>
      </c>
      <c r="Z102" s="63" t="e">
        <v>#REF!</v>
      </c>
      <c r="AA102" s="63" t="e">
        <v>#REF!</v>
      </c>
      <c r="AB102" s="63" t="e">
        <v>#REF!</v>
      </c>
      <c r="AC102" s="63" t="e">
        <v>#REF!</v>
      </c>
      <c r="AD102" s="63" t="e">
        <v>#REF!</v>
      </c>
      <c r="AE102" s="63" t="e">
        <v>#REF!</v>
      </c>
      <c r="AF102" s="63" t="e">
        <v>#REF!</v>
      </c>
      <c r="AH102" s="63" t="e">
        <v>#REF!</v>
      </c>
      <c r="AI102" s="63" t="e">
        <v>#REF!</v>
      </c>
      <c r="AJ102" s="63" t="e">
        <v>#REF!</v>
      </c>
      <c r="AK102" s="63" t="e">
        <v>#REF!</v>
      </c>
      <c r="AL102" s="63" t="e">
        <v>#REF!</v>
      </c>
      <c r="AM102" s="63" t="e">
        <v>#REF!</v>
      </c>
      <c r="AN102" s="63" t="e">
        <v>#REF!</v>
      </c>
      <c r="AO102" s="63" t="e">
        <v>#REF!</v>
      </c>
      <c r="AP102" s="63" t="e">
        <v>#REF!</v>
      </c>
      <c r="AQ102" s="63" t="e">
        <v>#REF!</v>
      </c>
      <c r="AR102" s="63" t="e">
        <v>#REF!</v>
      </c>
      <c r="AS102" s="63" t="e">
        <v>#REF!</v>
      </c>
      <c r="AT102" s="63" t="e">
        <v>#REF!</v>
      </c>
      <c r="AU102" s="63" t="e">
        <v>#REF!</v>
      </c>
      <c r="AV102" s="63" t="e">
        <v>#REF!</v>
      </c>
      <c r="AX102" s="63" t="e">
        <v>#REF!</v>
      </c>
      <c r="AY102" s="63" t="e">
        <v>#REF!</v>
      </c>
      <c r="AZ102" s="63" t="e">
        <v>#REF!</v>
      </c>
      <c r="BA102" s="63" t="e">
        <v>#REF!</v>
      </c>
      <c r="BB102" s="63" t="e">
        <v>#REF!</v>
      </c>
      <c r="BC102" s="63" t="e">
        <v>#REF!</v>
      </c>
      <c r="BD102" s="63" t="e">
        <v>#REF!</v>
      </c>
      <c r="BE102" s="63" t="e">
        <v>#REF!</v>
      </c>
      <c r="BF102" s="63" t="e">
        <v>#REF!</v>
      </c>
      <c r="BG102" s="63" t="e">
        <v>#REF!</v>
      </c>
      <c r="BH102" s="63" t="e">
        <v>#REF!</v>
      </c>
      <c r="BI102" s="63" t="e">
        <v>#REF!</v>
      </c>
      <c r="BJ102" s="63" t="e">
        <v>#REF!</v>
      </c>
      <c r="BK102" s="63" t="e">
        <v>#REF!</v>
      </c>
    </row>
    <row r="103" spans="2:63">
      <c r="B103" s="95" t="e">
        <v>#REF!</v>
      </c>
      <c r="C103" s="95" t="e">
        <v>#REF!</v>
      </c>
      <c r="E103" s="95" t="e">
        <v>#REF!</v>
      </c>
      <c r="F103" s="95" t="e">
        <v>#REF!</v>
      </c>
      <c r="M103" s="63" t="e">
        <v>#REF!</v>
      </c>
      <c r="N103" s="63" t="e">
        <v>#REF!</v>
      </c>
      <c r="O103" s="63" t="e">
        <v>#REF!</v>
      </c>
      <c r="P103" s="63" t="e">
        <v>#REF!</v>
      </c>
      <c r="Q103" s="63" t="e">
        <v>#REF!</v>
      </c>
      <c r="R103" s="63" t="e">
        <v>#REF!</v>
      </c>
      <c r="S103" s="63" t="e">
        <v>#REF!</v>
      </c>
      <c r="T103" s="63" t="e">
        <v>#REF!</v>
      </c>
      <c r="U103" s="63" t="e">
        <v>#REF!</v>
      </c>
      <c r="V103" s="63" t="e">
        <v>#REF!</v>
      </c>
      <c r="W103" s="63" t="e">
        <v>#REF!</v>
      </c>
      <c r="X103" s="63" t="e">
        <v>#REF!</v>
      </c>
      <c r="Y103" s="63" t="e">
        <v>#REF!</v>
      </c>
      <c r="Z103" s="63" t="e">
        <v>#REF!</v>
      </c>
      <c r="AA103" s="63" t="e">
        <v>#REF!</v>
      </c>
      <c r="AB103" s="63" t="e">
        <v>#REF!</v>
      </c>
      <c r="AC103" s="63" t="e">
        <v>#REF!</v>
      </c>
      <c r="AD103" s="63" t="e">
        <v>#REF!</v>
      </c>
      <c r="AE103" s="63" t="e">
        <v>#REF!</v>
      </c>
      <c r="AF103" s="63" t="e">
        <v>#REF!</v>
      </c>
      <c r="AH103" s="63" t="e">
        <v>#REF!</v>
      </c>
      <c r="AI103" s="63" t="e">
        <v>#REF!</v>
      </c>
      <c r="AJ103" s="63" t="e">
        <v>#REF!</v>
      </c>
      <c r="AK103" s="63" t="e">
        <v>#REF!</v>
      </c>
      <c r="AL103" s="63" t="e">
        <v>#REF!</v>
      </c>
      <c r="AM103" s="63" t="e">
        <v>#REF!</v>
      </c>
      <c r="AN103" s="63" t="e">
        <v>#REF!</v>
      </c>
      <c r="AO103" s="63" t="e">
        <v>#REF!</v>
      </c>
      <c r="AP103" s="63" t="e">
        <v>#REF!</v>
      </c>
      <c r="AQ103" s="63" t="e">
        <v>#REF!</v>
      </c>
      <c r="AR103" s="63" t="e">
        <v>#REF!</v>
      </c>
      <c r="AS103" s="63" t="e">
        <v>#REF!</v>
      </c>
      <c r="AT103" s="63" t="e">
        <v>#REF!</v>
      </c>
      <c r="AU103" s="63" t="e">
        <v>#REF!</v>
      </c>
      <c r="AV103" s="63" t="e">
        <v>#REF!</v>
      </c>
      <c r="AX103" s="63" t="e">
        <v>#REF!</v>
      </c>
      <c r="AY103" s="63" t="e">
        <v>#REF!</v>
      </c>
      <c r="AZ103" s="63" t="e">
        <v>#REF!</v>
      </c>
      <c r="BA103" s="63" t="e">
        <v>#REF!</v>
      </c>
      <c r="BB103" s="63" t="e">
        <v>#REF!</v>
      </c>
      <c r="BC103" s="63" t="e">
        <v>#REF!</v>
      </c>
      <c r="BD103" s="63" t="e">
        <v>#REF!</v>
      </c>
      <c r="BE103" s="63" t="e">
        <v>#REF!</v>
      </c>
      <c r="BF103" s="63" t="e">
        <v>#REF!</v>
      </c>
      <c r="BG103" s="63" t="e">
        <v>#REF!</v>
      </c>
      <c r="BH103" s="63" t="e">
        <v>#REF!</v>
      </c>
      <c r="BI103" s="63" t="e">
        <v>#REF!</v>
      </c>
      <c r="BJ103" s="63" t="e">
        <v>#REF!</v>
      </c>
      <c r="BK103" s="63" t="e">
        <v>#REF!</v>
      </c>
    </row>
    <row r="104" spans="2:63">
      <c r="B104" s="95" t="e">
        <v>#REF!</v>
      </c>
      <c r="C104" s="95" t="e">
        <v>#REF!</v>
      </c>
      <c r="E104" s="95" t="e">
        <v>#REF!</v>
      </c>
      <c r="F104" s="95" t="e">
        <v>#REF!</v>
      </c>
      <c r="M104" s="63" t="e">
        <v>#REF!</v>
      </c>
      <c r="N104" s="63" t="e">
        <v>#REF!</v>
      </c>
      <c r="O104" s="63" t="e">
        <v>#REF!</v>
      </c>
      <c r="P104" s="63" t="e">
        <v>#REF!</v>
      </c>
      <c r="Q104" s="63" t="e">
        <v>#REF!</v>
      </c>
      <c r="R104" s="63" t="e">
        <v>#REF!</v>
      </c>
      <c r="S104" s="63" t="e">
        <v>#REF!</v>
      </c>
      <c r="T104" s="63" t="e">
        <v>#REF!</v>
      </c>
      <c r="U104" s="63" t="e">
        <v>#REF!</v>
      </c>
      <c r="V104" s="63" t="e">
        <v>#REF!</v>
      </c>
      <c r="W104" s="63" t="e">
        <v>#REF!</v>
      </c>
      <c r="X104" s="63" t="e">
        <v>#REF!</v>
      </c>
      <c r="Y104" s="63" t="e">
        <v>#REF!</v>
      </c>
      <c r="Z104" s="63" t="e">
        <v>#REF!</v>
      </c>
      <c r="AA104" s="63" t="e">
        <v>#REF!</v>
      </c>
      <c r="AB104" s="63" t="e">
        <v>#REF!</v>
      </c>
      <c r="AC104" s="63" t="e">
        <v>#REF!</v>
      </c>
      <c r="AD104" s="63" t="e">
        <v>#REF!</v>
      </c>
      <c r="AE104" s="63" t="e">
        <v>#REF!</v>
      </c>
      <c r="AF104" s="63" t="e">
        <v>#REF!</v>
      </c>
      <c r="AH104" s="63" t="e">
        <v>#REF!</v>
      </c>
      <c r="AI104" s="63" t="e">
        <v>#REF!</v>
      </c>
      <c r="AJ104" s="63" t="e">
        <v>#REF!</v>
      </c>
      <c r="AK104" s="63" t="e">
        <v>#REF!</v>
      </c>
      <c r="AL104" s="63" t="e">
        <v>#REF!</v>
      </c>
      <c r="AM104" s="63" t="e">
        <v>#REF!</v>
      </c>
      <c r="AN104" s="63" t="e">
        <v>#REF!</v>
      </c>
      <c r="AO104" s="63" t="e">
        <v>#REF!</v>
      </c>
      <c r="AP104" s="63" t="e">
        <v>#REF!</v>
      </c>
      <c r="AQ104" s="63" t="e">
        <v>#REF!</v>
      </c>
      <c r="AR104" s="63" t="e">
        <v>#REF!</v>
      </c>
      <c r="AS104" s="63" t="e">
        <v>#REF!</v>
      </c>
      <c r="AT104" s="63" t="e">
        <v>#REF!</v>
      </c>
      <c r="AU104" s="63" t="e">
        <v>#REF!</v>
      </c>
      <c r="AV104" s="63" t="e">
        <v>#REF!</v>
      </c>
      <c r="AX104" s="63" t="e">
        <v>#REF!</v>
      </c>
      <c r="AY104" s="63" t="e">
        <v>#REF!</v>
      </c>
      <c r="AZ104" s="63" t="e">
        <v>#REF!</v>
      </c>
      <c r="BA104" s="63" t="e">
        <v>#REF!</v>
      </c>
      <c r="BB104" s="63" t="e">
        <v>#REF!</v>
      </c>
      <c r="BC104" s="63" t="e">
        <v>#REF!</v>
      </c>
      <c r="BD104" s="63" t="e">
        <v>#REF!</v>
      </c>
      <c r="BE104" s="63" t="e">
        <v>#REF!</v>
      </c>
      <c r="BF104" s="63" t="e">
        <v>#REF!</v>
      </c>
      <c r="BG104" s="63" t="e">
        <v>#REF!</v>
      </c>
      <c r="BH104" s="63" t="e">
        <v>#REF!</v>
      </c>
      <c r="BI104" s="63" t="e">
        <v>#REF!</v>
      </c>
      <c r="BJ104" s="63" t="e">
        <v>#REF!</v>
      </c>
      <c r="BK104" s="63" t="e">
        <v>#REF!</v>
      </c>
    </row>
    <row r="105" spans="2:63">
      <c r="B105" s="95" t="e">
        <v>#REF!</v>
      </c>
      <c r="C105" s="95" t="e">
        <v>#REF!</v>
      </c>
      <c r="E105" s="95" t="e">
        <v>#REF!</v>
      </c>
      <c r="F105" s="95" t="e">
        <v>#REF!</v>
      </c>
      <c r="M105" s="63" t="e">
        <v>#REF!</v>
      </c>
      <c r="N105" s="63" t="e">
        <v>#REF!</v>
      </c>
      <c r="O105" s="63" t="e">
        <v>#REF!</v>
      </c>
      <c r="P105" s="63" t="e">
        <v>#REF!</v>
      </c>
      <c r="Q105" s="63" t="e">
        <v>#REF!</v>
      </c>
      <c r="R105" s="63" t="e">
        <v>#REF!</v>
      </c>
      <c r="S105" s="63" t="e">
        <v>#REF!</v>
      </c>
      <c r="T105" s="63" t="e">
        <v>#REF!</v>
      </c>
      <c r="U105" s="63" t="e">
        <v>#REF!</v>
      </c>
      <c r="V105" s="63" t="e">
        <v>#REF!</v>
      </c>
      <c r="W105" s="63" t="e">
        <v>#REF!</v>
      </c>
      <c r="X105" s="63" t="e">
        <v>#REF!</v>
      </c>
      <c r="Y105" s="63" t="e">
        <v>#REF!</v>
      </c>
      <c r="Z105" s="63" t="e">
        <v>#REF!</v>
      </c>
      <c r="AA105" s="63" t="e">
        <v>#REF!</v>
      </c>
      <c r="AB105" s="63" t="e">
        <v>#REF!</v>
      </c>
      <c r="AC105" s="63" t="e">
        <v>#REF!</v>
      </c>
      <c r="AD105" s="63" t="e">
        <v>#REF!</v>
      </c>
      <c r="AE105" s="63" t="e">
        <v>#REF!</v>
      </c>
      <c r="AF105" s="63" t="e">
        <v>#REF!</v>
      </c>
      <c r="AH105" s="63" t="e">
        <v>#REF!</v>
      </c>
      <c r="AI105" s="63" t="e">
        <v>#REF!</v>
      </c>
      <c r="AJ105" s="63" t="e">
        <v>#REF!</v>
      </c>
      <c r="AK105" s="63" t="e">
        <v>#REF!</v>
      </c>
      <c r="AL105" s="63" t="e">
        <v>#REF!</v>
      </c>
      <c r="AM105" s="63" t="e">
        <v>#REF!</v>
      </c>
      <c r="AN105" s="63" t="e">
        <v>#REF!</v>
      </c>
      <c r="AO105" s="63" t="e">
        <v>#REF!</v>
      </c>
      <c r="AP105" s="63" t="e">
        <v>#REF!</v>
      </c>
      <c r="AQ105" s="63" t="e">
        <v>#REF!</v>
      </c>
      <c r="AR105" s="63" t="e">
        <v>#REF!</v>
      </c>
      <c r="AS105" s="63" t="e">
        <v>#REF!</v>
      </c>
      <c r="AT105" s="63" t="e">
        <v>#REF!</v>
      </c>
      <c r="AU105" s="63" t="e">
        <v>#REF!</v>
      </c>
      <c r="AV105" s="63" t="e">
        <v>#REF!</v>
      </c>
      <c r="AX105" s="63" t="e">
        <v>#REF!</v>
      </c>
      <c r="AY105" s="63" t="e">
        <v>#REF!</v>
      </c>
      <c r="AZ105" s="63" t="e">
        <v>#REF!</v>
      </c>
      <c r="BA105" s="63" t="e">
        <v>#REF!</v>
      </c>
      <c r="BB105" s="63" t="e">
        <v>#REF!</v>
      </c>
      <c r="BC105" s="63" t="e">
        <v>#REF!</v>
      </c>
      <c r="BD105" s="63" t="e">
        <v>#REF!</v>
      </c>
      <c r="BE105" s="63" t="e">
        <v>#REF!</v>
      </c>
      <c r="BF105" s="63" t="e">
        <v>#REF!</v>
      </c>
      <c r="BG105" s="63" t="e">
        <v>#REF!</v>
      </c>
      <c r="BH105" s="63" t="e">
        <v>#REF!</v>
      </c>
      <c r="BI105" s="63" t="e">
        <v>#REF!</v>
      </c>
      <c r="BJ105" s="63" t="e">
        <v>#REF!</v>
      </c>
      <c r="BK105" s="63" t="e">
        <v>#REF!</v>
      </c>
    </row>
    <row r="106" spans="2:63">
      <c r="B106" s="95" t="e">
        <v>#REF!</v>
      </c>
      <c r="C106" s="95" t="e">
        <v>#REF!</v>
      </c>
      <c r="E106" s="95" t="e">
        <v>#REF!</v>
      </c>
      <c r="F106" s="95" t="e">
        <v>#REF!</v>
      </c>
      <c r="M106" s="63" t="e">
        <v>#REF!</v>
      </c>
      <c r="N106" s="63" t="e">
        <v>#REF!</v>
      </c>
      <c r="O106" s="63" t="e">
        <v>#REF!</v>
      </c>
      <c r="P106" s="63" t="e">
        <v>#REF!</v>
      </c>
      <c r="Q106" s="63" t="e">
        <v>#REF!</v>
      </c>
      <c r="R106" s="63" t="e">
        <v>#REF!</v>
      </c>
      <c r="S106" s="63" t="e">
        <v>#REF!</v>
      </c>
      <c r="T106" s="63" t="e">
        <v>#REF!</v>
      </c>
      <c r="U106" s="63" t="e">
        <v>#REF!</v>
      </c>
      <c r="V106" s="63" t="e">
        <v>#REF!</v>
      </c>
      <c r="W106" s="63" t="e">
        <v>#REF!</v>
      </c>
      <c r="X106" s="63" t="e">
        <v>#REF!</v>
      </c>
      <c r="Y106" s="63" t="e">
        <v>#REF!</v>
      </c>
      <c r="Z106" s="63" t="e">
        <v>#REF!</v>
      </c>
      <c r="AA106" s="63" t="e">
        <v>#REF!</v>
      </c>
      <c r="AB106" s="63" t="e">
        <v>#REF!</v>
      </c>
      <c r="AC106" s="63" t="e">
        <v>#REF!</v>
      </c>
      <c r="AD106" s="63" t="e">
        <v>#REF!</v>
      </c>
      <c r="AE106" s="63" t="e">
        <v>#REF!</v>
      </c>
      <c r="AF106" s="63" t="e">
        <v>#REF!</v>
      </c>
      <c r="AH106" s="63" t="e">
        <v>#REF!</v>
      </c>
      <c r="AI106" s="63" t="e">
        <v>#REF!</v>
      </c>
      <c r="AJ106" s="63" t="e">
        <v>#REF!</v>
      </c>
      <c r="AK106" s="63" t="e">
        <v>#REF!</v>
      </c>
      <c r="AL106" s="63" t="e">
        <v>#REF!</v>
      </c>
      <c r="AM106" s="63" t="e">
        <v>#REF!</v>
      </c>
      <c r="AN106" s="63" t="e">
        <v>#REF!</v>
      </c>
      <c r="AO106" s="63" t="e">
        <v>#REF!</v>
      </c>
      <c r="AP106" s="63" t="e">
        <v>#REF!</v>
      </c>
      <c r="AQ106" s="63" t="e">
        <v>#REF!</v>
      </c>
      <c r="AR106" s="63" t="e">
        <v>#REF!</v>
      </c>
      <c r="AS106" s="63" t="e">
        <v>#REF!</v>
      </c>
      <c r="AT106" s="63" t="e">
        <v>#REF!</v>
      </c>
      <c r="AU106" s="63" t="e">
        <v>#REF!</v>
      </c>
      <c r="AV106" s="63" t="e">
        <v>#REF!</v>
      </c>
      <c r="AX106" s="63" t="e">
        <v>#REF!</v>
      </c>
      <c r="AY106" s="63" t="e">
        <v>#REF!</v>
      </c>
      <c r="AZ106" s="63" t="e">
        <v>#REF!</v>
      </c>
      <c r="BA106" s="63" t="e">
        <v>#REF!</v>
      </c>
      <c r="BB106" s="63" t="e">
        <v>#REF!</v>
      </c>
      <c r="BC106" s="63" t="e">
        <v>#REF!</v>
      </c>
      <c r="BD106" s="63" t="e">
        <v>#REF!</v>
      </c>
      <c r="BE106" s="63" t="e">
        <v>#REF!</v>
      </c>
      <c r="BF106" s="63" t="e">
        <v>#REF!</v>
      </c>
      <c r="BG106" s="63" t="e">
        <v>#REF!</v>
      </c>
      <c r="BH106" s="63" t="e">
        <v>#REF!</v>
      </c>
      <c r="BI106" s="63" t="e">
        <v>#REF!</v>
      </c>
      <c r="BJ106" s="63" t="e">
        <v>#REF!</v>
      </c>
      <c r="BK106" s="63" t="e">
        <v>#REF!</v>
      </c>
    </row>
    <row r="107" spans="2:63">
      <c r="B107" s="95" t="e">
        <v>#REF!</v>
      </c>
      <c r="C107" s="95" t="e">
        <v>#REF!</v>
      </c>
      <c r="E107" s="95" t="e">
        <v>#REF!</v>
      </c>
      <c r="F107" s="95" t="e">
        <v>#REF!</v>
      </c>
      <c r="M107" s="63" t="e">
        <v>#REF!</v>
      </c>
      <c r="N107" s="63" t="e">
        <v>#REF!</v>
      </c>
      <c r="O107" s="63" t="e">
        <v>#REF!</v>
      </c>
      <c r="P107" s="63" t="e">
        <v>#REF!</v>
      </c>
      <c r="Q107" s="63" t="e">
        <v>#REF!</v>
      </c>
      <c r="R107" s="63" t="e">
        <v>#REF!</v>
      </c>
      <c r="S107" s="63" t="e">
        <v>#REF!</v>
      </c>
      <c r="T107" s="63" t="e">
        <v>#REF!</v>
      </c>
      <c r="U107" s="63" t="e">
        <v>#REF!</v>
      </c>
      <c r="V107" s="63" t="e">
        <v>#REF!</v>
      </c>
      <c r="W107" s="63" t="e">
        <v>#REF!</v>
      </c>
      <c r="X107" s="63" t="e">
        <v>#REF!</v>
      </c>
      <c r="Y107" s="63" t="e">
        <v>#REF!</v>
      </c>
      <c r="Z107" s="63" t="e">
        <v>#REF!</v>
      </c>
      <c r="AA107" s="63" t="e">
        <v>#REF!</v>
      </c>
      <c r="AB107" s="63" t="e">
        <v>#REF!</v>
      </c>
      <c r="AC107" s="63" t="e">
        <v>#REF!</v>
      </c>
      <c r="AD107" s="63" t="e">
        <v>#REF!</v>
      </c>
      <c r="AE107" s="63" t="e">
        <v>#REF!</v>
      </c>
      <c r="AF107" s="63" t="e">
        <v>#REF!</v>
      </c>
      <c r="AH107" s="63" t="e">
        <v>#REF!</v>
      </c>
      <c r="AI107" s="63" t="e">
        <v>#REF!</v>
      </c>
      <c r="AJ107" s="63" t="e">
        <v>#REF!</v>
      </c>
      <c r="AK107" s="63" t="e">
        <v>#REF!</v>
      </c>
      <c r="AL107" s="63" t="e">
        <v>#REF!</v>
      </c>
      <c r="AM107" s="63" t="e">
        <v>#REF!</v>
      </c>
      <c r="AN107" s="63" t="e">
        <v>#REF!</v>
      </c>
      <c r="AO107" s="63" t="e">
        <v>#REF!</v>
      </c>
      <c r="AP107" s="63" t="e">
        <v>#REF!</v>
      </c>
      <c r="AQ107" s="63" t="e">
        <v>#REF!</v>
      </c>
      <c r="AR107" s="63" t="e">
        <v>#REF!</v>
      </c>
      <c r="AS107" s="63" t="e">
        <v>#REF!</v>
      </c>
      <c r="AT107" s="63" t="e">
        <v>#REF!</v>
      </c>
      <c r="AU107" s="63" t="e">
        <v>#REF!</v>
      </c>
      <c r="AV107" s="63" t="e">
        <v>#REF!</v>
      </c>
      <c r="AX107" s="63" t="e">
        <v>#REF!</v>
      </c>
      <c r="AY107" s="63" t="e">
        <v>#REF!</v>
      </c>
      <c r="AZ107" s="63" t="e">
        <v>#REF!</v>
      </c>
      <c r="BA107" s="63" t="e">
        <v>#REF!</v>
      </c>
      <c r="BB107" s="63" t="e">
        <v>#REF!</v>
      </c>
      <c r="BC107" s="63" t="e">
        <v>#REF!</v>
      </c>
      <c r="BD107" s="63" t="e">
        <v>#REF!</v>
      </c>
      <c r="BE107" s="63" t="e">
        <v>#REF!</v>
      </c>
      <c r="BF107" s="63" t="e">
        <v>#REF!</v>
      </c>
      <c r="BG107" s="63" t="e">
        <v>#REF!</v>
      </c>
      <c r="BH107" s="63" t="e">
        <v>#REF!</v>
      </c>
      <c r="BI107" s="63" t="e">
        <v>#REF!</v>
      </c>
      <c r="BJ107" s="63" t="e">
        <v>#REF!</v>
      </c>
      <c r="BK107" s="63" t="e">
        <v>#REF!</v>
      </c>
    </row>
    <row r="108" spans="2:63">
      <c r="B108" s="95" t="e">
        <v>#REF!</v>
      </c>
      <c r="C108" s="95" t="e">
        <v>#REF!</v>
      </c>
      <c r="E108" s="95" t="e">
        <v>#REF!</v>
      </c>
      <c r="F108" s="95" t="e">
        <v>#REF!</v>
      </c>
      <c r="M108" s="63" t="e">
        <v>#REF!</v>
      </c>
      <c r="N108" s="63" t="e">
        <v>#REF!</v>
      </c>
      <c r="O108" s="63" t="e">
        <v>#REF!</v>
      </c>
      <c r="P108" s="63" t="e">
        <v>#REF!</v>
      </c>
      <c r="Q108" s="63" t="e">
        <v>#REF!</v>
      </c>
      <c r="R108" s="63" t="e">
        <v>#REF!</v>
      </c>
      <c r="S108" s="63" t="e">
        <v>#REF!</v>
      </c>
      <c r="T108" s="63" t="e">
        <v>#REF!</v>
      </c>
      <c r="U108" s="63" t="e">
        <v>#REF!</v>
      </c>
      <c r="V108" s="63" t="e">
        <v>#REF!</v>
      </c>
      <c r="W108" s="63" t="e">
        <v>#REF!</v>
      </c>
      <c r="X108" s="63" t="e">
        <v>#REF!</v>
      </c>
      <c r="Y108" s="63" t="e">
        <v>#REF!</v>
      </c>
      <c r="Z108" s="63" t="e">
        <v>#REF!</v>
      </c>
      <c r="AA108" s="63" t="e">
        <v>#REF!</v>
      </c>
      <c r="AB108" s="63" t="e">
        <v>#REF!</v>
      </c>
      <c r="AC108" s="63" t="e">
        <v>#REF!</v>
      </c>
      <c r="AD108" s="63" t="e">
        <v>#REF!</v>
      </c>
      <c r="AE108" s="63" t="e">
        <v>#REF!</v>
      </c>
      <c r="AF108" s="63" t="e">
        <v>#REF!</v>
      </c>
      <c r="AH108" s="63" t="e">
        <v>#REF!</v>
      </c>
      <c r="AI108" s="63" t="e">
        <v>#REF!</v>
      </c>
      <c r="AJ108" s="63" t="e">
        <v>#REF!</v>
      </c>
      <c r="AK108" s="63" t="e">
        <v>#REF!</v>
      </c>
      <c r="AL108" s="63" t="e">
        <v>#REF!</v>
      </c>
      <c r="AM108" s="63" t="e">
        <v>#REF!</v>
      </c>
      <c r="AN108" s="63" t="e">
        <v>#REF!</v>
      </c>
      <c r="AO108" s="63" t="e">
        <v>#REF!</v>
      </c>
      <c r="AP108" s="63" t="e">
        <v>#REF!</v>
      </c>
      <c r="AQ108" s="63" t="e">
        <v>#REF!</v>
      </c>
      <c r="AR108" s="63" t="e">
        <v>#REF!</v>
      </c>
      <c r="AS108" s="63" t="e">
        <v>#REF!</v>
      </c>
      <c r="AT108" s="63" t="e">
        <v>#REF!</v>
      </c>
      <c r="AU108" s="63" t="e">
        <v>#REF!</v>
      </c>
      <c r="AV108" s="63" t="e">
        <v>#REF!</v>
      </c>
      <c r="AX108" s="63" t="e">
        <v>#REF!</v>
      </c>
      <c r="AY108" s="63" t="e">
        <v>#REF!</v>
      </c>
      <c r="AZ108" s="63" t="e">
        <v>#REF!</v>
      </c>
      <c r="BA108" s="63" t="e">
        <v>#REF!</v>
      </c>
      <c r="BB108" s="63" t="e">
        <v>#REF!</v>
      </c>
      <c r="BC108" s="63" t="e">
        <v>#REF!</v>
      </c>
      <c r="BD108" s="63" t="e">
        <v>#REF!</v>
      </c>
      <c r="BE108" s="63" t="e">
        <v>#REF!</v>
      </c>
      <c r="BF108" s="63" t="e">
        <v>#REF!</v>
      </c>
      <c r="BG108" s="63" t="e">
        <v>#REF!</v>
      </c>
      <c r="BH108" s="63" t="e">
        <v>#REF!</v>
      </c>
      <c r="BI108" s="63" t="e">
        <v>#REF!</v>
      </c>
      <c r="BJ108" s="63" t="e">
        <v>#REF!</v>
      </c>
      <c r="BK108" s="63" t="e">
        <v>#REF!</v>
      </c>
    </row>
    <row r="109" spans="2:63">
      <c r="B109" s="95" t="e">
        <v>#REF!</v>
      </c>
      <c r="C109" s="95" t="e">
        <v>#REF!</v>
      </c>
      <c r="E109" s="95" t="e">
        <v>#REF!</v>
      </c>
      <c r="F109" s="95" t="e">
        <v>#REF!</v>
      </c>
      <c r="M109" s="63" t="e">
        <v>#REF!</v>
      </c>
      <c r="N109" s="63" t="e">
        <v>#REF!</v>
      </c>
      <c r="O109" s="63" t="e">
        <v>#REF!</v>
      </c>
      <c r="P109" s="63" t="e">
        <v>#REF!</v>
      </c>
      <c r="Q109" s="63" t="e">
        <v>#REF!</v>
      </c>
      <c r="R109" s="63" t="e">
        <v>#REF!</v>
      </c>
      <c r="S109" s="63" t="e">
        <v>#REF!</v>
      </c>
      <c r="T109" s="63" t="e">
        <v>#REF!</v>
      </c>
      <c r="U109" s="63" t="e">
        <v>#REF!</v>
      </c>
      <c r="V109" s="63" t="e">
        <v>#REF!</v>
      </c>
      <c r="W109" s="63" t="e">
        <v>#REF!</v>
      </c>
      <c r="X109" s="63" t="e">
        <v>#REF!</v>
      </c>
      <c r="Y109" s="63" t="e">
        <v>#REF!</v>
      </c>
      <c r="Z109" s="63" t="e">
        <v>#REF!</v>
      </c>
      <c r="AA109" s="63" t="e">
        <v>#REF!</v>
      </c>
      <c r="AB109" s="63" t="e">
        <v>#REF!</v>
      </c>
      <c r="AC109" s="63" t="e">
        <v>#REF!</v>
      </c>
      <c r="AD109" s="63" t="e">
        <v>#REF!</v>
      </c>
      <c r="AE109" s="63" t="e">
        <v>#REF!</v>
      </c>
      <c r="AF109" s="63" t="e">
        <v>#REF!</v>
      </c>
      <c r="AH109" s="63" t="e">
        <v>#REF!</v>
      </c>
      <c r="AI109" s="63" t="e">
        <v>#REF!</v>
      </c>
      <c r="AJ109" s="63" t="e">
        <v>#REF!</v>
      </c>
      <c r="AK109" s="63" t="e">
        <v>#REF!</v>
      </c>
      <c r="AL109" s="63" t="e">
        <v>#REF!</v>
      </c>
      <c r="AM109" s="63" t="e">
        <v>#REF!</v>
      </c>
      <c r="AN109" s="63" t="e">
        <v>#REF!</v>
      </c>
      <c r="AO109" s="63" t="e">
        <v>#REF!</v>
      </c>
      <c r="AP109" s="63" t="e">
        <v>#REF!</v>
      </c>
      <c r="AQ109" s="63" t="e">
        <v>#REF!</v>
      </c>
      <c r="AR109" s="63" t="e">
        <v>#REF!</v>
      </c>
      <c r="AS109" s="63" t="e">
        <v>#REF!</v>
      </c>
      <c r="AT109" s="63" t="e">
        <v>#REF!</v>
      </c>
      <c r="AU109" s="63" t="e">
        <v>#REF!</v>
      </c>
      <c r="AV109" s="63" t="e">
        <v>#REF!</v>
      </c>
      <c r="AX109" s="63" t="e">
        <v>#REF!</v>
      </c>
      <c r="AY109" s="63" t="e">
        <v>#REF!</v>
      </c>
      <c r="AZ109" s="63" t="e">
        <v>#REF!</v>
      </c>
      <c r="BA109" s="63" t="e">
        <v>#REF!</v>
      </c>
      <c r="BB109" s="63" t="e">
        <v>#REF!</v>
      </c>
      <c r="BC109" s="63" t="e">
        <v>#REF!</v>
      </c>
      <c r="BD109" s="63" t="e">
        <v>#REF!</v>
      </c>
      <c r="BE109" s="63" t="e">
        <v>#REF!</v>
      </c>
      <c r="BF109" s="63" t="e">
        <v>#REF!</v>
      </c>
      <c r="BG109" s="63" t="e">
        <v>#REF!</v>
      </c>
      <c r="BH109" s="63" t="e">
        <v>#REF!</v>
      </c>
      <c r="BI109" s="63" t="e">
        <v>#REF!</v>
      </c>
      <c r="BJ109" s="63" t="e">
        <v>#REF!</v>
      </c>
      <c r="BK109" s="63" t="e">
        <v>#REF!</v>
      </c>
    </row>
    <row r="110" spans="2:63">
      <c r="B110" s="95" t="e">
        <v>#REF!</v>
      </c>
      <c r="C110" s="95" t="e">
        <v>#REF!</v>
      </c>
      <c r="E110" s="95" t="e">
        <v>#REF!</v>
      </c>
      <c r="F110" s="95" t="e">
        <v>#REF!</v>
      </c>
      <c r="M110" s="63" t="e">
        <v>#REF!</v>
      </c>
      <c r="N110" s="63" t="e">
        <v>#REF!</v>
      </c>
      <c r="O110" s="63" t="e">
        <v>#REF!</v>
      </c>
      <c r="P110" s="63" t="e">
        <v>#REF!</v>
      </c>
      <c r="Q110" s="63" t="e">
        <v>#REF!</v>
      </c>
      <c r="R110" s="63" t="e">
        <v>#REF!</v>
      </c>
      <c r="S110" s="63" t="e">
        <v>#REF!</v>
      </c>
      <c r="T110" s="63" t="e">
        <v>#REF!</v>
      </c>
      <c r="U110" s="63" t="e">
        <v>#REF!</v>
      </c>
      <c r="V110" s="63" t="e">
        <v>#REF!</v>
      </c>
      <c r="W110" s="63" t="e">
        <v>#REF!</v>
      </c>
      <c r="X110" s="63" t="e">
        <v>#REF!</v>
      </c>
      <c r="Y110" s="63" t="e">
        <v>#REF!</v>
      </c>
      <c r="Z110" s="63" t="e">
        <v>#REF!</v>
      </c>
      <c r="AA110" s="63" t="e">
        <v>#REF!</v>
      </c>
      <c r="AB110" s="63" t="e">
        <v>#REF!</v>
      </c>
      <c r="AC110" s="63" t="e">
        <v>#REF!</v>
      </c>
      <c r="AD110" s="63" t="e">
        <v>#REF!</v>
      </c>
      <c r="AE110" s="63" t="e">
        <v>#REF!</v>
      </c>
      <c r="AF110" s="63" t="e">
        <v>#REF!</v>
      </c>
      <c r="AH110" s="63" t="e">
        <v>#REF!</v>
      </c>
      <c r="AI110" s="63" t="e">
        <v>#REF!</v>
      </c>
      <c r="AJ110" s="63" t="e">
        <v>#REF!</v>
      </c>
      <c r="AK110" s="63" t="e">
        <v>#REF!</v>
      </c>
      <c r="AL110" s="63" t="e">
        <v>#REF!</v>
      </c>
      <c r="AM110" s="63" t="e">
        <v>#REF!</v>
      </c>
      <c r="AN110" s="63" t="e">
        <v>#REF!</v>
      </c>
      <c r="AO110" s="63" t="e">
        <v>#REF!</v>
      </c>
      <c r="AP110" s="63" t="e">
        <v>#REF!</v>
      </c>
      <c r="AQ110" s="63" t="e">
        <v>#REF!</v>
      </c>
      <c r="AR110" s="63" t="e">
        <v>#REF!</v>
      </c>
      <c r="AS110" s="63" t="e">
        <v>#REF!</v>
      </c>
      <c r="AT110" s="63" t="e">
        <v>#REF!</v>
      </c>
      <c r="AU110" s="63" t="e">
        <v>#REF!</v>
      </c>
      <c r="AV110" s="63" t="e">
        <v>#REF!</v>
      </c>
      <c r="AX110" s="63" t="e">
        <v>#REF!</v>
      </c>
      <c r="AY110" s="63" t="e">
        <v>#REF!</v>
      </c>
      <c r="AZ110" s="63" t="e">
        <v>#REF!</v>
      </c>
      <c r="BA110" s="63" t="e">
        <v>#REF!</v>
      </c>
      <c r="BB110" s="63" t="e">
        <v>#REF!</v>
      </c>
      <c r="BC110" s="63" t="e">
        <v>#REF!</v>
      </c>
      <c r="BD110" s="63" t="e">
        <v>#REF!</v>
      </c>
      <c r="BE110" s="63" t="e">
        <v>#REF!</v>
      </c>
      <c r="BF110" s="63" t="e">
        <v>#REF!</v>
      </c>
      <c r="BG110" s="63" t="e">
        <v>#REF!</v>
      </c>
      <c r="BH110" s="63" t="e">
        <v>#REF!</v>
      </c>
      <c r="BI110" s="63" t="e">
        <v>#REF!</v>
      </c>
      <c r="BJ110" s="63" t="e">
        <v>#REF!</v>
      </c>
      <c r="BK110" s="63" t="e">
        <v>#REF!</v>
      </c>
    </row>
    <row r="111" spans="2:63">
      <c r="B111" s="95" t="e">
        <v>#REF!</v>
      </c>
      <c r="C111" s="95" t="e">
        <v>#REF!</v>
      </c>
      <c r="E111" s="95" t="e">
        <v>#REF!</v>
      </c>
      <c r="F111" s="95" t="e">
        <v>#REF!</v>
      </c>
      <c r="M111" s="63" t="e">
        <v>#REF!</v>
      </c>
      <c r="N111" s="63" t="e">
        <v>#REF!</v>
      </c>
      <c r="O111" s="63" t="e">
        <v>#REF!</v>
      </c>
      <c r="P111" s="63" t="e">
        <v>#REF!</v>
      </c>
      <c r="Q111" s="63" t="e">
        <v>#REF!</v>
      </c>
      <c r="R111" s="63" t="e">
        <v>#REF!</v>
      </c>
      <c r="S111" s="63" t="e">
        <v>#REF!</v>
      </c>
      <c r="T111" s="63" t="e">
        <v>#REF!</v>
      </c>
      <c r="U111" s="63" t="e">
        <v>#REF!</v>
      </c>
      <c r="V111" s="63" t="e">
        <v>#REF!</v>
      </c>
      <c r="W111" s="63" t="e">
        <v>#REF!</v>
      </c>
      <c r="X111" s="63" t="e">
        <v>#REF!</v>
      </c>
      <c r="Y111" s="63" t="e">
        <v>#REF!</v>
      </c>
      <c r="Z111" s="63" t="e">
        <v>#REF!</v>
      </c>
      <c r="AA111" s="63" t="e">
        <v>#REF!</v>
      </c>
      <c r="AB111" s="63" t="e">
        <v>#REF!</v>
      </c>
      <c r="AC111" s="63" t="e">
        <v>#REF!</v>
      </c>
      <c r="AD111" s="63" t="e">
        <v>#REF!</v>
      </c>
      <c r="AE111" s="63" t="e">
        <v>#REF!</v>
      </c>
      <c r="AF111" s="63" t="e">
        <v>#REF!</v>
      </c>
      <c r="AH111" s="63" t="e">
        <v>#REF!</v>
      </c>
      <c r="AI111" s="63" t="e">
        <v>#REF!</v>
      </c>
      <c r="AJ111" s="63" t="e">
        <v>#REF!</v>
      </c>
      <c r="AK111" s="63" t="e">
        <v>#REF!</v>
      </c>
      <c r="AL111" s="63" t="e">
        <v>#REF!</v>
      </c>
      <c r="AM111" s="63" t="e">
        <v>#REF!</v>
      </c>
      <c r="AN111" s="63" t="e">
        <v>#REF!</v>
      </c>
      <c r="AO111" s="63" t="e">
        <v>#REF!</v>
      </c>
      <c r="AP111" s="63" t="e">
        <v>#REF!</v>
      </c>
      <c r="AQ111" s="63" t="e">
        <v>#REF!</v>
      </c>
      <c r="AR111" s="63" t="e">
        <v>#REF!</v>
      </c>
      <c r="AS111" s="63" t="e">
        <v>#REF!</v>
      </c>
      <c r="AT111" s="63" t="e">
        <v>#REF!</v>
      </c>
      <c r="AU111" s="63" t="e">
        <v>#REF!</v>
      </c>
      <c r="AV111" s="63" t="e">
        <v>#REF!</v>
      </c>
      <c r="AX111" s="63" t="e">
        <v>#REF!</v>
      </c>
      <c r="AY111" s="63" t="e">
        <v>#REF!</v>
      </c>
      <c r="AZ111" s="63" t="e">
        <v>#REF!</v>
      </c>
      <c r="BA111" s="63" t="e">
        <v>#REF!</v>
      </c>
      <c r="BB111" s="63" t="e">
        <v>#REF!</v>
      </c>
      <c r="BC111" s="63" t="e">
        <v>#REF!</v>
      </c>
      <c r="BD111" s="63" t="e">
        <v>#REF!</v>
      </c>
      <c r="BE111" s="63" t="e">
        <v>#REF!</v>
      </c>
      <c r="BF111" s="63" t="e">
        <v>#REF!</v>
      </c>
      <c r="BG111" s="63" t="e">
        <v>#REF!</v>
      </c>
      <c r="BH111" s="63" t="e">
        <v>#REF!</v>
      </c>
      <c r="BI111" s="63" t="e">
        <v>#REF!</v>
      </c>
      <c r="BJ111" s="63" t="e">
        <v>#REF!</v>
      </c>
      <c r="BK111" s="63" t="e">
        <v>#REF!</v>
      </c>
    </row>
    <row r="112" spans="2:63">
      <c r="B112" s="95" t="e">
        <v>#REF!</v>
      </c>
      <c r="C112" s="95" t="e">
        <v>#REF!</v>
      </c>
      <c r="E112" s="95" t="e">
        <v>#REF!</v>
      </c>
      <c r="F112" s="95" t="e">
        <v>#REF!</v>
      </c>
      <c r="M112" s="63" t="e">
        <v>#REF!</v>
      </c>
      <c r="N112" s="63" t="e">
        <v>#REF!</v>
      </c>
      <c r="O112" s="63" t="e">
        <v>#REF!</v>
      </c>
      <c r="P112" s="63" t="e">
        <v>#REF!</v>
      </c>
      <c r="Q112" s="63" t="e">
        <v>#REF!</v>
      </c>
      <c r="R112" s="63" t="e">
        <v>#REF!</v>
      </c>
      <c r="S112" s="63" t="e">
        <v>#REF!</v>
      </c>
      <c r="T112" s="63" t="e">
        <v>#REF!</v>
      </c>
      <c r="U112" s="63" t="e">
        <v>#REF!</v>
      </c>
      <c r="V112" s="63" t="e">
        <v>#REF!</v>
      </c>
      <c r="W112" s="63" t="e">
        <v>#REF!</v>
      </c>
      <c r="X112" s="63" t="e">
        <v>#REF!</v>
      </c>
      <c r="Y112" s="63" t="e">
        <v>#REF!</v>
      </c>
      <c r="Z112" s="63" t="e">
        <v>#REF!</v>
      </c>
      <c r="AA112" s="63" t="e">
        <v>#REF!</v>
      </c>
      <c r="AB112" s="63" t="e">
        <v>#REF!</v>
      </c>
      <c r="AC112" s="63" t="e">
        <v>#REF!</v>
      </c>
      <c r="AD112" s="63" t="e">
        <v>#REF!</v>
      </c>
      <c r="AE112" s="63" t="e">
        <v>#REF!</v>
      </c>
      <c r="AF112" s="63" t="e">
        <v>#REF!</v>
      </c>
      <c r="AH112" s="63" t="e">
        <v>#REF!</v>
      </c>
      <c r="AI112" s="63" t="e">
        <v>#REF!</v>
      </c>
      <c r="AJ112" s="63" t="e">
        <v>#REF!</v>
      </c>
      <c r="AK112" s="63" t="e">
        <v>#REF!</v>
      </c>
      <c r="AL112" s="63" t="e">
        <v>#REF!</v>
      </c>
      <c r="AM112" s="63" t="e">
        <v>#REF!</v>
      </c>
      <c r="AN112" s="63" t="e">
        <v>#REF!</v>
      </c>
      <c r="AO112" s="63" t="e">
        <v>#REF!</v>
      </c>
      <c r="AP112" s="63" t="e">
        <v>#REF!</v>
      </c>
      <c r="AQ112" s="63" t="e">
        <v>#REF!</v>
      </c>
      <c r="AR112" s="63" t="e">
        <v>#REF!</v>
      </c>
      <c r="AS112" s="63" t="e">
        <v>#REF!</v>
      </c>
      <c r="AT112" s="63" t="e">
        <v>#REF!</v>
      </c>
      <c r="AU112" s="63" t="e">
        <v>#REF!</v>
      </c>
      <c r="AV112" s="63" t="e">
        <v>#REF!</v>
      </c>
      <c r="AX112" s="63" t="e">
        <v>#REF!</v>
      </c>
      <c r="AY112" s="63" t="e">
        <v>#REF!</v>
      </c>
      <c r="AZ112" s="63" t="e">
        <v>#REF!</v>
      </c>
      <c r="BA112" s="63" t="e">
        <v>#REF!</v>
      </c>
      <c r="BB112" s="63" t="e">
        <v>#REF!</v>
      </c>
      <c r="BC112" s="63" t="e">
        <v>#REF!</v>
      </c>
      <c r="BD112" s="63" t="e">
        <v>#REF!</v>
      </c>
      <c r="BE112" s="63" t="e">
        <v>#REF!</v>
      </c>
      <c r="BF112" s="63" t="e">
        <v>#REF!</v>
      </c>
      <c r="BG112" s="63" t="e">
        <v>#REF!</v>
      </c>
      <c r="BH112" s="63" t="e">
        <v>#REF!</v>
      </c>
      <c r="BI112" s="63" t="e">
        <v>#REF!</v>
      </c>
      <c r="BJ112" s="63" t="e">
        <v>#REF!</v>
      </c>
      <c r="BK112" s="63" t="e">
        <v>#REF!</v>
      </c>
    </row>
    <row r="113" spans="2:63">
      <c r="B113" s="95" t="e">
        <v>#REF!</v>
      </c>
      <c r="C113" s="95" t="e">
        <v>#REF!</v>
      </c>
      <c r="E113" s="95" t="e">
        <v>#REF!</v>
      </c>
      <c r="F113" s="95" t="e">
        <v>#REF!</v>
      </c>
      <c r="M113" s="63" t="e">
        <v>#REF!</v>
      </c>
      <c r="N113" s="63" t="e">
        <v>#REF!</v>
      </c>
      <c r="O113" s="63" t="e">
        <v>#REF!</v>
      </c>
      <c r="P113" s="63" t="e">
        <v>#REF!</v>
      </c>
      <c r="Q113" s="63" t="e">
        <v>#REF!</v>
      </c>
      <c r="R113" s="63" t="e">
        <v>#REF!</v>
      </c>
      <c r="S113" s="63" t="e">
        <v>#REF!</v>
      </c>
      <c r="T113" s="63" t="e">
        <v>#REF!</v>
      </c>
      <c r="U113" s="63" t="e">
        <v>#REF!</v>
      </c>
      <c r="V113" s="63" t="e">
        <v>#REF!</v>
      </c>
      <c r="W113" s="63" t="e">
        <v>#REF!</v>
      </c>
      <c r="X113" s="63" t="e">
        <v>#REF!</v>
      </c>
      <c r="Y113" s="63" t="e">
        <v>#REF!</v>
      </c>
      <c r="Z113" s="63" t="e">
        <v>#REF!</v>
      </c>
      <c r="AA113" s="63" t="e">
        <v>#REF!</v>
      </c>
      <c r="AB113" s="63" t="e">
        <v>#REF!</v>
      </c>
      <c r="AC113" s="63" t="e">
        <v>#REF!</v>
      </c>
      <c r="AD113" s="63" t="e">
        <v>#REF!</v>
      </c>
      <c r="AE113" s="63" t="e">
        <v>#REF!</v>
      </c>
      <c r="AF113" s="63" t="e">
        <v>#REF!</v>
      </c>
      <c r="AH113" s="63" t="e">
        <v>#REF!</v>
      </c>
      <c r="AI113" s="63" t="e">
        <v>#REF!</v>
      </c>
      <c r="AJ113" s="63" t="e">
        <v>#REF!</v>
      </c>
      <c r="AK113" s="63" t="e">
        <v>#REF!</v>
      </c>
      <c r="AL113" s="63" t="e">
        <v>#REF!</v>
      </c>
      <c r="AM113" s="63" t="e">
        <v>#REF!</v>
      </c>
      <c r="AN113" s="63" t="e">
        <v>#REF!</v>
      </c>
      <c r="AO113" s="63" t="e">
        <v>#REF!</v>
      </c>
      <c r="AP113" s="63" t="e">
        <v>#REF!</v>
      </c>
      <c r="AQ113" s="63" t="e">
        <v>#REF!</v>
      </c>
      <c r="AR113" s="63" t="e">
        <v>#REF!</v>
      </c>
      <c r="AS113" s="63" t="e">
        <v>#REF!</v>
      </c>
      <c r="AT113" s="63" t="e">
        <v>#REF!</v>
      </c>
      <c r="AU113" s="63" t="e">
        <v>#REF!</v>
      </c>
      <c r="AV113" s="63" t="e">
        <v>#REF!</v>
      </c>
      <c r="AX113" s="63" t="e">
        <v>#REF!</v>
      </c>
      <c r="AY113" s="63" t="e">
        <v>#REF!</v>
      </c>
      <c r="AZ113" s="63" t="e">
        <v>#REF!</v>
      </c>
      <c r="BA113" s="63" t="e">
        <v>#REF!</v>
      </c>
      <c r="BB113" s="63" t="e">
        <v>#REF!</v>
      </c>
      <c r="BC113" s="63" t="e">
        <v>#REF!</v>
      </c>
      <c r="BD113" s="63" t="e">
        <v>#REF!</v>
      </c>
      <c r="BE113" s="63" t="e">
        <v>#REF!</v>
      </c>
      <c r="BF113" s="63" t="e">
        <v>#REF!</v>
      </c>
      <c r="BG113" s="63" t="e">
        <v>#REF!</v>
      </c>
      <c r="BH113" s="63" t="e">
        <v>#REF!</v>
      </c>
      <c r="BI113" s="63" t="e">
        <v>#REF!</v>
      </c>
      <c r="BJ113" s="63" t="e">
        <v>#REF!</v>
      </c>
      <c r="BK113" s="63" t="e">
        <v>#REF!</v>
      </c>
    </row>
    <row r="114" spans="2:63">
      <c r="B114" s="95" t="e">
        <v>#REF!</v>
      </c>
      <c r="C114" s="95" t="e">
        <v>#REF!</v>
      </c>
      <c r="E114" s="95" t="e">
        <v>#REF!</v>
      </c>
      <c r="F114" s="95" t="e">
        <v>#REF!</v>
      </c>
      <c r="M114" s="63" t="e">
        <v>#REF!</v>
      </c>
      <c r="N114" s="63" t="e">
        <v>#REF!</v>
      </c>
      <c r="O114" s="63" t="e">
        <v>#REF!</v>
      </c>
      <c r="P114" s="63" t="e">
        <v>#REF!</v>
      </c>
      <c r="Q114" s="63" t="e">
        <v>#REF!</v>
      </c>
      <c r="R114" s="63" t="e">
        <v>#REF!</v>
      </c>
      <c r="S114" s="63" t="e">
        <v>#REF!</v>
      </c>
      <c r="T114" s="63" t="e">
        <v>#REF!</v>
      </c>
      <c r="U114" s="63" t="e">
        <v>#REF!</v>
      </c>
      <c r="V114" s="63" t="e">
        <v>#REF!</v>
      </c>
      <c r="W114" s="63" t="e">
        <v>#REF!</v>
      </c>
      <c r="X114" s="63" t="e">
        <v>#REF!</v>
      </c>
      <c r="Y114" s="63" t="e">
        <v>#REF!</v>
      </c>
      <c r="Z114" s="63" t="e">
        <v>#REF!</v>
      </c>
      <c r="AA114" s="63" t="e">
        <v>#REF!</v>
      </c>
      <c r="AB114" s="63" t="e">
        <v>#REF!</v>
      </c>
      <c r="AC114" s="63" t="e">
        <v>#REF!</v>
      </c>
      <c r="AD114" s="63" t="e">
        <v>#REF!</v>
      </c>
      <c r="AE114" s="63" t="e">
        <v>#REF!</v>
      </c>
      <c r="AF114" s="63" t="e">
        <v>#REF!</v>
      </c>
      <c r="AH114" s="63" t="e">
        <v>#REF!</v>
      </c>
      <c r="AI114" s="63" t="e">
        <v>#REF!</v>
      </c>
      <c r="AJ114" s="63" t="e">
        <v>#REF!</v>
      </c>
      <c r="AK114" s="63" t="e">
        <v>#REF!</v>
      </c>
      <c r="AL114" s="63" t="e">
        <v>#REF!</v>
      </c>
      <c r="AM114" s="63" t="e">
        <v>#REF!</v>
      </c>
      <c r="AN114" s="63" t="e">
        <v>#REF!</v>
      </c>
      <c r="AO114" s="63" t="e">
        <v>#REF!</v>
      </c>
      <c r="AP114" s="63" t="e">
        <v>#REF!</v>
      </c>
      <c r="AQ114" s="63" t="e">
        <v>#REF!</v>
      </c>
      <c r="AR114" s="63" t="e">
        <v>#REF!</v>
      </c>
      <c r="AS114" s="63" t="e">
        <v>#REF!</v>
      </c>
      <c r="AT114" s="63" t="e">
        <v>#REF!</v>
      </c>
      <c r="AU114" s="63" t="e">
        <v>#REF!</v>
      </c>
      <c r="AV114" s="63" t="e">
        <v>#REF!</v>
      </c>
      <c r="AX114" s="63" t="e">
        <v>#REF!</v>
      </c>
      <c r="AY114" s="63" t="e">
        <v>#REF!</v>
      </c>
      <c r="AZ114" s="63" t="e">
        <v>#REF!</v>
      </c>
      <c r="BA114" s="63" t="e">
        <v>#REF!</v>
      </c>
      <c r="BB114" s="63" t="e">
        <v>#REF!</v>
      </c>
      <c r="BC114" s="63" t="e">
        <v>#REF!</v>
      </c>
      <c r="BD114" s="63" t="e">
        <v>#REF!</v>
      </c>
      <c r="BE114" s="63" t="e">
        <v>#REF!</v>
      </c>
      <c r="BF114" s="63" t="e">
        <v>#REF!</v>
      </c>
      <c r="BG114" s="63" t="e">
        <v>#REF!</v>
      </c>
      <c r="BH114" s="63" t="e">
        <v>#REF!</v>
      </c>
      <c r="BI114" s="63" t="e">
        <v>#REF!</v>
      </c>
      <c r="BJ114" s="63" t="e">
        <v>#REF!</v>
      </c>
      <c r="BK114" s="63" t="e">
        <v>#REF!</v>
      </c>
    </row>
    <row r="115" spans="2:63">
      <c r="B115" s="95" t="e">
        <v>#REF!</v>
      </c>
      <c r="C115" s="95" t="e">
        <v>#REF!</v>
      </c>
      <c r="E115" s="95" t="e">
        <v>#REF!</v>
      </c>
      <c r="F115" s="95" t="e">
        <v>#REF!</v>
      </c>
      <c r="M115" s="63" t="e">
        <v>#REF!</v>
      </c>
      <c r="N115" s="63" t="e">
        <v>#REF!</v>
      </c>
      <c r="O115" s="63" t="e">
        <v>#REF!</v>
      </c>
      <c r="P115" s="63" t="e">
        <v>#REF!</v>
      </c>
      <c r="Q115" s="63" t="e">
        <v>#REF!</v>
      </c>
      <c r="R115" s="63" t="e">
        <v>#REF!</v>
      </c>
      <c r="S115" s="63" t="e">
        <v>#REF!</v>
      </c>
      <c r="T115" s="63" t="e">
        <v>#REF!</v>
      </c>
      <c r="U115" s="63" t="e">
        <v>#REF!</v>
      </c>
      <c r="V115" s="63" t="e">
        <v>#REF!</v>
      </c>
      <c r="W115" s="63" t="e">
        <v>#REF!</v>
      </c>
      <c r="X115" s="63" t="e">
        <v>#REF!</v>
      </c>
      <c r="Y115" s="63" t="e">
        <v>#REF!</v>
      </c>
      <c r="Z115" s="63" t="e">
        <v>#REF!</v>
      </c>
      <c r="AA115" s="63" t="e">
        <v>#REF!</v>
      </c>
      <c r="AB115" s="63" t="e">
        <v>#REF!</v>
      </c>
      <c r="AC115" s="63" t="e">
        <v>#REF!</v>
      </c>
      <c r="AD115" s="63" t="e">
        <v>#REF!</v>
      </c>
      <c r="AE115" s="63" t="e">
        <v>#REF!</v>
      </c>
      <c r="AF115" s="63" t="e">
        <v>#REF!</v>
      </c>
      <c r="AH115" s="63" t="e">
        <v>#REF!</v>
      </c>
      <c r="AI115" s="63" t="e">
        <v>#REF!</v>
      </c>
      <c r="AJ115" s="63" t="e">
        <v>#REF!</v>
      </c>
      <c r="AK115" s="63" t="e">
        <v>#REF!</v>
      </c>
      <c r="AL115" s="63" t="e">
        <v>#REF!</v>
      </c>
      <c r="AM115" s="63" t="e">
        <v>#REF!</v>
      </c>
      <c r="AN115" s="63" t="e">
        <v>#REF!</v>
      </c>
      <c r="AO115" s="63" t="e">
        <v>#REF!</v>
      </c>
      <c r="AP115" s="63" t="e">
        <v>#REF!</v>
      </c>
      <c r="AQ115" s="63" t="e">
        <v>#REF!</v>
      </c>
      <c r="AR115" s="63" t="e">
        <v>#REF!</v>
      </c>
      <c r="AS115" s="63" t="e">
        <v>#REF!</v>
      </c>
      <c r="AT115" s="63" t="e">
        <v>#REF!</v>
      </c>
      <c r="AU115" s="63" t="e">
        <v>#REF!</v>
      </c>
      <c r="AV115" s="63" t="e">
        <v>#REF!</v>
      </c>
      <c r="AX115" s="63" t="e">
        <v>#REF!</v>
      </c>
      <c r="AY115" s="63" t="e">
        <v>#REF!</v>
      </c>
      <c r="AZ115" s="63" t="e">
        <v>#REF!</v>
      </c>
      <c r="BA115" s="63" t="e">
        <v>#REF!</v>
      </c>
      <c r="BB115" s="63" t="e">
        <v>#REF!</v>
      </c>
      <c r="BC115" s="63" t="e">
        <v>#REF!</v>
      </c>
      <c r="BD115" s="63" t="e">
        <v>#REF!</v>
      </c>
      <c r="BE115" s="63" t="e">
        <v>#REF!</v>
      </c>
      <c r="BF115" s="63" t="e">
        <v>#REF!</v>
      </c>
      <c r="BG115" s="63" t="e">
        <v>#REF!</v>
      </c>
      <c r="BH115" s="63" t="e">
        <v>#REF!</v>
      </c>
      <c r="BI115" s="63" t="e">
        <v>#REF!</v>
      </c>
      <c r="BJ115" s="63" t="e">
        <v>#REF!</v>
      </c>
      <c r="BK115" s="63" t="e">
        <v>#REF!</v>
      </c>
    </row>
    <row r="116" spans="2:63">
      <c r="B116" s="95" t="e">
        <v>#REF!</v>
      </c>
      <c r="C116" s="95" t="e">
        <v>#REF!</v>
      </c>
      <c r="E116" s="95" t="e">
        <v>#REF!</v>
      </c>
      <c r="F116" s="95" t="e">
        <v>#REF!</v>
      </c>
      <c r="M116" s="63" t="e">
        <v>#REF!</v>
      </c>
      <c r="N116" s="63" t="e">
        <v>#REF!</v>
      </c>
      <c r="O116" s="63" t="e">
        <v>#REF!</v>
      </c>
      <c r="P116" s="63" t="e">
        <v>#REF!</v>
      </c>
      <c r="Q116" s="63" t="e">
        <v>#REF!</v>
      </c>
      <c r="R116" s="63" t="e">
        <v>#REF!</v>
      </c>
      <c r="S116" s="63" t="e">
        <v>#REF!</v>
      </c>
      <c r="T116" s="63" t="e">
        <v>#REF!</v>
      </c>
      <c r="U116" s="63" t="e">
        <v>#REF!</v>
      </c>
      <c r="V116" s="63" t="e">
        <v>#REF!</v>
      </c>
      <c r="W116" s="63" t="e">
        <v>#REF!</v>
      </c>
      <c r="X116" s="63" t="e">
        <v>#REF!</v>
      </c>
      <c r="Y116" s="63" t="e">
        <v>#REF!</v>
      </c>
      <c r="Z116" s="63" t="e">
        <v>#REF!</v>
      </c>
      <c r="AA116" s="63" t="e">
        <v>#REF!</v>
      </c>
      <c r="AB116" s="63" t="e">
        <v>#REF!</v>
      </c>
      <c r="AC116" s="63" t="e">
        <v>#REF!</v>
      </c>
      <c r="AD116" s="63" t="e">
        <v>#REF!</v>
      </c>
      <c r="AE116" s="63" t="e">
        <v>#REF!</v>
      </c>
      <c r="AF116" s="63" t="e">
        <v>#REF!</v>
      </c>
      <c r="AH116" s="63" t="e">
        <v>#REF!</v>
      </c>
      <c r="AI116" s="63" t="e">
        <v>#REF!</v>
      </c>
      <c r="AJ116" s="63" t="e">
        <v>#REF!</v>
      </c>
      <c r="AK116" s="63" t="e">
        <v>#REF!</v>
      </c>
      <c r="AL116" s="63" t="e">
        <v>#REF!</v>
      </c>
      <c r="AM116" s="63" t="e">
        <v>#REF!</v>
      </c>
      <c r="AN116" s="63" t="e">
        <v>#REF!</v>
      </c>
      <c r="AO116" s="63" t="e">
        <v>#REF!</v>
      </c>
      <c r="AP116" s="63" t="e">
        <v>#REF!</v>
      </c>
      <c r="AQ116" s="63" t="e">
        <v>#REF!</v>
      </c>
      <c r="AR116" s="63" t="e">
        <v>#REF!</v>
      </c>
      <c r="AS116" s="63" t="e">
        <v>#REF!</v>
      </c>
      <c r="AT116" s="63" t="e">
        <v>#REF!</v>
      </c>
      <c r="AU116" s="63" t="e">
        <v>#REF!</v>
      </c>
      <c r="AV116" s="63" t="e">
        <v>#REF!</v>
      </c>
      <c r="AX116" s="63" t="e">
        <v>#REF!</v>
      </c>
      <c r="AY116" s="63" t="e">
        <v>#REF!</v>
      </c>
      <c r="AZ116" s="63" t="e">
        <v>#REF!</v>
      </c>
      <c r="BA116" s="63" t="e">
        <v>#REF!</v>
      </c>
      <c r="BB116" s="63" t="e">
        <v>#REF!</v>
      </c>
      <c r="BC116" s="63" t="e">
        <v>#REF!</v>
      </c>
      <c r="BD116" s="63" t="e">
        <v>#REF!</v>
      </c>
      <c r="BE116" s="63" t="e">
        <v>#REF!</v>
      </c>
      <c r="BF116" s="63" t="e">
        <v>#REF!</v>
      </c>
      <c r="BG116" s="63" t="e">
        <v>#REF!</v>
      </c>
      <c r="BH116" s="63" t="e">
        <v>#REF!</v>
      </c>
      <c r="BI116" s="63" t="e">
        <v>#REF!</v>
      </c>
      <c r="BJ116" s="63" t="e">
        <v>#REF!</v>
      </c>
      <c r="BK116" s="63" t="e">
        <v>#REF!</v>
      </c>
    </row>
    <row r="117" spans="2:63">
      <c r="B117" s="95" t="e">
        <v>#REF!</v>
      </c>
      <c r="C117" s="95" t="e">
        <v>#REF!</v>
      </c>
      <c r="E117" s="95" t="e">
        <v>#REF!</v>
      </c>
      <c r="F117" s="95" t="e">
        <v>#REF!</v>
      </c>
      <c r="M117" s="63" t="e">
        <v>#REF!</v>
      </c>
      <c r="N117" s="63" t="e">
        <v>#REF!</v>
      </c>
      <c r="O117" s="63" t="e">
        <v>#REF!</v>
      </c>
      <c r="P117" s="63" t="e">
        <v>#REF!</v>
      </c>
      <c r="Q117" s="63" t="e">
        <v>#REF!</v>
      </c>
      <c r="R117" s="63" t="e">
        <v>#REF!</v>
      </c>
      <c r="S117" s="63" t="e">
        <v>#REF!</v>
      </c>
      <c r="T117" s="63" t="e">
        <v>#REF!</v>
      </c>
      <c r="U117" s="63" t="e">
        <v>#REF!</v>
      </c>
      <c r="V117" s="63" t="e">
        <v>#REF!</v>
      </c>
      <c r="W117" s="63" t="e">
        <v>#REF!</v>
      </c>
      <c r="X117" s="63" t="e">
        <v>#REF!</v>
      </c>
      <c r="Y117" s="63" t="e">
        <v>#REF!</v>
      </c>
      <c r="Z117" s="63" t="e">
        <v>#REF!</v>
      </c>
      <c r="AA117" s="63" t="e">
        <v>#REF!</v>
      </c>
      <c r="AB117" s="63" t="e">
        <v>#REF!</v>
      </c>
      <c r="AC117" s="63" t="e">
        <v>#REF!</v>
      </c>
      <c r="AD117" s="63" t="e">
        <v>#REF!</v>
      </c>
      <c r="AE117" s="63" t="e">
        <v>#REF!</v>
      </c>
      <c r="AF117" s="63" t="e">
        <v>#REF!</v>
      </c>
      <c r="AH117" s="63" t="e">
        <v>#REF!</v>
      </c>
      <c r="AI117" s="63" t="e">
        <v>#REF!</v>
      </c>
      <c r="AJ117" s="63" t="e">
        <v>#REF!</v>
      </c>
      <c r="AK117" s="63" t="e">
        <v>#REF!</v>
      </c>
      <c r="AL117" s="63" t="e">
        <v>#REF!</v>
      </c>
      <c r="AM117" s="63" t="e">
        <v>#REF!</v>
      </c>
      <c r="AN117" s="63" t="e">
        <v>#REF!</v>
      </c>
      <c r="AO117" s="63" t="e">
        <v>#REF!</v>
      </c>
      <c r="AP117" s="63" t="e">
        <v>#REF!</v>
      </c>
      <c r="AQ117" s="63" t="e">
        <v>#REF!</v>
      </c>
      <c r="AR117" s="63" t="e">
        <v>#REF!</v>
      </c>
      <c r="AS117" s="63" t="e">
        <v>#REF!</v>
      </c>
      <c r="AT117" s="63" t="e">
        <v>#REF!</v>
      </c>
      <c r="AU117" s="63" t="e">
        <v>#REF!</v>
      </c>
      <c r="AV117" s="63" t="e">
        <v>#REF!</v>
      </c>
      <c r="AX117" s="63" t="e">
        <v>#REF!</v>
      </c>
      <c r="AY117" s="63" t="e">
        <v>#REF!</v>
      </c>
      <c r="AZ117" s="63" t="e">
        <v>#REF!</v>
      </c>
      <c r="BA117" s="63" t="e">
        <v>#REF!</v>
      </c>
      <c r="BB117" s="63" t="e">
        <v>#REF!</v>
      </c>
      <c r="BC117" s="63" t="e">
        <v>#REF!</v>
      </c>
      <c r="BD117" s="63" t="e">
        <v>#REF!</v>
      </c>
      <c r="BE117" s="63" t="e">
        <v>#REF!</v>
      </c>
      <c r="BF117" s="63" t="e">
        <v>#REF!</v>
      </c>
      <c r="BG117" s="63" t="e">
        <v>#REF!</v>
      </c>
      <c r="BH117" s="63" t="e">
        <v>#REF!</v>
      </c>
      <c r="BI117" s="63" t="e">
        <v>#REF!</v>
      </c>
      <c r="BJ117" s="63" t="e">
        <v>#REF!</v>
      </c>
      <c r="BK117" s="63" t="e">
        <v>#REF!</v>
      </c>
    </row>
    <row r="118" spans="2:63">
      <c r="B118" s="95" t="e">
        <v>#REF!</v>
      </c>
      <c r="C118" s="95" t="e">
        <v>#REF!</v>
      </c>
      <c r="E118" s="95" t="e">
        <v>#REF!</v>
      </c>
      <c r="F118" s="95" t="e">
        <v>#REF!</v>
      </c>
      <c r="M118" s="63" t="e">
        <v>#REF!</v>
      </c>
      <c r="N118" s="63" t="e">
        <v>#REF!</v>
      </c>
      <c r="O118" s="63" t="e">
        <v>#REF!</v>
      </c>
      <c r="P118" s="63" t="e">
        <v>#REF!</v>
      </c>
      <c r="Q118" s="63" t="e">
        <v>#REF!</v>
      </c>
      <c r="R118" s="63" t="e">
        <v>#REF!</v>
      </c>
      <c r="S118" s="63" t="e">
        <v>#REF!</v>
      </c>
      <c r="T118" s="63" t="e">
        <v>#REF!</v>
      </c>
      <c r="U118" s="63" t="e">
        <v>#REF!</v>
      </c>
      <c r="V118" s="63" t="e">
        <v>#REF!</v>
      </c>
      <c r="W118" s="63" t="e">
        <v>#REF!</v>
      </c>
      <c r="X118" s="63" t="e">
        <v>#REF!</v>
      </c>
      <c r="Y118" s="63" t="e">
        <v>#REF!</v>
      </c>
      <c r="Z118" s="63" t="e">
        <v>#REF!</v>
      </c>
      <c r="AA118" s="63" t="e">
        <v>#REF!</v>
      </c>
      <c r="AB118" s="63" t="e">
        <v>#REF!</v>
      </c>
      <c r="AC118" s="63" t="e">
        <v>#REF!</v>
      </c>
      <c r="AD118" s="63" t="e">
        <v>#REF!</v>
      </c>
      <c r="AE118" s="63" t="e">
        <v>#REF!</v>
      </c>
      <c r="AF118" s="63" t="e">
        <v>#REF!</v>
      </c>
      <c r="AH118" s="63" t="e">
        <v>#REF!</v>
      </c>
      <c r="AI118" s="63" t="e">
        <v>#REF!</v>
      </c>
      <c r="AJ118" s="63" t="e">
        <v>#REF!</v>
      </c>
      <c r="AK118" s="63" t="e">
        <v>#REF!</v>
      </c>
      <c r="AL118" s="63" t="e">
        <v>#REF!</v>
      </c>
      <c r="AM118" s="63" t="e">
        <v>#REF!</v>
      </c>
      <c r="AN118" s="63" t="e">
        <v>#REF!</v>
      </c>
      <c r="AO118" s="63" t="e">
        <v>#REF!</v>
      </c>
      <c r="AP118" s="63" t="e">
        <v>#REF!</v>
      </c>
      <c r="AQ118" s="63" t="e">
        <v>#REF!</v>
      </c>
      <c r="AR118" s="63" t="e">
        <v>#REF!</v>
      </c>
      <c r="AS118" s="63" t="e">
        <v>#REF!</v>
      </c>
      <c r="AT118" s="63" t="e">
        <v>#REF!</v>
      </c>
      <c r="AU118" s="63" t="e">
        <v>#REF!</v>
      </c>
      <c r="AV118" s="63" t="e">
        <v>#REF!</v>
      </c>
      <c r="AX118" s="63" t="e">
        <v>#REF!</v>
      </c>
      <c r="AY118" s="63" t="e">
        <v>#REF!</v>
      </c>
      <c r="AZ118" s="63" t="e">
        <v>#REF!</v>
      </c>
      <c r="BA118" s="63" t="e">
        <v>#REF!</v>
      </c>
      <c r="BB118" s="63" t="e">
        <v>#REF!</v>
      </c>
      <c r="BC118" s="63" t="e">
        <v>#REF!</v>
      </c>
      <c r="BD118" s="63" t="e">
        <v>#REF!</v>
      </c>
      <c r="BE118" s="63" t="e">
        <v>#REF!</v>
      </c>
      <c r="BF118" s="63" t="e">
        <v>#REF!</v>
      </c>
      <c r="BG118" s="63" t="e">
        <v>#REF!</v>
      </c>
      <c r="BH118" s="63" t="e">
        <v>#REF!</v>
      </c>
      <c r="BI118" s="63" t="e">
        <v>#REF!</v>
      </c>
      <c r="BJ118" s="63" t="e">
        <v>#REF!</v>
      </c>
      <c r="BK118" s="63" t="e">
        <v>#REF!</v>
      </c>
    </row>
    <row r="119" spans="2:63">
      <c r="B119" s="95"/>
      <c r="C119" s="95"/>
      <c r="E119" s="95"/>
      <c r="F119" s="95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</row>
    <row r="120" spans="2:63">
      <c r="B120" s="95" t="e">
        <v>#REF!</v>
      </c>
      <c r="C120" s="95" t="e">
        <v>#REF!</v>
      </c>
      <c r="E120" s="95" t="e">
        <v>#REF!</v>
      </c>
      <c r="F120" s="95" t="e">
        <v>#REF!</v>
      </c>
      <c r="M120" s="63" t="e">
        <v>#REF!</v>
      </c>
      <c r="N120" s="63" t="e">
        <v>#REF!</v>
      </c>
      <c r="O120" s="63" t="e">
        <v>#REF!</v>
      </c>
      <c r="P120" s="63" t="e">
        <v>#REF!</v>
      </c>
      <c r="Q120" s="63" t="e">
        <v>#REF!</v>
      </c>
      <c r="R120" s="63" t="e">
        <v>#REF!</v>
      </c>
      <c r="S120" s="63" t="e">
        <v>#REF!</v>
      </c>
      <c r="T120" s="63" t="e">
        <v>#REF!</v>
      </c>
      <c r="U120" s="63" t="e">
        <v>#REF!</v>
      </c>
      <c r="V120" s="63" t="e">
        <v>#REF!</v>
      </c>
      <c r="W120" s="63" t="e">
        <v>#REF!</v>
      </c>
      <c r="X120" s="63" t="e">
        <v>#REF!</v>
      </c>
      <c r="Y120" s="63" t="e">
        <v>#REF!</v>
      </c>
      <c r="Z120" s="63" t="e">
        <v>#REF!</v>
      </c>
      <c r="AA120" s="63" t="e">
        <v>#REF!</v>
      </c>
      <c r="AB120" s="63" t="e">
        <v>#REF!</v>
      </c>
      <c r="AC120" s="63" t="e">
        <v>#REF!</v>
      </c>
      <c r="AD120" s="63" t="e">
        <v>#REF!</v>
      </c>
      <c r="AE120" s="63" t="e">
        <v>#REF!</v>
      </c>
      <c r="AF120" s="63" t="e">
        <v>#REF!</v>
      </c>
      <c r="AH120" s="63" t="e">
        <v>#REF!</v>
      </c>
      <c r="AI120" s="63" t="e">
        <v>#REF!</v>
      </c>
      <c r="AJ120" s="63" t="e">
        <v>#REF!</v>
      </c>
      <c r="AK120" s="63" t="e">
        <v>#REF!</v>
      </c>
      <c r="AL120" s="63" t="e">
        <v>#REF!</v>
      </c>
      <c r="AM120" s="63" t="e">
        <v>#REF!</v>
      </c>
      <c r="AN120" s="63" t="e">
        <v>#REF!</v>
      </c>
      <c r="AO120" s="63" t="e">
        <v>#REF!</v>
      </c>
      <c r="AP120" s="63" t="e">
        <v>#REF!</v>
      </c>
      <c r="AQ120" s="63" t="e">
        <v>#REF!</v>
      </c>
      <c r="AR120" s="63" t="e">
        <v>#REF!</v>
      </c>
      <c r="AS120" s="63" t="e">
        <v>#REF!</v>
      </c>
      <c r="AT120" s="63" t="e">
        <v>#REF!</v>
      </c>
      <c r="AU120" s="63" t="e">
        <v>#REF!</v>
      </c>
      <c r="AV120" s="63" t="e">
        <v>#REF!</v>
      </c>
      <c r="AX120" s="63" t="e">
        <v>#REF!</v>
      </c>
      <c r="AY120" s="63" t="e">
        <v>#REF!</v>
      </c>
      <c r="AZ120" s="63" t="e">
        <v>#REF!</v>
      </c>
      <c r="BA120" s="63" t="e">
        <v>#REF!</v>
      </c>
      <c r="BB120" s="63" t="e">
        <v>#REF!</v>
      </c>
      <c r="BC120" s="63" t="e">
        <v>#REF!</v>
      </c>
      <c r="BD120" s="63" t="e">
        <v>#REF!</v>
      </c>
      <c r="BE120" s="63" t="e">
        <v>#REF!</v>
      </c>
      <c r="BF120" s="63" t="e">
        <v>#REF!</v>
      </c>
      <c r="BG120" s="63" t="e">
        <v>#REF!</v>
      </c>
      <c r="BH120" s="63" t="e">
        <v>#REF!</v>
      </c>
      <c r="BI120" s="63" t="e">
        <v>#REF!</v>
      </c>
      <c r="BJ120" s="63" t="e">
        <v>#REF!</v>
      </c>
      <c r="BK120" s="63" t="e">
        <v>#REF!</v>
      </c>
    </row>
    <row r="121" spans="2:63">
      <c r="B121" s="95" t="e">
        <v>#REF!</v>
      </c>
      <c r="C121" s="95" t="e">
        <v>#REF!</v>
      </c>
      <c r="E121" s="95" t="e">
        <v>#REF!</v>
      </c>
      <c r="F121" s="95" t="e">
        <v>#REF!</v>
      </c>
      <c r="M121" s="63" t="e">
        <v>#REF!</v>
      </c>
      <c r="N121" s="63" t="e">
        <v>#REF!</v>
      </c>
      <c r="O121" s="63" t="e">
        <v>#REF!</v>
      </c>
      <c r="P121" s="63" t="e">
        <v>#REF!</v>
      </c>
      <c r="Q121" s="63" t="e">
        <v>#REF!</v>
      </c>
      <c r="R121" s="63" t="e">
        <v>#REF!</v>
      </c>
      <c r="S121" s="63" t="e">
        <v>#REF!</v>
      </c>
      <c r="T121" s="63" t="e">
        <v>#REF!</v>
      </c>
      <c r="U121" s="63" t="e">
        <v>#REF!</v>
      </c>
      <c r="V121" s="63" t="e">
        <v>#REF!</v>
      </c>
      <c r="W121" s="63" t="e">
        <v>#REF!</v>
      </c>
      <c r="X121" s="63" t="e">
        <v>#REF!</v>
      </c>
      <c r="Y121" s="63" t="e">
        <v>#REF!</v>
      </c>
      <c r="Z121" s="63" t="e">
        <v>#REF!</v>
      </c>
      <c r="AA121" s="63" t="e">
        <v>#REF!</v>
      </c>
      <c r="AB121" s="63" t="e">
        <v>#REF!</v>
      </c>
      <c r="AC121" s="63" t="e">
        <v>#REF!</v>
      </c>
      <c r="AD121" s="63" t="e">
        <v>#REF!</v>
      </c>
      <c r="AE121" s="63" t="e">
        <v>#REF!</v>
      </c>
      <c r="AF121" s="63" t="e">
        <v>#REF!</v>
      </c>
      <c r="AH121" s="63" t="e">
        <v>#REF!</v>
      </c>
      <c r="AI121" s="63" t="e">
        <v>#REF!</v>
      </c>
      <c r="AJ121" s="63" t="e">
        <v>#REF!</v>
      </c>
      <c r="AK121" s="63" t="e">
        <v>#REF!</v>
      </c>
      <c r="AL121" s="63" t="e">
        <v>#REF!</v>
      </c>
      <c r="AM121" s="63" t="e">
        <v>#REF!</v>
      </c>
      <c r="AN121" s="63" t="e">
        <v>#REF!</v>
      </c>
      <c r="AO121" s="63" t="e">
        <v>#REF!</v>
      </c>
      <c r="AP121" s="63" t="e">
        <v>#REF!</v>
      </c>
      <c r="AQ121" s="63" t="e">
        <v>#REF!</v>
      </c>
      <c r="AR121" s="63" t="e">
        <v>#REF!</v>
      </c>
      <c r="AS121" s="63" t="e">
        <v>#REF!</v>
      </c>
      <c r="AT121" s="63" t="e">
        <v>#REF!</v>
      </c>
      <c r="AU121" s="63" t="e">
        <v>#REF!</v>
      </c>
      <c r="AV121" s="63" t="e">
        <v>#REF!</v>
      </c>
      <c r="AX121" s="63" t="e">
        <v>#REF!</v>
      </c>
      <c r="AY121" s="63" t="e">
        <v>#REF!</v>
      </c>
      <c r="AZ121" s="63" t="e">
        <v>#REF!</v>
      </c>
      <c r="BA121" s="63" t="e">
        <v>#REF!</v>
      </c>
      <c r="BB121" s="63" t="e">
        <v>#REF!</v>
      </c>
      <c r="BC121" s="63" t="e">
        <v>#REF!</v>
      </c>
      <c r="BD121" s="63" t="e">
        <v>#REF!</v>
      </c>
      <c r="BE121" s="63" t="e">
        <v>#REF!</v>
      </c>
      <c r="BF121" s="63" t="e">
        <v>#REF!</v>
      </c>
      <c r="BG121" s="63" t="e">
        <v>#REF!</v>
      </c>
      <c r="BH121" s="63" t="e">
        <v>#REF!</v>
      </c>
      <c r="BI121" s="63" t="e">
        <v>#REF!</v>
      </c>
      <c r="BJ121" s="63" t="e">
        <v>#REF!</v>
      </c>
      <c r="BK121" s="63" t="e">
        <v>#REF!</v>
      </c>
    </row>
    <row r="122" spans="2:63">
      <c r="B122" s="95" t="e">
        <v>#REF!</v>
      </c>
      <c r="C122" s="95" t="e">
        <v>#REF!</v>
      </c>
      <c r="E122" s="95" t="e">
        <v>#REF!</v>
      </c>
      <c r="F122" s="95" t="e">
        <v>#REF!</v>
      </c>
      <c r="M122" s="63" t="e">
        <v>#REF!</v>
      </c>
      <c r="N122" s="63" t="e">
        <v>#REF!</v>
      </c>
      <c r="O122" s="63" t="e">
        <v>#REF!</v>
      </c>
      <c r="P122" s="63" t="e">
        <v>#REF!</v>
      </c>
      <c r="Q122" s="63" t="e">
        <v>#REF!</v>
      </c>
      <c r="R122" s="63" t="e">
        <v>#REF!</v>
      </c>
      <c r="S122" s="63" t="e">
        <v>#REF!</v>
      </c>
      <c r="T122" s="63" t="e">
        <v>#REF!</v>
      </c>
      <c r="U122" s="63" t="e">
        <v>#REF!</v>
      </c>
      <c r="V122" s="63" t="e">
        <v>#REF!</v>
      </c>
      <c r="W122" s="63" t="e">
        <v>#REF!</v>
      </c>
      <c r="X122" s="63" t="e">
        <v>#REF!</v>
      </c>
      <c r="Y122" s="63" t="e">
        <v>#REF!</v>
      </c>
      <c r="Z122" s="63" t="e">
        <v>#REF!</v>
      </c>
      <c r="AA122" s="63" t="e">
        <v>#REF!</v>
      </c>
      <c r="AB122" s="63" t="e">
        <v>#REF!</v>
      </c>
      <c r="AC122" s="63" t="e">
        <v>#REF!</v>
      </c>
      <c r="AD122" s="63" t="e">
        <v>#REF!</v>
      </c>
      <c r="AE122" s="63" t="e">
        <v>#REF!</v>
      </c>
      <c r="AF122" s="63" t="e">
        <v>#REF!</v>
      </c>
      <c r="AH122" s="63" t="e">
        <v>#REF!</v>
      </c>
      <c r="AI122" s="63" t="e">
        <v>#REF!</v>
      </c>
      <c r="AJ122" s="63" t="e">
        <v>#REF!</v>
      </c>
      <c r="AK122" s="63" t="e">
        <v>#REF!</v>
      </c>
      <c r="AL122" s="63" t="e">
        <v>#REF!</v>
      </c>
      <c r="AM122" s="63" t="e">
        <v>#REF!</v>
      </c>
      <c r="AN122" s="63" t="e">
        <v>#REF!</v>
      </c>
      <c r="AO122" s="63" t="e">
        <v>#REF!</v>
      </c>
      <c r="AP122" s="63" t="e">
        <v>#REF!</v>
      </c>
      <c r="AQ122" s="63" t="e">
        <v>#REF!</v>
      </c>
      <c r="AR122" s="63" t="e">
        <v>#REF!</v>
      </c>
      <c r="AS122" s="63" t="e">
        <v>#REF!</v>
      </c>
      <c r="AT122" s="63" t="e">
        <v>#REF!</v>
      </c>
      <c r="AU122" s="63" t="e">
        <v>#REF!</v>
      </c>
      <c r="AV122" s="63" t="e">
        <v>#REF!</v>
      </c>
      <c r="AX122" s="63" t="e">
        <v>#REF!</v>
      </c>
      <c r="AY122" s="63" t="e">
        <v>#REF!</v>
      </c>
      <c r="AZ122" s="63" t="e">
        <v>#REF!</v>
      </c>
      <c r="BA122" s="63" t="e">
        <v>#REF!</v>
      </c>
      <c r="BB122" s="63" t="e">
        <v>#REF!</v>
      </c>
      <c r="BC122" s="63" t="e">
        <v>#REF!</v>
      </c>
      <c r="BD122" s="63" t="e">
        <v>#REF!</v>
      </c>
      <c r="BE122" s="63" t="e">
        <v>#REF!</v>
      </c>
      <c r="BF122" s="63" t="e">
        <v>#REF!</v>
      </c>
      <c r="BG122" s="63" t="e">
        <v>#REF!</v>
      </c>
      <c r="BH122" s="63" t="e">
        <v>#REF!</v>
      </c>
      <c r="BI122" s="63" t="e">
        <v>#REF!</v>
      </c>
      <c r="BJ122" s="63" t="e">
        <v>#REF!</v>
      </c>
      <c r="BK122" s="63" t="e">
        <v>#REF!</v>
      </c>
    </row>
    <row r="123" spans="2:63">
      <c r="B123" s="95" t="e">
        <v>#REF!</v>
      </c>
      <c r="C123" s="95" t="e">
        <v>#REF!</v>
      </c>
      <c r="E123" s="95" t="e">
        <v>#REF!</v>
      </c>
      <c r="F123" s="95" t="e">
        <v>#REF!</v>
      </c>
      <c r="M123" s="63" t="e">
        <v>#REF!</v>
      </c>
      <c r="N123" s="63" t="e">
        <v>#REF!</v>
      </c>
      <c r="O123" s="63" t="e">
        <v>#REF!</v>
      </c>
      <c r="P123" s="63" t="e">
        <v>#REF!</v>
      </c>
      <c r="Q123" s="63" t="e">
        <v>#REF!</v>
      </c>
      <c r="R123" s="63" t="e">
        <v>#REF!</v>
      </c>
      <c r="S123" s="63" t="e">
        <v>#REF!</v>
      </c>
      <c r="T123" s="63" t="e">
        <v>#REF!</v>
      </c>
      <c r="U123" s="63" t="e">
        <v>#REF!</v>
      </c>
      <c r="V123" s="63" t="e">
        <v>#REF!</v>
      </c>
      <c r="W123" s="63" t="e">
        <v>#REF!</v>
      </c>
      <c r="X123" s="63" t="e">
        <v>#REF!</v>
      </c>
      <c r="Y123" s="63" t="e">
        <v>#REF!</v>
      </c>
      <c r="Z123" s="63" t="e">
        <v>#REF!</v>
      </c>
      <c r="AA123" s="63" t="e">
        <v>#REF!</v>
      </c>
      <c r="AB123" s="63" t="e">
        <v>#REF!</v>
      </c>
      <c r="AC123" s="63" t="e">
        <v>#REF!</v>
      </c>
      <c r="AD123" s="63" t="e">
        <v>#REF!</v>
      </c>
      <c r="AE123" s="63" t="e">
        <v>#REF!</v>
      </c>
      <c r="AF123" s="63" t="e">
        <v>#REF!</v>
      </c>
      <c r="AH123" s="63" t="e">
        <v>#REF!</v>
      </c>
      <c r="AI123" s="63" t="e">
        <v>#REF!</v>
      </c>
      <c r="AJ123" s="63" t="e">
        <v>#REF!</v>
      </c>
      <c r="AK123" s="63" t="e">
        <v>#REF!</v>
      </c>
      <c r="AL123" s="63" t="e">
        <v>#REF!</v>
      </c>
      <c r="AM123" s="63" t="e">
        <v>#REF!</v>
      </c>
      <c r="AN123" s="63" t="e">
        <v>#REF!</v>
      </c>
      <c r="AO123" s="63" t="e">
        <v>#REF!</v>
      </c>
      <c r="AP123" s="63" t="e">
        <v>#REF!</v>
      </c>
      <c r="AQ123" s="63" t="e">
        <v>#REF!</v>
      </c>
      <c r="AR123" s="63" t="e">
        <v>#REF!</v>
      </c>
      <c r="AS123" s="63" t="e">
        <v>#REF!</v>
      </c>
      <c r="AT123" s="63" t="e">
        <v>#REF!</v>
      </c>
      <c r="AU123" s="63" t="e">
        <v>#REF!</v>
      </c>
      <c r="AV123" s="63" t="e">
        <v>#REF!</v>
      </c>
      <c r="AX123" s="63" t="e">
        <v>#REF!</v>
      </c>
      <c r="AY123" s="63" t="e">
        <v>#REF!</v>
      </c>
      <c r="AZ123" s="63" t="e">
        <v>#REF!</v>
      </c>
      <c r="BA123" s="63" t="e">
        <v>#REF!</v>
      </c>
      <c r="BB123" s="63" t="e">
        <v>#REF!</v>
      </c>
      <c r="BC123" s="63" t="e">
        <v>#REF!</v>
      </c>
      <c r="BD123" s="63" t="e">
        <v>#REF!</v>
      </c>
      <c r="BE123" s="63" t="e">
        <v>#REF!</v>
      </c>
      <c r="BF123" s="63" t="e">
        <v>#REF!</v>
      </c>
      <c r="BG123" s="63" t="e">
        <v>#REF!</v>
      </c>
      <c r="BH123" s="63" t="e">
        <v>#REF!</v>
      </c>
      <c r="BI123" s="63" t="e">
        <v>#REF!</v>
      </c>
      <c r="BJ123" s="63" t="e">
        <v>#REF!</v>
      </c>
      <c r="BK123" s="63" t="e">
        <v>#REF!</v>
      </c>
    </row>
    <row r="124" spans="2:63">
      <c r="B124" s="95" t="e">
        <v>#REF!</v>
      </c>
      <c r="C124" s="95" t="e">
        <v>#REF!</v>
      </c>
      <c r="E124" s="95" t="e">
        <v>#REF!</v>
      </c>
      <c r="F124" s="95" t="e">
        <v>#REF!</v>
      </c>
      <c r="M124" s="63" t="e">
        <v>#REF!</v>
      </c>
      <c r="N124" s="63" t="e">
        <v>#REF!</v>
      </c>
      <c r="O124" s="63" t="e">
        <v>#REF!</v>
      </c>
      <c r="P124" s="63" t="e">
        <v>#REF!</v>
      </c>
      <c r="Q124" s="63" t="e">
        <v>#REF!</v>
      </c>
      <c r="R124" s="63" t="e">
        <v>#REF!</v>
      </c>
      <c r="S124" s="63" t="e">
        <v>#REF!</v>
      </c>
      <c r="T124" s="63" t="e">
        <v>#REF!</v>
      </c>
      <c r="U124" s="63" t="e">
        <v>#REF!</v>
      </c>
      <c r="V124" s="63" t="e">
        <v>#REF!</v>
      </c>
      <c r="W124" s="63" t="e">
        <v>#REF!</v>
      </c>
      <c r="X124" s="63" t="e">
        <v>#REF!</v>
      </c>
      <c r="Y124" s="63" t="e">
        <v>#REF!</v>
      </c>
      <c r="Z124" s="63" t="e">
        <v>#REF!</v>
      </c>
      <c r="AA124" s="63" t="e">
        <v>#REF!</v>
      </c>
      <c r="AB124" s="63" t="e">
        <v>#REF!</v>
      </c>
      <c r="AC124" s="63" t="e">
        <v>#REF!</v>
      </c>
      <c r="AD124" s="63" t="e">
        <v>#REF!</v>
      </c>
      <c r="AE124" s="63" t="e">
        <v>#REF!</v>
      </c>
      <c r="AF124" s="63" t="e">
        <v>#REF!</v>
      </c>
      <c r="AH124" s="63" t="e">
        <v>#REF!</v>
      </c>
      <c r="AI124" s="63" t="e">
        <v>#REF!</v>
      </c>
      <c r="AJ124" s="63" t="e">
        <v>#REF!</v>
      </c>
      <c r="AK124" s="63" t="e">
        <v>#REF!</v>
      </c>
      <c r="AL124" s="63" t="e">
        <v>#REF!</v>
      </c>
      <c r="AM124" s="63" t="e">
        <v>#REF!</v>
      </c>
      <c r="AN124" s="63" t="e">
        <v>#REF!</v>
      </c>
      <c r="AO124" s="63" t="e">
        <v>#REF!</v>
      </c>
      <c r="AP124" s="63" t="e">
        <v>#REF!</v>
      </c>
      <c r="AQ124" s="63" t="e">
        <v>#REF!</v>
      </c>
      <c r="AR124" s="63" t="e">
        <v>#REF!</v>
      </c>
      <c r="AS124" s="63" t="e">
        <v>#REF!</v>
      </c>
      <c r="AT124" s="63" t="e">
        <v>#REF!</v>
      </c>
      <c r="AU124" s="63" t="e">
        <v>#REF!</v>
      </c>
      <c r="AV124" s="63" t="e">
        <v>#REF!</v>
      </c>
      <c r="AX124" s="63" t="e">
        <v>#REF!</v>
      </c>
      <c r="AY124" s="63" t="e">
        <v>#REF!</v>
      </c>
      <c r="AZ124" s="63" t="e">
        <v>#REF!</v>
      </c>
      <c r="BA124" s="63" t="e">
        <v>#REF!</v>
      </c>
      <c r="BB124" s="63" t="e">
        <v>#REF!</v>
      </c>
      <c r="BC124" s="63" t="e">
        <v>#REF!</v>
      </c>
      <c r="BD124" s="63" t="e">
        <v>#REF!</v>
      </c>
      <c r="BE124" s="63" t="e">
        <v>#REF!</v>
      </c>
      <c r="BF124" s="63" t="e">
        <v>#REF!</v>
      </c>
      <c r="BG124" s="63" t="e">
        <v>#REF!</v>
      </c>
      <c r="BH124" s="63" t="e">
        <v>#REF!</v>
      </c>
      <c r="BI124" s="63" t="e">
        <v>#REF!</v>
      </c>
      <c r="BJ124" s="63" t="e">
        <v>#REF!</v>
      </c>
      <c r="BK124" s="63" t="e">
        <v>#REF!</v>
      </c>
    </row>
    <row r="125" spans="2:63">
      <c r="B125" s="95" t="e">
        <v>#REF!</v>
      </c>
      <c r="C125" s="95" t="e">
        <v>#REF!</v>
      </c>
      <c r="E125" s="95" t="e">
        <v>#REF!</v>
      </c>
      <c r="F125" s="95" t="e">
        <v>#REF!</v>
      </c>
      <c r="M125" s="63" t="e">
        <v>#REF!</v>
      </c>
      <c r="N125" s="63" t="e">
        <v>#REF!</v>
      </c>
      <c r="O125" s="63" t="e">
        <v>#REF!</v>
      </c>
      <c r="P125" s="63" t="e">
        <v>#REF!</v>
      </c>
      <c r="Q125" s="63" t="e">
        <v>#REF!</v>
      </c>
      <c r="R125" s="63" t="e">
        <v>#REF!</v>
      </c>
      <c r="S125" s="63" t="e">
        <v>#REF!</v>
      </c>
      <c r="T125" s="63" t="e">
        <v>#REF!</v>
      </c>
      <c r="U125" s="63" t="e">
        <v>#REF!</v>
      </c>
      <c r="V125" s="63" t="e">
        <v>#REF!</v>
      </c>
      <c r="W125" s="63" t="e">
        <v>#REF!</v>
      </c>
      <c r="X125" s="63" t="e">
        <v>#REF!</v>
      </c>
      <c r="Y125" s="63" t="e">
        <v>#REF!</v>
      </c>
      <c r="Z125" s="63" t="e">
        <v>#REF!</v>
      </c>
      <c r="AA125" s="63" t="e">
        <v>#REF!</v>
      </c>
      <c r="AB125" s="63" t="e">
        <v>#REF!</v>
      </c>
      <c r="AC125" s="63" t="e">
        <v>#REF!</v>
      </c>
      <c r="AD125" s="63" t="e">
        <v>#REF!</v>
      </c>
      <c r="AE125" s="63" t="e">
        <v>#REF!</v>
      </c>
      <c r="AF125" s="63" t="e">
        <v>#REF!</v>
      </c>
      <c r="AH125" s="63" t="e">
        <v>#REF!</v>
      </c>
      <c r="AI125" s="63" t="e">
        <v>#REF!</v>
      </c>
      <c r="AJ125" s="63" t="e">
        <v>#REF!</v>
      </c>
      <c r="AK125" s="63" t="e">
        <v>#REF!</v>
      </c>
      <c r="AL125" s="63" t="e">
        <v>#REF!</v>
      </c>
      <c r="AM125" s="63" t="e">
        <v>#REF!</v>
      </c>
      <c r="AN125" s="63" t="e">
        <v>#REF!</v>
      </c>
      <c r="AO125" s="63" t="e">
        <v>#REF!</v>
      </c>
      <c r="AP125" s="63" t="e">
        <v>#REF!</v>
      </c>
      <c r="AQ125" s="63" t="e">
        <v>#REF!</v>
      </c>
      <c r="AR125" s="63" t="e">
        <v>#REF!</v>
      </c>
      <c r="AS125" s="63" t="e">
        <v>#REF!</v>
      </c>
      <c r="AT125" s="63" t="e">
        <v>#REF!</v>
      </c>
      <c r="AU125" s="63" t="e">
        <v>#REF!</v>
      </c>
      <c r="AV125" s="63" t="e">
        <v>#REF!</v>
      </c>
      <c r="AX125" s="63" t="e">
        <v>#REF!</v>
      </c>
      <c r="AY125" s="63" t="e">
        <v>#REF!</v>
      </c>
      <c r="AZ125" s="63" t="e">
        <v>#REF!</v>
      </c>
      <c r="BA125" s="63" t="e">
        <v>#REF!</v>
      </c>
      <c r="BB125" s="63" t="e">
        <v>#REF!</v>
      </c>
      <c r="BC125" s="63" t="e">
        <v>#REF!</v>
      </c>
      <c r="BD125" s="63" t="e">
        <v>#REF!</v>
      </c>
      <c r="BE125" s="63" t="e">
        <v>#REF!</v>
      </c>
      <c r="BF125" s="63" t="e">
        <v>#REF!</v>
      </c>
      <c r="BG125" s="63" t="e">
        <v>#REF!</v>
      </c>
      <c r="BH125" s="63" t="e">
        <v>#REF!</v>
      </c>
      <c r="BI125" s="63" t="e">
        <v>#REF!</v>
      </c>
      <c r="BJ125" s="63" t="e">
        <v>#REF!</v>
      </c>
      <c r="BK125" s="63" t="e">
        <v>#REF!</v>
      </c>
    </row>
    <row r="126" spans="2:63">
      <c r="B126" s="95" t="e">
        <v>#REF!</v>
      </c>
      <c r="C126" s="95" t="e">
        <v>#REF!</v>
      </c>
      <c r="E126" s="95" t="e">
        <v>#REF!</v>
      </c>
      <c r="F126" s="95" t="e">
        <v>#REF!</v>
      </c>
      <c r="M126" s="63" t="e">
        <v>#REF!</v>
      </c>
      <c r="N126" s="63" t="e">
        <v>#REF!</v>
      </c>
      <c r="O126" s="63" t="e">
        <v>#REF!</v>
      </c>
      <c r="P126" s="63" t="e">
        <v>#REF!</v>
      </c>
      <c r="Q126" s="63" t="e">
        <v>#REF!</v>
      </c>
      <c r="R126" s="63" t="e">
        <v>#REF!</v>
      </c>
      <c r="S126" s="63" t="e">
        <v>#REF!</v>
      </c>
      <c r="T126" s="63" t="e">
        <v>#REF!</v>
      </c>
      <c r="U126" s="63" t="e">
        <v>#REF!</v>
      </c>
      <c r="V126" s="63" t="e">
        <v>#REF!</v>
      </c>
      <c r="W126" s="63" t="e">
        <v>#REF!</v>
      </c>
      <c r="X126" s="63" t="e">
        <v>#REF!</v>
      </c>
      <c r="Y126" s="63" t="e">
        <v>#REF!</v>
      </c>
      <c r="Z126" s="63" t="e">
        <v>#REF!</v>
      </c>
      <c r="AA126" s="63" t="e">
        <v>#REF!</v>
      </c>
      <c r="AB126" s="63" t="e">
        <v>#REF!</v>
      </c>
      <c r="AC126" s="63" t="e">
        <v>#REF!</v>
      </c>
      <c r="AD126" s="63" t="e">
        <v>#REF!</v>
      </c>
      <c r="AE126" s="63" t="e">
        <v>#REF!</v>
      </c>
      <c r="AF126" s="63" t="e">
        <v>#REF!</v>
      </c>
      <c r="AH126" s="63" t="e">
        <v>#REF!</v>
      </c>
      <c r="AI126" s="63" t="e">
        <v>#REF!</v>
      </c>
      <c r="AJ126" s="63" t="e">
        <v>#REF!</v>
      </c>
      <c r="AK126" s="63" t="e">
        <v>#REF!</v>
      </c>
      <c r="AL126" s="63" t="e">
        <v>#REF!</v>
      </c>
      <c r="AM126" s="63" t="e">
        <v>#REF!</v>
      </c>
      <c r="AN126" s="63" t="e">
        <v>#REF!</v>
      </c>
      <c r="AO126" s="63" t="e">
        <v>#REF!</v>
      </c>
      <c r="AP126" s="63" t="e">
        <v>#REF!</v>
      </c>
      <c r="AQ126" s="63" t="e">
        <v>#REF!</v>
      </c>
      <c r="AR126" s="63" t="e">
        <v>#REF!</v>
      </c>
      <c r="AS126" s="63" t="e">
        <v>#REF!</v>
      </c>
      <c r="AT126" s="63" t="e">
        <v>#REF!</v>
      </c>
      <c r="AU126" s="63" t="e">
        <v>#REF!</v>
      </c>
      <c r="AV126" s="63" t="e">
        <v>#REF!</v>
      </c>
      <c r="AX126" s="63" t="e">
        <v>#REF!</v>
      </c>
      <c r="AY126" s="63" t="e">
        <v>#REF!</v>
      </c>
      <c r="AZ126" s="63" t="e">
        <v>#REF!</v>
      </c>
      <c r="BA126" s="63" t="e">
        <v>#REF!</v>
      </c>
      <c r="BB126" s="63" t="e">
        <v>#REF!</v>
      </c>
      <c r="BC126" s="63" t="e">
        <v>#REF!</v>
      </c>
      <c r="BD126" s="63" t="e">
        <v>#REF!</v>
      </c>
      <c r="BE126" s="63" t="e">
        <v>#REF!</v>
      </c>
      <c r="BF126" s="63" t="e">
        <v>#REF!</v>
      </c>
      <c r="BG126" s="63" t="e">
        <v>#REF!</v>
      </c>
      <c r="BH126" s="63" t="e">
        <v>#REF!</v>
      </c>
      <c r="BI126" s="63" t="e">
        <v>#REF!</v>
      </c>
      <c r="BJ126" s="63" t="e">
        <v>#REF!</v>
      </c>
      <c r="BK126" s="63" t="e">
        <v>#REF!</v>
      </c>
    </row>
    <row r="127" spans="2:63">
      <c r="B127" s="95" t="e">
        <v>#REF!</v>
      </c>
      <c r="C127" s="95" t="e">
        <v>#REF!</v>
      </c>
      <c r="E127" s="95" t="e">
        <v>#REF!</v>
      </c>
      <c r="F127" s="95" t="e">
        <v>#REF!</v>
      </c>
      <c r="M127" s="63" t="e">
        <v>#REF!</v>
      </c>
      <c r="N127" s="63" t="e">
        <v>#REF!</v>
      </c>
      <c r="O127" s="63" t="e">
        <v>#REF!</v>
      </c>
      <c r="P127" s="63" t="e">
        <v>#REF!</v>
      </c>
      <c r="Q127" s="63" t="e">
        <v>#REF!</v>
      </c>
      <c r="R127" s="63" t="e">
        <v>#REF!</v>
      </c>
      <c r="S127" s="63" t="e">
        <v>#REF!</v>
      </c>
      <c r="T127" s="63" t="e">
        <v>#REF!</v>
      </c>
      <c r="U127" s="63" t="e">
        <v>#REF!</v>
      </c>
      <c r="V127" s="63" t="e">
        <v>#REF!</v>
      </c>
      <c r="W127" s="63" t="e">
        <v>#REF!</v>
      </c>
      <c r="X127" s="63" t="e">
        <v>#REF!</v>
      </c>
      <c r="Y127" s="63" t="e">
        <v>#REF!</v>
      </c>
      <c r="Z127" s="63" t="e">
        <v>#REF!</v>
      </c>
      <c r="AA127" s="63" t="e">
        <v>#REF!</v>
      </c>
      <c r="AB127" s="63" t="e">
        <v>#REF!</v>
      </c>
      <c r="AC127" s="63" t="e">
        <v>#REF!</v>
      </c>
      <c r="AD127" s="63" t="e">
        <v>#REF!</v>
      </c>
      <c r="AE127" s="63" t="e">
        <v>#REF!</v>
      </c>
      <c r="AF127" s="63" t="e">
        <v>#REF!</v>
      </c>
      <c r="AH127" s="63" t="e">
        <v>#REF!</v>
      </c>
      <c r="AI127" s="63" t="e">
        <v>#REF!</v>
      </c>
      <c r="AJ127" s="63" t="e">
        <v>#REF!</v>
      </c>
      <c r="AK127" s="63" t="e">
        <v>#REF!</v>
      </c>
      <c r="AL127" s="63" t="e">
        <v>#REF!</v>
      </c>
      <c r="AM127" s="63" t="e">
        <v>#REF!</v>
      </c>
      <c r="AN127" s="63" t="e">
        <v>#REF!</v>
      </c>
      <c r="AO127" s="63" t="e">
        <v>#REF!</v>
      </c>
      <c r="AP127" s="63" t="e">
        <v>#REF!</v>
      </c>
      <c r="AQ127" s="63" t="e">
        <v>#REF!</v>
      </c>
      <c r="AR127" s="63" t="e">
        <v>#REF!</v>
      </c>
      <c r="AS127" s="63" t="e">
        <v>#REF!</v>
      </c>
      <c r="AT127" s="63" t="e">
        <v>#REF!</v>
      </c>
      <c r="AU127" s="63" t="e">
        <v>#REF!</v>
      </c>
      <c r="AV127" s="63" t="e">
        <v>#REF!</v>
      </c>
      <c r="AX127" s="63" t="e">
        <v>#REF!</v>
      </c>
      <c r="AY127" s="63" t="e">
        <v>#REF!</v>
      </c>
      <c r="AZ127" s="63" t="e">
        <v>#REF!</v>
      </c>
      <c r="BA127" s="63" t="e">
        <v>#REF!</v>
      </c>
      <c r="BB127" s="63" t="e">
        <v>#REF!</v>
      </c>
      <c r="BC127" s="63" t="e">
        <v>#REF!</v>
      </c>
      <c r="BD127" s="63" t="e">
        <v>#REF!</v>
      </c>
      <c r="BE127" s="63" t="e">
        <v>#REF!</v>
      </c>
      <c r="BF127" s="63" t="e">
        <v>#REF!</v>
      </c>
      <c r="BG127" s="63" t="e">
        <v>#REF!</v>
      </c>
      <c r="BH127" s="63" t="e">
        <v>#REF!</v>
      </c>
      <c r="BI127" s="63" t="e">
        <v>#REF!</v>
      </c>
      <c r="BJ127" s="63" t="e">
        <v>#REF!</v>
      </c>
      <c r="BK127" s="63" t="e">
        <v>#REF!</v>
      </c>
    </row>
    <row r="128" spans="2:63">
      <c r="B128" s="95" t="e">
        <v>#REF!</v>
      </c>
      <c r="C128" s="95" t="e">
        <v>#REF!</v>
      </c>
      <c r="E128" s="95" t="e">
        <v>#REF!</v>
      </c>
      <c r="F128" s="95" t="e">
        <v>#REF!</v>
      </c>
      <c r="M128" s="63" t="e">
        <v>#REF!</v>
      </c>
      <c r="N128" s="63" t="e">
        <v>#REF!</v>
      </c>
      <c r="O128" s="63" t="e">
        <v>#REF!</v>
      </c>
      <c r="P128" s="63" t="e">
        <v>#REF!</v>
      </c>
      <c r="Q128" s="63" t="e">
        <v>#REF!</v>
      </c>
      <c r="R128" s="63" t="e">
        <v>#REF!</v>
      </c>
      <c r="S128" s="63" t="e">
        <v>#REF!</v>
      </c>
      <c r="T128" s="63" t="e">
        <v>#REF!</v>
      </c>
      <c r="U128" s="63" t="e">
        <v>#REF!</v>
      </c>
      <c r="V128" s="63" t="e">
        <v>#REF!</v>
      </c>
      <c r="W128" s="63" t="e">
        <v>#REF!</v>
      </c>
      <c r="X128" s="63" t="e">
        <v>#REF!</v>
      </c>
      <c r="Y128" s="63" t="e">
        <v>#REF!</v>
      </c>
      <c r="Z128" s="63" t="e">
        <v>#REF!</v>
      </c>
      <c r="AA128" s="63" t="e">
        <v>#REF!</v>
      </c>
      <c r="AB128" s="63" t="e">
        <v>#REF!</v>
      </c>
      <c r="AC128" s="63" t="e">
        <v>#REF!</v>
      </c>
      <c r="AD128" s="63" t="e">
        <v>#REF!</v>
      </c>
      <c r="AE128" s="63" t="e">
        <v>#REF!</v>
      </c>
      <c r="AF128" s="63" t="e">
        <v>#REF!</v>
      </c>
      <c r="AH128" s="63" t="e">
        <v>#REF!</v>
      </c>
      <c r="AI128" s="63" t="e">
        <v>#REF!</v>
      </c>
      <c r="AJ128" s="63" t="e">
        <v>#REF!</v>
      </c>
      <c r="AK128" s="63" t="e">
        <v>#REF!</v>
      </c>
      <c r="AL128" s="63" t="e">
        <v>#REF!</v>
      </c>
      <c r="AM128" s="63" t="e">
        <v>#REF!</v>
      </c>
      <c r="AN128" s="63" t="e">
        <v>#REF!</v>
      </c>
      <c r="AO128" s="63" t="e">
        <v>#REF!</v>
      </c>
      <c r="AP128" s="63" t="e">
        <v>#REF!</v>
      </c>
      <c r="AQ128" s="63" t="e">
        <v>#REF!</v>
      </c>
      <c r="AR128" s="63" t="e">
        <v>#REF!</v>
      </c>
      <c r="AS128" s="63" t="e">
        <v>#REF!</v>
      </c>
      <c r="AT128" s="63" t="e">
        <v>#REF!</v>
      </c>
      <c r="AU128" s="63" t="e">
        <v>#REF!</v>
      </c>
      <c r="AV128" s="63" t="e">
        <v>#REF!</v>
      </c>
      <c r="AX128" s="63" t="e">
        <v>#REF!</v>
      </c>
      <c r="AY128" s="63" t="e">
        <v>#REF!</v>
      </c>
      <c r="AZ128" s="63" t="e">
        <v>#REF!</v>
      </c>
      <c r="BA128" s="63" t="e">
        <v>#REF!</v>
      </c>
      <c r="BB128" s="63" t="e">
        <v>#REF!</v>
      </c>
      <c r="BC128" s="63" t="e">
        <v>#REF!</v>
      </c>
      <c r="BD128" s="63" t="e">
        <v>#REF!</v>
      </c>
      <c r="BE128" s="63" t="e">
        <v>#REF!</v>
      </c>
      <c r="BF128" s="63" t="e">
        <v>#REF!</v>
      </c>
      <c r="BG128" s="63" t="e">
        <v>#REF!</v>
      </c>
      <c r="BH128" s="63" t="e">
        <v>#REF!</v>
      </c>
      <c r="BI128" s="63" t="e">
        <v>#REF!</v>
      </c>
      <c r="BJ128" s="63" t="e">
        <v>#REF!</v>
      </c>
      <c r="BK128" s="63" t="e">
        <v>#REF!</v>
      </c>
    </row>
    <row r="129" spans="2:63">
      <c r="B129" s="95" t="e">
        <v>#REF!</v>
      </c>
      <c r="C129" s="95" t="e">
        <v>#REF!</v>
      </c>
      <c r="E129" s="95" t="e">
        <v>#REF!</v>
      </c>
      <c r="F129" s="95" t="e">
        <v>#REF!</v>
      </c>
      <c r="M129" s="63" t="e">
        <v>#REF!</v>
      </c>
      <c r="N129" s="63" t="e">
        <v>#REF!</v>
      </c>
      <c r="O129" s="63" t="e">
        <v>#REF!</v>
      </c>
      <c r="P129" s="63" t="e">
        <v>#REF!</v>
      </c>
      <c r="Q129" s="63" t="e">
        <v>#REF!</v>
      </c>
      <c r="R129" s="63" t="e">
        <v>#REF!</v>
      </c>
      <c r="S129" s="63" t="e">
        <v>#REF!</v>
      </c>
      <c r="T129" s="63" t="e">
        <v>#REF!</v>
      </c>
      <c r="U129" s="63" t="e">
        <v>#REF!</v>
      </c>
      <c r="V129" s="63" t="e">
        <v>#REF!</v>
      </c>
      <c r="W129" s="63" t="e">
        <v>#REF!</v>
      </c>
      <c r="X129" s="63" t="e">
        <v>#REF!</v>
      </c>
      <c r="Y129" s="63" t="e">
        <v>#REF!</v>
      </c>
      <c r="Z129" s="63" t="e">
        <v>#REF!</v>
      </c>
      <c r="AA129" s="63" t="e">
        <v>#REF!</v>
      </c>
      <c r="AB129" s="63" t="e">
        <v>#REF!</v>
      </c>
      <c r="AC129" s="63" t="e">
        <v>#REF!</v>
      </c>
      <c r="AD129" s="63" t="e">
        <v>#REF!</v>
      </c>
      <c r="AE129" s="63" t="e">
        <v>#REF!</v>
      </c>
      <c r="AF129" s="63" t="e">
        <v>#REF!</v>
      </c>
      <c r="AH129" s="63" t="e">
        <v>#REF!</v>
      </c>
      <c r="AI129" s="63" t="e">
        <v>#REF!</v>
      </c>
      <c r="AJ129" s="63" t="e">
        <v>#REF!</v>
      </c>
      <c r="AK129" s="63" t="e">
        <v>#REF!</v>
      </c>
      <c r="AL129" s="63" t="e">
        <v>#REF!</v>
      </c>
      <c r="AM129" s="63" t="e">
        <v>#REF!</v>
      </c>
      <c r="AN129" s="63" t="e">
        <v>#REF!</v>
      </c>
      <c r="AO129" s="63" t="e">
        <v>#REF!</v>
      </c>
      <c r="AP129" s="63" t="e">
        <v>#REF!</v>
      </c>
      <c r="AQ129" s="63" t="e">
        <v>#REF!</v>
      </c>
      <c r="AR129" s="63" t="e">
        <v>#REF!</v>
      </c>
      <c r="AS129" s="63" t="e">
        <v>#REF!</v>
      </c>
      <c r="AT129" s="63" t="e">
        <v>#REF!</v>
      </c>
      <c r="AU129" s="63" t="e">
        <v>#REF!</v>
      </c>
      <c r="AV129" s="63" t="e">
        <v>#REF!</v>
      </c>
      <c r="AX129" s="63" t="e">
        <v>#REF!</v>
      </c>
      <c r="AY129" s="63" t="e">
        <v>#REF!</v>
      </c>
      <c r="AZ129" s="63" t="e">
        <v>#REF!</v>
      </c>
      <c r="BA129" s="63" t="e">
        <v>#REF!</v>
      </c>
      <c r="BB129" s="63" t="e">
        <v>#REF!</v>
      </c>
      <c r="BC129" s="63" t="e">
        <v>#REF!</v>
      </c>
      <c r="BD129" s="63" t="e">
        <v>#REF!</v>
      </c>
      <c r="BE129" s="63" t="e">
        <v>#REF!</v>
      </c>
      <c r="BF129" s="63" t="e">
        <v>#REF!</v>
      </c>
      <c r="BG129" s="63" t="e">
        <v>#REF!</v>
      </c>
      <c r="BH129" s="63" t="e">
        <v>#REF!</v>
      </c>
      <c r="BI129" s="63" t="e">
        <v>#REF!</v>
      </c>
      <c r="BJ129" s="63" t="e">
        <v>#REF!</v>
      </c>
      <c r="BK129" s="63" t="e">
        <v>#REF!</v>
      </c>
    </row>
    <row r="130" spans="2:63">
      <c r="B130" s="95" t="e">
        <v>#REF!</v>
      </c>
      <c r="C130" s="95" t="e">
        <v>#REF!</v>
      </c>
      <c r="E130" s="95" t="e">
        <v>#REF!</v>
      </c>
      <c r="F130" s="95" t="e">
        <v>#REF!</v>
      </c>
      <c r="M130" s="63" t="e">
        <v>#REF!</v>
      </c>
      <c r="N130" s="63" t="e">
        <v>#REF!</v>
      </c>
      <c r="O130" s="63" t="e">
        <v>#REF!</v>
      </c>
      <c r="P130" s="63" t="e">
        <v>#REF!</v>
      </c>
      <c r="Q130" s="63" t="e">
        <v>#REF!</v>
      </c>
      <c r="R130" s="63" t="e">
        <v>#REF!</v>
      </c>
      <c r="S130" s="63" t="e">
        <v>#REF!</v>
      </c>
      <c r="T130" s="63" t="e">
        <v>#REF!</v>
      </c>
      <c r="U130" s="63" t="e">
        <v>#REF!</v>
      </c>
      <c r="V130" s="63" t="e">
        <v>#REF!</v>
      </c>
      <c r="W130" s="63" t="e">
        <v>#REF!</v>
      </c>
      <c r="X130" s="63" t="e">
        <v>#REF!</v>
      </c>
      <c r="Y130" s="63" t="e">
        <v>#REF!</v>
      </c>
      <c r="Z130" s="63" t="e">
        <v>#REF!</v>
      </c>
      <c r="AA130" s="63" t="e">
        <v>#REF!</v>
      </c>
      <c r="AB130" s="63" t="e">
        <v>#REF!</v>
      </c>
      <c r="AC130" s="63" t="e">
        <v>#REF!</v>
      </c>
      <c r="AD130" s="63" t="e">
        <v>#REF!</v>
      </c>
      <c r="AE130" s="63" t="e">
        <v>#REF!</v>
      </c>
      <c r="AF130" s="63" t="e">
        <v>#REF!</v>
      </c>
      <c r="AH130" s="63" t="e">
        <v>#REF!</v>
      </c>
      <c r="AI130" s="63" t="e">
        <v>#REF!</v>
      </c>
      <c r="AJ130" s="63" t="e">
        <v>#REF!</v>
      </c>
      <c r="AK130" s="63" t="e">
        <v>#REF!</v>
      </c>
      <c r="AL130" s="63" t="e">
        <v>#REF!</v>
      </c>
      <c r="AM130" s="63" t="e">
        <v>#REF!</v>
      </c>
      <c r="AN130" s="63" t="e">
        <v>#REF!</v>
      </c>
      <c r="AO130" s="63" t="e">
        <v>#REF!</v>
      </c>
      <c r="AP130" s="63" t="e">
        <v>#REF!</v>
      </c>
      <c r="AQ130" s="63" t="e">
        <v>#REF!</v>
      </c>
      <c r="AR130" s="63" t="e">
        <v>#REF!</v>
      </c>
      <c r="AS130" s="63" t="e">
        <v>#REF!</v>
      </c>
      <c r="AT130" s="63" t="e">
        <v>#REF!</v>
      </c>
      <c r="AU130" s="63" t="e">
        <v>#REF!</v>
      </c>
      <c r="AV130" s="63" t="e">
        <v>#REF!</v>
      </c>
      <c r="AX130" s="63" t="e">
        <v>#REF!</v>
      </c>
      <c r="AY130" s="63" t="e">
        <v>#REF!</v>
      </c>
      <c r="AZ130" s="63" t="e">
        <v>#REF!</v>
      </c>
      <c r="BA130" s="63" t="e">
        <v>#REF!</v>
      </c>
      <c r="BB130" s="63" t="e">
        <v>#REF!</v>
      </c>
      <c r="BC130" s="63" t="e">
        <v>#REF!</v>
      </c>
      <c r="BD130" s="63" t="e">
        <v>#REF!</v>
      </c>
      <c r="BE130" s="63" t="e">
        <v>#REF!</v>
      </c>
      <c r="BF130" s="63" t="e">
        <v>#REF!</v>
      </c>
      <c r="BG130" s="63" t="e">
        <v>#REF!</v>
      </c>
      <c r="BH130" s="63" t="e">
        <v>#REF!</v>
      </c>
      <c r="BI130" s="63" t="e">
        <v>#REF!</v>
      </c>
      <c r="BJ130" s="63" t="e">
        <v>#REF!</v>
      </c>
      <c r="BK130" s="63" t="e">
        <v>#REF!</v>
      </c>
    </row>
    <row r="131" spans="2:63">
      <c r="B131" s="95" t="e">
        <v>#REF!</v>
      </c>
      <c r="C131" s="95" t="e">
        <v>#REF!</v>
      </c>
      <c r="E131" s="95" t="e">
        <v>#REF!</v>
      </c>
      <c r="F131" s="95" t="e">
        <v>#REF!</v>
      </c>
      <c r="M131" s="63" t="e">
        <v>#REF!</v>
      </c>
      <c r="N131" s="63" t="e">
        <v>#REF!</v>
      </c>
      <c r="O131" s="63" t="e">
        <v>#REF!</v>
      </c>
      <c r="P131" s="63" t="e">
        <v>#REF!</v>
      </c>
      <c r="Q131" s="63" t="e">
        <v>#REF!</v>
      </c>
      <c r="R131" s="63" t="e">
        <v>#REF!</v>
      </c>
      <c r="S131" s="63" t="e">
        <v>#REF!</v>
      </c>
      <c r="T131" s="63" t="e">
        <v>#REF!</v>
      </c>
      <c r="U131" s="63" t="e">
        <v>#REF!</v>
      </c>
      <c r="V131" s="63" t="e">
        <v>#REF!</v>
      </c>
      <c r="W131" s="63" t="e">
        <v>#REF!</v>
      </c>
      <c r="X131" s="63" t="e">
        <v>#REF!</v>
      </c>
      <c r="Y131" s="63" t="e">
        <v>#REF!</v>
      </c>
      <c r="Z131" s="63" t="e">
        <v>#REF!</v>
      </c>
      <c r="AA131" s="63" t="e">
        <v>#REF!</v>
      </c>
      <c r="AB131" s="63" t="e">
        <v>#REF!</v>
      </c>
      <c r="AC131" s="63" t="e">
        <v>#REF!</v>
      </c>
      <c r="AD131" s="63" t="e">
        <v>#REF!</v>
      </c>
      <c r="AE131" s="63" t="e">
        <v>#REF!</v>
      </c>
      <c r="AF131" s="63" t="e">
        <v>#REF!</v>
      </c>
      <c r="AH131" s="63" t="e">
        <v>#REF!</v>
      </c>
      <c r="AI131" s="63" t="e">
        <v>#REF!</v>
      </c>
      <c r="AJ131" s="63" t="e">
        <v>#REF!</v>
      </c>
      <c r="AK131" s="63" t="e">
        <v>#REF!</v>
      </c>
      <c r="AL131" s="63" t="e">
        <v>#REF!</v>
      </c>
      <c r="AM131" s="63" t="e">
        <v>#REF!</v>
      </c>
      <c r="AN131" s="63" t="e">
        <v>#REF!</v>
      </c>
      <c r="AO131" s="63" t="e">
        <v>#REF!</v>
      </c>
      <c r="AP131" s="63" t="e">
        <v>#REF!</v>
      </c>
      <c r="AQ131" s="63" t="e">
        <v>#REF!</v>
      </c>
      <c r="AR131" s="63" t="e">
        <v>#REF!</v>
      </c>
      <c r="AS131" s="63" t="e">
        <v>#REF!</v>
      </c>
      <c r="AT131" s="63" t="e">
        <v>#REF!</v>
      </c>
      <c r="AU131" s="63" t="e">
        <v>#REF!</v>
      </c>
      <c r="AV131" s="63" t="e">
        <v>#REF!</v>
      </c>
      <c r="AX131" s="63" t="e">
        <v>#REF!</v>
      </c>
      <c r="AY131" s="63" t="e">
        <v>#REF!</v>
      </c>
      <c r="AZ131" s="63" t="e">
        <v>#REF!</v>
      </c>
      <c r="BA131" s="63" t="e">
        <v>#REF!</v>
      </c>
      <c r="BB131" s="63" t="e">
        <v>#REF!</v>
      </c>
      <c r="BC131" s="63" t="e">
        <v>#REF!</v>
      </c>
      <c r="BD131" s="63" t="e">
        <v>#REF!</v>
      </c>
      <c r="BE131" s="63" t="e">
        <v>#REF!</v>
      </c>
      <c r="BF131" s="63" t="e">
        <v>#REF!</v>
      </c>
      <c r="BG131" s="63" t="e">
        <v>#REF!</v>
      </c>
      <c r="BH131" s="63" t="e">
        <v>#REF!</v>
      </c>
      <c r="BI131" s="63" t="e">
        <v>#REF!</v>
      </c>
      <c r="BJ131" s="63" t="e">
        <v>#REF!</v>
      </c>
      <c r="BK131" s="63" t="e">
        <v>#REF!</v>
      </c>
    </row>
    <row r="132" spans="2:63">
      <c r="B132" s="95" t="e">
        <v>#REF!</v>
      </c>
      <c r="C132" s="95" t="e">
        <v>#REF!</v>
      </c>
      <c r="E132" s="95" t="e">
        <v>#REF!</v>
      </c>
      <c r="F132" s="95" t="e">
        <v>#REF!</v>
      </c>
      <c r="M132" s="63" t="e">
        <v>#REF!</v>
      </c>
      <c r="N132" s="63" t="e">
        <v>#REF!</v>
      </c>
      <c r="O132" s="63" t="e">
        <v>#REF!</v>
      </c>
      <c r="P132" s="63" t="e">
        <v>#REF!</v>
      </c>
      <c r="Q132" s="63" t="e">
        <v>#REF!</v>
      </c>
      <c r="R132" s="63" t="e">
        <v>#REF!</v>
      </c>
      <c r="S132" s="63" t="e">
        <v>#REF!</v>
      </c>
      <c r="T132" s="63" t="e">
        <v>#REF!</v>
      </c>
      <c r="U132" s="63" t="e">
        <v>#REF!</v>
      </c>
      <c r="V132" s="63" t="e">
        <v>#REF!</v>
      </c>
      <c r="W132" s="63" t="e">
        <v>#REF!</v>
      </c>
      <c r="X132" s="63" t="e">
        <v>#REF!</v>
      </c>
      <c r="Y132" s="63" t="e">
        <v>#REF!</v>
      </c>
      <c r="Z132" s="63" t="e">
        <v>#REF!</v>
      </c>
      <c r="AA132" s="63" t="e">
        <v>#REF!</v>
      </c>
      <c r="AB132" s="63" t="e">
        <v>#REF!</v>
      </c>
      <c r="AC132" s="63" t="e">
        <v>#REF!</v>
      </c>
      <c r="AD132" s="63" t="e">
        <v>#REF!</v>
      </c>
      <c r="AE132" s="63" t="e">
        <v>#REF!</v>
      </c>
      <c r="AF132" s="63" t="e">
        <v>#REF!</v>
      </c>
      <c r="AH132" s="63" t="e">
        <v>#REF!</v>
      </c>
      <c r="AI132" s="63" t="e">
        <v>#REF!</v>
      </c>
      <c r="AJ132" s="63" t="e">
        <v>#REF!</v>
      </c>
      <c r="AK132" s="63" t="e">
        <v>#REF!</v>
      </c>
      <c r="AL132" s="63" t="e">
        <v>#REF!</v>
      </c>
      <c r="AM132" s="63" t="e">
        <v>#REF!</v>
      </c>
      <c r="AN132" s="63" t="e">
        <v>#REF!</v>
      </c>
      <c r="AO132" s="63" t="e">
        <v>#REF!</v>
      </c>
      <c r="AP132" s="63" t="e">
        <v>#REF!</v>
      </c>
      <c r="AQ132" s="63" t="e">
        <v>#REF!</v>
      </c>
      <c r="AR132" s="63" t="e">
        <v>#REF!</v>
      </c>
      <c r="AS132" s="63" t="e">
        <v>#REF!</v>
      </c>
      <c r="AT132" s="63" t="e">
        <v>#REF!</v>
      </c>
      <c r="AU132" s="63" t="e">
        <v>#REF!</v>
      </c>
      <c r="AV132" s="63" t="e">
        <v>#REF!</v>
      </c>
      <c r="AX132" s="63" t="e">
        <v>#REF!</v>
      </c>
      <c r="AY132" s="63" t="e">
        <v>#REF!</v>
      </c>
      <c r="AZ132" s="63" t="e">
        <v>#REF!</v>
      </c>
      <c r="BA132" s="63" t="e">
        <v>#REF!</v>
      </c>
      <c r="BB132" s="63" t="e">
        <v>#REF!</v>
      </c>
      <c r="BC132" s="63" t="e">
        <v>#REF!</v>
      </c>
      <c r="BD132" s="63" t="e">
        <v>#REF!</v>
      </c>
      <c r="BE132" s="63" t="e">
        <v>#REF!</v>
      </c>
      <c r="BF132" s="63" t="e">
        <v>#REF!</v>
      </c>
      <c r="BG132" s="63" t="e">
        <v>#REF!</v>
      </c>
      <c r="BH132" s="63" t="e">
        <v>#REF!</v>
      </c>
      <c r="BI132" s="63" t="e">
        <v>#REF!</v>
      </c>
      <c r="BJ132" s="63" t="e">
        <v>#REF!</v>
      </c>
      <c r="BK132" s="63" t="e">
        <v>#REF!</v>
      </c>
    </row>
    <row r="133" spans="2:63">
      <c r="B133" s="95" t="e">
        <v>#REF!</v>
      </c>
      <c r="C133" s="95" t="e">
        <v>#REF!</v>
      </c>
      <c r="E133" s="95" t="e">
        <v>#REF!</v>
      </c>
      <c r="F133" s="95" t="e">
        <v>#REF!</v>
      </c>
      <c r="M133" s="63" t="e">
        <v>#REF!</v>
      </c>
      <c r="N133" s="63" t="e">
        <v>#REF!</v>
      </c>
      <c r="O133" s="63" t="e">
        <v>#REF!</v>
      </c>
      <c r="P133" s="63" t="e">
        <v>#REF!</v>
      </c>
      <c r="Q133" s="63" t="e">
        <v>#REF!</v>
      </c>
      <c r="R133" s="63" t="e">
        <v>#REF!</v>
      </c>
      <c r="S133" s="63" t="e">
        <v>#REF!</v>
      </c>
      <c r="T133" s="63" t="e">
        <v>#REF!</v>
      </c>
      <c r="U133" s="63" t="e">
        <v>#REF!</v>
      </c>
      <c r="V133" s="63" t="e">
        <v>#REF!</v>
      </c>
      <c r="W133" s="63" t="e">
        <v>#REF!</v>
      </c>
      <c r="X133" s="63" t="e">
        <v>#REF!</v>
      </c>
      <c r="Y133" s="63" t="e">
        <v>#REF!</v>
      </c>
      <c r="Z133" s="63" t="e">
        <v>#REF!</v>
      </c>
      <c r="AA133" s="63" t="e">
        <v>#REF!</v>
      </c>
      <c r="AB133" s="63" t="e">
        <v>#REF!</v>
      </c>
      <c r="AC133" s="63" t="e">
        <v>#REF!</v>
      </c>
      <c r="AD133" s="63" t="e">
        <v>#REF!</v>
      </c>
      <c r="AE133" s="63" t="e">
        <v>#REF!</v>
      </c>
      <c r="AF133" s="63" t="e">
        <v>#REF!</v>
      </c>
      <c r="AH133" s="63" t="e">
        <v>#REF!</v>
      </c>
      <c r="AI133" s="63" t="e">
        <v>#REF!</v>
      </c>
      <c r="AJ133" s="63" t="e">
        <v>#REF!</v>
      </c>
      <c r="AK133" s="63" t="e">
        <v>#REF!</v>
      </c>
      <c r="AL133" s="63" t="e">
        <v>#REF!</v>
      </c>
      <c r="AM133" s="63" t="e">
        <v>#REF!</v>
      </c>
      <c r="AN133" s="63" t="e">
        <v>#REF!</v>
      </c>
      <c r="AO133" s="63" t="e">
        <v>#REF!</v>
      </c>
      <c r="AP133" s="63" t="e">
        <v>#REF!</v>
      </c>
      <c r="AQ133" s="63" t="e">
        <v>#REF!</v>
      </c>
      <c r="AR133" s="63" t="e">
        <v>#REF!</v>
      </c>
      <c r="AS133" s="63" t="e">
        <v>#REF!</v>
      </c>
      <c r="AT133" s="63" t="e">
        <v>#REF!</v>
      </c>
      <c r="AU133" s="63" t="e">
        <v>#REF!</v>
      </c>
      <c r="AV133" s="63" t="e">
        <v>#REF!</v>
      </c>
      <c r="AX133" s="63" t="e">
        <v>#REF!</v>
      </c>
      <c r="AY133" s="63" t="e">
        <v>#REF!</v>
      </c>
      <c r="AZ133" s="63" t="e">
        <v>#REF!</v>
      </c>
      <c r="BA133" s="63" t="e">
        <v>#REF!</v>
      </c>
      <c r="BB133" s="63" t="e">
        <v>#REF!</v>
      </c>
      <c r="BC133" s="63" t="e">
        <v>#REF!</v>
      </c>
      <c r="BD133" s="63" t="e">
        <v>#REF!</v>
      </c>
      <c r="BE133" s="63" t="e">
        <v>#REF!</v>
      </c>
      <c r="BF133" s="63" t="e">
        <v>#REF!</v>
      </c>
      <c r="BG133" s="63" t="e">
        <v>#REF!</v>
      </c>
      <c r="BH133" s="63" t="e">
        <v>#REF!</v>
      </c>
      <c r="BI133" s="63" t="e">
        <v>#REF!</v>
      </c>
      <c r="BJ133" s="63" t="e">
        <v>#REF!</v>
      </c>
      <c r="BK133" s="63" t="e">
        <v>#REF!</v>
      </c>
    </row>
    <row r="134" spans="2:63">
      <c r="B134" s="95" t="e">
        <v>#REF!</v>
      </c>
      <c r="C134" s="95" t="e">
        <v>#REF!</v>
      </c>
      <c r="E134" s="95" t="e">
        <v>#REF!</v>
      </c>
      <c r="F134" s="95" t="e">
        <v>#REF!</v>
      </c>
      <c r="M134" s="63" t="e">
        <v>#REF!</v>
      </c>
      <c r="N134" s="63" t="e">
        <v>#REF!</v>
      </c>
      <c r="O134" s="63" t="e">
        <v>#REF!</v>
      </c>
      <c r="P134" s="63" t="e">
        <v>#REF!</v>
      </c>
      <c r="Q134" s="63" t="e">
        <v>#REF!</v>
      </c>
      <c r="R134" s="63" t="e">
        <v>#REF!</v>
      </c>
      <c r="S134" s="63" t="e">
        <v>#REF!</v>
      </c>
      <c r="T134" s="63" t="e">
        <v>#REF!</v>
      </c>
      <c r="U134" s="63" t="e">
        <v>#REF!</v>
      </c>
      <c r="V134" s="63" t="e">
        <v>#REF!</v>
      </c>
      <c r="W134" s="63" t="e">
        <v>#REF!</v>
      </c>
      <c r="X134" s="63" t="e">
        <v>#REF!</v>
      </c>
      <c r="Y134" s="63" t="e">
        <v>#REF!</v>
      </c>
      <c r="Z134" s="63" t="e">
        <v>#REF!</v>
      </c>
      <c r="AA134" s="63" t="e">
        <v>#REF!</v>
      </c>
      <c r="AB134" s="63" t="e">
        <v>#REF!</v>
      </c>
      <c r="AC134" s="63" t="e">
        <v>#REF!</v>
      </c>
      <c r="AD134" s="63" t="e">
        <v>#REF!</v>
      </c>
      <c r="AE134" s="63" t="e">
        <v>#REF!</v>
      </c>
      <c r="AF134" s="63" t="e">
        <v>#REF!</v>
      </c>
      <c r="AH134" s="63" t="e">
        <v>#REF!</v>
      </c>
      <c r="AI134" s="63" t="e">
        <v>#REF!</v>
      </c>
      <c r="AJ134" s="63" t="e">
        <v>#REF!</v>
      </c>
      <c r="AK134" s="63" t="e">
        <v>#REF!</v>
      </c>
      <c r="AL134" s="63" t="e">
        <v>#REF!</v>
      </c>
      <c r="AM134" s="63" t="e">
        <v>#REF!</v>
      </c>
      <c r="AN134" s="63" t="e">
        <v>#REF!</v>
      </c>
      <c r="AO134" s="63" t="e">
        <v>#REF!</v>
      </c>
      <c r="AP134" s="63" t="e">
        <v>#REF!</v>
      </c>
      <c r="AQ134" s="63" t="e">
        <v>#REF!</v>
      </c>
      <c r="AR134" s="63" t="e">
        <v>#REF!</v>
      </c>
      <c r="AS134" s="63" t="e">
        <v>#REF!</v>
      </c>
      <c r="AT134" s="63" t="e">
        <v>#REF!</v>
      </c>
      <c r="AU134" s="63" t="e">
        <v>#REF!</v>
      </c>
      <c r="AV134" s="63" t="e">
        <v>#REF!</v>
      </c>
      <c r="AX134" s="63" t="e">
        <v>#REF!</v>
      </c>
      <c r="AY134" s="63" t="e">
        <v>#REF!</v>
      </c>
      <c r="AZ134" s="63" t="e">
        <v>#REF!</v>
      </c>
      <c r="BA134" s="63" t="e">
        <v>#REF!</v>
      </c>
      <c r="BB134" s="63" t="e">
        <v>#REF!</v>
      </c>
      <c r="BC134" s="63" t="e">
        <v>#REF!</v>
      </c>
      <c r="BD134" s="63" t="e">
        <v>#REF!</v>
      </c>
      <c r="BE134" s="63" t="e">
        <v>#REF!</v>
      </c>
      <c r="BF134" s="63" t="e">
        <v>#REF!</v>
      </c>
      <c r="BG134" s="63" t="e">
        <v>#REF!</v>
      </c>
      <c r="BH134" s="63" t="e">
        <v>#REF!</v>
      </c>
      <c r="BI134" s="63" t="e">
        <v>#REF!</v>
      </c>
      <c r="BJ134" s="63" t="e">
        <v>#REF!</v>
      </c>
      <c r="BK134" s="63" t="e">
        <v>#REF!</v>
      </c>
    </row>
    <row r="135" spans="2:63">
      <c r="B135" s="95" t="e">
        <v>#REF!</v>
      </c>
      <c r="C135" s="95" t="e">
        <v>#REF!</v>
      </c>
      <c r="E135" s="95" t="e">
        <v>#REF!</v>
      </c>
      <c r="F135" s="95" t="e">
        <v>#REF!</v>
      </c>
      <c r="M135" s="63" t="e">
        <v>#REF!</v>
      </c>
      <c r="N135" s="63" t="e">
        <v>#REF!</v>
      </c>
      <c r="O135" s="63" t="e">
        <v>#REF!</v>
      </c>
      <c r="P135" s="63" t="e">
        <v>#REF!</v>
      </c>
      <c r="Q135" s="63" t="e">
        <v>#REF!</v>
      </c>
      <c r="R135" s="63" t="e">
        <v>#REF!</v>
      </c>
      <c r="S135" s="63" t="e">
        <v>#REF!</v>
      </c>
      <c r="T135" s="63" t="e">
        <v>#REF!</v>
      </c>
      <c r="U135" s="63" t="e">
        <v>#REF!</v>
      </c>
      <c r="V135" s="63" t="e">
        <v>#REF!</v>
      </c>
      <c r="W135" s="63" t="e">
        <v>#REF!</v>
      </c>
      <c r="X135" s="63" t="e">
        <v>#REF!</v>
      </c>
      <c r="Y135" s="63" t="e">
        <v>#REF!</v>
      </c>
      <c r="Z135" s="63" t="e">
        <v>#REF!</v>
      </c>
      <c r="AA135" s="63" t="e">
        <v>#REF!</v>
      </c>
      <c r="AB135" s="63" t="e">
        <v>#REF!</v>
      </c>
      <c r="AC135" s="63" t="e">
        <v>#REF!</v>
      </c>
      <c r="AD135" s="63" t="e">
        <v>#REF!</v>
      </c>
      <c r="AE135" s="63" t="e">
        <v>#REF!</v>
      </c>
      <c r="AF135" s="63" t="e">
        <v>#REF!</v>
      </c>
      <c r="AH135" s="63" t="e">
        <v>#REF!</v>
      </c>
      <c r="AI135" s="63" t="e">
        <v>#REF!</v>
      </c>
      <c r="AJ135" s="63" t="e">
        <v>#REF!</v>
      </c>
      <c r="AK135" s="63" t="e">
        <v>#REF!</v>
      </c>
      <c r="AL135" s="63" t="e">
        <v>#REF!</v>
      </c>
      <c r="AM135" s="63" t="e">
        <v>#REF!</v>
      </c>
      <c r="AN135" s="63" t="e">
        <v>#REF!</v>
      </c>
      <c r="AO135" s="63" t="e">
        <v>#REF!</v>
      </c>
      <c r="AP135" s="63" t="e">
        <v>#REF!</v>
      </c>
      <c r="AQ135" s="63" t="e">
        <v>#REF!</v>
      </c>
      <c r="AR135" s="63" t="e">
        <v>#REF!</v>
      </c>
      <c r="AS135" s="63" t="e">
        <v>#REF!</v>
      </c>
      <c r="AT135" s="63" t="e">
        <v>#REF!</v>
      </c>
      <c r="AU135" s="63" t="e">
        <v>#REF!</v>
      </c>
      <c r="AV135" s="63" t="e">
        <v>#REF!</v>
      </c>
      <c r="AX135" s="63" t="e">
        <v>#REF!</v>
      </c>
      <c r="AY135" s="63" t="e">
        <v>#REF!</v>
      </c>
      <c r="AZ135" s="63" t="e">
        <v>#REF!</v>
      </c>
      <c r="BA135" s="63" t="e">
        <v>#REF!</v>
      </c>
      <c r="BB135" s="63" t="e">
        <v>#REF!</v>
      </c>
      <c r="BC135" s="63" t="e">
        <v>#REF!</v>
      </c>
      <c r="BD135" s="63" t="e">
        <v>#REF!</v>
      </c>
      <c r="BE135" s="63" t="e">
        <v>#REF!</v>
      </c>
      <c r="BF135" s="63" t="e">
        <v>#REF!</v>
      </c>
      <c r="BG135" s="63" t="e">
        <v>#REF!</v>
      </c>
      <c r="BH135" s="63" t="e">
        <v>#REF!</v>
      </c>
      <c r="BI135" s="63" t="e">
        <v>#REF!</v>
      </c>
      <c r="BJ135" s="63" t="e">
        <v>#REF!</v>
      </c>
      <c r="BK135" s="63" t="e">
        <v>#REF!</v>
      </c>
    </row>
    <row r="136" spans="2:63">
      <c r="B136" s="95"/>
      <c r="C136" s="95"/>
      <c r="E136" s="95"/>
      <c r="F136" s="95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</row>
    <row r="137" spans="2:63">
      <c r="B137" s="95"/>
      <c r="C137" s="95"/>
      <c r="E137" s="95"/>
      <c r="F137" s="95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</row>
  </sheetData>
  <phoneticPr fontId="3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4"/>
  <sheetViews>
    <sheetView tabSelected="1" zoomScale="125" zoomScaleNormal="125" zoomScalePageLayoutView="125" workbookViewId="0">
      <pane ySplit="1" topLeftCell="A2" activePane="bottomLeft" state="frozen"/>
      <selection pane="bottomLeft" activeCell="Y11" sqref="Y11"/>
    </sheetView>
  </sheetViews>
  <sheetFormatPr baseColWidth="10" defaultRowHeight="16" customHeight="1"/>
  <cols>
    <col min="1" max="1" width="6.5" style="18" bestFit="1" customWidth="1"/>
    <col min="2" max="2" width="5.1640625" style="17" customWidth="1"/>
    <col min="3" max="3" width="7.6640625" style="17" bestFit="1" customWidth="1"/>
    <col min="4" max="4" width="34.1640625" style="17" bestFit="1" customWidth="1"/>
    <col min="5" max="5" width="2.83203125" style="18" bestFit="1" customWidth="1"/>
    <col min="6" max="6" width="4.5" style="18" bestFit="1" customWidth="1"/>
    <col min="7" max="7" width="4.1640625" style="18" bestFit="1" customWidth="1"/>
    <col min="8" max="8" width="4.1640625" style="16" customWidth="1"/>
    <col min="9" max="9" width="5.83203125" style="20" bestFit="1" customWidth="1"/>
    <col min="10" max="10" width="5.1640625" style="20" bestFit="1" customWidth="1"/>
    <col min="11" max="11" width="6.1640625" style="20" bestFit="1" customWidth="1"/>
    <col min="12" max="12" width="6.5" style="20" bestFit="1" customWidth="1"/>
    <col min="13" max="13" width="7" style="20" bestFit="1" customWidth="1"/>
    <col min="14" max="14" width="5.1640625" style="20" bestFit="1" customWidth="1"/>
    <col min="15" max="15" width="5.83203125" style="20" bestFit="1" customWidth="1"/>
    <col min="16" max="16" width="5" style="20" bestFit="1" customWidth="1"/>
    <col min="17" max="17" width="5" style="20" customWidth="1"/>
    <col min="18" max="18" width="5.6640625" style="20" bestFit="1" customWidth="1"/>
    <col min="19" max="19" width="6" style="20" bestFit="1" customWidth="1"/>
    <col min="20" max="20" width="4.83203125" style="20" bestFit="1" customWidth="1"/>
    <col min="21" max="21" width="4.83203125" style="20" customWidth="1"/>
    <col min="22" max="22" width="5.6640625" style="20" bestFit="1" customWidth="1"/>
    <col min="23" max="23" width="4.83203125" style="20" customWidth="1"/>
    <col min="24" max="24" width="4.83203125" style="20" bestFit="1" customWidth="1"/>
    <col min="25" max="25" width="4" style="20" bestFit="1" customWidth="1"/>
    <col min="26" max="26" width="4.83203125" style="20" bestFit="1" customWidth="1"/>
    <col min="27" max="27" width="1" customWidth="1"/>
    <col min="28" max="28" width="5.33203125" style="23" bestFit="1" customWidth="1"/>
    <col min="29" max="29" width="4.33203125" style="23" bestFit="1" customWidth="1"/>
    <col min="30" max="30" width="14.33203125" style="26" bestFit="1" customWidth="1"/>
    <col min="31" max="31" width="1.33203125" style="26" customWidth="1"/>
    <col min="32" max="32" width="9.1640625" style="42" bestFit="1" customWidth="1"/>
    <col min="33" max="33" width="7.5" style="19" bestFit="1" customWidth="1"/>
    <col min="34" max="34" width="6.1640625" style="19" bestFit="1" customWidth="1"/>
    <col min="35" max="35" width="9.6640625" style="16" bestFit="1" customWidth="1"/>
    <col min="36" max="36" width="6.5" style="16" bestFit="1" customWidth="1"/>
    <col min="37" max="37" width="6" style="16" bestFit="1" customWidth="1"/>
    <col min="38" max="38" width="6" style="16" customWidth="1"/>
    <col min="39" max="39" width="7.5" style="46" bestFit="1" customWidth="1"/>
    <col min="40" max="40" width="1.1640625" style="16" customWidth="1"/>
    <col min="41" max="41" width="7.33203125" style="38" customWidth="1"/>
    <col min="42" max="42" width="1.1640625" style="16" customWidth="1"/>
    <col min="43" max="43" width="8.5" style="52" bestFit="1" customWidth="1"/>
    <col min="44" max="44" width="8.33203125" style="52" bestFit="1" customWidth="1"/>
    <col min="45" max="45" width="1.33203125" style="52" customWidth="1"/>
    <col min="46" max="46" width="5.6640625" style="52" bestFit="1" customWidth="1"/>
    <col min="47" max="47" width="6.5" style="52" bestFit="1" customWidth="1"/>
    <col min="48" max="48" width="4.83203125" style="16" bestFit="1" customWidth="1"/>
    <col min="49" max="60" width="6.5" style="16" customWidth="1"/>
    <col min="61" max="66" width="6.5" customWidth="1"/>
    <col min="67" max="67" width="4.83203125" customWidth="1"/>
    <col min="68" max="68" width="11.33203125" style="16" bestFit="1" customWidth="1"/>
    <col min="69" max="69" width="6.5" style="16" customWidth="1"/>
    <col min="70" max="16384" width="10.83203125" style="16"/>
  </cols>
  <sheetData>
    <row r="1" spans="1:69" ht="16" customHeight="1">
      <c r="A1" s="4" t="s">
        <v>0</v>
      </c>
      <c r="B1" s="4" t="s">
        <v>174</v>
      </c>
      <c r="C1" s="5" t="s">
        <v>1</v>
      </c>
      <c r="D1" s="5" t="s">
        <v>11</v>
      </c>
      <c r="E1" s="4" t="s">
        <v>119</v>
      </c>
      <c r="F1" s="4" t="s">
        <v>333</v>
      </c>
      <c r="G1" s="4" t="s">
        <v>479</v>
      </c>
      <c r="H1" s="4"/>
      <c r="I1" s="4" t="s">
        <v>44</v>
      </c>
      <c r="J1" s="4" t="s">
        <v>47</v>
      </c>
      <c r="K1" s="4" t="s">
        <v>45</v>
      </c>
      <c r="L1" s="4" t="s">
        <v>48</v>
      </c>
      <c r="M1" s="4" t="s">
        <v>46</v>
      </c>
      <c r="N1" s="4" t="s">
        <v>3</v>
      </c>
      <c r="O1" s="4" t="s">
        <v>2</v>
      </c>
      <c r="P1" s="4" t="s">
        <v>5</v>
      </c>
      <c r="Q1" s="4" t="s">
        <v>112</v>
      </c>
      <c r="R1" s="4" t="s">
        <v>6</v>
      </c>
      <c r="S1" s="4" t="s">
        <v>43</v>
      </c>
      <c r="T1" s="4" t="s">
        <v>64</v>
      </c>
      <c r="U1" s="39" t="s">
        <v>134</v>
      </c>
      <c r="V1" s="39" t="s">
        <v>335</v>
      </c>
      <c r="W1" s="39" t="s">
        <v>135</v>
      </c>
      <c r="X1" s="39" t="s">
        <v>65</v>
      </c>
      <c r="Y1" s="39" t="s">
        <v>66</v>
      </c>
      <c r="Z1" s="101" t="s">
        <v>296</v>
      </c>
      <c r="AA1" s="4"/>
      <c r="AB1" s="22" t="s">
        <v>68</v>
      </c>
      <c r="AC1" s="22" t="s">
        <v>69</v>
      </c>
      <c r="AD1" s="22" t="s">
        <v>98</v>
      </c>
      <c r="AE1" s="22"/>
      <c r="AF1" s="40" t="s">
        <v>175</v>
      </c>
      <c r="AG1" s="28" t="s">
        <v>99</v>
      </c>
      <c r="AH1" s="28" t="s">
        <v>4</v>
      </c>
      <c r="AI1" s="39" t="s">
        <v>100</v>
      </c>
      <c r="AJ1" s="39" t="s">
        <v>101</v>
      </c>
      <c r="AK1" s="4" t="s">
        <v>7</v>
      </c>
      <c r="AL1" s="4"/>
      <c r="AM1" s="45" t="s">
        <v>13</v>
      </c>
      <c r="AN1" s="4"/>
      <c r="AO1" s="43" t="s">
        <v>95</v>
      </c>
      <c r="AP1" s="4"/>
      <c r="AQ1" s="47" t="s">
        <v>14</v>
      </c>
      <c r="AR1" s="48" t="s">
        <v>97</v>
      </c>
      <c r="AS1" s="47"/>
      <c r="AT1" s="49" t="s">
        <v>15</v>
      </c>
      <c r="AU1" s="49" t="s">
        <v>29</v>
      </c>
      <c r="AV1" s="7"/>
      <c r="AW1" s="6" t="s">
        <v>18</v>
      </c>
      <c r="AX1" s="6" t="s">
        <v>22</v>
      </c>
      <c r="AY1" s="6" t="s">
        <v>19</v>
      </c>
      <c r="AZ1" s="6" t="s">
        <v>23</v>
      </c>
      <c r="BA1" s="6" t="s">
        <v>49</v>
      </c>
      <c r="BB1" s="6" t="s">
        <v>50</v>
      </c>
      <c r="BC1" s="6" t="s">
        <v>20</v>
      </c>
      <c r="BD1" s="6" t="s">
        <v>17</v>
      </c>
      <c r="BE1" s="6" t="s">
        <v>24</v>
      </c>
      <c r="BF1" s="6" t="s">
        <v>109</v>
      </c>
      <c r="BG1" s="6" t="s">
        <v>21</v>
      </c>
      <c r="BH1" s="6" t="s">
        <v>16</v>
      </c>
      <c r="BI1" s="6" t="s">
        <v>67</v>
      </c>
      <c r="BJ1" s="6" t="s">
        <v>119</v>
      </c>
      <c r="BK1" s="6" t="s">
        <v>126</v>
      </c>
      <c r="BL1" s="6" t="s">
        <v>105</v>
      </c>
      <c r="BM1" s="6" t="s">
        <v>65</v>
      </c>
      <c r="BN1" s="6" t="s">
        <v>66</v>
      </c>
      <c r="BO1" s="6"/>
      <c r="BP1" s="7" t="s">
        <v>97</v>
      </c>
      <c r="BQ1" s="7" t="s">
        <v>96</v>
      </c>
    </row>
    <row r="2" spans="1:69" ht="16" customHeight="1">
      <c r="A2" s="18">
        <v>1</v>
      </c>
      <c r="B2" s="17" t="s">
        <v>35</v>
      </c>
      <c r="C2" s="17" t="s">
        <v>476</v>
      </c>
      <c r="D2" s="17" t="s">
        <v>480</v>
      </c>
      <c r="E2" s="18">
        <v>14</v>
      </c>
      <c r="F2" s="18">
        <v>900</v>
      </c>
      <c r="G2" s="18">
        <v>7</v>
      </c>
      <c r="I2" s="20">
        <v>46.533000000000001</v>
      </c>
      <c r="J2" s="20">
        <v>0.27200000000000002</v>
      </c>
      <c r="K2" s="20">
        <v>7.7409999999999997</v>
      </c>
      <c r="L2" s="20">
        <v>1.2999999999999999E-2</v>
      </c>
      <c r="M2" s="20">
        <v>10.468</v>
      </c>
      <c r="N2" s="20">
        <v>0.38300000000000001</v>
      </c>
      <c r="O2" s="20">
        <v>10.787000000000001</v>
      </c>
      <c r="R2" s="20">
        <v>19.879000000000001</v>
      </c>
      <c r="S2" s="20">
        <v>1.6459999999999999</v>
      </c>
      <c r="T2" s="20">
        <v>1.7999999999999999E-2</v>
      </c>
      <c r="U2" s="20">
        <v>1.0999999999999999E-2</v>
      </c>
      <c r="AB2" s="24">
        <f t="shared" ref="AB2:AB4" si="0">-(15.9995/(2*18.9984))*X2</f>
        <v>0</v>
      </c>
      <c r="AC2" s="24">
        <f t="shared" ref="AC2:AC4" si="1">-(15.9995/(2*35.453))*Y2</f>
        <v>0</v>
      </c>
      <c r="AD2" s="24">
        <f>SUM(I2:Z2)</f>
        <v>97.751000000000005</v>
      </c>
      <c r="AF2" s="41">
        <f>IF(AND(Z2&lt;&gt;""),BB2/(BB2+BA2),
IF(AND(AM2="Mag",AO2&lt;&gt;"both"),2/3,
IF(AND(AM2="Ep",AO2&lt;&gt;"both"),1,
IF(AO2="both",BB2/(BB2+BA2),
0
))))</f>
        <v>0.70148184436635763</v>
      </c>
      <c r="AG2" s="21">
        <f>IF(AND(Z2&lt;&gt;""),2*Z2/31.999*159.69,
159.69*(M2/71.85)*(AF2)/2)</f>
        <v>8.1602056143967197</v>
      </c>
      <c r="AH2" s="21">
        <f t="shared" ref="AH2" si="2">IF(AND(Z2&lt;&gt;""),(M2/71.844-4*Z2/31.999)*71.844,
71.85*(M2/71.85)*(1-AF2))</f>
        <v>3.1248880531729681</v>
      </c>
      <c r="AI2" s="20">
        <f>IF(AM2&lt;&gt;"",18.015/2*AT2/(AQ2/(I2*2/60.08+J2*2/79.88+K2*3/101.96+L2*3/151.99+AG2*3/159.69+AH2/71.85+N2/70.94+O2/40.3+P2/74.69+Q2/81.38+R2/56.08+S2/61.98+T2/94.2+U2*5/283.889+V2*3/149.881+W2/80.06+X2/18.9984)),"")</f>
        <v>0</v>
      </c>
      <c r="AJ2" s="20"/>
      <c r="AK2" s="88">
        <f>IF(AM2&lt;&gt;"",SUM(O2,I2,K2,N2,AH2,AG2,P2,Q2,R2,J2,L2,AI2,AJ2,S2,T2,X2,Y2,AB2,AC2,U2,V2),"")</f>
        <v>98.568093667569698</v>
      </c>
      <c r="AL2" s="88"/>
      <c r="AM2" s="45" t="s">
        <v>35</v>
      </c>
      <c r="AN2" s="92"/>
      <c r="AO2" s="87" t="s">
        <v>481</v>
      </c>
      <c r="AP2" s="92"/>
      <c r="AQ2" s="50">
        <f>IF(AND(AO2="Anions",AM2="Amph"),23,
IF(AND(AO2="Cations",AM2="Amph"),BQ2,
IF(AND(AO2="Anions",AM2="Mica"),11,
IF(AND(AO2="Cations",AM2="Mica"),BQ2,
IF(AND(AO2="Anions",AM2="Ti-Chu"),17.5,
IF(AND(AO2="Cations",AM2="Ti-Chu"),BQ2,
IF(AND(AO2="Anions",AM2="F-Ph"),11.5,
IF(AND(AO2="Cations",AM2="F-Ph"),BQ2,
IF(AND(AO2="Anions",AM2="Pl"),8,
IF(AND(AO2="Cations",AM2="Pl"),BQ2,
IF(AND(AO2="Anions",AM2="Dol"),2,
IF(AND(AO2="Cations",AM2="Dol"),BQ2,
IF(AND(AO2="Anions",AM2="Cb"),1,
IF(AND(AO2="Cations",AM2="Cb"),BQ2,
IF(AND(AO2="Anions",AM2="Br"),1,
IF(AND(AO2="Cations",AM2="Br"),BQ2,
IF(AND(AO2="Anions",AM2="Liz"),7,
IF(AND(AO2="Cations",AM2="Liz"),BQ2,
IF(AND(AO2="Anions",AM2="Ep"),12.5,
IF(AND(AO2="Cations",AM2="Ep"),BQ2,
IF(AND(AO2="Anions",AM2="Chum"),17,
IF(AND(AO2="Cations",AM2="Chum"),BQ2,
IF(AND(AO2="Anions",AM2="Ol"),4,
IF(AND(AO2="Cations",AM2="Ol"),BQ2,
IF(AND(AO2="Anions",AM2="Opx"),6,
IF(AND(AO2="Cations",AM2="Opx"),BQ2,
IF(AND(AO2="both",AM2="Opx"),6,
IF(AND(AO2="Anions",AM2="Tlc"),11,
IF(AND(AO2="Cations",AM2="Tlc"),BQ2,
IF(AND(AO2="Anions",AM2="Tr"),23,
IF(AND(AO2="Cations",AM2="Tr"),BQ2,
IF(AND(AO2="Anions",AM2="Atg"),6.824,
IF(AND(AO2="Cations",AM2="Atg"),BQ2,
IF(AND(AO2="Anions",AM2="Chl"),14,
IF(AND(AO2="Cations",AM2="Chl"),BQ2,
IF(AND(AO2="Anions",AM2="Cpx"),6,
IF(AND(AO2="Cations",AM2="Cpx"),BQ2,
IF(AND(AO2="both",AM2="Cpx"),6,
IF(AND(AO2="Anions",AM2="Grt"),12,
IF(AND(AO2="Cations",AM2="Grt"),BQ2,
IF(AND(AO2="both",AM2="Grt"),12,
IF(AND(AO2="Anions",AM2="Mag"),4,
IF(AND(AO2="Cations",AM2="Mag"),BQ2,
IF(AND(AO2="both",AM2="Mag"),4,
IF(AND(AO2="Cations",AM2="Spl"),BQ2,
IF(AND(AO2="both",AM2="Spl"),4,
IF(AND(AO2="Anions",AM2="Ti-Cho"),9.5,
IF(AND(AO2="Cations",AM2="Ti-Cho"),BQ2,
IF(AND(AO2="Anions",AM2="Ilv"),8.5,
IF(AND(AO2="Cations",AM2="Ilv"),BQ2,
IF(AND(AO2="both",AM2="Ilv"),8.5,
IF(AND(AO2="Anions",AM2="Hem"),3,
IF(AND(AO2="Cations",AM2="Hem"),BQ2,
IF(AND(AO2="both",AM2="Hem"),3,
IF(AND(AO2="Anions",AM2="melt"),10,
IF(AND(AO2="both",AM2="Scp"),25.5,
IF(AND(AO2="Anions",AM2="Scp"),25.5,
IF(AND(AO2="Cations",AM2="Scp"),BQ2,
IF(AND(AO2="both",AM2="nol"),15,
IF(AND(AO2="Anions",AM2="nol"),15,
IF(AND(AO2="Cations",AM2="nol"),BQ2,
)))))))))))))))))))))))))))))))))))))))))))))))))))))))))))))</f>
        <v>6</v>
      </c>
      <c r="AR2" s="50">
        <f>IF(AND(AO2="Anions",AM2="Amph"),BP2,
IF(AND(AO2="Cations",AM2="Amph"),15,
IF(AND(AO2="Anions",AM2="Mica"),BP2,
IF(AND(AO2="Cations",AM2="Mica"),7,
IF(AND(AO2="Anions",AM2="Ti-Chu"),BP2,
IF(AND(AO2="Cations",AM2="Ti-Chu"),13,
IF(AND(AO2="Anions",AM2="F-Ph"),BP2,
IF(AND(AO2="Cations",AM2="F-Ph"),8,
IF(AND(AO2="Anions",AM2="Pl"),BP2,
IF(AND(AO2="Cations",AM2="Pl"),5,
IF(AND(AO2="Anions",AM2="Dol"),BP2,
IF(AND(AO2="Cations",AM2="Dol"),2,
IF(AND(AO2="Anions",AM2="Cb"),BP2,
IF(AND(AO2="Cations",AM2="Cb"),1,
IF(AND(AO2="Anions",AM2="Br"),BP2,
IF(AND(AO2="Cations",AM2="Br"),1,
IF(AND(AO2="Anions",AM2="Liz"),BP2,
IF(AND(AO2="Cations",AM2="Liz"),5,
IF(AND(AO2="Anions",AM2="Ep"),BP2,
IF(AND(AO2="Cations",AM2="Ep"),8,
IF(AND(AO2="Anions",AM2="Chum"),BP2,
IF(AND(AO2="Cations",AM2="Chum"),13,
IF(AND(AO2="Anions",AM2="Ol"),BP2,
IF(AND(AO2="Cations",AM2="Ol"),3,
IF(AND(AO2="Anions",AM2="Opx"),BP2,
IF(AND(AO2="Cations",AM2="Opx"),4,
IF(AND(AO2="both",AM2="Opx"),4,
IF(AND(AO2="Anions",AM2="Tlc"),BP2,
IF(AND(AO2="Cations",AM2="Tlc"),7,
IF(AND(AO2="Anions",AM2="Tr"),BP2,
IF(AND(AO2="Cations",AM2="Tr"),15,
IF(AND(AO2="Anions",AM2="Atg"),BP2,
IF(AND(AO2="Cations",AM2="Atg"),4.825,
IF(AND(AO2="Anions",AM2="Chl"),BP2,
IF(AND(AO2="Cations",AM2="Chl"),10,
IF(AND(AO2="Anions",AM2="Cpx"),BP2,
IF(AND(AO2="Cations",AM2="Cpx"),4,
IF(AND(AO2="both",AM2="Cpx"),4,
IF(AND(AO2="Anions",AM2="Grt"),BP2,
IF(AND(AO2="Cations",AM2="Grt"),8,
IF(AND(AO2="both",AM2="Grt"),8,
IF(AND(AO2="Anions",AM2="Mag"),BP2,
IF(AND(AO2="Cations",AM2="Mag"),3,
IF(AND(AO2="both",AM2="Mag"),3,
IF(AND(AO2="Cations",AM2="Spl"),3,
IF(AND(AO2="both",AM2="Spl"),3,
IF(AND(AO2="Anions",AM2="Ti-Cho"),BP2,
IF(AND(AO2="Cations",AM2="Ti-Cho"),7,
IF(AND(AO2="Anions",AM2="Ilv"),BP2,
IF(AND(AO2="Cations",AM2="Ilv"),6,
IF(AND(AO2="both",AM2="Ilv"),6,
IF(AND(AO2="Anions",AM2="Hem"),BP2,
IF(AND(AO2="Cations",AM2="Hem"),2,
IF(AND(AO2="both",AM2="Hem"),2,
IF(AND(AO2="Anions",AM2="Scp"),BP2,
IF(AND(AO2="Cations",AM2="Scp"),16,
IF(AND(AO2="both",AM2="Scp"),16,
IF(AND(AO2="Anions",AM2="nol"),BP2,
IF(AND(AO2="Cations",AM2="nol"),10,
IF(AND(AO2="both",AM2="nol"),10,
))))))))))))))))))))))))))))))))))))))))))))))))))))))))))))</f>
        <v>4</v>
      </c>
      <c r="AS2" s="51"/>
      <c r="AT2" s="50">
        <f>IF(AM2="Amph",2-BM2-BN2,
IF(AM2="",0,
IF(AM2="Mica",2-BM2-BN2,
IF(AM2="Ti-Chu",2-BM2-2*AX2-BN2,
IF(AM2="Ti-Cho",2-BM2-2*AX2-BN2,
IF(AM2="F-Ph",2-BM2-BN2,
IF(AM2="Pl",0,
IF(AM2="Dol",0,
IF(AM2="Cb",0,
IF(AM2="Br",2,
IF(AM2="Bal",40,
IF(AM2="Liz",4,
IF(AM2="Ep",1,
IF(AM2="Chum",2-BM2-BN2,
IF(AM2="Ol",0,
IF(AM2="Opx",0,
IF(AM2="Tlc",2,
IF(AM2="Tr",2,
IF(AM2="Atg",3.647,
IF(AM2="Chl",8,
IF(AM2="Cpx",0,
IF(AM2="Grt",0,
IF(AM2="Ilv",0.5,
IF(AM2="Mag",0,
IF(AM2="Spl",0,
IF(AM2="Hem",0,
IF(AM2="Scp",0,
IF(AM2="nol",2
))))))))))))))))))))))))))))</f>
        <v>0</v>
      </c>
      <c r="AU2" s="50">
        <f t="shared" ref="AU2" si="3">IF(AM2="Dol",2,
IF(AM2="Cb",1,
0))</f>
        <v>0</v>
      </c>
      <c r="AV2" s="12"/>
      <c r="AW2" s="11">
        <f t="shared" ref="AW2" si="4">IF(AO2="Anions",I2/60.084*AQ2/(I2*2/60.08+J2*2/79.88+K2*3/101.96+L2*3/151.99+AG2*3/159.69+AH2/71.85+N2/70.94+O2/40.3+P2/74.69+Q2/81.38+R2/56.08+S2/61.98+T2/94.2+U2*5/141.944522+V2*3/149.881+W2*3/80.06+X2/18.9984+Y2/35.453),
IF(AO2="Cations",I2/60.084*AR2/(I2/60.08+J2/79.88+K2*2/101.96+L2*2/151.99+AG2*2/159.69+AH2/71.85+N2/70.94+O2/40.3+P2/74.69+Q2/81.38+R2/56.08+S2*2/61.98+T2*2/94.2+U2*2/141.944522+V2*2/149.881+W2/80.06),
IF(AO2="both",I2/60.084*AR2/(I2/60.08+J2/79.88+K2*2/101.96+L2*2/151.99+M2/71.85+N2/70.94+O2/40.3+P2/74.69+Q2/81.38+R2/56.08+S2*2/61.98+T2*2/94.2+U2*2/141.944522+V2*2/149.881+W2/80.06+X2/18.9984+Y2/35.453),
)))</f>
        <v>1.7633324508966057</v>
      </c>
      <c r="AX2" s="11">
        <f t="shared" ref="AX2" si="5">IF(AO2="Anions",J2/79.88*AQ2/(I2*2/60.08+J2*2/79.88+K2*3/101.96+L2*3/151.99+AG2*3/159.69+AH2/71.85+N2/70.94+O2/40.3+P2/74.69+Q2/81.38+R2/56.08+S2/61.98+T2/94.2+U2*5/141.944522+V2*3/149.881+W2*3/80.06+X2/18.9984+Y2/35.453),
IF(AO2="Cations",J2/79.88*AR2/(I2/60.08+J2/79.88+K2*2/101.96+L2*2/151.99+AG2*2/159.69+AH2/71.85+N2/70.94+O2/40.3+P2/74.69+Q2/81.38+R2/56.08+S2*2/61.98+T2*2/94.2+U2*2/141.944522+V2*2/149.881+W2/80.06),
IF(AO2="both",J2/79.88*AR2/(I2/60.08+J2/79.88+K2*2/101.96+L2*2/151.99+M2/71.85+N2/70.94+O2/40.3+P2/74.69+Q2/81.38+R2/56.08+S2*2/61.98+T2*2/94.2+U2*2/141.944522+V2*2/149.881+W2/80.06+X2/18.9984+Y2/35.453),
)))</f>
        <v>7.7528759072652276E-3</v>
      </c>
      <c r="AY2" s="11">
        <f t="shared" ref="AY2" si="6">IF(AO2="Anions",2*K2/101.96*AQ2/(I2*2/60.08+J2*2/79.88+K2*3/101.96+L2*3/151.99+AG2*3/159.69+AH2/71.85+N2/70.94+O2/40.3+P2/74.69+Q2/81.38+R2/56.08+S2/61.98+T2/94.2+U2*5/141.944522+V2*3/149.881+W2*3/80.06+X2/18.9984+Y2/35.453),
IF(AO2="Cations",2*K2/101.96*AR2/(I2/60.08+J2/79.88+K2*2/101.96+L2*2/151.99+AG2*2/159.69+AH2/71.85+N2/70.94+O2/40.3+P2/74.69+Q2/81.38+R2/56.08+S2*2/61.98+T2*2/94.2+U2*2/141.944522+V2*2/149.881+W2/80.06),
IF(AO2="both",2*K2/101.96*AR2/(I2/60.08+J2/79.88+K2*2/101.96+L2*2/151.99+M2/71.85+N2/70.94+O2/40.3+P2/74.69+Q2/81.38+R2/56.08+S2*2/61.98+T2*2/94.2+U2*2/141.944522+V2*2/149.881+W2/80.06+X2/18.9984+Y2/35.453),
)))</f>
        <v>0.34572375487240048</v>
      </c>
      <c r="AZ2" s="11">
        <f t="shared" ref="AZ2" si="7">IF(AO2="Anions",2*L2/151.99*AQ2/(I2*2/60.08+J2*2/79.88+K2*3/101.96+L2*3/151.99+AG2*3/159.69+AH2/71.85+N2/70.94+O2/40.3+P2/74.69+Q2/81.38+R2/56.08+S2/61.98+T2/94.2+U2*5/141.944522+V2*3/149.881+W2*3/80.06+X2/18.9984+Y2/35.453),
IF(AO2="Cations",2*L2/151.99*AR2/(I2/60.08+J2/79.88+K2*2/101.96+L2*2/151.99+AG2*2/159.69+AH2/71.85+N2/70.94+O2/40.3+P2/74.69+Q2/81.38+R2/56.08+S2*2/61.98+T2*2/94.2+U2*2/141.944522+V2*2/149.881+W2/80.06),
IF(AO2="both",2*L2/151.99*AR2/(I2/60.08+J2/79.88+K2*2/101.96+L2*2/151.99+M2/71.85+N2/70.94+O2/40.3+P2/74.69+Q2/81.38+R2/56.08+S2*2/61.98+T2*2/94.2+U2*2/141.944522+V2*2/149.881+W2/80.06+X2/18.9984+Y2/35.453),
)))</f>
        <v>3.8948462443061756E-4</v>
      </c>
      <c r="BA2" s="11">
        <f t="shared" ref="BA2" si="8">IF(AO2="Anions",AH2/71.85*AQ2/(I2*2/60.08+J2*2/79.88+K2*3/101.96+L2*3/151.99+AG2*3/159.69+AH2/71.85+N2/70.94+O2/40.3+P2/74.69+Q2/81.38+R2/56.08+S2/61.98+T2/94.2+U2*5/141.944522+V2*3/149.881+W2*3/80.06+X2/18.9984+Y2/35.453),
IF(AO2="Cations",AH2/71.85*AR2/(I2/60.08+J2/79.88+K2*2/101.96+L2*2/151.99+AG2*2/159.69+AH2/71.85+N2/70.94+O2/40.3+P2/74.69+Q2/81.38+R2/56.08+S2*2/61.98+T2*2/94.2+U2*2/141.944522+V2*2/149.881+W2/80.06),
IF(AO2="both",M2/71.85*AR2/(I2/60.08+J2/79.88+K2*2/101.96+L2*2/151.99+M2/71.85+N2/70.94+O2/40.3+P2/74.69+Q2/81.38+R2/56.08+S2*2/61.98+T2*2/94.2+U2*2/141.944522+V2*2/149.881+W2/80.06+X2/18.9984+Y2/35.453)-BB2,
)))</f>
        <v>9.9023820035184118E-2</v>
      </c>
      <c r="BB2" s="11">
        <f t="shared" ref="BB2" si="9">IF(AO2="Anions",2*AG2/159.69*AQ2/(I2*2/60.08+J2*2/79.88+K2*3/101.96+L2*3/151.99+AG2*3/159.69+AH2/71.85+N2/70.94+O2/40.3+P2/74.69+Q2/81.38+R2/56.08+S2/61.98+T2/94.2+U2*5/141.944522+V2*3/149.881+W2*3/80.06+X2/18.9984+Y2/35.453),
IF(AO2="Cations",2*AG2/159.69*AR2/(I2/60.08+J2/79.88+K2*2/101.96+L2*2/151.99+AG2*2/159.69+AH2/71.85+N2/70.94+O2/40.3+P2/74.69+Q2/81.38+R2/56.08+S2*2/61.98+T2*2/94.2+U2*2/141.944522+V2*2/149.881+W2/80.06),
IF(AO2="both",2*AQ2-(AW2*4+AX2*4+AY2*3+AZ2*3+(M2/71.85*AR2/(I2/60.08+J2/79.88+K2*2/101.96+L2*2/151.99+M2/71.85+N2/70.94+O2/40.3+P2/74.69+Q2/81.38+R2/56.08+S2*2/61.98+T2*2/94.2+U2*2/141.944522+V2*2/149.881+W2/80.06)*2+BC2*2+BD2*2+BE2*2+BF2*2+BG2*2+BH2+BI2+BJ2*5+BK2*3+BL2*3+BM2+BN2)),
)))</f>
        <v>0.23269409449163447</v>
      </c>
      <c r="BC2" s="11">
        <f t="shared" ref="BC2" si="10">IF(AO2="Anions",N2/70.94*AQ2/(I2*2/60.08+J2*2/79.88+K2*3/101.96+L2*3/151.99+AG2*3/159.69+AH2/71.85+N2/70.94+O2/40.3+P2/74.69+Q2/81.38+R2/56.08+S2/61.98+T2/94.2+U2*5/141.944522+V2*3/149.881+W2*3/80.06+X2/18.9984+Y2/35.453),
IF(AO2="Cations",N2/70.94*AR2/(I2/60.08+J2/79.88+K2*2/101.96+L2*2/151.99+AG2*2/159.69+AH2/71.85+N2/70.94+O2/40.3+P2/74.69+Q2/81.38+R2/56.08+S2*2/61.98+T2*2/94.2+U2*2/141.944522+V2*2/149.881+W2/80.06),
IF(AO2="both",N2/70.94*AR2/(I2/60.08+J2/79.88+K2*2/101.96+L2*2/151.99+M2/71.85+N2/70.94+O2/40.3+P2/74.69+Q2/81.38+R2/56.08+S2*2/61.98+T2*2/94.2+U2*2/141.944522+V2*2/149.881+W2/80.06+X2/18.9984+Y2/35.453),
)))</f>
        <v>1.2292481820900257E-2</v>
      </c>
      <c r="BD2" s="11">
        <f t="shared" ref="BD2" si="11">IF(AO2="Anions",O2/40.3*AQ2/(I2*2/60.08+J2*2/79.88+K2*3/101.96+L2*3/151.99+AG2*3/159.69+AH2/71.85+N2/70.94+O2/40.3+P2/74.69+Q2/81.38+R2/56.08+S2/61.98+T2/94.2+U2*5/141.944522+V2*3/149.881+W2*3/80.06+X2/18.9984+Y2/35.453),
IF(AO2="Cations",O2/40.3*AR2/(I2/60.08+J2/79.88+K2*2/101.96+L2*2/151.99+AG2*2/159.69+AH2/71.85+N2/70.94+O2/40.3+P2/74.69+Q2/81.38+R2/56.08+S2*2/61.98+T2*2/94.2+U2*2/141.944522+V2*2/149.881+W2/80.06),
IF(AO2="both",O2/40.3*AR2/(I2/60.08+J2/79.88+K2*2/101.96+L2*2/151.99+M2/71.85+N2/70.94+O2/40.3+P2/74.69+Q2/81.38+R2/56.08+S2*2/61.98+T2*2/94.2+U2*2/141.944522+V2*2/149.881+W2/80.06+X2/18.9984+Y2/35.453),
)))</f>
        <v>0.60943531603453882</v>
      </c>
      <c r="BE2" s="11">
        <f t="shared" ref="BE2" si="12">IF(AO2="Anions",P2/74.69*AQ2/(I2*2/60.08+J2*2/79.88+K2*3/101.96+L2*3/151.99+AG2*3/159.69+AH2/71.85+N2/70.94+O2/40.3+P2/74.69+Q2/81.38+R2/56.08+S2/61.98+T2/94.2+U2*5/141.944522+V2*3/149.881+W2*3/80.06+X2/18.9984+Y2/35.453),
IF(AO2="Cations",P2/74.69*AR2/(I2/60.08+J2/79.88+K2*2/101.96+L2*2/151.99+AG2*2/159.69+AH2/71.85+N2/70.94+O2/40.3+P2/74.69+Q2/81.38+R2/56.08+S2*2/61.98+T2*2/94.2+U2*2/141.944522+V2*2/149.881+W2/80.06),
IF(AO2="both",P2/74.69*AR2/(I2/60.08+J2/79.88+K2*2/101.96+L2*2/151.99+M2/71.85+N2/70.94+O2/40.3+P2/74.69+Q2/81.38+R2/56.08+S2*2/61.98+T2*2/94.2+U2*2/141.944522+V2*2/149.881+W2/80.06+X2/18.9984+Y2/35.453),
)))</f>
        <v>0</v>
      </c>
      <c r="BF2" s="11">
        <f t="shared" ref="BF2" si="13">IF(AO2="Anions",Q2/81.38*AQ2/(I2*2/60.08+J2*2/79.88+K2*3/101.96+L2*3/151.99+AG2*3/159.69+AH2/71.85+N2/70.94+O2/40.3+P2/74.69+Q2/81.38+R2/56.08+S2/61.98+T2/94.2+U2*5/141.944522+V2*3/149.881+W2*3/80.06+X2/18.9984+Y2/35.453),
IF(AO2="Cations",Q2/81.38*AR2/(I2/60.08+J2/79.88+K2*2/101.96+L2*2/151.99+AG2*2/159.69+AH2/71.85+N2/70.94+O2/40.3+P2/74.69+Q2/81.38+R2/56.08+S2*2/61.98+T2*2/94.2+U2*2/141.944522+V2*2/149.881+W2/80.06),
IF(AO2="both",Q2/81.38*AR2/(I2/60.08+J2/79.88+K2*2/101.96+L2*2/151.99+M2/71.85+N2/70.94+O2/40.3+P2/74.69+Q2/81.38+R2/56.08+S2*2/61.98+T2*2/94.2+U2*2/141.944522+V2*2/149.881+W2/80.06+X2/18.9984+Y2/35.453),
)))</f>
        <v>0</v>
      </c>
      <c r="BG2" s="11">
        <f t="shared" ref="BG2" si="14">IF(AO2="Anions",R2/56.08*AQ2/(I2*2/60.08+J2*2/79.88+K2*3/101.96+L2*3/151.99+AG2*3/159.69+AH2/71.85+N2/70.94+O2/40.3+P2/74.69+Q2/81.38+R2/56.08+S2/61.98+T2/94.2+U2*5/141.944522+V2*3/149.881+W2*3/80.06+X2/18.9984+Y2/35.453),
IF(AO2="Cations",R2/56.08*AR2/(I2/60.08+J2/79.88+K2*2/101.96+L2*2/151.99+AG2*2/159.69+AH2/71.85+N2/70.94+O2/40.3+P2/74.69+Q2/81.38+R2/56.08+S2*2/61.98+T2*2/94.2+U2*2/141.944522+V2*2/149.881+W2/80.06),
IF(AO2="both",R2/56.08*AR2/(I2/60.08+J2/79.88+K2*2/101.96+L2*2/151.99+M2/71.85+N2/70.94+O2/40.3+P2/74.69+Q2/81.38+R2/56.08+S2*2/61.98+T2*2/94.2+U2*2/141.944522+V2*2/149.881+W2/80.06+X2/18.9984+Y2/35.453),
)))</f>
        <v>0.80708358348517173</v>
      </c>
      <c r="BH2" s="11">
        <f t="shared" ref="BH2" si="15">IF(AO2="Anions",2*S2/61.98*AQ2/(I2*2/60.08+J2*2/79.88+K2*3/101.96+L2*3/151.99+AG2*3/159.69+AH2/71.85+N2/70.94+O2/40.3+P2/74.69+Q2/81.38+R2/56.08+S2/61.98+T2/94.2+U2*5/141.944522+V2*3/149.881+W2*3/80.06+X2/18.9984+Y2/35.453),
IF(AO2="Cations",2*S2/61.98*AR2/(I2/60.08+J2/79.88+K2*2/101.96+L2*2/151.99+AG2*2/159.69+AH2/71.85+N2/70.94+O2/40.3+P2/74.69+Q2/81.38+R2/56.08+S2*2/61.98+T2*2/94.2+U2*2/141.944522+V2*2/149.881+W2/80.06),
IF(AO2="both",2*S2/61.98*AR2/(I2/60.08+J2/79.88+K2*2/101.96+L2*2/151.99+M2/71.85+N2/70.94+O2/40.3+P2/74.69+Q2/81.38+R2/56.08+S2*2/61.98+T2*2/94.2+U2*2/141.944522+V2*2/149.881+W2/80.06+X2/18.9984+Y2/35.453),
)))</f>
        <v>0.12093172268799733</v>
      </c>
      <c r="BI2" s="11">
        <f t="shared" ref="BI2" si="16">IF(AO2="Anions",2*T2/94.2*AQ2/(I2*2/60.08+J2*2/79.88+K2*3/101.96+L2*3/151.99+AG2*3/159.69+AH2/71.85+N2/70.94+O2/40.3+P2/74.69+Q2/81.38+R2/56.08+S2/61.98+T2/94.2+U2*5/141.944522+V2*3/149.881+W2*3/80.06+X2/18.9984+Y2/35.453),
IF(AO2="Cations",2*T2/94.2*AR2/(I2/60.08+J2/79.88+K2*2/101.96+L2*2/151.99+AG2*2/159.69+AH2/71.85+N2/70.94+O2/40.3+P2/74.69+Q2/81.38+R2/56.08+S2*2/61.98+T2*2/94.2+U2*2/141.944522+V2*2/149.881+W2/80.06),
IF(AO2="both",2*T2/94.2*AR2/(I2/60.08+J2/79.88+K2*2/101.96+L2*2/151.99+M2/71.85+N2/70.94+O2/40.3+P2/74.69+Q2/81.38+R2/56.08+S2*2/61.98+T2*2/94.2+U2*2/141.944522+V2*2/149.881+W2/80.06+X2/18.9984+Y2/35.453),
)))</f>
        <v>8.7012887898887167E-4</v>
      </c>
      <c r="BJ2" s="11">
        <f t="shared" ref="BJ2" si="17">IF(AO2="Anions",U2*2/141.944522*AQ2/(I2*2/60.08+J2*2/79.88+K2*3/101.96+L2*3/151.99+AG2*3/159.69+AH2/71.85+N2/70.94+O2/40.3+P2/74.69+Q2/81.38+R2/56.08+S2/61.98+T2/94.2+U2*5/141.944522+V2*3/149.881+W2*3/80.06+X2/18.9984+Y2/35.453),
IF(AO2="Cations",U2*2/141.944522*AR2/(I2/60.08+J2/79.88+K2*2/101.96+L2*2/151.99+AG2*2/159.69+AH2/71.85+N2/70.94+O2/40.3+P2/74.69+Q2/81.38+R2/56.08+S2*2/61.98+T2*2/94.2+U2*2/141.944522+V2*2/149.881+W2/80.06),
IF(AO2="both",U2*2/141.944522*AR2/(I2/60.08+J2/79.88+K2*2/101.96+L2*2/151.99+M2/71.85+N2/70.94+O2/40.3+P2/74.69+Q2/81.38+R2/56.08+S2*2/61.98+T2*2/94.2+U2*2/141.944522+V2*2/149.881+W2/80.06+X2/18.9984+Y2/35.453),
)))</f>
        <v>3.5288730010864889E-4</v>
      </c>
      <c r="BK2" s="11">
        <f t="shared" ref="BK2" si="18">IF(AO2="Anions",V2*2/149.881*AQ2/(I2*2/60.08+J2*2/79.88+K2*3/101.96+L2*3/151.99+AG2*3/159.69+AH2/71.85+N2/70.94+O2/40.3+P2/74.69+Q2/81.38+R2/56.08+S2/61.98+T2/94.2+U2*5/141.944522+V2*3/149.881+W2*3/80.06+X2/18.9984+Y2/35.453),
IF(AO2="Cations",V2*2/149.881*AR2/(I2/60.08+J2/79.88+K2*2/101.96+L2*2/151.99+AG2*2/159.69+AH2/71.85+N2/70.94+O2/40.3+P2/74.69+Q2/81.38+R2/56.08+S2*2/61.98+T2*2/94.2+U2*2/141.944522+V2*2/149.881+W2/80.06),
IF(AO2="both",V2*2/149.881*AR2/(I2/60.08+J2/79.88+K2*2/101.96+L2*2/151.99+M2/71.85+N2/70.94+O2/40.3+P2/74.69+Q2/81.38+R2/56.08+S2*2/61.98+T2*2/94.2+U2*2/141.944522+V2*2/149.881+W2/80.06+X2/18.9984+Y2/35.453),
)))</f>
        <v>0</v>
      </c>
      <c r="BL2" s="11">
        <f t="shared" ref="BL2" si="19">IF(AO2="Anions",W2/80.06*AQ2/(I2*2/60.08+J2*2/79.88+K2*3/101.96+L2*3/151.99+AG2*3/159.69+AH2/71.85+N2/70.94+O2/40.3+P2/74.69+Q2/81.38+R2/56.08+S2/61.98+T2/94.2+U2*5/141.944522+V2*3/149.881+W2*3/80.06+X2/18.9984+Y2/35.453),
IF(AO2="Cations",W2/80.06*AR2/(I2/60.08+J2/79.88+K2*2/101.96+L2*2/151.99+AG2*2/159.69+AH2/71.85+N2/70.94+O2/40.3+P2/74.69+Q2/81.38+R2/56.08+S2*2/61.98+T2*2/94.2+U2*2/141.944522+V2*2/149.881+W2/80.06),
IF(AO2="both",W2/80.06*AR2/(I2/60.08+J2/79.88+K2*2/101.96+L2*2/151.99+M2/71.85+N2/70.94+O2/40.3+P2/74.69+Q2/81.38+R2/56.08+S2*2/61.98+T2*2/94.2+U2*2/141.944522+V2*2/149.881+W2/80.06+X2/18.9984+Y2/35.453),
)))</f>
        <v>0</v>
      </c>
      <c r="BM2" s="34">
        <f t="shared" ref="BM2" si="20">IF(AO2="Anions",X2/18.9984*AQ2/(I2*2/60.08+J2*2/79.88+K2*3/101.96+L2*3/151.99+AG2*3/159.69+AH2/71.85+N2/70.94+O2/40.3+P2/74.69+Q2/81.38+R2/56.08+S2/61.98+T2/94.2+U2*5/141.944522+V2*3/149.881+W2*3/80.06+X2/18.9984+Y2/35.453),
IF(AO2="Cations",X2/18.9984*AR2/(I2/60.08+J2/79.88+K2*2/101.96+L2*2/151.99+AG2*2/159.69+AH2/71.85+N2/70.94+O2/40.3+P2/74.69+Q2/81.38+R2/56.08+S2*2/61.98+T2*2/94.2+U2*2/141.944522+V2*2/149.881+W2/80.06),
IF(AO2="both",X2/18.9984*AR2/(I2/60.08+J2/79.88+K2*2/101.96+L2*2/151.99+M2/71.85+N2/70.94+O2/40.3+P2/74.69+Q2/81.38+R2/56.08+S2*2/61.98+T2*2/94.2+U2*2/141.944522+V2*2/149.881+W2/80.06+X2/18.9984+Y2/35.453),
)))</f>
        <v>0</v>
      </c>
      <c r="BN2" s="11">
        <f t="shared" ref="BN2" si="21">IF(AO2="Anions",Y2/35.453*AQ2/(I2*2/60.08+J2*2/79.88+K2*3/101.96+L2*3/151.99+AG2*3/159.69+AH2/71.85+N2/70.94+O2/40.3+P2/74.69+Q2/81.38+R2/56.08+S2/61.98+T2/94.2+U2*5/141.944522+V2*3/149.881+W2*3/80.06+X2/18.9984+Y2/35.453),
IF(AO2="Cations",Y2/35.453*AR2/(I2/60.08+J2/79.88+K2*2/101.96+L2*2/151.99+AG2*2/159.69+AH2/71.85+N2/70.94+O2/40.3+P2/74.69+Q2/81.38+R2/56.08+S2*2/61.98+T2*2/94.2+U2*2/141.944522+V2*2/149.881+W2/80.06),
IF(AO2="both",Y2/35.453*AR2/(I2/60.08+J2/79.88+K2*2/101.96+L2*2/151.99+M2/71.85+N2/70.94+O2/40.3+P2/74.69+Q2/81.38+R2/56.08+S2*2/61.98+T2*2/94.2+U2*2/141.944522+V2*2/149.881+W2/80.06+X2/18.9984+Y2/35.453),
)))</f>
        <v>0</v>
      </c>
      <c r="BO2" s="11"/>
      <c r="BP2" s="12">
        <f>SUM(AW2:BK2)</f>
        <v>3.999882601035226</v>
      </c>
      <c r="BQ2" s="12">
        <f>AW2*2+AX2*2+AY2*3/2+AZ2*3/2+BA2+BB2*3/2+BC2+BD2+BE2+BF2+BG2+BH2/2+BI2/2+BM2+BN2+BK2*3/2</f>
        <v>5.9991177817497281</v>
      </c>
    </row>
    <row r="3" spans="1:69" ht="16" customHeight="1">
      <c r="A3" s="18">
        <v>2</v>
      </c>
      <c r="B3" s="17" t="s">
        <v>35</v>
      </c>
      <c r="C3" s="17" t="s">
        <v>477</v>
      </c>
      <c r="D3" s="17" t="s">
        <v>480</v>
      </c>
      <c r="E3" s="18">
        <v>14</v>
      </c>
      <c r="F3" s="18">
        <v>900</v>
      </c>
      <c r="G3" s="18">
        <v>7</v>
      </c>
      <c r="I3" s="20">
        <v>48.918999999999997</v>
      </c>
      <c r="J3" s="20">
        <v>0.24</v>
      </c>
      <c r="K3" s="20">
        <v>7.4089999999999998</v>
      </c>
      <c r="M3" s="20">
        <v>9.6270000000000007</v>
      </c>
      <c r="N3" s="20">
        <v>0.371</v>
      </c>
      <c r="O3" s="20">
        <v>10.85</v>
      </c>
      <c r="R3" s="20">
        <v>19.905000000000001</v>
      </c>
      <c r="S3" s="20">
        <v>1.792</v>
      </c>
      <c r="U3" s="20">
        <v>5.0000000000000001E-3</v>
      </c>
      <c r="AB3" s="24">
        <f t="shared" si="0"/>
        <v>0</v>
      </c>
      <c r="AC3" s="24">
        <f t="shared" si="1"/>
        <v>0</v>
      </c>
      <c r="AD3" s="24">
        <f t="shared" ref="AD3:AD4" si="22">SUM(I3:Z3)</f>
        <v>99.117999999999981</v>
      </c>
      <c r="AF3" s="41">
        <f t="shared" ref="AF3:AF4" si="23">IF(AND(Z3&lt;&gt;""),BB3/(BB3+BA3),
IF(AND(AM3="Mag",AO3&lt;&gt;"both"),2/3,
IF(AND(AM3="Ep",AO3&lt;&gt;"both"),1,
IF(AO3="both",BB3/(BB3+BA3),
0
))))</f>
        <v>0.46181921026270661</v>
      </c>
      <c r="AG3" s="21">
        <f t="shared" ref="AG3:AG4" si="24">IF(AND(Z3&lt;&gt;""),2*Z3/31.999*159.69,
159.69*(M3/71.85)*(AF3)/2)</f>
        <v>4.9406480623195588</v>
      </c>
      <c r="AH3" s="21">
        <f t="shared" ref="AH3:AH4" si="25">IF(AND(Z3&lt;&gt;""),(M3/71.844-4*Z3/31.999)*71.844,
71.85*(M3/71.85)*(1-AF3))</f>
        <v>5.1810664628009242</v>
      </c>
      <c r="AI3" s="20">
        <f t="shared" ref="AI3:AI4" si="26">IF(AM3&lt;&gt;"",18.015/2*AT3/(AQ3/(I3*2/60.08+J3*2/79.88+K3*3/101.96+L3*3/151.99+AG3*3/159.69+AH3/71.85+N3/70.94+O3/40.3+P3/74.69+Q3/81.38+R3/56.08+S3/61.98+T3/94.2+U3*5/283.889+V3*3/149.881+W3/80.06+X3/18.9984)),"")</f>
        <v>0</v>
      </c>
      <c r="AJ3" s="20"/>
      <c r="AK3" s="88">
        <f t="shared" ref="AK3:AK4" si="27">IF(AM3&lt;&gt;"",SUM(O3,I3,K3,N3,AH3,AG3,P3,Q3,R3,J3,L3,AI3,AJ3,S3,T3,X3,Y3,AB3,AC3,U3,V3),"")</f>
        <v>99.612714525120467</v>
      </c>
      <c r="AL3" s="88"/>
      <c r="AM3" s="45" t="s">
        <v>35</v>
      </c>
      <c r="AN3" s="92"/>
      <c r="AO3" s="87" t="s">
        <v>481</v>
      </c>
      <c r="AP3" s="92"/>
      <c r="AQ3" s="50">
        <f t="shared" ref="AQ3:AQ4" si="28">IF(AND(AO3="Anions",AM3="Amph"),23,
IF(AND(AO3="Cations",AM3="Amph"),BQ3,
IF(AND(AO3="Anions",AM3="Mica"),11,
IF(AND(AO3="Cations",AM3="Mica"),BQ3,
IF(AND(AO3="Anions",AM3="Ti-Chu"),17.5,
IF(AND(AO3="Cations",AM3="Ti-Chu"),BQ3,
IF(AND(AO3="Anions",AM3="F-Ph"),11.5,
IF(AND(AO3="Cations",AM3="F-Ph"),BQ3,
IF(AND(AO3="Anions",AM3="Pl"),8,
IF(AND(AO3="Cations",AM3="Pl"),BQ3,
IF(AND(AO3="Anions",AM3="Dol"),2,
IF(AND(AO3="Cations",AM3="Dol"),BQ3,
IF(AND(AO3="Anions",AM3="Cb"),1,
IF(AND(AO3="Cations",AM3="Cb"),BQ3,
IF(AND(AO3="Anions",AM3="Br"),1,
IF(AND(AO3="Cations",AM3="Br"),BQ3,
IF(AND(AO3="Anions",AM3="Liz"),7,
IF(AND(AO3="Cations",AM3="Liz"),BQ3,
IF(AND(AO3="Anions",AM3="Ep"),12.5,
IF(AND(AO3="Cations",AM3="Ep"),BQ3,
IF(AND(AO3="Anions",AM3="Chum"),17,
IF(AND(AO3="Cations",AM3="Chum"),BQ3,
IF(AND(AO3="Anions",AM3="Ol"),4,
IF(AND(AO3="Cations",AM3="Ol"),BQ3,
IF(AND(AO3="Anions",AM3="Opx"),6,
IF(AND(AO3="Cations",AM3="Opx"),BQ3,
IF(AND(AO3="both",AM3="Opx"),6,
IF(AND(AO3="Anions",AM3="Tlc"),11,
IF(AND(AO3="Cations",AM3="Tlc"),BQ3,
IF(AND(AO3="Anions",AM3="Tr"),23,
IF(AND(AO3="Cations",AM3="Tr"),BQ3,
IF(AND(AO3="Anions",AM3="Atg"),6.824,
IF(AND(AO3="Cations",AM3="Atg"),BQ3,
IF(AND(AO3="Anions",AM3="Chl"),14,
IF(AND(AO3="Cations",AM3="Chl"),BQ3,
IF(AND(AO3="Anions",AM3="Cpx"),6,
IF(AND(AO3="Cations",AM3="Cpx"),BQ3,
IF(AND(AO3="both",AM3="Cpx"),6,
IF(AND(AO3="Anions",AM3="Grt"),12,
IF(AND(AO3="Cations",AM3="Grt"),BQ3,
IF(AND(AO3="both",AM3="Grt"),12,
IF(AND(AO3="Anions",AM3="Mag"),4,
IF(AND(AO3="Cations",AM3="Mag"),BQ3,
IF(AND(AO3="both",AM3="Mag"),4,
IF(AND(AO3="Cations",AM3="Spl"),BQ3,
IF(AND(AO3="both",AM3="Spl"),4,
IF(AND(AO3="Anions",AM3="Ti-Cho"),9.5,
IF(AND(AO3="Cations",AM3="Ti-Cho"),BQ3,
IF(AND(AO3="Anions",AM3="Ilv"),8.5,
IF(AND(AO3="Cations",AM3="Ilv"),BQ3,
IF(AND(AO3="both",AM3="Ilv"),8.5,
IF(AND(AO3="Anions",AM3="Hem"),3,
IF(AND(AO3="Cations",AM3="Hem"),BQ3,
IF(AND(AO3="both",AM3="Hem"),3,
IF(AND(AO3="Anions",AM3="melt"),10,
IF(AND(AO3="both",AM3="Scp"),25.5,
IF(AND(AO3="Anions",AM3="Scp"),25.5,
IF(AND(AO3="Cations",AM3="Scp"),BQ3,
IF(AND(AO3="both",AM3="nol"),15,
IF(AND(AO3="Anions",AM3="nol"),15,
IF(AND(AO3="Cations",AM3="nol"),BQ3,
)))))))))))))))))))))))))))))))))))))))))))))))))))))))))))))</f>
        <v>6</v>
      </c>
      <c r="AR3" s="50">
        <f t="shared" ref="AR3:AR4" si="29">IF(AND(AO3="Anions",AM3="Amph"),BP3,
IF(AND(AO3="Cations",AM3="Amph"),15,
IF(AND(AO3="Anions",AM3="Mica"),BP3,
IF(AND(AO3="Cations",AM3="Mica"),7,
IF(AND(AO3="Anions",AM3="Ti-Chu"),BP3,
IF(AND(AO3="Cations",AM3="Ti-Chu"),13,
IF(AND(AO3="Anions",AM3="F-Ph"),BP3,
IF(AND(AO3="Cations",AM3="F-Ph"),8,
IF(AND(AO3="Anions",AM3="Pl"),BP3,
IF(AND(AO3="Cations",AM3="Pl"),5,
IF(AND(AO3="Anions",AM3="Dol"),BP3,
IF(AND(AO3="Cations",AM3="Dol"),2,
IF(AND(AO3="Anions",AM3="Cb"),BP3,
IF(AND(AO3="Cations",AM3="Cb"),1,
IF(AND(AO3="Anions",AM3="Br"),BP3,
IF(AND(AO3="Cations",AM3="Br"),1,
IF(AND(AO3="Anions",AM3="Liz"),BP3,
IF(AND(AO3="Cations",AM3="Liz"),5,
IF(AND(AO3="Anions",AM3="Ep"),BP3,
IF(AND(AO3="Cations",AM3="Ep"),8,
IF(AND(AO3="Anions",AM3="Chum"),BP3,
IF(AND(AO3="Cations",AM3="Chum"),13,
IF(AND(AO3="Anions",AM3="Ol"),BP3,
IF(AND(AO3="Cations",AM3="Ol"),3,
IF(AND(AO3="Anions",AM3="Opx"),BP3,
IF(AND(AO3="Cations",AM3="Opx"),4,
IF(AND(AO3="both",AM3="Opx"),4,
IF(AND(AO3="Anions",AM3="Tlc"),BP3,
IF(AND(AO3="Cations",AM3="Tlc"),7,
IF(AND(AO3="Anions",AM3="Tr"),BP3,
IF(AND(AO3="Cations",AM3="Tr"),15,
IF(AND(AO3="Anions",AM3="Atg"),BP3,
IF(AND(AO3="Cations",AM3="Atg"),4.825,
IF(AND(AO3="Anions",AM3="Chl"),BP3,
IF(AND(AO3="Cations",AM3="Chl"),10,
IF(AND(AO3="Anions",AM3="Cpx"),BP3,
IF(AND(AO3="Cations",AM3="Cpx"),4,
IF(AND(AO3="both",AM3="Cpx"),4,
IF(AND(AO3="Anions",AM3="Grt"),BP3,
IF(AND(AO3="Cations",AM3="Grt"),8,
IF(AND(AO3="both",AM3="Grt"),8,
IF(AND(AO3="Anions",AM3="Mag"),BP3,
IF(AND(AO3="Cations",AM3="Mag"),3,
IF(AND(AO3="both",AM3="Mag"),3,
IF(AND(AO3="Cations",AM3="Spl"),3,
IF(AND(AO3="both",AM3="Spl"),3,
IF(AND(AO3="Anions",AM3="Ti-Cho"),BP3,
IF(AND(AO3="Cations",AM3="Ti-Cho"),7,
IF(AND(AO3="Anions",AM3="Ilv"),BP3,
IF(AND(AO3="Cations",AM3="Ilv"),6,
IF(AND(AO3="both",AM3="Ilv"),6,
IF(AND(AO3="Anions",AM3="Hem"),BP3,
IF(AND(AO3="Cations",AM3="Hem"),2,
IF(AND(AO3="both",AM3="Hem"),2,
IF(AND(AO3="Anions",AM3="Scp"),BP3,
IF(AND(AO3="Cations",AM3="Scp"),16,
IF(AND(AO3="both",AM3="Scp"),16,
IF(AND(AO3="Anions",AM3="nol"),BP3,
IF(AND(AO3="Cations",AM3="nol"),10,
IF(AND(AO3="both",AM3="nol"),10,
))))))))))))))))))))))))))))))))))))))))))))))))))))))))))))</f>
        <v>4</v>
      </c>
      <c r="AS3" s="51"/>
      <c r="AT3" s="50">
        <f t="shared" ref="AT3:AT4" si="30">IF(AM3="Amph",2-BM3-BN3,
IF(AM3="",0,
IF(AM3="Mica",2-BM3-BN3,
IF(AM3="Ti-Chu",2-BM3-2*AX3-BN3,
IF(AM3="Ti-Cho",2-BM3-2*AX3-BN3,
IF(AM3="F-Ph",2-BM3-BN3,
IF(AM3="Pl",0,
IF(AM3="Dol",0,
IF(AM3="Cb",0,
IF(AM3="Br",2,
IF(AM3="Bal",40,
IF(AM3="Liz",4,
IF(AM3="Ep",1,
IF(AM3="Chum",2-BM3-BN3,
IF(AM3="Ol",0,
IF(AM3="Opx",0,
IF(AM3="Tlc",2,
IF(AM3="Tr",2,
IF(AM3="Atg",3.647,
IF(AM3="Chl",8,
IF(AM3="Cpx",0,
IF(AM3="Grt",0,
IF(AM3="Ilv",0.5,
IF(AM3="Mag",0,
IF(AM3="Spl",0,
IF(AM3="Hem",0,
IF(AM3="Scp",0,
IF(AM3="nol",2
))))))))))))))))))))))))))))</f>
        <v>0</v>
      </c>
      <c r="AU3" s="50">
        <f t="shared" ref="AU3:AU4" si="31">IF(AM3="Dol",2,
IF(AM3="Cb",1,
0))</f>
        <v>0</v>
      </c>
      <c r="AV3" s="12"/>
      <c r="AW3" s="11">
        <f t="shared" ref="AW3:AW4" si="32">IF(AO3="Anions",I3/60.084*AQ3/(I3*2/60.08+J3*2/79.88+K3*3/101.96+L3*3/151.99+AG3*3/159.69+AH3/71.85+N3/70.94+O3/40.3+P3/74.69+Q3/81.38+R3/56.08+S3/61.98+T3/94.2+U3*5/141.944522+V3*3/149.881+W3*3/80.06+X3/18.9984+Y3/35.453),
IF(AO3="Cations",I3/60.084*AR3/(I3/60.08+J3/79.88+K3*2/101.96+L3*2/151.99+AG3*2/159.69+AH3/71.85+N3/70.94+O3/40.3+P3/74.69+Q3/81.38+R3/56.08+S3*2/61.98+T3*2/94.2+U3*2/141.944522+V3*2/149.881+W3/80.06),
IF(AO3="both",I3/60.084*AR3/(I3/60.08+J3/79.88+K3*2/101.96+L3*2/151.99+M3/71.85+N3/70.94+O3/40.3+P3/74.69+Q3/81.38+R3/56.08+S3*2/61.98+T3*2/94.2+U3*2/141.944522+V3*2/149.881+W3/80.06+X3/18.9984+Y3/35.453),
)))</f>
        <v>1.8256620899334086</v>
      </c>
      <c r="AX3" s="11">
        <f t="shared" ref="AX3:AX4" si="33">IF(AO3="Anions",J3/79.88*AQ3/(I3*2/60.08+J3*2/79.88+K3*3/101.96+L3*3/151.99+AG3*3/159.69+AH3/71.85+N3/70.94+O3/40.3+P3/74.69+Q3/81.38+R3/56.08+S3/61.98+T3/94.2+U3*5/141.944522+V3*3/149.881+W3*3/80.06+X3/18.9984+Y3/35.453),
IF(AO3="Cations",J3/79.88*AR3/(I3/60.08+J3/79.88+K3*2/101.96+L3*2/151.99+AG3*2/159.69+AH3/71.85+N3/70.94+O3/40.3+P3/74.69+Q3/81.38+R3/56.08+S3*2/61.98+T3*2/94.2+U3*2/141.944522+V3*2/149.881+W3/80.06),
IF(AO3="both",J3/79.88*AR3/(I3/60.08+J3/79.88+K3*2/101.96+L3*2/151.99+M3/71.85+N3/70.94+O3/40.3+P3/74.69+Q3/81.38+R3/56.08+S3*2/61.98+T3*2/94.2+U3*2/141.944522+V3*2/149.881+W3/80.06+X3/18.9984+Y3/35.453),
)))</f>
        <v>6.7371287933080523E-3</v>
      </c>
      <c r="AY3" s="11">
        <f t="shared" ref="AY3:AY4" si="34">IF(AO3="Anions",2*K3/101.96*AQ3/(I3*2/60.08+J3*2/79.88+K3*3/101.96+L3*3/151.99+AG3*3/159.69+AH3/71.85+N3/70.94+O3/40.3+P3/74.69+Q3/81.38+R3/56.08+S3/61.98+T3/94.2+U3*5/141.944522+V3*3/149.881+W3*3/80.06+X3/18.9984+Y3/35.453),
IF(AO3="Cations",2*K3/101.96*AR3/(I3/60.08+J3/79.88+K3*2/101.96+L3*2/151.99+AG3*2/159.69+AH3/71.85+N3/70.94+O3/40.3+P3/74.69+Q3/81.38+R3/56.08+S3*2/61.98+T3*2/94.2+U3*2/141.944522+V3*2/149.881+W3/80.06),
IF(AO3="both",2*K3/101.96*AR3/(I3/60.08+J3/79.88+K3*2/101.96+L3*2/151.99+M3/71.85+N3/70.94+O3/40.3+P3/74.69+Q3/81.38+R3/56.08+S3*2/61.98+T3*2/94.2+U3*2/141.944522+V3*2/149.881+W3/80.06+X3/18.9984+Y3/35.453),
)))</f>
        <v>0.32588279160961764</v>
      </c>
      <c r="AZ3" s="11">
        <f t="shared" ref="AZ3:AZ4" si="35">IF(AO3="Anions",2*L3/151.99*AQ3/(I3*2/60.08+J3*2/79.88+K3*3/101.96+L3*3/151.99+AG3*3/159.69+AH3/71.85+N3/70.94+O3/40.3+P3/74.69+Q3/81.38+R3/56.08+S3/61.98+T3/94.2+U3*5/141.944522+V3*3/149.881+W3*3/80.06+X3/18.9984+Y3/35.453),
IF(AO3="Cations",2*L3/151.99*AR3/(I3/60.08+J3/79.88+K3*2/101.96+L3*2/151.99+AG3*2/159.69+AH3/71.85+N3/70.94+O3/40.3+P3/74.69+Q3/81.38+R3/56.08+S3*2/61.98+T3*2/94.2+U3*2/141.944522+V3*2/149.881+W3/80.06),
IF(AO3="both",2*L3/151.99*AR3/(I3/60.08+J3/79.88+K3*2/101.96+L3*2/151.99+M3/71.85+N3/70.94+O3/40.3+P3/74.69+Q3/81.38+R3/56.08+S3*2/61.98+T3*2/94.2+U3*2/141.944522+V3*2/149.881+W3/80.06+X3/18.9984+Y3/35.453),
)))</f>
        <v>0</v>
      </c>
      <c r="BA3" s="11">
        <f t="shared" ref="BA3:BA4" si="36">IF(AO3="Anions",AH3/71.85*AQ3/(I3*2/60.08+J3*2/79.88+K3*3/101.96+L3*3/151.99+AG3*3/159.69+AH3/71.85+N3/70.94+O3/40.3+P3/74.69+Q3/81.38+R3/56.08+S3/61.98+T3/94.2+U3*5/141.944522+V3*3/149.881+W3*3/80.06+X3/18.9984+Y3/35.453),
IF(AO3="Cations",AH3/71.85*AR3/(I3/60.08+J3/79.88+K3*2/101.96+L3*2/151.99+AG3*2/159.69+AH3/71.85+N3/70.94+O3/40.3+P3/74.69+Q3/81.38+R3/56.08+S3*2/61.98+T3*2/94.2+U3*2/141.944522+V3*2/149.881+W3/80.06),
IF(AO3="both",M3/71.85*AR3/(I3/60.08+J3/79.88+K3*2/101.96+L3*2/151.99+M3/71.85+N3/70.94+O3/40.3+P3/74.69+Q3/81.38+R3/56.08+S3*2/61.98+T3*2/94.2+U3*2/141.944522+V3*2/149.881+W3/80.06+X3/18.9984+Y3/35.453)-BB3,
)))</f>
        <v>0.16169405603576403</v>
      </c>
      <c r="BB3" s="11">
        <f t="shared" ref="BB3:BB4" si="37">IF(AO3="Anions",2*AG3/159.69*AQ3/(I3*2/60.08+J3*2/79.88+K3*3/101.96+L3*3/151.99+AG3*3/159.69+AH3/71.85+N3/70.94+O3/40.3+P3/74.69+Q3/81.38+R3/56.08+S3/61.98+T3/94.2+U3*5/141.944522+V3*3/149.881+W3*3/80.06+X3/18.9984+Y3/35.453),
IF(AO3="Cations",2*AG3/159.69*AR3/(I3/60.08+J3/79.88+K3*2/101.96+L3*2/151.99+AG3*2/159.69+AH3/71.85+N3/70.94+O3/40.3+P3/74.69+Q3/81.38+R3/56.08+S3*2/61.98+T3*2/94.2+U3*2/141.944522+V3*2/149.881+W3/80.06),
IF(AO3="both",2*AQ3-(AW3*4+AX3*4+AY3*3+AZ3*3+(M3/71.85*AR3/(I3/60.08+J3/79.88+K3*2/101.96+L3*2/151.99+M3/71.85+N3/70.94+O3/40.3+P3/74.69+Q3/81.38+R3/56.08+S3*2/61.98+T3*2/94.2+U3*2/141.944522+V3*2/149.881+W3/80.06)*2+BC3*2+BD3*2+BE3*2+BF3*2+BG3*2+BH3+BI3+BJ3*5+BK3*3+BL3*3+BM3+BN3)),
)))</f>
        <v>0.13875155465705369</v>
      </c>
      <c r="BC3" s="11">
        <f t="shared" ref="BC3:BC4" si="38">IF(AO3="Anions",N3/70.94*AQ3/(I3*2/60.08+J3*2/79.88+K3*3/101.96+L3*3/151.99+AG3*3/159.69+AH3/71.85+N3/70.94+O3/40.3+P3/74.69+Q3/81.38+R3/56.08+S3/61.98+T3/94.2+U3*5/141.944522+V3*3/149.881+W3*3/80.06+X3/18.9984+Y3/35.453),
IF(AO3="Cations",N3/70.94*AR3/(I3/60.08+J3/79.88+K3*2/101.96+L3*2/151.99+AG3*2/159.69+AH3/71.85+N3/70.94+O3/40.3+P3/74.69+Q3/81.38+R3/56.08+S3*2/61.98+T3*2/94.2+U3*2/141.944522+V3*2/149.881+W3/80.06),
IF(AO3="both",N3/70.94*AR3/(I3/60.08+J3/79.88+K3*2/101.96+L3*2/151.99+M3/71.85+N3/70.94+O3/40.3+P3/74.69+Q3/81.38+R3/56.08+S3*2/61.98+T3*2/94.2+U3*2/141.944522+V3*2/149.881+W3/80.06+X3/18.9984+Y3/35.453),
)))</f>
        <v>1.172693153906499E-2</v>
      </c>
      <c r="BD3" s="11">
        <f t="shared" ref="BD3:BD4" si="39">IF(AO3="Anions",O3/40.3*AQ3/(I3*2/60.08+J3*2/79.88+K3*3/101.96+L3*3/151.99+AG3*3/159.69+AH3/71.85+N3/70.94+O3/40.3+P3/74.69+Q3/81.38+R3/56.08+S3/61.98+T3/94.2+U3*5/141.944522+V3*3/149.881+W3*3/80.06+X3/18.9984+Y3/35.453),
IF(AO3="Cations",O3/40.3*AR3/(I3/60.08+J3/79.88+K3*2/101.96+L3*2/151.99+AG3*2/159.69+AH3/71.85+N3/70.94+O3/40.3+P3/74.69+Q3/81.38+R3/56.08+S3*2/61.98+T3*2/94.2+U3*2/141.944522+V3*2/149.881+W3/80.06),
IF(AO3="both",O3/40.3*AR3/(I3/60.08+J3/79.88+K3*2/101.96+L3*2/151.99+M3/71.85+N3/70.94+O3/40.3+P3/74.69+Q3/81.38+R3/56.08+S3*2/61.98+T3*2/94.2+U3*2/141.944522+V3*2/149.881+W3/80.06+X3/18.9984+Y3/35.453),
)))</f>
        <v>0.60370720129264899</v>
      </c>
      <c r="BE3" s="11">
        <f t="shared" ref="BE3:BE4" si="40">IF(AO3="Anions",P3/74.69*AQ3/(I3*2/60.08+J3*2/79.88+K3*3/101.96+L3*3/151.99+AG3*3/159.69+AH3/71.85+N3/70.94+O3/40.3+P3/74.69+Q3/81.38+R3/56.08+S3/61.98+T3/94.2+U3*5/141.944522+V3*3/149.881+W3*3/80.06+X3/18.9984+Y3/35.453),
IF(AO3="Cations",P3/74.69*AR3/(I3/60.08+J3/79.88+K3*2/101.96+L3*2/151.99+AG3*2/159.69+AH3/71.85+N3/70.94+O3/40.3+P3/74.69+Q3/81.38+R3/56.08+S3*2/61.98+T3*2/94.2+U3*2/141.944522+V3*2/149.881+W3/80.06),
IF(AO3="both",P3/74.69*AR3/(I3/60.08+J3/79.88+K3*2/101.96+L3*2/151.99+M3/71.85+N3/70.94+O3/40.3+P3/74.69+Q3/81.38+R3/56.08+S3*2/61.98+T3*2/94.2+U3*2/141.944522+V3*2/149.881+W3/80.06+X3/18.9984+Y3/35.453),
)))</f>
        <v>0</v>
      </c>
      <c r="BF3" s="11">
        <f t="shared" ref="BF3:BF4" si="41">IF(AO3="Anions",Q3/81.38*AQ3/(I3*2/60.08+J3*2/79.88+K3*3/101.96+L3*3/151.99+AG3*3/159.69+AH3/71.85+N3/70.94+O3/40.3+P3/74.69+Q3/81.38+R3/56.08+S3/61.98+T3/94.2+U3*5/141.944522+V3*3/149.881+W3*3/80.06+X3/18.9984+Y3/35.453),
IF(AO3="Cations",Q3/81.38*AR3/(I3/60.08+J3/79.88+K3*2/101.96+L3*2/151.99+AG3*2/159.69+AH3/71.85+N3/70.94+O3/40.3+P3/74.69+Q3/81.38+R3/56.08+S3*2/61.98+T3*2/94.2+U3*2/141.944522+V3*2/149.881+W3/80.06),
IF(AO3="both",Q3/81.38*AR3/(I3/60.08+J3/79.88+K3*2/101.96+L3*2/151.99+M3/71.85+N3/70.94+O3/40.3+P3/74.69+Q3/81.38+R3/56.08+S3*2/61.98+T3*2/94.2+U3*2/141.944522+V3*2/149.881+W3/80.06+X3/18.9984+Y3/35.453),
)))</f>
        <v>0</v>
      </c>
      <c r="BG3" s="11">
        <f t="shared" ref="BG3:BG4" si="42">IF(AO3="Anions",R3/56.08*AQ3/(I3*2/60.08+J3*2/79.88+K3*3/101.96+L3*3/151.99+AG3*3/159.69+AH3/71.85+N3/70.94+O3/40.3+P3/74.69+Q3/81.38+R3/56.08+S3/61.98+T3/94.2+U3*5/141.944522+V3*3/149.881+W3*3/80.06+X3/18.9984+Y3/35.453),
IF(AO3="Cations",R3/56.08*AR3/(I3/60.08+J3/79.88+K3*2/101.96+L3*2/151.99+AG3*2/159.69+AH3/71.85+N3/70.94+O3/40.3+P3/74.69+Q3/81.38+R3/56.08+S3*2/61.98+T3*2/94.2+U3*2/141.944522+V3*2/149.881+W3/80.06),
IF(AO3="both",R3/56.08*AR3/(I3/60.08+J3/79.88+K3*2/101.96+L3*2/151.99+M3/71.85+N3/70.94+O3/40.3+P3/74.69+Q3/81.38+R3/56.08+S3*2/61.98+T3*2/94.2+U3*2/141.944522+V3*2/149.881+W3/80.06+X3/18.9984+Y3/35.453),
)))</f>
        <v>0.79589511892445663</v>
      </c>
      <c r="BH3" s="11">
        <f t="shared" ref="BH3:BH4" si="43">IF(AO3="Anions",2*S3/61.98*AQ3/(I3*2/60.08+J3*2/79.88+K3*3/101.96+L3*3/151.99+AG3*3/159.69+AH3/71.85+N3/70.94+O3/40.3+P3/74.69+Q3/81.38+R3/56.08+S3/61.98+T3/94.2+U3*5/141.944522+V3*3/149.881+W3*3/80.06+X3/18.9984+Y3/35.453),
IF(AO3="Cations",2*S3/61.98*AR3/(I3/60.08+J3/79.88+K3*2/101.96+L3*2/151.99+AG3*2/159.69+AH3/71.85+N3/70.94+O3/40.3+P3/74.69+Q3/81.38+R3/56.08+S3*2/61.98+T3*2/94.2+U3*2/141.944522+V3*2/149.881+W3/80.06),
IF(AO3="both",2*S3/61.98*AR3/(I3/60.08+J3/79.88+K3*2/101.96+L3*2/151.99+M3/71.85+N3/70.94+O3/40.3+P3/74.69+Q3/81.38+R3/56.08+S3*2/61.98+T3*2/94.2+U3*2/141.944522+V3*2/149.881+W3/80.06+X3/18.9984+Y3/35.453),
)))</f>
        <v>0.12966360541477484</v>
      </c>
      <c r="BI3" s="11">
        <f t="shared" ref="BI3:BI4" si="44">IF(AO3="Anions",2*T3/94.2*AQ3/(I3*2/60.08+J3*2/79.88+K3*3/101.96+L3*3/151.99+AG3*3/159.69+AH3/71.85+N3/70.94+O3/40.3+P3/74.69+Q3/81.38+R3/56.08+S3/61.98+T3/94.2+U3*5/141.944522+V3*3/149.881+W3*3/80.06+X3/18.9984+Y3/35.453),
IF(AO3="Cations",2*T3/94.2*AR3/(I3/60.08+J3/79.88+K3*2/101.96+L3*2/151.99+AG3*2/159.69+AH3/71.85+N3/70.94+O3/40.3+P3/74.69+Q3/81.38+R3/56.08+S3*2/61.98+T3*2/94.2+U3*2/141.944522+V3*2/149.881+W3/80.06),
IF(AO3="both",2*T3/94.2*AR3/(I3/60.08+J3/79.88+K3*2/101.96+L3*2/151.99+M3/71.85+N3/70.94+O3/40.3+P3/74.69+Q3/81.38+R3/56.08+S3*2/61.98+T3*2/94.2+U3*2/141.944522+V3*2/149.881+W3/80.06+X3/18.9984+Y3/35.453),
)))</f>
        <v>0</v>
      </c>
      <c r="BJ3" s="11">
        <f t="shared" ref="BJ3:BJ4" si="45">IF(AO3="Anions",U3*2/141.944522*AQ3/(I3*2/60.08+J3*2/79.88+K3*3/101.96+L3*3/151.99+AG3*3/159.69+AH3/71.85+N3/70.94+O3/40.3+P3/74.69+Q3/81.38+R3/56.08+S3/61.98+T3/94.2+U3*5/141.944522+V3*3/149.881+W3*3/80.06+X3/18.9984+Y3/35.453),
IF(AO3="Cations",U3*2/141.944522*AR3/(I3/60.08+J3/79.88+K3*2/101.96+L3*2/151.99+AG3*2/159.69+AH3/71.85+N3/70.94+O3/40.3+P3/74.69+Q3/81.38+R3/56.08+S3*2/61.98+T3*2/94.2+U3*2/141.944522+V3*2/149.881+W3/80.06),
IF(AO3="both",U3*2/141.944522*AR3/(I3/60.08+J3/79.88+K3*2/101.96+L3*2/151.99+M3/71.85+N3/70.94+O3/40.3+P3/74.69+Q3/81.38+R3/56.08+S3*2/61.98+T3*2/94.2+U3*2/141.944522+V3*2/149.881+W3/80.06+X3/18.9984+Y3/35.453),
)))</f>
        <v>1.5797305889498833E-4</v>
      </c>
      <c r="BK3" s="11">
        <f t="shared" ref="BK3:BK4" si="46">IF(AO3="Anions",V3*2/149.881*AQ3/(I3*2/60.08+J3*2/79.88+K3*3/101.96+L3*3/151.99+AG3*3/159.69+AH3/71.85+N3/70.94+O3/40.3+P3/74.69+Q3/81.38+R3/56.08+S3/61.98+T3/94.2+U3*5/141.944522+V3*3/149.881+W3*3/80.06+X3/18.9984+Y3/35.453),
IF(AO3="Cations",V3*2/149.881*AR3/(I3/60.08+J3/79.88+K3*2/101.96+L3*2/151.99+AG3*2/159.69+AH3/71.85+N3/70.94+O3/40.3+P3/74.69+Q3/81.38+R3/56.08+S3*2/61.98+T3*2/94.2+U3*2/141.944522+V3*2/149.881+W3/80.06),
IF(AO3="both",V3*2/149.881*AR3/(I3/60.08+J3/79.88+K3*2/101.96+L3*2/151.99+M3/71.85+N3/70.94+O3/40.3+P3/74.69+Q3/81.38+R3/56.08+S3*2/61.98+T3*2/94.2+U3*2/141.944522+V3*2/149.881+W3/80.06+X3/18.9984+Y3/35.453),
)))</f>
        <v>0</v>
      </c>
      <c r="BL3" s="11">
        <f t="shared" ref="BL3:BL4" si="47">IF(AO3="Anions",W3/80.06*AQ3/(I3*2/60.08+J3*2/79.88+K3*3/101.96+L3*3/151.99+AG3*3/159.69+AH3/71.85+N3/70.94+O3/40.3+P3/74.69+Q3/81.38+R3/56.08+S3/61.98+T3/94.2+U3*5/141.944522+V3*3/149.881+W3*3/80.06+X3/18.9984+Y3/35.453),
IF(AO3="Cations",W3/80.06*AR3/(I3/60.08+J3/79.88+K3*2/101.96+L3*2/151.99+AG3*2/159.69+AH3/71.85+N3/70.94+O3/40.3+P3/74.69+Q3/81.38+R3/56.08+S3*2/61.98+T3*2/94.2+U3*2/141.944522+V3*2/149.881+W3/80.06),
IF(AO3="both",W3/80.06*AR3/(I3/60.08+J3/79.88+K3*2/101.96+L3*2/151.99+M3/71.85+N3/70.94+O3/40.3+P3/74.69+Q3/81.38+R3/56.08+S3*2/61.98+T3*2/94.2+U3*2/141.944522+V3*2/149.881+W3/80.06+X3/18.9984+Y3/35.453),
)))</f>
        <v>0</v>
      </c>
      <c r="BM3" s="34">
        <f t="shared" ref="BM3:BM4" si="48">IF(AO3="Anions",X3/18.9984*AQ3/(I3*2/60.08+J3*2/79.88+K3*3/101.96+L3*3/151.99+AG3*3/159.69+AH3/71.85+N3/70.94+O3/40.3+P3/74.69+Q3/81.38+R3/56.08+S3/61.98+T3/94.2+U3*5/141.944522+V3*3/149.881+W3*3/80.06+X3/18.9984+Y3/35.453),
IF(AO3="Cations",X3/18.9984*AR3/(I3/60.08+J3/79.88+K3*2/101.96+L3*2/151.99+AG3*2/159.69+AH3/71.85+N3/70.94+O3/40.3+P3/74.69+Q3/81.38+R3/56.08+S3*2/61.98+T3*2/94.2+U3*2/141.944522+V3*2/149.881+W3/80.06),
IF(AO3="both",X3/18.9984*AR3/(I3/60.08+J3/79.88+K3*2/101.96+L3*2/151.99+M3/71.85+N3/70.94+O3/40.3+P3/74.69+Q3/81.38+R3/56.08+S3*2/61.98+T3*2/94.2+U3*2/141.944522+V3*2/149.881+W3/80.06+X3/18.9984+Y3/35.453),
)))</f>
        <v>0</v>
      </c>
      <c r="BN3" s="11">
        <f t="shared" ref="BN3:BN4" si="49">IF(AO3="Anions",Y3/35.453*AQ3/(I3*2/60.08+J3*2/79.88+K3*3/101.96+L3*3/151.99+AG3*3/159.69+AH3/71.85+N3/70.94+O3/40.3+P3/74.69+Q3/81.38+R3/56.08+S3/61.98+T3/94.2+U3*5/141.944522+V3*3/149.881+W3*3/80.06+X3/18.9984+Y3/35.453),
IF(AO3="Cations",Y3/35.453*AR3/(I3/60.08+J3/79.88+K3*2/101.96+L3*2/151.99+AG3*2/159.69+AH3/71.85+N3/70.94+O3/40.3+P3/74.69+Q3/81.38+R3/56.08+S3*2/61.98+T3*2/94.2+U3*2/141.944522+V3*2/149.881+W3/80.06),
IF(AO3="both",Y3/35.453*AR3/(I3/60.08+J3/79.88+K3*2/101.96+L3*2/151.99+M3/71.85+N3/70.94+O3/40.3+P3/74.69+Q3/81.38+R3/56.08+S3*2/61.98+T3*2/94.2+U3*2/141.944522+V3*2/149.881+W3/80.06+X3/18.9984+Y3/35.453),
)))</f>
        <v>0</v>
      </c>
      <c r="BO3" s="11"/>
      <c r="BP3" s="12">
        <f t="shared" ref="BP3:BP4" si="50">SUM(AW3:BK3)</f>
        <v>3.9998784512589931</v>
      </c>
      <c r="BQ3" s="12">
        <f t="shared" ref="BQ3:BQ4" si="51">AW3*2+AX3*2+AY3*3/2+AZ3*3/2+BA3+BB3*3/2+BC3+BD3+BE3+BF3+BG3+BH3/2+BI3/2+BM3+BN3+BK3*3/2</f>
        <v>5.9996050673527632</v>
      </c>
    </row>
    <row r="4" spans="1:69" ht="16" customHeight="1">
      <c r="A4" s="18">
        <v>3</v>
      </c>
      <c r="B4" s="17" t="s">
        <v>35</v>
      </c>
      <c r="C4" s="17" t="s">
        <v>478</v>
      </c>
      <c r="D4" s="17" t="s">
        <v>480</v>
      </c>
      <c r="E4" s="18">
        <v>14</v>
      </c>
      <c r="F4" s="18">
        <v>900</v>
      </c>
      <c r="G4" s="18">
        <v>7</v>
      </c>
      <c r="I4" s="20">
        <v>48.886000000000003</v>
      </c>
      <c r="J4" s="20">
        <v>0.32300000000000001</v>
      </c>
      <c r="K4" s="20">
        <v>7.6859999999999999</v>
      </c>
      <c r="L4" s="20">
        <v>1.2E-2</v>
      </c>
      <c r="M4" s="20">
        <v>10.052</v>
      </c>
      <c r="N4" s="20">
        <v>0.31900000000000001</v>
      </c>
      <c r="O4" s="20">
        <v>10.618</v>
      </c>
      <c r="R4" s="20">
        <v>20.498000000000001</v>
      </c>
      <c r="S4" s="20">
        <v>1.774</v>
      </c>
      <c r="T4" s="20">
        <v>8.0000000000000002E-3</v>
      </c>
      <c r="U4" s="20">
        <v>1.2999999999999999E-2</v>
      </c>
      <c r="AB4" s="24">
        <f t="shared" si="0"/>
        <v>0</v>
      </c>
      <c r="AC4" s="24">
        <f t="shared" si="1"/>
        <v>0</v>
      </c>
      <c r="AD4" s="24">
        <f t="shared" si="22"/>
        <v>100.18900000000001</v>
      </c>
      <c r="AF4" s="41">
        <f t="shared" si="23"/>
        <v>0.50277911466080294</v>
      </c>
      <c r="AG4" s="21">
        <f t="shared" si="24"/>
        <v>5.6163047017152801</v>
      </c>
      <c r="AH4" s="21">
        <f t="shared" si="25"/>
        <v>4.9980643394296083</v>
      </c>
      <c r="AI4" s="20">
        <f t="shared" si="26"/>
        <v>0</v>
      </c>
      <c r="AJ4" s="20"/>
      <c r="AK4" s="88">
        <f t="shared" si="27"/>
        <v>100.75136904114488</v>
      </c>
      <c r="AL4" s="88"/>
      <c r="AM4" s="45" t="s">
        <v>35</v>
      </c>
      <c r="AN4" s="92"/>
      <c r="AO4" s="87" t="s">
        <v>481</v>
      </c>
      <c r="AP4" s="92"/>
      <c r="AQ4" s="50">
        <f t="shared" si="28"/>
        <v>6</v>
      </c>
      <c r="AR4" s="50">
        <f t="shared" si="29"/>
        <v>4</v>
      </c>
      <c r="AS4" s="51"/>
      <c r="AT4" s="50">
        <f t="shared" si="30"/>
        <v>0</v>
      </c>
      <c r="AU4" s="50">
        <f t="shared" si="31"/>
        <v>0</v>
      </c>
      <c r="AV4" s="12"/>
      <c r="AW4" s="11">
        <f t="shared" si="32"/>
        <v>1.8084306706853133</v>
      </c>
      <c r="AX4" s="11">
        <f t="shared" si="33"/>
        <v>8.9875364377311005E-3</v>
      </c>
      <c r="AY4" s="11">
        <f t="shared" si="34"/>
        <v>0.3351017894606183</v>
      </c>
      <c r="AZ4" s="11">
        <f t="shared" si="35"/>
        <v>3.509719629897242E-4</v>
      </c>
      <c r="BA4" s="11">
        <f t="shared" si="36"/>
        <v>0.15461487297261417</v>
      </c>
      <c r="BB4" s="11">
        <f t="shared" si="37"/>
        <v>0.15634324952688239</v>
      </c>
      <c r="BC4" s="11">
        <f t="shared" si="38"/>
        <v>9.9948365642819111E-3</v>
      </c>
      <c r="BD4" s="11">
        <f t="shared" si="39"/>
        <v>0.58561726618771026</v>
      </c>
      <c r="BE4" s="11">
        <f t="shared" si="40"/>
        <v>0</v>
      </c>
      <c r="BF4" s="11">
        <f t="shared" si="41"/>
        <v>0</v>
      </c>
      <c r="BG4" s="11">
        <f t="shared" si="42"/>
        <v>0.81241827074882478</v>
      </c>
      <c r="BH4" s="11">
        <f t="shared" si="43"/>
        <v>0.12723548138328186</v>
      </c>
      <c r="BI4" s="11">
        <f t="shared" si="44"/>
        <v>3.7752461892999424E-4</v>
      </c>
      <c r="BJ4" s="11">
        <f t="shared" si="45"/>
        <v>4.0712794145524587E-4</v>
      </c>
      <c r="BK4" s="11">
        <f t="shared" si="46"/>
        <v>0</v>
      </c>
      <c r="BL4" s="11">
        <f t="shared" si="47"/>
        <v>0</v>
      </c>
      <c r="BM4" s="34">
        <f t="shared" si="48"/>
        <v>0</v>
      </c>
      <c r="BN4" s="11">
        <f t="shared" si="49"/>
        <v>0</v>
      </c>
      <c r="BO4" s="11"/>
      <c r="BP4" s="12">
        <f t="shared" si="50"/>
        <v>3.999879598490633</v>
      </c>
      <c r="BQ4" s="12">
        <f t="shared" si="51"/>
        <v>5.9989821801463608</v>
      </c>
    </row>
  </sheetData>
  <autoFilter ref="A1:BQ4" xr:uid="{00000000-0001-0000-0100-000000000000}"/>
  <phoneticPr fontId="15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26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D23" sqref="AD23"/>
    </sheetView>
  </sheetViews>
  <sheetFormatPr baseColWidth="10" defaultRowHeight="16" customHeight="1"/>
  <cols>
    <col min="1" max="1" width="6.5" style="39" customWidth="1"/>
    <col min="2" max="2" width="19.1640625" style="57" bestFit="1" customWidth="1"/>
    <col min="3" max="3" width="11.33203125" style="57" bestFit="1" customWidth="1"/>
    <col min="4" max="4" width="30.6640625" style="67" customWidth="1"/>
    <col min="5" max="7" width="2.33203125" style="67" customWidth="1"/>
    <col min="8" max="8" width="5.83203125" style="39" bestFit="1" customWidth="1"/>
    <col min="9" max="9" width="5.1640625" style="39" bestFit="1" customWidth="1"/>
    <col min="10" max="10" width="6.1640625" style="39" bestFit="1" customWidth="1"/>
    <col min="11" max="11" width="6.5" style="39" bestFit="1" customWidth="1"/>
    <col min="12" max="12" width="7.5" style="58" bestFit="1" customWidth="1"/>
    <col min="13" max="13" width="5" style="59" bestFit="1" customWidth="1"/>
    <col min="14" max="14" width="7" style="39" bestFit="1" customWidth="1"/>
    <col min="15" max="15" width="5.1640625" style="39" bestFit="1" customWidth="1"/>
    <col min="16" max="16" width="5.83203125" style="39" bestFit="1" customWidth="1"/>
    <col min="17" max="17" width="5" style="39" bestFit="1" customWidth="1"/>
    <col min="18" max="18" width="5" style="39" customWidth="1"/>
    <col min="19" max="19" width="5.6640625" style="39" bestFit="1" customWidth="1"/>
    <col min="20" max="20" width="6" style="39" bestFit="1" customWidth="1"/>
    <col min="21" max="21" width="4.83203125" style="71" bestFit="1" customWidth="1"/>
    <col min="22" max="23" width="4.83203125" style="71" customWidth="1"/>
    <col min="24" max="24" width="4.83203125" style="71" bestFit="1" customWidth="1"/>
    <col min="25" max="25" width="4" style="71" bestFit="1" customWidth="1"/>
    <col min="26" max="26" width="4.83203125" style="71" bestFit="1" customWidth="1"/>
    <col min="27" max="27" width="1" style="71" customWidth="1"/>
    <col min="28" max="28" width="5.33203125" style="75" bestFit="1" customWidth="1"/>
    <col min="29" max="29" width="4.33203125" style="75" bestFit="1" customWidth="1"/>
    <col min="30" max="30" width="9.6640625" style="22" bestFit="1" customWidth="1"/>
    <col min="31" max="31" width="1.33203125" style="22" customWidth="1"/>
    <col min="32" max="32" width="9.6640625" style="40" customWidth="1"/>
    <col min="33" max="34" width="8.1640625" style="67" customWidth="1"/>
    <col min="35" max="37" width="6.5" style="67" customWidth="1"/>
    <col min="38" max="40" width="9.83203125" style="67" customWidth="1"/>
    <col min="41" max="41" width="8.1640625" style="67" customWidth="1"/>
    <col min="42" max="46" width="6" style="67" customWidth="1"/>
    <col min="47" max="47" width="7.33203125" style="67" customWidth="1"/>
    <col min="48" max="52" width="6" style="67" customWidth="1"/>
    <col min="53" max="53" width="7.5" style="44" customWidth="1"/>
    <col min="54" max="54" width="1.1640625" style="67" customWidth="1"/>
    <col min="55" max="55" width="7.33203125" style="77" customWidth="1"/>
    <col min="56" max="56" width="1.1640625" style="67" customWidth="1"/>
    <col min="57" max="57" width="8.5" style="78" customWidth="1"/>
    <col min="58" max="58" width="8.33203125" style="78" customWidth="1"/>
    <col min="59" max="59" width="1.33203125" style="78" customWidth="1"/>
    <col min="60" max="60" width="4.83203125" style="67" customWidth="1"/>
    <col min="61" max="61" width="7.5" style="67" bestFit="1" customWidth="1"/>
    <col min="62" max="62" width="6.1640625" style="67" customWidth="1"/>
    <col min="63" max="63" width="6.5" style="67" customWidth="1"/>
    <col min="64" max="64" width="6.5" style="67" bestFit="1" customWidth="1"/>
    <col min="65" max="65" width="5.83203125" style="67" customWidth="1"/>
    <col min="66" max="66" width="6.5" style="67" bestFit="1" customWidth="1"/>
    <col min="67" max="67" width="5.6640625" style="67" customWidth="1"/>
    <col min="68" max="68" width="6.5" style="67" customWidth="1"/>
    <col min="69" max="69" width="5.6640625" style="67" customWidth="1"/>
    <col min="70" max="70" width="6.5" style="67" bestFit="1" customWidth="1"/>
    <col min="71" max="71" width="6.5" style="67" customWidth="1"/>
    <col min="72" max="72" width="6.5" style="67" bestFit="1" customWidth="1"/>
    <col min="73" max="74" width="5.6640625" style="71" customWidth="1"/>
    <col min="75" max="75" width="6.5" style="71" bestFit="1" customWidth="1"/>
    <col min="76" max="76" width="5.83203125" style="71" customWidth="1"/>
    <col min="77" max="78" width="5.6640625" style="71" customWidth="1"/>
    <col min="79" max="79" width="7.83203125" style="71" bestFit="1" customWidth="1"/>
    <col min="80" max="80" width="6.6640625" style="71" customWidth="1"/>
    <col min="81" max="83" width="8.33203125" style="67" customWidth="1"/>
    <col min="84" max="84" width="13.83203125" style="67" bestFit="1" customWidth="1"/>
    <col min="85" max="102" width="7.5" style="67" customWidth="1"/>
    <col min="103" max="103" width="9.83203125" style="67" customWidth="1"/>
    <col min="104" max="104" width="7.5" style="67" customWidth="1"/>
    <col min="105" max="105" width="13.1640625" style="67" customWidth="1"/>
    <col min="106" max="106" width="4.83203125" style="67" bestFit="1" customWidth="1"/>
    <col min="107" max="107" width="4.83203125" style="67" customWidth="1"/>
    <col min="108" max="108" width="4.6640625" style="67" bestFit="1" customWidth="1"/>
    <col min="109" max="109" width="5" style="67" bestFit="1" customWidth="1"/>
    <col min="110" max="110" width="7.5" style="67" bestFit="1" customWidth="1"/>
    <col min="111" max="111" width="5.6640625" style="67" bestFit="1" customWidth="1"/>
    <col min="112" max="112" width="6.5" style="67" bestFit="1" customWidth="1"/>
    <col min="113" max="114" width="5.6640625" style="67" bestFit="1" customWidth="1"/>
    <col min="115" max="116" width="6.5" style="67" bestFit="1" customWidth="1"/>
    <col min="117" max="118" width="5.6640625" style="67" bestFit="1" customWidth="1"/>
    <col min="119" max="119" width="6.1640625" style="67" bestFit="1" customWidth="1"/>
    <col min="120" max="120" width="7.33203125" style="67" bestFit="1" customWidth="1"/>
    <col min="121" max="16384" width="10.83203125" style="67"/>
  </cols>
  <sheetData>
    <row r="1" spans="1:120" ht="16" customHeight="1">
      <c r="A1" s="4" t="s">
        <v>0</v>
      </c>
      <c r="B1" s="4" t="s">
        <v>174</v>
      </c>
      <c r="C1" s="5" t="s">
        <v>1</v>
      </c>
      <c r="D1" s="14" t="s">
        <v>11</v>
      </c>
      <c r="E1" s="4" t="s">
        <v>8</v>
      </c>
      <c r="F1" s="4" t="s">
        <v>9</v>
      </c>
      <c r="G1" s="4" t="s">
        <v>10</v>
      </c>
      <c r="H1" s="4" t="s">
        <v>44</v>
      </c>
      <c r="I1" s="4" t="s">
        <v>47</v>
      </c>
      <c r="J1" s="4" t="s">
        <v>45</v>
      </c>
      <c r="K1" s="4" t="s">
        <v>48</v>
      </c>
      <c r="L1" s="58" t="s">
        <v>137</v>
      </c>
      <c r="M1" s="59" t="s">
        <v>4</v>
      </c>
      <c r="N1" s="4" t="s">
        <v>46</v>
      </c>
      <c r="O1" s="4" t="s">
        <v>3</v>
      </c>
      <c r="P1" s="4" t="s">
        <v>2</v>
      </c>
      <c r="Q1" s="39" t="s">
        <v>5</v>
      </c>
      <c r="R1" s="39" t="s">
        <v>112</v>
      </c>
      <c r="S1" s="4" t="s">
        <v>6</v>
      </c>
      <c r="T1" s="4" t="s">
        <v>43</v>
      </c>
      <c r="U1" s="4" t="s">
        <v>64</v>
      </c>
      <c r="V1" s="39" t="s">
        <v>134</v>
      </c>
      <c r="W1" s="39" t="s">
        <v>300</v>
      </c>
      <c r="X1" s="39" t="s">
        <v>65</v>
      </c>
      <c r="Y1" s="39" t="s">
        <v>66</v>
      </c>
      <c r="Z1" s="39" t="s">
        <v>136</v>
      </c>
      <c r="AA1" s="4"/>
      <c r="AB1" s="22" t="s">
        <v>68</v>
      </c>
      <c r="AC1" s="22" t="s">
        <v>69</v>
      </c>
      <c r="AD1" s="22" t="s">
        <v>98</v>
      </c>
      <c r="AF1" s="40" t="s">
        <v>175</v>
      </c>
      <c r="AG1" s="39" t="s">
        <v>138</v>
      </c>
      <c r="AH1" s="39" t="s">
        <v>145</v>
      </c>
      <c r="AI1" s="39" t="s">
        <v>144</v>
      </c>
      <c r="AJ1" s="39" t="s">
        <v>29</v>
      </c>
      <c r="AK1" s="39" t="s">
        <v>142</v>
      </c>
      <c r="AL1" s="39" t="s">
        <v>139</v>
      </c>
      <c r="AM1" s="39" t="s">
        <v>143</v>
      </c>
      <c r="AN1" s="39" t="s">
        <v>140</v>
      </c>
      <c r="AO1" s="39" t="s">
        <v>141</v>
      </c>
      <c r="AP1" s="4" t="s">
        <v>7</v>
      </c>
      <c r="AQ1" s="4"/>
      <c r="AR1" s="4" t="s">
        <v>147</v>
      </c>
      <c r="AS1" s="4" t="s">
        <v>148</v>
      </c>
      <c r="AT1" s="4" t="s">
        <v>149</v>
      </c>
      <c r="AU1" s="4" t="s">
        <v>49</v>
      </c>
      <c r="AV1" s="4" t="s">
        <v>50</v>
      </c>
      <c r="AW1" s="4" t="s">
        <v>150</v>
      </c>
      <c r="AX1" s="4" t="s">
        <v>151</v>
      </c>
      <c r="AY1" s="4" t="s">
        <v>152</v>
      </c>
      <c r="AZ1" s="4"/>
      <c r="BA1" s="44" t="s">
        <v>13</v>
      </c>
      <c r="BB1" s="4"/>
      <c r="BC1" s="64" t="s">
        <v>95</v>
      </c>
      <c r="BD1" s="4"/>
      <c r="BE1" s="65" t="s">
        <v>14</v>
      </c>
      <c r="BF1" s="49" t="s">
        <v>97</v>
      </c>
      <c r="BG1" s="65"/>
      <c r="BH1" s="66"/>
      <c r="BI1" s="4" t="s">
        <v>18</v>
      </c>
      <c r="BJ1" s="4" t="s">
        <v>22</v>
      </c>
      <c r="BK1" s="4" t="s">
        <v>19</v>
      </c>
      <c r="BL1" s="4" t="s">
        <v>23</v>
      </c>
      <c r="BM1" s="4" t="s">
        <v>49</v>
      </c>
      <c r="BN1" s="4" t="s">
        <v>50</v>
      </c>
      <c r="BO1" s="4" t="s">
        <v>20</v>
      </c>
      <c r="BP1" s="4" t="s">
        <v>17</v>
      </c>
      <c r="BQ1" s="4" t="s">
        <v>24</v>
      </c>
      <c r="BR1" s="4" t="s">
        <v>109</v>
      </c>
      <c r="BS1" s="4" t="s">
        <v>21</v>
      </c>
      <c r="BT1" s="4" t="s">
        <v>16</v>
      </c>
      <c r="BU1" s="4" t="s">
        <v>67</v>
      </c>
      <c r="BV1" s="4" t="s">
        <v>119</v>
      </c>
      <c r="BW1" s="4" t="s">
        <v>29</v>
      </c>
      <c r="BX1" s="4" t="s">
        <v>155</v>
      </c>
      <c r="BY1" s="4" t="s">
        <v>65</v>
      </c>
      <c r="BZ1" s="4" t="s">
        <v>66</v>
      </c>
      <c r="CA1" s="4" t="s">
        <v>153</v>
      </c>
      <c r="CB1" s="4" t="s">
        <v>154</v>
      </c>
      <c r="CC1" s="66" t="s">
        <v>97</v>
      </c>
      <c r="CD1" s="66" t="s">
        <v>96</v>
      </c>
      <c r="CE1" s="66"/>
      <c r="CF1" s="83" t="s">
        <v>177</v>
      </c>
      <c r="CG1" s="4" t="s">
        <v>44</v>
      </c>
      <c r="CH1" s="4" t="s">
        <v>47</v>
      </c>
      <c r="CI1" s="4" t="s">
        <v>45</v>
      </c>
      <c r="CJ1" s="4" t="s">
        <v>48</v>
      </c>
      <c r="CK1" s="28" t="s">
        <v>4</v>
      </c>
      <c r="CL1" s="4" t="s">
        <v>3</v>
      </c>
      <c r="CM1" s="4" t="s">
        <v>2</v>
      </c>
      <c r="CN1" s="39" t="s">
        <v>5</v>
      </c>
      <c r="CO1" s="39" t="s">
        <v>112</v>
      </c>
      <c r="CP1" s="4" t="s">
        <v>6</v>
      </c>
      <c r="CQ1" s="4" t="s">
        <v>43</v>
      </c>
      <c r="CR1" s="4" t="s">
        <v>64</v>
      </c>
      <c r="CS1" s="39" t="s">
        <v>134</v>
      </c>
      <c r="CT1" s="4" t="s">
        <v>297</v>
      </c>
      <c r="CU1" s="4" t="s">
        <v>155</v>
      </c>
      <c r="CV1" s="4" t="s">
        <v>298</v>
      </c>
      <c r="CW1" s="4" t="s">
        <v>299</v>
      </c>
      <c r="CX1" s="4" t="s">
        <v>176</v>
      </c>
      <c r="CY1" s="82" t="s">
        <v>178</v>
      </c>
      <c r="CZ1" s="82"/>
      <c r="DA1" s="83" t="s">
        <v>279</v>
      </c>
      <c r="DB1" s="67" t="s">
        <v>267</v>
      </c>
      <c r="DC1" s="67" t="s">
        <v>295</v>
      </c>
      <c r="DD1" s="67" t="s">
        <v>268</v>
      </c>
      <c r="DE1" s="67" t="s">
        <v>269</v>
      </c>
      <c r="DF1" s="28" t="s">
        <v>4</v>
      </c>
      <c r="DG1" s="4" t="s">
        <v>3</v>
      </c>
      <c r="DH1" s="4" t="s">
        <v>2</v>
      </c>
      <c r="DI1" s="39" t="s">
        <v>5</v>
      </c>
      <c r="DJ1" s="39" t="s">
        <v>112</v>
      </c>
      <c r="DK1" s="4" t="s">
        <v>6</v>
      </c>
      <c r="DL1" s="4" t="s">
        <v>43</v>
      </c>
      <c r="DM1" s="4" t="s">
        <v>64</v>
      </c>
      <c r="DN1" s="39" t="s">
        <v>270</v>
      </c>
      <c r="DO1" s="4" t="s">
        <v>176</v>
      </c>
      <c r="DP1" s="82" t="s">
        <v>14</v>
      </c>
    </row>
    <row r="2" spans="1:120" ht="16" customHeight="1">
      <c r="A2" s="4"/>
      <c r="B2" s="4"/>
      <c r="C2" s="5"/>
      <c r="D2" s="14"/>
      <c r="E2" s="4"/>
      <c r="F2" s="4"/>
      <c r="G2" s="4"/>
      <c r="H2" s="4">
        <v>42.71</v>
      </c>
      <c r="I2" s="4"/>
      <c r="J2" s="4"/>
      <c r="K2" s="4"/>
      <c r="N2" s="4">
        <v>1</v>
      </c>
      <c r="O2" s="4"/>
      <c r="P2" s="4">
        <v>57.29</v>
      </c>
      <c r="S2" s="4"/>
      <c r="T2" s="4"/>
      <c r="U2" s="4"/>
      <c r="V2" s="39"/>
      <c r="W2" s="60"/>
      <c r="X2" s="39"/>
      <c r="Y2" s="39"/>
      <c r="Z2" s="39"/>
      <c r="AA2" s="4"/>
      <c r="AB2" s="24">
        <f t="shared" ref="AB2:AB4" si="0">-(15.9995/(2*18.9984))*X2</f>
        <v>0</v>
      </c>
      <c r="AC2" s="24">
        <f>-(15.9995/(2*35.453))*Y2</f>
        <v>0</v>
      </c>
      <c r="AD2" s="24">
        <f>SUM(H2:Z2)-N2</f>
        <v>100</v>
      </c>
      <c r="AE2" s="24"/>
      <c r="AF2" s="72">
        <v>0</v>
      </c>
      <c r="AG2" s="100"/>
      <c r="AH2" s="100">
        <f t="shared" ref="AH2:AH15" si="1">AO2-AI2</f>
        <v>0</v>
      </c>
      <c r="AI2" s="82"/>
      <c r="AJ2" s="60"/>
      <c r="AK2" s="60"/>
      <c r="AL2" s="60"/>
      <c r="AM2" s="60"/>
      <c r="AN2" s="60"/>
      <c r="AO2" s="60">
        <f>Z2-M2*0.111+AL2/10000*0.7484 +AM2/10000*0.3742</f>
        <v>0</v>
      </c>
      <c r="AP2" s="69">
        <v>101</v>
      </c>
      <c r="AQ2" s="73"/>
      <c r="AR2" s="73"/>
      <c r="AS2" s="74">
        <f t="shared" ref="AS2:AS17" si="2">AJ2</f>
        <v>0</v>
      </c>
      <c r="AT2" s="74">
        <f t="shared" ref="AT2:AT17" si="3">AI2*(12.011/(12.011+2*15.999))*100/AP2</f>
        <v>0</v>
      </c>
      <c r="AU2" s="74">
        <v>0.76961303947331428</v>
      </c>
      <c r="AV2" s="74">
        <f t="shared" ref="AV2:AV17" si="4">L2*(2*55.845/(2*55.845+3*15.999))*100/AP2</f>
        <v>0</v>
      </c>
      <c r="AW2" s="74">
        <f t="shared" ref="AW2:AW17" si="5">AL2/10000*100/AP2</f>
        <v>0</v>
      </c>
      <c r="AX2" s="74">
        <f t="shared" ref="AX2:AX17" si="6">AM2/10000*100/AP2</f>
        <v>0</v>
      </c>
      <c r="AY2" s="74">
        <f t="shared" ref="AY2:AY17" si="7">AN2/10000*100/AP2</f>
        <v>0</v>
      </c>
      <c r="AZ2" s="73"/>
      <c r="BA2" s="68" t="s">
        <v>146</v>
      </c>
      <c r="BB2" s="69"/>
      <c r="BC2" s="99" t="s">
        <v>96</v>
      </c>
      <c r="BD2" s="69"/>
      <c r="BE2" s="50">
        <v>100</v>
      </c>
      <c r="BF2" s="50">
        <v>75.120175625557181</v>
      </c>
      <c r="BG2" s="51"/>
      <c r="BH2" s="12"/>
      <c r="BI2" s="79">
        <v>24.879824374442819</v>
      </c>
      <c r="BJ2" s="79">
        <v>0</v>
      </c>
      <c r="BK2" s="79">
        <v>0</v>
      </c>
      <c r="BL2" s="79">
        <v>0</v>
      </c>
      <c r="BM2" s="79">
        <v>0.4871030965961875</v>
      </c>
      <c r="BN2" s="80">
        <v>0</v>
      </c>
      <c r="BO2" s="79">
        <v>0</v>
      </c>
      <c r="BP2" s="79">
        <v>49.753248154518175</v>
      </c>
      <c r="BQ2" s="79">
        <v>0</v>
      </c>
      <c r="BR2" s="79">
        <v>0</v>
      </c>
      <c r="BS2" s="79">
        <v>0</v>
      </c>
      <c r="BT2" s="79">
        <v>0</v>
      </c>
      <c r="BU2" s="79">
        <v>0</v>
      </c>
      <c r="BV2" s="79">
        <v>0</v>
      </c>
      <c r="BW2" s="79">
        <v>0</v>
      </c>
      <c r="BX2" s="79">
        <v>0</v>
      </c>
      <c r="BY2" s="81">
        <v>0</v>
      </c>
      <c r="BZ2" s="79">
        <v>0</v>
      </c>
      <c r="CA2" s="79">
        <v>0</v>
      </c>
      <c r="CB2" s="79">
        <v>50</v>
      </c>
      <c r="CC2" s="12">
        <v>75.120175625557181</v>
      </c>
      <c r="CD2" s="12">
        <v>100</v>
      </c>
      <c r="CE2" s="12"/>
      <c r="CF2" s="67" t="str">
        <f t="shared" ref="CF2:CF22" si="8">"mol % oxide O2"</f>
        <v>mol % oxide O2</v>
      </c>
      <c r="CG2" s="84">
        <v>0</v>
      </c>
      <c r="CH2" s="84">
        <v>0</v>
      </c>
      <c r="CI2" s="84">
        <v>0</v>
      </c>
      <c r="CJ2" s="84">
        <v>0</v>
      </c>
      <c r="CK2" s="84">
        <v>0</v>
      </c>
      <c r="CL2" s="84">
        <v>0</v>
      </c>
      <c r="CM2" s="84">
        <v>0</v>
      </c>
      <c r="CN2" s="84">
        <v>0</v>
      </c>
      <c r="CO2" s="84">
        <v>0</v>
      </c>
      <c r="CP2" s="84">
        <v>0</v>
      </c>
      <c r="CQ2" s="84">
        <v>0</v>
      </c>
      <c r="CR2" s="84">
        <v>0</v>
      </c>
      <c r="CS2" s="84">
        <v>0</v>
      </c>
      <c r="CT2" s="84">
        <v>0</v>
      </c>
      <c r="CU2" s="84">
        <v>0</v>
      </c>
      <c r="CV2" s="84">
        <v>0</v>
      </c>
      <c r="CW2" s="84">
        <v>0</v>
      </c>
      <c r="CX2" s="84">
        <v>0</v>
      </c>
      <c r="CY2" s="84">
        <v>0</v>
      </c>
      <c r="CZ2" s="84"/>
      <c r="DA2" s="67" t="s">
        <v>280</v>
      </c>
      <c r="DB2" s="60">
        <f>BI2*2</f>
        <v>49.759648748885638</v>
      </c>
      <c r="DC2" s="60">
        <f>BJ2*2</f>
        <v>0</v>
      </c>
      <c r="DD2" s="67">
        <f>BK2*3/2</f>
        <v>0</v>
      </c>
      <c r="DE2" s="67">
        <f>BL2*3/2</f>
        <v>0</v>
      </c>
      <c r="DF2" s="97">
        <f>BM2</f>
        <v>0.4871030965961875</v>
      </c>
      <c r="DG2" s="97">
        <f>BO2</f>
        <v>0</v>
      </c>
      <c r="DH2" s="98">
        <f>BP2</f>
        <v>49.753248154518175</v>
      </c>
      <c r="DI2" s="97">
        <f>BQ2</f>
        <v>0</v>
      </c>
      <c r="DJ2" s="97">
        <f t="shared" ref="DJ2:DM2" si="9">BR2</f>
        <v>0</v>
      </c>
      <c r="DK2" s="97">
        <f t="shared" si="9"/>
        <v>0</v>
      </c>
      <c r="DL2" s="97">
        <f t="shared" si="9"/>
        <v>0</v>
      </c>
      <c r="DM2" s="97">
        <f t="shared" si="9"/>
        <v>0</v>
      </c>
      <c r="DN2" s="97">
        <f>BV2*5/2</f>
        <v>0</v>
      </c>
      <c r="DO2" s="97">
        <f>CA2</f>
        <v>0</v>
      </c>
      <c r="DP2" s="97">
        <f>CB2*2</f>
        <v>100</v>
      </c>
    </row>
    <row r="3" spans="1:120" s="28" customFormat="1" ht="16" customHeight="1">
      <c r="A3" s="4">
        <v>1</v>
      </c>
      <c r="B3" s="67"/>
      <c r="C3" s="5" t="s">
        <v>281</v>
      </c>
      <c r="D3" s="5" t="s">
        <v>282</v>
      </c>
      <c r="E3" s="4"/>
      <c r="F3" s="4"/>
      <c r="G3" s="4"/>
      <c r="H3" s="4">
        <v>42.71</v>
      </c>
      <c r="I3" s="4"/>
      <c r="J3" s="4"/>
      <c r="K3" s="4"/>
      <c r="L3" s="58"/>
      <c r="M3" s="59">
        <v>0</v>
      </c>
      <c r="N3" s="60">
        <f>L3*1/((159.69/71.844)/2)+M3</f>
        <v>0</v>
      </c>
      <c r="O3" s="4"/>
      <c r="P3" s="4">
        <v>57.29</v>
      </c>
      <c r="Q3" s="39"/>
      <c r="R3" s="39"/>
      <c r="S3" s="4"/>
      <c r="T3" s="4"/>
      <c r="U3" s="4"/>
      <c r="V3" s="39"/>
      <c r="W3" s="60"/>
      <c r="X3" s="39"/>
      <c r="Y3" s="39"/>
      <c r="Z3" s="71"/>
      <c r="AA3" s="71"/>
      <c r="AB3" s="24">
        <f t="shared" si="0"/>
        <v>0</v>
      </c>
      <c r="AC3" s="24">
        <f t="shared" ref="AC3:AC4" si="10">-(15.9995/(2*35.453))*Y3</f>
        <v>0</v>
      </c>
      <c r="AD3" s="24">
        <f t="shared" ref="AD3:AD26" si="11">SUM(H3:Z3)-N3</f>
        <v>100</v>
      </c>
      <c r="AE3" s="24"/>
      <c r="AF3" s="72">
        <v>0</v>
      </c>
      <c r="AG3" s="100"/>
      <c r="AH3" s="100"/>
      <c r="AI3" s="82"/>
      <c r="AJ3" s="60"/>
      <c r="AK3" s="60"/>
      <c r="AL3" s="60"/>
      <c r="AM3" s="60"/>
      <c r="AN3" s="60"/>
      <c r="AO3" s="60">
        <f t="shared" ref="AO3:AO14" si="12">Z3-M3*0.111+AL3/10000*0.7484 +AM3/10000*0.3742</f>
        <v>0</v>
      </c>
      <c r="AP3" s="69">
        <v>100</v>
      </c>
      <c r="AQ3" s="73"/>
      <c r="AR3" s="73"/>
      <c r="AS3" s="74">
        <f t="shared" si="2"/>
        <v>0</v>
      </c>
      <c r="AT3" s="74">
        <f t="shared" si="3"/>
        <v>0</v>
      </c>
      <c r="AU3" s="74">
        <v>0</v>
      </c>
      <c r="AV3" s="74">
        <f t="shared" si="4"/>
        <v>0</v>
      </c>
      <c r="AW3" s="74">
        <f t="shared" si="5"/>
        <v>0</v>
      </c>
      <c r="AX3" s="74">
        <f t="shared" si="6"/>
        <v>0</v>
      </c>
      <c r="AY3" s="74">
        <f t="shared" si="7"/>
        <v>0</v>
      </c>
      <c r="AZ3" s="73"/>
      <c r="BA3" s="68" t="s">
        <v>146</v>
      </c>
      <c r="BB3" s="69"/>
      <c r="BC3" s="99" t="s">
        <v>96</v>
      </c>
      <c r="BD3" s="69"/>
      <c r="BE3" s="50">
        <v>100</v>
      </c>
      <c r="BF3" s="50">
        <v>74.998392018882313</v>
      </c>
      <c r="BG3" s="51"/>
      <c r="BH3" s="12"/>
      <c r="BI3" s="79">
        <v>25.001607981117683</v>
      </c>
      <c r="BJ3" s="79">
        <v>0</v>
      </c>
      <c r="BK3" s="79">
        <v>0</v>
      </c>
      <c r="BL3" s="79">
        <v>0</v>
      </c>
      <c r="BM3" s="79">
        <v>0</v>
      </c>
      <c r="BN3" s="80">
        <v>0</v>
      </c>
      <c r="BO3" s="79">
        <v>0</v>
      </c>
      <c r="BP3" s="79">
        <v>49.996784037764634</v>
      </c>
      <c r="BQ3" s="79">
        <v>0</v>
      </c>
      <c r="BR3" s="79">
        <v>0</v>
      </c>
      <c r="BS3" s="79">
        <v>0</v>
      </c>
      <c r="BT3" s="79">
        <v>0</v>
      </c>
      <c r="BU3" s="79">
        <v>0</v>
      </c>
      <c r="BV3" s="79">
        <v>0</v>
      </c>
      <c r="BW3" s="79">
        <v>0</v>
      </c>
      <c r="BX3" s="79">
        <v>0</v>
      </c>
      <c r="BY3" s="81">
        <v>0</v>
      </c>
      <c r="BZ3" s="79">
        <v>0</v>
      </c>
      <c r="CA3" s="79">
        <v>0</v>
      </c>
      <c r="CB3" s="79">
        <v>50</v>
      </c>
      <c r="CC3" s="12">
        <v>74.998392018882313</v>
      </c>
      <c r="CD3" s="12">
        <v>100</v>
      </c>
      <c r="CE3" s="12"/>
      <c r="CF3" s="67" t="str">
        <f t="shared" si="8"/>
        <v>mol % oxide O2</v>
      </c>
      <c r="CG3" s="84">
        <v>0</v>
      </c>
      <c r="CH3" s="84">
        <v>0</v>
      </c>
      <c r="CI3" s="84">
        <v>0</v>
      </c>
      <c r="CJ3" s="84">
        <v>0</v>
      </c>
      <c r="CK3" s="84">
        <v>0</v>
      </c>
      <c r="CL3" s="84">
        <v>0</v>
      </c>
      <c r="CM3" s="84">
        <v>0</v>
      </c>
      <c r="CN3" s="84">
        <v>0</v>
      </c>
      <c r="CO3" s="84">
        <v>0</v>
      </c>
      <c r="CP3" s="84">
        <v>0</v>
      </c>
      <c r="CQ3" s="84">
        <v>0</v>
      </c>
      <c r="CR3" s="84">
        <v>0</v>
      </c>
      <c r="CS3" s="84">
        <v>0</v>
      </c>
      <c r="CT3" s="84">
        <v>0</v>
      </c>
      <c r="CU3" s="84">
        <v>0</v>
      </c>
      <c r="CV3" s="84">
        <v>0</v>
      </c>
      <c r="CW3" s="84">
        <v>0</v>
      </c>
      <c r="CX3" s="84">
        <v>0</v>
      </c>
      <c r="CY3" s="84">
        <v>0</v>
      </c>
      <c r="CZ3" s="84"/>
      <c r="DA3" s="67" t="s">
        <v>280</v>
      </c>
      <c r="DB3" s="60">
        <f t="shared" ref="DB3:DB15" si="13">BI3*2</f>
        <v>50.003215962235366</v>
      </c>
      <c r="DC3" s="60">
        <f t="shared" ref="DC3:DC15" si="14">BJ3*2</f>
        <v>0</v>
      </c>
      <c r="DD3" s="67">
        <f t="shared" ref="DD3:DD15" si="15">BK3*3/2</f>
        <v>0</v>
      </c>
      <c r="DE3" s="67">
        <f t="shared" ref="DE3:DE15" si="16">BL3*3/2</f>
        <v>0</v>
      </c>
      <c r="DF3" s="97">
        <f t="shared" ref="DF3:DF15" si="17">BM3+BN3</f>
        <v>0</v>
      </c>
      <c r="DG3" s="97">
        <f t="shared" ref="DG3:DG15" si="18">BO3</f>
        <v>0</v>
      </c>
      <c r="DH3" s="98">
        <f t="shared" ref="DH3:DH15" si="19">BP3</f>
        <v>49.996784037764634</v>
      </c>
      <c r="DI3" s="97">
        <f t="shared" ref="DI3:DI15" si="20">BQ3</f>
        <v>0</v>
      </c>
      <c r="DJ3" s="97">
        <f t="shared" ref="DJ3:DJ15" si="21">BR3</f>
        <v>0</v>
      </c>
      <c r="DK3" s="97">
        <f t="shared" ref="DK3:DK15" si="22">BS3</f>
        <v>0</v>
      </c>
      <c r="DL3" s="97">
        <f t="shared" ref="DL3:DL15" si="23">BT3</f>
        <v>0</v>
      </c>
      <c r="DM3" s="97">
        <f t="shared" ref="DM3:DM15" si="24">BU3</f>
        <v>0</v>
      </c>
      <c r="DN3" s="97">
        <f t="shared" ref="DN3:DN15" si="25">BV3*5/2</f>
        <v>0</v>
      </c>
      <c r="DO3" s="97">
        <f t="shared" ref="DO3:DO15" si="26">CA3</f>
        <v>0</v>
      </c>
      <c r="DP3" s="97">
        <f t="shared" ref="DP3:DP15" si="27">CB3*2</f>
        <v>100</v>
      </c>
    </row>
    <row r="4" spans="1:120" s="28" customFormat="1" ht="16" customHeight="1">
      <c r="A4" s="4">
        <v>2</v>
      </c>
      <c r="B4" s="4"/>
      <c r="C4" s="57" t="s">
        <v>283</v>
      </c>
      <c r="D4" s="5" t="s">
        <v>282</v>
      </c>
      <c r="E4" s="4"/>
      <c r="F4" s="4"/>
      <c r="G4" s="4"/>
      <c r="H4" s="4">
        <v>29.49</v>
      </c>
      <c r="I4" s="4"/>
      <c r="J4" s="4"/>
      <c r="K4" s="4"/>
      <c r="L4" s="58"/>
      <c r="M4" s="59">
        <v>70.510000000000005</v>
      </c>
      <c r="N4" s="60">
        <f t="shared" ref="N4:N14" si="28">L4*1/((159.69/71.844)/2)+M4</f>
        <v>70.510000000000005</v>
      </c>
      <c r="O4" s="4"/>
      <c r="P4" s="4"/>
      <c r="Q4" s="39"/>
      <c r="R4" s="39"/>
      <c r="S4" s="4"/>
      <c r="T4" s="4"/>
      <c r="U4" s="4"/>
      <c r="V4" s="39"/>
      <c r="W4" s="60"/>
      <c r="X4" s="39"/>
      <c r="Y4" s="39"/>
      <c r="Z4" s="71"/>
      <c r="AA4" s="71"/>
      <c r="AB4" s="24">
        <f t="shared" si="0"/>
        <v>0</v>
      </c>
      <c r="AC4" s="24">
        <f t="shared" si="10"/>
        <v>0</v>
      </c>
      <c r="AD4" s="24">
        <f t="shared" si="11"/>
        <v>99.999999999999986</v>
      </c>
      <c r="AE4" s="24"/>
      <c r="AF4" s="72">
        <v>0</v>
      </c>
      <c r="AG4" s="100"/>
      <c r="AH4" s="100"/>
      <c r="AI4" s="82"/>
      <c r="AJ4" s="60"/>
      <c r="AK4" s="60"/>
      <c r="AL4" s="60"/>
      <c r="AM4" s="60"/>
      <c r="AN4" s="60"/>
      <c r="AO4" s="60">
        <f t="shared" si="12"/>
        <v>-7.8266100000000005</v>
      </c>
      <c r="AP4" s="69">
        <v>100</v>
      </c>
      <c r="AQ4" s="73"/>
      <c r="AR4" s="73"/>
      <c r="AS4" s="74">
        <f t="shared" si="2"/>
        <v>0</v>
      </c>
      <c r="AT4" s="74">
        <f t="shared" si="3"/>
        <v>0</v>
      </c>
      <c r="AU4" s="74">
        <v>54.808069567396025</v>
      </c>
      <c r="AV4" s="74">
        <f t="shared" si="4"/>
        <v>0</v>
      </c>
      <c r="AW4" s="74">
        <f t="shared" si="5"/>
        <v>0</v>
      </c>
      <c r="AX4" s="74">
        <f t="shared" si="6"/>
        <v>0</v>
      </c>
      <c r="AY4" s="74">
        <f t="shared" si="7"/>
        <v>0</v>
      </c>
      <c r="AZ4" s="73"/>
      <c r="BA4" s="68" t="s">
        <v>146</v>
      </c>
      <c r="BB4" s="69"/>
      <c r="BC4" s="99" t="s">
        <v>96</v>
      </c>
      <c r="BD4" s="69"/>
      <c r="BE4" s="50">
        <v>100</v>
      </c>
      <c r="BF4" s="50">
        <v>74.995656690977</v>
      </c>
      <c r="BG4" s="51"/>
      <c r="BH4" s="12"/>
      <c r="BI4" s="79">
        <v>25.004343309022996</v>
      </c>
      <c r="BJ4" s="79">
        <v>0</v>
      </c>
      <c r="BK4" s="79">
        <v>0</v>
      </c>
      <c r="BL4" s="79">
        <v>0</v>
      </c>
      <c r="BM4" s="79">
        <v>49.991313381954008</v>
      </c>
      <c r="BN4" s="80">
        <v>0</v>
      </c>
      <c r="BO4" s="79">
        <v>0</v>
      </c>
      <c r="BP4" s="79">
        <v>0</v>
      </c>
      <c r="BQ4" s="79">
        <v>0</v>
      </c>
      <c r="BR4" s="79">
        <v>0</v>
      </c>
      <c r="BS4" s="79">
        <v>0</v>
      </c>
      <c r="BT4" s="79">
        <v>0</v>
      </c>
      <c r="BU4" s="79">
        <v>0</v>
      </c>
      <c r="BV4" s="79">
        <v>0</v>
      </c>
      <c r="BW4" s="79">
        <v>0</v>
      </c>
      <c r="BX4" s="79">
        <v>0</v>
      </c>
      <c r="BY4" s="81">
        <v>0</v>
      </c>
      <c r="BZ4" s="79">
        <v>0</v>
      </c>
      <c r="CA4" s="79">
        <v>0</v>
      </c>
      <c r="CB4" s="79">
        <v>50</v>
      </c>
      <c r="CC4" s="12">
        <v>74.995656690977</v>
      </c>
      <c r="CD4" s="12">
        <v>100</v>
      </c>
      <c r="CE4" s="12"/>
      <c r="CF4" s="67" t="str">
        <f t="shared" si="8"/>
        <v>mol % oxide O2</v>
      </c>
      <c r="CG4" s="84">
        <v>33.337719660981996</v>
      </c>
      <c r="CH4" s="84">
        <v>0</v>
      </c>
      <c r="CI4" s="84">
        <v>0</v>
      </c>
      <c r="CJ4" s="84">
        <v>0</v>
      </c>
      <c r="CK4" s="84">
        <v>0</v>
      </c>
      <c r="CL4" s="84">
        <v>0</v>
      </c>
      <c r="CM4" s="84">
        <v>0</v>
      </c>
      <c r="CN4" s="84">
        <v>0</v>
      </c>
      <c r="CO4" s="84">
        <v>0</v>
      </c>
      <c r="CP4" s="84">
        <v>0</v>
      </c>
      <c r="CQ4" s="84">
        <v>0</v>
      </c>
      <c r="CR4" s="84">
        <v>0</v>
      </c>
      <c r="CS4" s="84">
        <v>0</v>
      </c>
      <c r="CT4" s="84">
        <v>0</v>
      </c>
      <c r="CU4" s="84">
        <v>0</v>
      </c>
      <c r="CV4" s="84">
        <v>0</v>
      </c>
      <c r="CW4" s="84">
        <v>0</v>
      </c>
      <c r="CX4" s="84">
        <v>0</v>
      </c>
      <c r="CY4" s="84">
        <v>0</v>
      </c>
      <c r="CZ4" s="84"/>
      <c r="DA4" s="67" t="s">
        <v>280</v>
      </c>
      <c r="DB4" s="60">
        <f t="shared" si="13"/>
        <v>50.008686618045992</v>
      </c>
      <c r="DC4" s="60">
        <f t="shared" si="14"/>
        <v>0</v>
      </c>
      <c r="DD4" s="67">
        <f t="shared" si="15"/>
        <v>0</v>
      </c>
      <c r="DE4" s="67">
        <f t="shared" si="16"/>
        <v>0</v>
      </c>
      <c r="DF4" s="97">
        <f t="shared" si="17"/>
        <v>49.991313381954008</v>
      </c>
      <c r="DG4" s="97">
        <f t="shared" si="18"/>
        <v>0</v>
      </c>
      <c r="DH4" s="98">
        <f t="shared" si="19"/>
        <v>0</v>
      </c>
      <c r="DI4" s="97">
        <f t="shared" si="20"/>
        <v>0</v>
      </c>
      <c r="DJ4" s="97">
        <f t="shared" si="21"/>
        <v>0</v>
      </c>
      <c r="DK4" s="97">
        <f t="shared" si="22"/>
        <v>0</v>
      </c>
      <c r="DL4" s="97">
        <f t="shared" si="23"/>
        <v>0</v>
      </c>
      <c r="DM4" s="97">
        <f t="shared" si="24"/>
        <v>0</v>
      </c>
      <c r="DN4" s="97">
        <f t="shared" si="25"/>
        <v>0</v>
      </c>
      <c r="DO4" s="97">
        <f t="shared" si="26"/>
        <v>0</v>
      </c>
      <c r="DP4" s="97">
        <f t="shared" si="27"/>
        <v>100</v>
      </c>
    </row>
    <row r="5" spans="1:120" s="28" customFormat="1" ht="16" customHeight="1">
      <c r="A5" s="4">
        <v>3</v>
      </c>
      <c r="B5" s="4"/>
      <c r="C5" s="5" t="s">
        <v>284</v>
      </c>
      <c r="D5" s="5" t="s">
        <v>282</v>
      </c>
      <c r="E5" s="4"/>
      <c r="F5" s="4"/>
      <c r="G5" s="4"/>
      <c r="H5" s="4">
        <v>59.85</v>
      </c>
      <c r="I5" s="4"/>
      <c r="J5" s="4"/>
      <c r="K5" s="4"/>
      <c r="L5" s="58"/>
      <c r="M5" s="59">
        <v>0</v>
      </c>
      <c r="N5" s="60">
        <f t="shared" si="28"/>
        <v>0</v>
      </c>
      <c r="O5" s="4"/>
      <c r="P5" s="4">
        <v>40.15</v>
      </c>
      <c r="Q5" s="39"/>
      <c r="R5" s="39"/>
      <c r="S5" s="4"/>
      <c r="T5" s="4"/>
      <c r="U5" s="4"/>
      <c r="V5" s="39"/>
      <c r="W5" s="60"/>
      <c r="X5" s="39"/>
      <c r="Y5" s="39"/>
      <c r="Z5" s="71"/>
      <c r="AA5" s="71"/>
      <c r="AB5" s="24">
        <f t="shared" ref="AB5:AB22" si="29">-(15.9995/(2*18.9984))*X5</f>
        <v>0</v>
      </c>
      <c r="AC5" s="24">
        <f t="shared" ref="AC5:AC22" si="30">-(15.9995/(2*35.453))*Y5</f>
        <v>0</v>
      </c>
      <c r="AD5" s="24">
        <f t="shared" si="11"/>
        <v>100</v>
      </c>
      <c r="AE5" s="24"/>
      <c r="AF5" s="72">
        <v>0</v>
      </c>
      <c r="AG5" s="100"/>
      <c r="AH5" s="100"/>
      <c r="AI5" s="82"/>
      <c r="AJ5" s="60"/>
      <c r="AK5" s="60"/>
      <c r="AL5" s="60"/>
      <c r="AM5" s="60"/>
      <c r="AN5" s="60"/>
      <c r="AO5" s="60">
        <f t="shared" si="12"/>
        <v>0</v>
      </c>
      <c r="AP5" s="69">
        <v>100</v>
      </c>
      <c r="AQ5" s="73"/>
      <c r="AR5" s="73"/>
      <c r="AS5" s="74">
        <f t="shared" si="2"/>
        <v>0</v>
      </c>
      <c r="AT5" s="74">
        <f t="shared" si="3"/>
        <v>0</v>
      </c>
      <c r="AU5" s="74">
        <v>0</v>
      </c>
      <c r="AV5" s="74">
        <f t="shared" si="4"/>
        <v>0</v>
      </c>
      <c r="AW5" s="74">
        <f t="shared" si="5"/>
        <v>0</v>
      </c>
      <c r="AX5" s="74">
        <f t="shared" si="6"/>
        <v>0</v>
      </c>
      <c r="AY5" s="74">
        <f t="shared" si="7"/>
        <v>0</v>
      </c>
      <c r="AZ5" s="73"/>
      <c r="BA5" s="68" t="s">
        <v>146</v>
      </c>
      <c r="BB5" s="69"/>
      <c r="BC5" s="99" t="s">
        <v>96</v>
      </c>
      <c r="BD5" s="69"/>
      <c r="BE5" s="50">
        <v>100</v>
      </c>
      <c r="BF5" s="50">
        <v>66.667850542044476</v>
      </c>
      <c r="BG5" s="51"/>
      <c r="BH5" s="12"/>
      <c r="BI5" s="79">
        <v>33.332149457955516</v>
      </c>
      <c r="BJ5" s="79">
        <v>0</v>
      </c>
      <c r="BK5" s="79">
        <v>0</v>
      </c>
      <c r="BL5" s="79">
        <v>0</v>
      </c>
      <c r="BM5" s="79">
        <v>0</v>
      </c>
      <c r="BN5" s="80">
        <v>0</v>
      </c>
      <c r="BO5" s="79">
        <v>0</v>
      </c>
      <c r="BP5" s="79">
        <v>33.33570108408896</v>
      </c>
      <c r="BQ5" s="79">
        <v>0</v>
      </c>
      <c r="BR5" s="79">
        <v>0</v>
      </c>
      <c r="BS5" s="79">
        <v>0</v>
      </c>
      <c r="BT5" s="79">
        <v>0</v>
      </c>
      <c r="BU5" s="79">
        <v>0</v>
      </c>
      <c r="BV5" s="79">
        <v>0</v>
      </c>
      <c r="BW5" s="79">
        <v>0</v>
      </c>
      <c r="BX5" s="79">
        <v>0</v>
      </c>
      <c r="BY5" s="81">
        <v>0</v>
      </c>
      <c r="BZ5" s="79">
        <v>0</v>
      </c>
      <c r="CA5" s="79">
        <v>0</v>
      </c>
      <c r="CB5" s="79">
        <v>50</v>
      </c>
      <c r="CC5" s="12">
        <v>66.667850542044476</v>
      </c>
      <c r="CD5" s="12">
        <v>100</v>
      </c>
      <c r="CE5" s="12"/>
      <c r="CF5" s="67" t="str">
        <f t="shared" si="8"/>
        <v>mol % oxide O2</v>
      </c>
      <c r="CG5" s="84">
        <v>49.998153202142284</v>
      </c>
      <c r="CH5" s="84">
        <v>0</v>
      </c>
      <c r="CI5" s="84">
        <v>0</v>
      </c>
      <c r="CJ5" s="84">
        <v>0</v>
      </c>
      <c r="CK5" s="84">
        <v>0</v>
      </c>
      <c r="CL5" s="84">
        <v>0</v>
      </c>
      <c r="CM5" s="84">
        <v>50.001846797857716</v>
      </c>
      <c r="CN5" s="84">
        <v>0</v>
      </c>
      <c r="CO5" s="84">
        <v>0</v>
      </c>
      <c r="CP5" s="84">
        <v>0</v>
      </c>
      <c r="CQ5" s="84">
        <v>0</v>
      </c>
      <c r="CR5" s="84">
        <v>0</v>
      </c>
      <c r="CS5" s="84">
        <v>0</v>
      </c>
      <c r="CT5" s="84">
        <v>0</v>
      </c>
      <c r="CU5" s="84">
        <v>0</v>
      </c>
      <c r="CV5" s="84">
        <v>0</v>
      </c>
      <c r="CW5" s="84">
        <v>0</v>
      </c>
      <c r="CX5" s="84">
        <v>0</v>
      </c>
      <c r="CY5" s="84">
        <v>0</v>
      </c>
      <c r="CZ5" s="84"/>
      <c r="DA5" s="67" t="s">
        <v>280</v>
      </c>
      <c r="DB5" s="60">
        <f t="shared" si="13"/>
        <v>66.664298915911033</v>
      </c>
      <c r="DC5" s="60">
        <f t="shared" si="14"/>
        <v>0</v>
      </c>
      <c r="DD5" s="67">
        <f t="shared" si="15"/>
        <v>0</v>
      </c>
      <c r="DE5" s="67">
        <f t="shared" si="16"/>
        <v>0</v>
      </c>
      <c r="DF5" s="97">
        <f t="shared" si="17"/>
        <v>0</v>
      </c>
      <c r="DG5" s="97">
        <f t="shared" si="18"/>
        <v>0</v>
      </c>
      <c r="DH5" s="98">
        <f t="shared" si="19"/>
        <v>33.33570108408896</v>
      </c>
      <c r="DI5" s="97">
        <f t="shared" si="20"/>
        <v>0</v>
      </c>
      <c r="DJ5" s="97">
        <f t="shared" si="21"/>
        <v>0</v>
      </c>
      <c r="DK5" s="97">
        <f t="shared" si="22"/>
        <v>0</v>
      </c>
      <c r="DL5" s="97">
        <f t="shared" si="23"/>
        <v>0</v>
      </c>
      <c r="DM5" s="97">
        <f t="shared" si="24"/>
        <v>0</v>
      </c>
      <c r="DN5" s="97">
        <f t="shared" si="25"/>
        <v>0</v>
      </c>
      <c r="DO5" s="97">
        <f t="shared" si="26"/>
        <v>0</v>
      </c>
      <c r="DP5" s="97">
        <f t="shared" si="27"/>
        <v>100</v>
      </c>
    </row>
    <row r="6" spans="1:120" s="28" customFormat="1" ht="16" customHeight="1">
      <c r="A6" s="4">
        <v>4</v>
      </c>
      <c r="B6" s="4"/>
      <c r="C6" s="5" t="s">
        <v>285</v>
      </c>
      <c r="D6" s="5" t="s">
        <v>282</v>
      </c>
      <c r="E6" s="4"/>
      <c r="F6" s="4"/>
      <c r="G6" s="4"/>
      <c r="H6" s="4">
        <v>51.73</v>
      </c>
      <c r="I6" s="4"/>
      <c r="J6" s="4"/>
      <c r="K6" s="4"/>
      <c r="L6" s="58"/>
      <c r="M6" s="59">
        <v>30.93</v>
      </c>
      <c r="N6" s="60">
        <f t="shared" si="28"/>
        <v>30.93</v>
      </c>
      <c r="O6" s="4"/>
      <c r="P6" s="4">
        <v>17.350000000000001</v>
      </c>
      <c r="Q6" s="39"/>
      <c r="R6" s="39"/>
      <c r="S6" s="4"/>
      <c r="T6" s="4"/>
      <c r="U6" s="4"/>
      <c r="V6" s="39"/>
      <c r="W6" s="60"/>
      <c r="X6" s="39"/>
      <c r="Y6" s="39"/>
      <c r="Z6" s="71"/>
      <c r="AA6" s="71"/>
      <c r="AB6" s="24">
        <f t="shared" si="29"/>
        <v>0</v>
      </c>
      <c r="AC6" s="24">
        <f t="shared" si="30"/>
        <v>0</v>
      </c>
      <c r="AD6" s="24">
        <f t="shared" si="11"/>
        <v>100.00999999999999</v>
      </c>
      <c r="AE6" s="24"/>
      <c r="AF6" s="72">
        <v>0</v>
      </c>
      <c r="AG6" s="100"/>
      <c r="AH6" s="100"/>
      <c r="AI6" s="82"/>
      <c r="AJ6" s="60"/>
      <c r="AK6" s="60"/>
      <c r="AL6" s="60"/>
      <c r="AM6" s="60"/>
      <c r="AN6" s="60"/>
      <c r="AO6" s="60">
        <f>Z6-M6*0.111+AL6/10000*0.7484 +AM6/10000*0.3742</f>
        <v>-3.43323</v>
      </c>
      <c r="AP6" s="69">
        <v>100.00999999999999</v>
      </c>
      <c r="AQ6" s="73"/>
      <c r="AR6" s="73"/>
      <c r="AS6" s="74">
        <f t="shared" si="2"/>
        <v>0</v>
      </c>
      <c r="AT6" s="74">
        <f t="shared" si="3"/>
        <v>0</v>
      </c>
      <c r="AU6" s="74">
        <v>24.039768647153995</v>
      </c>
      <c r="AV6" s="74">
        <f t="shared" si="4"/>
        <v>0</v>
      </c>
      <c r="AW6" s="74">
        <f t="shared" si="5"/>
        <v>0</v>
      </c>
      <c r="AX6" s="74">
        <f t="shared" si="6"/>
        <v>0</v>
      </c>
      <c r="AY6" s="74">
        <f t="shared" si="7"/>
        <v>0</v>
      </c>
      <c r="AZ6" s="73"/>
      <c r="BA6" s="68" t="s">
        <v>146</v>
      </c>
      <c r="BB6" s="69"/>
      <c r="BC6" s="99" t="s">
        <v>96</v>
      </c>
      <c r="BD6" s="69"/>
      <c r="BE6" s="50">
        <v>100</v>
      </c>
      <c r="BF6" s="50">
        <v>66.66644234448944</v>
      </c>
      <c r="BG6" s="51"/>
      <c r="BH6" s="12"/>
      <c r="BI6" s="79">
        <v>33.333557655510546</v>
      </c>
      <c r="BJ6" s="79">
        <v>0</v>
      </c>
      <c r="BK6" s="79">
        <v>0</v>
      </c>
      <c r="BL6" s="79">
        <v>0</v>
      </c>
      <c r="BM6" s="79">
        <v>16.665650161250056</v>
      </c>
      <c r="BN6" s="80">
        <v>0</v>
      </c>
      <c r="BO6" s="79">
        <v>0</v>
      </c>
      <c r="BP6" s="79">
        <v>16.667234527728841</v>
      </c>
      <c r="BQ6" s="79">
        <v>0</v>
      </c>
      <c r="BR6" s="79">
        <v>0</v>
      </c>
      <c r="BS6" s="79">
        <v>0</v>
      </c>
      <c r="BT6" s="79">
        <v>0</v>
      </c>
      <c r="BU6" s="79">
        <v>0</v>
      </c>
      <c r="BV6" s="79">
        <v>0</v>
      </c>
      <c r="BW6" s="79">
        <v>0</v>
      </c>
      <c r="BX6" s="79">
        <v>0</v>
      </c>
      <c r="BY6" s="81">
        <v>0</v>
      </c>
      <c r="BZ6" s="79">
        <v>0</v>
      </c>
      <c r="CA6" s="79">
        <v>0</v>
      </c>
      <c r="CB6" s="79">
        <v>49.999999999999993</v>
      </c>
      <c r="CC6" s="12">
        <v>66.66644234448944</v>
      </c>
      <c r="CD6" s="12">
        <v>99.999999999999986</v>
      </c>
      <c r="CE6" s="12"/>
      <c r="CF6" s="67" t="str">
        <f t="shared" si="8"/>
        <v>mol % oxide O2</v>
      </c>
      <c r="CG6" s="84">
        <v>49.999037087102877</v>
      </c>
      <c r="CH6" s="84">
        <v>0</v>
      </c>
      <c r="CI6" s="84">
        <v>0</v>
      </c>
      <c r="CJ6" s="84">
        <v>0</v>
      </c>
      <c r="CK6" s="84">
        <v>25.00157770484865</v>
      </c>
      <c r="CL6" s="84">
        <v>0</v>
      </c>
      <c r="CM6" s="84">
        <v>24.999385208048469</v>
      </c>
      <c r="CN6" s="84">
        <v>0</v>
      </c>
      <c r="CO6" s="84">
        <v>0</v>
      </c>
      <c r="CP6" s="84">
        <v>0</v>
      </c>
      <c r="CQ6" s="84">
        <v>0</v>
      </c>
      <c r="CR6" s="84">
        <v>0</v>
      </c>
      <c r="CS6" s="84">
        <v>0</v>
      </c>
      <c r="CT6" s="84">
        <v>0</v>
      </c>
      <c r="CU6" s="84">
        <v>0</v>
      </c>
      <c r="CV6" s="84">
        <v>0</v>
      </c>
      <c r="CW6" s="84">
        <v>0</v>
      </c>
      <c r="CX6" s="84">
        <v>0</v>
      </c>
      <c r="CY6" s="84">
        <v>0</v>
      </c>
      <c r="CZ6" s="84"/>
      <c r="DA6" s="67" t="s">
        <v>280</v>
      </c>
      <c r="DB6" s="60">
        <f t="shared" si="13"/>
        <v>66.667115311021092</v>
      </c>
      <c r="DC6" s="60">
        <f t="shared" si="14"/>
        <v>0</v>
      </c>
      <c r="DD6" s="67">
        <f t="shared" si="15"/>
        <v>0</v>
      </c>
      <c r="DE6" s="67">
        <f t="shared" si="16"/>
        <v>0</v>
      </c>
      <c r="DF6" s="97">
        <f t="shared" si="17"/>
        <v>16.665650161250056</v>
      </c>
      <c r="DG6" s="97">
        <f t="shared" si="18"/>
        <v>0</v>
      </c>
      <c r="DH6" s="98">
        <f t="shared" si="19"/>
        <v>16.667234527728841</v>
      </c>
      <c r="DI6" s="97">
        <f t="shared" si="20"/>
        <v>0</v>
      </c>
      <c r="DJ6" s="97">
        <f t="shared" si="21"/>
        <v>0</v>
      </c>
      <c r="DK6" s="97">
        <f t="shared" si="22"/>
        <v>0</v>
      </c>
      <c r="DL6" s="97">
        <f t="shared" si="23"/>
        <v>0</v>
      </c>
      <c r="DM6" s="97">
        <f t="shared" si="24"/>
        <v>0</v>
      </c>
      <c r="DN6" s="97">
        <f t="shared" si="25"/>
        <v>0</v>
      </c>
      <c r="DO6" s="97">
        <f t="shared" si="26"/>
        <v>0</v>
      </c>
      <c r="DP6" s="97">
        <f t="shared" si="27"/>
        <v>99.999999999999986</v>
      </c>
    </row>
    <row r="7" spans="1:120" s="28" customFormat="1" ht="16" customHeight="1">
      <c r="A7" s="4">
        <v>5</v>
      </c>
      <c r="B7" s="4"/>
      <c r="C7" s="5" t="s">
        <v>286</v>
      </c>
      <c r="D7" s="5" t="s">
        <v>282</v>
      </c>
      <c r="E7" s="4"/>
      <c r="F7" s="4"/>
      <c r="G7" s="4"/>
      <c r="H7" s="4">
        <v>55.49</v>
      </c>
      <c r="I7" s="4"/>
      <c r="J7" s="4"/>
      <c r="K7" s="4"/>
      <c r="L7" s="58"/>
      <c r="M7" s="59"/>
      <c r="N7" s="60"/>
      <c r="O7" s="4"/>
      <c r="P7" s="4">
        <v>18.61</v>
      </c>
      <c r="Q7" s="39"/>
      <c r="R7" s="39"/>
      <c r="S7" s="4">
        <v>25.9</v>
      </c>
      <c r="T7" s="4"/>
      <c r="U7" s="4"/>
      <c r="V7" s="39"/>
      <c r="W7" s="60"/>
      <c r="X7" s="39"/>
      <c r="Y7" s="39"/>
      <c r="Z7" s="71"/>
      <c r="AA7" s="71"/>
      <c r="AB7" s="24">
        <f t="shared" si="29"/>
        <v>0</v>
      </c>
      <c r="AC7" s="24">
        <f t="shared" si="30"/>
        <v>0</v>
      </c>
      <c r="AD7" s="24">
        <f t="shared" si="11"/>
        <v>100</v>
      </c>
      <c r="AE7" s="24"/>
      <c r="AF7" s="72">
        <v>0</v>
      </c>
      <c r="AG7" s="100">
        <v>2.08</v>
      </c>
      <c r="AH7" s="100">
        <f t="shared" si="1"/>
        <v>0</v>
      </c>
      <c r="AI7" s="82"/>
      <c r="AJ7" s="60"/>
      <c r="AK7" s="60"/>
      <c r="AL7" s="60"/>
      <c r="AM7" s="60"/>
      <c r="AN7" s="60"/>
      <c r="AO7" s="60">
        <f t="shared" si="12"/>
        <v>0</v>
      </c>
      <c r="AP7" s="69">
        <v>102.08</v>
      </c>
      <c r="AQ7" s="73"/>
      <c r="AR7" s="73"/>
      <c r="AS7" s="74">
        <f t="shared" si="2"/>
        <v>0</v>
      </c>
      <c r="AT7" s="74">
        <f t="shared" si="3"/>
        <v>0</v>
      </c>
      <c r="AU7" s="74">
        <v>0</v>
      </c>
      <c r="AV7" s="74">
        <f t="shared" si="4"/>
        <v>0</v>
      </c>
      <c r="AW7" s="74">
        <f t="shared" si="5"/>
        <v>0</v>
      </c>
      <c r="AX7" s="74">
        <f t="shared" si="6"/>
        <v>0</v>
      </c>
      <c r="AY7" s="74">
        <f t="shared" si="7"/>
        <v>0</v>
      </c>
      <c r="AZ7" s="73"/>
      <c r="BA7" s="68" t="s">
        <v>146</v>
      </c>
      <c r="BB7" s="69"/>
      <c r="BC7" s="99" t="s">
        <v>96</v>
      </c>
      <c r="BD7" s="69"/>
      <c r="BE7" s="50">
        <v>100</v>
      </c>
      <c r="BF7" s="50">
        <v>66.666966992508037</v>
      </c>
      <c r="BG7" s="51"/>
      <c r="BH7" s="12"/>
      <c r="BI7" s="79">
        <v>33.333033007491977</v>
      </c>
      <c r="BJ7" s="79">
        <v>0</v>
      </c>
      <c r="BK7" s="79">
        <v>0</v>
      </c>
      <c r="BL7" s="79">
        <v>0</v>
      </c>
      <c r="BM7" s="79">
        <v>0</v>
      </c>
      <c r="BN7" s="80">
        <v>0</v>
      </c>
      <c r="BO7" s="79">
        <v>0</v>
      </c>
      <c r="BP7" s="79">
        <v>16.665999272757926</v>
      </c>
      <c r="BQ7" s="79">
        <v>0</v>
      </c>
      <c r="BR7" s="79">
        <v>0</v>
      </c>
      <c r="BS7" s="79">
        <v>16.667934712258127</v>
      </c>
      <c r="BT7" s="79">
        <v>0</v>
      </c>
      <c r="BU7" s="79">
        <v>0</v>
      </c>
      <c r="BV7" s="79">
        <v>0</v>
      </c>
      <c r="BW7" s="79">
        <v>0</v>
      </c>
      <c r="BX7" s="79">
        <v>0</v>
      </c>
      <c r="BY7" s="81">
        <v>0</v>
      </c>
      <c r="BZ7" s="79">
        <v>0</v>
      </c>
      <c r="CA7" s="79">
        <v>0</v>
      </c>
      <c r="CB7" s="79">
        <v>50.000000000000007</v>
      </c>
      <c r="CC7" s="12">
        <v>66.666966992508037</v>
      </c>
      <c r="CD7" s="12">
        <v>100.00000000000001</v>
      </c>
      <c r="CE7" s="12"/>
      <c r="CF7" s="67" t="str">
        <f t="shared" si="8"/>
        <v>mol % oxide O2</v>
      </c>
      <c r="CG7" s="84">
        <v>49.998231621876428</v>
      </c>
      <c r="CH7" s="84">
        <v>0</v>
      </c>
      <c r="CI7" s="84">
        <v>0</v>
      </c>
      <c r="CJ7" s="84">
        <v>0</v>
      </c>
      <c r="CK7" s="84">
        <v>0</v>
      </c>
      <c r="CL7" s="84">
        <v>0</v>
      </c>
      <c r="CM7" s="84">
        <v>24.997523178049295</v>
      </c>
      <c r="CN7" s="84">
        <v>0</v>
      </c>
      <c r="CO7" s="84">
        <v>0</v>
      </c>
      <c r="CP7" s="84">
        <v>25.00424520007428</v>
      </c>
      <c r="CQ7" s="84">
        <v>0</v>
      </c>
      <c r="CR7" s="84">
        <v>0</v>
      </c>
      <c r="CS7" s="84">
        <v>0</v>
      </c>
      <c r="CT7" s="84">
        <v>0</v>
      </c>
      <c r="CU7" s="84">
        <v>0</v>
      </c>
      <c r="CV7" s="84">
        <v>0</v>
      </c>
      <c r="CW7" s="84">
        <v>0</v>
      </c>
      <c r="CX7" s="84">
        <v>0</v>
      </c>
      <c r="CY7" s="84">
        <v>0</v>
      </c>
      <c r="CZ7" s="84"/>
      <c r="DA7" s="67" t="s">
        <v>280</v>
      </c>
      <c r="DB7" s="60">
        <f t="shared" si="13"/>
        <v>66.666066014983954</v>
      </c>
      <c r="DC7" s="60">
        <f t="shared" si="14"/>
        <v>0</v>
      </c>
      <c r="DD7" s="67">
        <f t="shared" si="15"/>
        <v>0</v>
      </c>
      <c r="DE7" s="67">
        <f t="shared" si="16"/>
        <v>0</v>
      </c>
      <c r="DF7" s="97">
        <f t="shared" si="17"/>
        <v>0</v>
      </c>
      <c r="DG7" s="97">
        <f t="shared" si="18"/>
        <v>0</v>
      </c>
      <c r="DH7" s="98">
        <f t="shared" si="19"/>
        <v>16.665999272757926</v>
      </c>
      <c r="DI7" s="97">
        <f t="shared" si="20"/>
        <v>0</v>
      </c>
      <c r="DJ7" s="97">
        <f t="shared" si="21"/>
        <v>0</v>
      </c>
      <c r="DK7" s="97">
        <f t="shared" si="22"/>
        <v>16.667934712258127</v>
      </c>
      <c r="DL7" s="97">
        <f t="shared" si="23"/>
        <v>0</v>
      </c>
      <c r="DM7" s="97">
        <f t="shared" si="24"/>
        <v>0</v>
      </c>
      <c r="DN7" s="97">
        <f t="shared" si="25"/>
        <v>0</v>
      </c>
      <c r="DO7" s="97">
        <f t="shared" si="26"/>
        <v>0</v>
      </c>
      <c r="DP7" s="97">
        <f t="shared" si="27"/>
        <v>100.00000000000001</v>
      </c>
    </row>
    <row r="8" spans="1:120" s="28" customFormat="1" ht="16" customHeight="1">
      <c r="A8" s="4">
        <v>6</v>
      </c>
      <c r="B8" s="4"/>
      <c r="C8" s="5" t="s">
        <v>287</v>
      </c>
      <c r="D8" s="5" t="s">
        <v>282</v>
      </c>
      <c r="E8" s="4"/>
      <c r="F8" s="4"/>
      <c r="G8" s="4"/>
      <c r="H8" s="4">
        <v>41.56</v>
      </c>
      <c r="I8" s="4"/>
      <c r="J8" s="4">
        <v>17.63</v>
      </c>
      <c r="K8" s="4"/>
      <c r="L8" s="58"/>
      <c r="M8" s="59">
        <v>8.2799999999999994</v>
      </c>
      <c r="N8" s="60">
        <f t="shared" si="28"/>
        <v>8.2799999999999994</v>
      </c>
      <c r="O8" s="4"/>
      <c r="P8" s="4">
        <v>13.94</v>
      </c>
      <c r="Q8" s="39"/>
      <c r="R8" s="39"/>
      <c r="S8" s="4">
        <v>12.93</v>
      </c>
      <c r="T8" s="4">
        <v>3.57</v>
      </c>
      <c r="U8" s="4"/>
      <c r="V8" s="39"/>
      <c r="W8" s="60"/>
      <c r="X8" s="39"/>
      <c r="Y8" s="39"/>
      <c r="Z8" s="71"/>
      <c r="AA8" s="71"/>
      <c r="AB8" s="24">
        <f t="shared" si="29"/>
        <v>0</v>
      </c>
      <c r="AC8" s="24">
        <f t="shared" si="30"/>
        <v>0</v>
      </c>
      <c r="AD8" s="24">
        <f t="shared" si="11"/>
        <v>97.91</v>
      </c>
      <c r="AE8" s="24"/>
      <c r="AF8" s="72">
        <v>0</v>
      </c>
      <c r="AG8" s="100">
        <v>2.13</v>
      </c>
      <c r="AH8" s="100">
        <f t="shared" si="1"/>
        <v>-0.9190799999999999</v>
      </c>
      <c r="AI8" s="82"/>
      <c r="AJ8" s="60"/>
      <c r="AK8" s="60"/>
      <c r="AL8" s="60"/>
      <c r="AM8" s="60"/>
      <c r="AN8" s="60"/>
      <c r="AO8" s="60">
        <f t="shared" si="12"/>
        <v>-0.9190799999999999</v>
      </c>
      <c r="AP8" s="69">
        <v>100.03999999999999</v>
      </c>
      <c r="AQ8" s="73"/>
      <c r="AR8" s="73"/>
      <c r="AS8" s="74">
        <f t="shared" si="2"/>
        <v>0</v>
      </c>
      <c r="AT8" s="74">
        <f t="shared" si="3"/>
        <v>0</v>
      </c>
      <c r="AU8" s="74">
        <v>6.4335465079042713</v>
      </c>
      <c r="AV8" s="74">
        <f t="shared" si="4"/>
        <v>0</v>
      </c>
      <c r="AW8" s="74">
        <f t="shared" si="5"/>
        <v>0</v>
      </c>
      <c r="AX8" s="74">
        <f t="shared" si="6"/>
        <v>0</v>
      </c>
      <c r="AY8" s="74">
        <f t="shared" si="7"/>
        <v>0</v>
      </c>
      <c r="AZ8" s="73"/>
      <c r="BA8" s="68" t="s">
        <v>146</v>
      </c>
      <c r="BB8" s="69"/>
      <c r="BC8" s="99" t="s">
        <v>96</v>
      </c>
      <c r="BD8" s="69"/>
      <c r="BE8" s="50">
        <v>100</v>
      </c>
      <c r="BF8" s="50">
        <v>67.003716312176294</v>
      </c>
      <c r="BG8" s="51"/>
      <c r="BH8" s="12"/>
      <c r="BI8" s="79">
        <v>26.600299827297018</v>
      </c>
      <c r="BJ8" s="79">
        <v>0</v>
      </c>
      <c r="BK8" s="79">
        <v>13.298216468380097</v>
      </c>
      <c r="BL8" s="79">
        <v>0</v>
      </c>
      <c r="BM8" s="79">
        <v>4.4314359977598636</v>
      </c>
      <c r="BN8" s="80">
        <v>0</v>
      </c>
      <c r="BO8" s="79">
        <v>0</v>
      </c>
      <c r="BP8" s="79">
        <v>13.301439534290838</v>
      </c>
      <c r="BQ8" s="79">
        <v>0</v>
      </c>
      <c r="BR8" s="79">
        <v>0</v>
      </c>
      <c r="BS8" s="79">
        <v>8.8660757371217169</v>
      </c>
      <c r="BT8" s="79">
        <v>4.4298350679095284</v>
      </c>
      <c r="BU8" s="79">
        <v>0</v>
      </c>
      <c r="BV8" s="79">
        <v>0</v>
      </c>
      <c r="BW8" s="79">
        <v>0</v>
      </c>
      <c r="BX8" s="79">
        <v>0</v>
      </c>
      <c r="BY8" s="81">
        <v>0</v>
      </c>
      <c r="BZ8" s="79">
        <v>0</v>
      </c>
      <c r="CA8" s="79">
        <v>-1.9617931602913816</v>
      </c>
      <c r="CB8" s="79">
        <v>49.999999999999993</v>
      </c>
      <c r="CC8" s="12">
        <v>67.003716312176294</v>
      </c>
      <c r="CD8" s="12">
        <v>99.999999999999986</v>
      </c>
      <c r="CE8" s="12"/>
      <c r="CF8" s="67" t="str">
        <f t="shared" si="8"/>
        <v>mol % oxide O2</v>
      </c>
      <c r="CG8" s="84">
        <v>44.257725665658519</v>
      </c>
      <c r="CH8" s="84">
        <v>0</v>
      </c>
      <c r="CI8" s="84">
        <v>11.063451009681467</v>
      </c>
      <c r="CJ8" s="84">
        <v>0</v>
      </c>
      <c r="CK8" s="84">
        <v>7.3741543489312038</v>
      </c>
      <c r="CL8" s="84">
        <v>0</v>
      </c>
      <c r="CM8" s="84">
        <v>22.130285392376361</v>
      </c>
      <c r="CN8" s="84">
        <v>0</v>
      </c>
      <c r="CO8" s="84">
        <v>0</v>
      </c>
      <c r="CP8" s="84">
        <v>14.753197086551822</v>
      </c>
      <c r="CQ8" s="84">
        <v>3.6854968326292021</v>
      </c>
      <c r="CR8" s="84">
        <v>0</v>
      </c>
      <c r="CS8" s="84">
        <v>0</v>
      </c>
      <c r="CT8" s="84">
        <v>0</v>
      </c>
      <c r="CU8" s="84">
        <v>0</v>
      </c>
      <c r="CV8" s="84">
        <v>0</v>
      </c>
      <c r="CW8" s="84">
        <v>0</v>
      </c>
      <c r="CX8" s="84">
        <v>-3.2643103358285916</v>
      </c>
      <c r="CY8" s="84">
        <v>0</v>
      </c>
      <c r="CZ8" s="84"/>
      <c r="DA8" s="67" t="s">
        <v>280</v>
      </c>
      <c r="DB8" s="60">
        <f t="shared" si="13"/>
        <v>53.200599654594036</v>
      </c>
      <c r="DC8" s="60">
        <f t="shared" si="14"/>
        <v>0</v>
      </c>
      <c r="DD8" s="67">
        <f t="shared" si="15"/>
        <v>19.947324702570146</v>
      </c>
      <c r="DE8" s="67">
        <f t="shared" si="16"/>
        <v>0</v>
      </c>
      <c r="DF8" s="97">
        <f t="shared" si="17"/>
        <v>4.4314359977598636</v>
      </c>
      <c r="DG8" s="97">
        <f t="shared" si="18"/>
        <v>0</v>
      </c>
      <c r="DH8" s="98">
        <f t="shared" si="19"/>
        <v>13.301439534290838</v>
      </c>
      <c r="DI8" s="97">
        <f t="shared" si="20"/>
        <v>0</v>
      </c>
      <c r="DJ8" s="97">
        <f t="shared" si="21"/>
        <v>0</v>
      </c>
      <c r="DK8" s="97">
        <f t="shared" si="22"/>
        <v>8.8660757371217169</v>
      </c>
      <c r="DL8" s="97">
        <f t="shared" si="23"/>
        <v>4.4298350679095284</v>
      </c>
      <c r="DM8" s="97">
        <f t="shared" si="24"/>
        <v>0</v>
      </c>
      <c r="DN8" s="97">
        <f t="shared" si="25"/>
        <v>0</v>
      </c>
      <c r="DO8" s="97">
        <f t="shared" si="26"/>
        <v>-1.9617931602913816</v>
      </c>
      <c r="DP8" s="97">
        <f t="shared" si="27"/>
        <v>99.999999999999986</v>
      </c>
    </row>
    <row r="9" spans="1:120" s="28" customFormat="1" ht="16" customHeight="1">
      <c r="A9" s="4">
        <v>7</v>
      </c>
      <c r="B9" s="4"/>
      <c r="C9" s="5" t="s">
        <v>288</v>
      </c>
      <c r="D9" s="5" t="s">
        <v>282</v>
      </c>
      <c r="E9" s="4"/>
      <c r="F9" s="4"/>
      <c r="G9" s="4"/>
      <c r="H9" s="4">
        <v>42.69</v>
      </c>
      <c r="I9" s="4"/>
      <c r="J9" s="4">
        <v>18.11</v>
      </c>
      <c r="K9" s="4"/>
      <c r="L9" s="58">
        <v>9.4600000000000009</v>
      </c>
      <c r="M9" s="59">
        <v>0</v>
      </c>
      <c r="N9" s="60">
        <f t="shared" si="28"/>
        <v>8.5120450873567535</v>
      </c>
      <c r="O9" s="4"/>
      <c r="P9" s="4">
        <v>14.32</v>
      </c>
      <c r="Q9" s="39"/>
      <c r="R9" s="39"/>
      <c r="S9" s="4">
        <v>13.28</v>
      </c>
      <c r="T9" s="4"/>
      <c r="U9" s="4"/>
      <c r="V9" s="39"/>
      <c r="W9" s="60"/>
      <c r="X9" s="39"/>
      <c r="Y9" s="39"/>
      <c r="Z9" s="71"/>
      <c r="AA9" s="71"/>
      <c r="AB9" s="24">
        <f t="shared" si="29"/>
        <v>0</v>
      </c>
      <c r="AC9" s="24">
        <f t="shared" si="30"/>
        <v>0</v>
      </c>
      <c r="AD9" s="24">
        <f t="shared" si="11"/>
        <v>97.86</v>
      </c>
      <c r="AE9" s="24"/>
      <c r="AF9" s="72">
        <v>1</v>
      </c>
      <c r="AG9" s="100">
        <v>2.2200000000000002</v>
      </c>
      <c r="AH9" s="100">
        <f t="shared" si="1"/>
        <v>0</v>
      </c>
      <c r="AI9" s="82"/>
      <c r="AJ9" s="60"/>
      <c r="AK9" s="60"/>
      <c r="AL9" s="60"/>
      <c r="AM9" s="60"/>
      <c r="AN9" s="60"/>
      <c r="AO9" s="60">
        <f t="shared" si="12"/>
        <v>0</v>
      </c>
      <c r="AP9" s="69">
        <v>100.08000000000001</v>
      </c>
      <c r="AQ9" s="73"/>
      <c r="AR9" s="73"/>
      <c r="AS9" s="74">
        <f t="shared" si="2"/>
        <v>0</v>
      </c>
      <c r="AT9" s="74">
        <f t="shared" si="3"/>
        <v>0</v>
      </c>
      <c r="AU9" s="74">
        <v>0</v>
      </c>
      <c r="AV9" s="74">
        <f t="shared" si="4"/>
        <v>6.6113259423459363</v>
      </c>
      <c r="AW9" s="74">
        <f t="shared" si="5"/>
        <v>0</v>
      </c>
      <c r="AX9" s="74">
        <f t="shared" si="6"/>
        <v>0</v>
      </c>
      <c r="AY9" s="74">
        <f t="shared" si="7"/>
        <v>0</v>
      </c>
      <c r="AZ9" s="73"/>
      <c r="BA9" s="68" t="s">
        <v>146</v>
      </c>
      <c r="BB9" s="69"/>
      <c r="BC9" s="99" t="s">
        <v>96</v>
      </c>
      <c r="BD9" s="69"/>
      <c r="BE9" s="50">
        <v>100</v>
      </c>
      <c r="BF9" s="50">
        <v>65.21756161390185</v>
      </c>
      <c r="BG9" s="51"/>
      <c r="BH9" s="12"/>
      <c r="BI9" s="79">
        <v>26.08661992266212</v>
      </c>
      <c r="BJ9" s="79">
        <v>0</v>
      </c>
      <c r="BK9" s="79">
        <v>13.041879973741471</v>
      </c>
      <c r="BL9" s="79">
        <v>0</v>
      </c>
      <c r="BM9" s="79">
        <v>0</v>
      </c>
      <c r="BN9" s="80">
        <v>4.3497569531305667</v>
      </c>
      <c r="BO9" s="79">
        <v>0</v>
      </c>
      <c r="BP9" s="79">
        <v>13.04546463094762</v>
      </c>
      <c r="BQ9" s="79">
        <v>0</v>
      </c>
      <c r="BR9" s="79">
        <v>0</v>
      </c>
      <c r="BS9" s="79">
        <v>8.6938401334200694</v>
      </c>
      <c r="BT9" s="79">
        <v>0</v>
      </c>
      <c r="BU9" s="79">
        <v>0</v>
      </c>
      <c r="BV9" s="79">
        <v>0</v>
      </c>
      <c r="BW9" s="79">
        <v>0</v>
      </c>
      <c r="BX9" s="79">
        <v>0</v>
      </c>
      <c r="BY9" s="81">
        <v>0</v>
      </c>
      <c r="BZ9" s="79">
        <v>0</v>
      </c>
      <c r="CA9" s="79">
        <v>0</v>
      </c>
      <c r="CB9" s="79">
        <v>49.999999999999993</v>
      </c>
      <c r="CC9" s="12">
        <v>65.21756161390185</v>
      </c>
      <c r="CD9" s="12">
        <v>99.999999999999986</v>
      </c>
      <c r="CE9" s="12"/>
      <c r="CF9" s="67" t="str">
        <f t="shared" si="8"/>
        <v>mol % oxide O2</v>
      </c>
      <c r="CG9" s="84">
        <v>43.633755451664456</v>
      </c>
      <c r="CH9" s="84">
        <v>0</v>
      </c>
      <c r="CI9" s="84">
        <v>10.907862128858493</v>
      </c>
      <c r="CJ9" s="84">
        <v>0</v>
      </c>
      <c r="CK9" s="84">
        <v>7.2761004669658433</v>
      </c>
      <c r="CL9" s="84">
        <v>0</v>
      </c>
      <c r="CM9" s="84">
        <v>21.819768759435664</v>
      </c>
      <c r="CN9" s="84">
        <v>0</v>
      </c>
      <c r="CO9" s="84">
        <v>0</v>
      </c>
      <c r="CP9" s="84">
        <v>14.543488076334086</v>
      </c>
      <c r="CQ9" s="84">
        <v>0</v>
      </c>
      <c r="CR9" s="84">
        <v>0</v>
      </c>
      <c r="CS9" s="84">
        <v>0</v>
      </c>
      <c r="CT9" s="84">
        <v>0</v>
      </c>
      <c r="CU9" s="84">
        <v>0</v>
      </c>
      <c r="CV9" s="84">
        <v>0</v>
      </c>
      <c r="CW9" s="84">
        <v>0</v>
      </c>
      <c r="CX9" s="84">
        <v>0</v>
      </c>
      <c r="CY9" s="84">
        <v>1.8190251167414608</v>
      </c>
      <c r="CZ9" s="84"/>
      <c r="DA9" s="67" t="s">
        <v>280</v>
      </c>
      <c r="DB9" s="60">
        <f t="shared" si="13"/>
        <v>52.17323984532424</v>
      </c>
      <c r="DC9" s="60">
        <f t="shared" si="14"/>
        <v>0</v>
      </c>
      <c r="DD9" s="67">
        <f t="shared" si="15"/>
        <v>19.562819960612206</v>
      </c>
      <c r="DE9" s="67">
        <f t="shared" si="16"/>
        <v>0</v>
      </c>
      <c r="DF9" s="97">
        <f t="shared" si="17"/>
        <v>4.3497569531305667</v>
      </c>
      <c r="DG9" s="97">
        <f t="shared" si="18"/>
        <v>0</v>
      </c>
      <c r="DH9" s="98">
        <f t="shared" si="19"/>
        <v>13.04546463094762</v>
      </c>
      <c r="DI9" s="97">
        <f t="shared" si="20"/>
        <v>0</v>
      </c>
      <c r="DJ9" s="97">
        <f t="shared" si="21"/>
        <v>0</v>
      </c>
      <c r="DK9" s="97">
        <f t="shared" si="22"/>
        <v>8.6938401334200694</v>
      </c>
      <c r="DL9" s="97">
        <f t="shared" si="23"/>
        <v>0</v>
      </c>
      <c r="DM9" s="97">
        <f t="shared" si="24"/>
        <v>0</v>
      </c>
      <c r="DN9" s="97">
        <f t="shared" si="25"/>
        <v>0</v>
      </c>
      <c r="DO9" s="97">
        <f t="shared" si="26"/>
        <v>0</v>
      </c>
      <c r="DP9" s="97">
        <f t="shared" si="27"/>
        <v>99.999999999999986</v>
      </c>
    </row>
    <row r="10" spans="1:120" s="28" customFormat="1" ht="16" customHeight="1">
      <c r="A10" s="4">
        <v>8</v>
      </c>
      <c r="B10" s="4"/>
      <c r="C10" s="5" t="s">
        <v>289</v>
      </c>
      <c r="D10" s="5" t="s">
        <v>282</v>
      </c>
      <c r="E10" s="4"/>
      <c r="F10" s="4"/>
      <c r="G10" s="4"/>
      <c r="H10" s="4">
        <v>59.17</v>
      </c>
      <c r="I10" s="4"/>
      <c r="J10" s="4"/>
      <c r="K10" s="4"/>
      <c r="L10" s="58"/>
      <c r="M10" s="59"/>
      <c r="N10" s="60"/>
      <c r="O10" s="4"/>
      <c r="P10" s="4">
        <v>24.81</v>
      </c>
      <c r="Q10" s="39"/>
      <c r="R10" s="39"/>
      <c r="S10" s="4">
        <v>13.81</v>
      </c>
      <c r="T10" s="4"/>
      <c r="U10" s="4"/>
      <c r="V10" s="39"/>
      <c r="W10" s="60"/>
      <c r="X10" s="39"/>
      <c r="Y10" s="39"/>
      <c r="Z10" s="71"/>
      <c r="AA10" s="71"/>
      <c r="AB10" s="24">
        <f t="shared" si="29"/>
        <v>0</v>
      </c>
      <c r="AC10" s="24">
        <f t="shared" si="30"/>
        <v>0</v>
      </c>
      <c r="AD10" s="24">
        <f t="shared" si="11"/>
        <v>97.79</v>
      </c>
      <c r="AE10" s="24"/>
      <c r="AF10" s="72">
        <v>0</v>
      </c>
      <c r="AG10" s="100"/>
      <c r="AH10" s="100"/>
      <c r="AI10" s="82"/>
      <c r="AJ10" s="60"/>
      <c r="AK10" s="60"/>
      <c r="AL10" s="60"/>
      <c r="AM10" s="60"/>
      <c r="AN10" s="60"/>
      <c r="AO10" s="60">
        <f t="shared" si="12"/>
        <v>0</v>
      </c>
      <c r="AP10" s="69">
        <v>97.79</v>
      </c>
      <c r="AQ10" s="73"/>
      <c r="AR10" s="73"/>
      <c r="AS10" s="74">
        <f t="shared" si="2"/>
        <v>0</v>
      </c>
      <c r="AT10" s="74">
        <f t="shared" si="3"/>
        <v>0</v>
      </c>
      <c r="AU10" s="74">
        <v>0</v>
      </c>
      <c r="AV10" s="74">
        <f t="shared" si="4"/>
        <v>0</v>
      </c>
      <c r="AW10" s="74">
        <f t="shared" si="5"/>
        <v>0</v>
      </c>
      <c r="AX10" s="74">
        <f t="shared" si="6"/>
        <v>0</v>
      </c>
      <c r="AY10" s="74">
        <f t="shared" si="7"/>
        <v>0</v>
      </c>
      <c r="AZ10" s="73"/>
      <c r="BA10" s="68" t="s">
        <v>146</v>
      </c>
      <c r="BB10" s="69"/>
      <c r="BC10" s="99" t="s">
        <v>96</v>
      </c>
      <c r="BD10" s="69"/>
      <c r="BE10" s="50">
        <v>100</v>
      </c>
      <c r="BF10" s="50">
        <v>65.21912658425866</v>
      </c>
      <c r="BG10" s="51"/>
      <c r="BH10" s="12"/>
      <c r="BI10" s="79">
        <v>34.78087341574134</v>
      </c>
      <c r="BJ10" s="79">
        <v>0</v>
      </c>
      <c r="BK10" s="79">
        <v>0</v>
      </c>
      <c r="BL10" s="79">
        <v>0</v>
      </c>
      <c r="BM10" s="79">
        <v>0</v>
      </c>
      <c r="BN10" s="80">
        <v>0</v>
      </c>
      <c r="BO10" s="79">
        <v>0</v>
      </c>
      <c r="BP10" s="79">
        <v>21.741552704986443</v>
      </c>
      <c r="BQ10" s="79">
        <v>0</v>
      </c>
      <c r="BR10" s="79">
        <v>0</v>
      </c>
      <c r="BS10" s="79">
        <v>8.696700463530874</v>
      </c>
      <c r="BT10" s="79">
        <v>0</v>
      </c>
      <c r="BU10" s="79">
        <v>0</v>
      </c>
      <c r="BV10" s="79">
        <v>0</v>
      </c>
      <c r="BW10" s="79">
        <v>0</v>
      </c>
      <c r="BX10" s="79">
        <v>0</v>
      </c>
      <c r="BY10" s="81">
        <v>0</v>
      </c>
      <c r="BZ10" s="79">
        <v>0</v>
      </c>
      <c r="CA10" s="79">
        <v>0</v>
      </c>
      <c r="CB10" s="79">
        <v>50</v>
      </c>
      <c r="CC10" s="12">
        <v>65.21912658425866</v>
      </c>
      <c r="CD10" s="12">
        <v>100</v>
      </c>
      <c r="CE10" s="12"/>
      <c r="CF10" s="67" t="str">
        <f t="shared" si="8"/>
        <v>mol % oxide O2</v>
      </c>
      <c r="CG10" s="84">
        <v>53.32898057890602</v>
      </c>
      <c r="CH10" s="84">
        <v>0</v>
      </c>
      <c r="CI10" s="84">
        <v>0</v>
      </c>
      <c r="CJ10" s="84">
        <v>0</v>
      </c>
      <c r="CK10" s="84">
        <v>0</v>
      </c>
      <c r="CL10" s="84">
        <v>0</v>
      </c>
      <c r="CM10" s="84">
        <v>33.334900580518415</v>
      </c>
      <c r="CN10" s="84">
        <v>0</v>
      </c>
      <c r="CO10" s="84">
        <v>0</v>
      </c>
      <c r="CP10" s="84">
        <v>13.33611884057556</v>
      </c>
      <c r="CQ10" s="84">
        <v>0</v>
      </c>
      <c r="CR10" s="84">
        <v>0</v>
      </c>
      <c r="CS10" s="84">
        <v>0</v>
      </c>
      <c r="CT10" s="84">
        <v>0</v>
      </c>
      <c r="CU10" s="84">
        <v>0</v>
      </c>
      <c r="CV10" s="84">
        <v>0</v>
      </c>
      <c r="CW10" s="84">
        <v>0</v>
      </c>
      <c r="CX10" s="84">
        <v>0</v>
      </c>
      <c r="CY10" s="84">
        <v>0</v>
      </c>
      <c r="CZ10" s="84"/>
      <c r="DA10" s="67" t="s">
        <v>280</v>
      </c>
      <c r="DB10" s="60">
        <f t="shared" si="13"/>
        <v>69.561746831482679</v>
      </c>
      <c r="DC10" s="60">
        <f t="shared" si="14"/>
        <v>0</v>
      </c>
      <c r="DD10" s="67">
        <f t="shared" si="15"/>
        <v>0</v>
      </c>
      <c r="DE10" s="67">
        <f t="shared" si="16"/>
        <v>0</v>
      </c>
      <c r="DF10" s="97">
        <f t="shared" si="17"/>
        <v>0</v>
      </c>
      <c r="DG10" s="97">
        <f t="shared" si="18"/>
        <v>0</v>
      </c>
      <c r="DH10" s="98">
        <f t="shared" si="19"/>
        <v>21.741552704986443</v>
      </c>
      <c r="DI10" s="97">
        <f t="shared" si="20"/>
        <v>0</v>
      </c>
      <c r="DJ10" s="97">
        <f t="shared" si="21"/>
        <v>0</v>
      </c>
      <c r="DK10" s="97">
        <f t="shared" si="22"/>
        <v>8.696700463530874</v>
      </c>
      <c r="DL10" s="97">
        <f t="shared" si="23"/>
        <v>0</v>
      </c>
      <c r="DM10" s="97">
        <f t="shared" si="24"/>
        <v>0</v>
      </c>
      <c r="DN10" s="97">
        <f t="shared" si="25"/>
        <v>0</v>
      </c>
      <c r="DO10" s="97">
        <f t="shared" si="26"/>
        <v>0</v>
      </c>
      <c r="DP10" s="97">
        <f t="shared" si="27"/>
        <v>100</v>
      </c>
    </row>
    <row r="11" spans="1:120" s="28" customFormat="1" ht="16" customHeight="1">
      <c r="A11" s="4">
        <v>9</v>
      </c>
      <c r="B11" s="4"/>
      <c r="C11" s="5" t="s">
        <v>290</v>
      </c>
      <c r="D11" s="5" t="s">
        <v>282</v>
      </c>
      <c r="E11" s="4"/>
      <c r="F11" s="4"/>
      <c r="G11" s="4"/>
      <c r="H11" s="4">
        <v>44.4</v>
      </c>
      <c r="I11" s="4"/>
      <c r="J11" s="4">
        <v>35.840000000000003</v>
      </c>
      <c r="K11" s="4"/>
      <c r="L11" s="58"/>
      <c r="M11" s="59"/>
      <c r="N11" s="60"/>
      <c r="O11" s="4"/>
      <c r="P11" s="4"/>
      <c r="Q11" s="39"/>
      <c r="R11" s="39"/>
      <c r="S11" s="4">
        <v>19.2</v>
      </c>
      <c r="T11" s="4">
        <v>0.56000000000000005</v>
      </c>
      <c r="U11" s="4"/>
      <c r="V11" s="39"/>
      <c r="W11" s="60"/>
      <c r="X11" s="39"/>
      <c r="Y11" s="39"/>
      <c r="Z11" s="71"/>
      <c r="AA11" s="71"/>
      <c r="AB11" s="24">
        <f t="shared" si="29"/>
        <v>0</v>
      </c>
      <c r="AC11" s="24">
        <f t="shared" si="30"/>
        <v>0</v>
      </c>
      <c r="AD11" s="24">
        <f t="shared" si="11"/>
        <v>100.00000000000001</v>
      </c>
      <c r="AE11" s="24"/>
      <c r="AF11" s="72">
        <v>0</v>
      </c>
      <c r="AG11" s="100"/>
      <c r="AH11" s="100"/>
      <c r="AI11" s="82"/>
      <c r="AJ11" s="60"/>
      <c r="AK11" s="60"/>
      <c r="AL11" s="60"/>
      <c r="AM11" s="60"/>
      <c r="AN11" s="60"/>
      <c r="AO11" s="60">
        <f t="shared" si="12"/>
        <v>0</v>
      </c>
      <c r="AP11" s="69">
        <v>100.00000000000001</v>
      </c>
      <c r="AQ11" s="73"/>
      <c r="AR11" s="73"/>
      <c r="AS11" s="74">
        <f t="shared" si="2"/>
        <v>0</v>
      </c>
      <c r="AT11" s="74">
        <f t="shared" si="3"/>
        <v>0</v>
      </c>
      <c r="AU11" s="74">
        <v>0</v>
      </c>
      <c r="AV11" s="74">
        <f t="shared" si="4"/>
        <v>0</v>
      </c>
      <c r="AW11" s="74">
        <f t="shared" si="5"/>
        <v>0</v>
      </c>
      <c r="AX11" s="74">
        <f t="shared" si="6"/>
        <v>0</v>
      </c>
      <c r="AY11" s="74">
        <f t="shared" si="7"/>
        <v>0</v>
      </c>
      <c r="AZ11" s="73"/>
      <c r="BA11" s="68" t="s">
        <v>146</v>
      </c>
      <c r="BB11" s="69"/>
      <c r="BC11" s="99" t="s">
        <v>96</v>
      </c>
      <c r="BD11" s="69"/>
      <c r="BE11" s="50">
        <v>100</v>
      </c>
      <c r="BF11" s="50">
        <v>62.499879236978707</v>
      </c>
      <c r="BG11" s="51"/>
      <c r="BH11" s="12"/>
      <c r="BI11" s="79">
        <v>25.62496354631574</v>
      </c>
      <c r="BJ11" s="79">
        <v>0</v>
      </c>
      <c r="BK11" s="79">
        <v>24.376894624582235</v>
      </c>
      <c r="BL11" s="79">
        <v>0</v>
      </c>
      <c r="BM11" s="79">
        <v>0</v>
      </c>
      <c r="BN11" s="80">
        <v>0</v>
      </c>
      <c r="BO11" s="79">
        <v>0</v>
      </c>
      <c r="BP11" s="79">
        <v>0</v>
      </c>
      <c r="BQ11" s="79">
        <v>0</v>
      </c>
      <c r="BR11" s="79">
        <v>0</v>
      </c>
      <c r="BS11" s="79">
        <v>11.871440874909586</v>
      </c>
      <c r="BT11" s="79">
        <v>0.62658019117114494</v>
      </c>
      <c r="BU11" s="79">
        <v>0</v>
      </c>
      <c r="BV11" s="79">
        <v>0</v>
      </c>
      <c r="BW11" s="79">
        <v>0</v>
      </c>
      <c r="BX11" s="79">
        <v>0</v>
      </c>
      <c r="BY11" s="81">
        <v>0</v>
      </c>
      <c r="BZ11" s="79">
        <v>0</v>
      </c>
      <c r="CA11" s="79">
        <v>0</v>
      </c>
      <c r="CB11" s="79">
        <v>49.999999999999993</v>
      </c>
      <c r="CC11" s="12">
        <v>62.499879236978707</v>
      </c>
      <c r="CD11" s="12">
        <v>99.999999999999986</v>
      </c>
      <c r="CE11" s="12"/>
      <c r="CF11" s="67" t="str">
        <f t="shared" si="8"/>
        <v>mol % oxide O2</v>
      </c>
      <c r="CG11" s="84">
        <v>51.249634774990923</v>
      </c>
      <c r="CH11" s="84">
        <v>0</v>
      </c>
      <c r="CI11" s="84">
        <v>24.378139442427837</v>
      </c>
      <c r="CJ11" s="84">
        <v>0</v>
      </c>
      <c r="CK11" s="84">
        <v>0</v>
      </c>
      <c r="CL11" s="84">
        <v>0</v>
      </c>
      <c r="CM11" s="84">
        <v>0</v>
      </c>
      <c r="CN11" s="84">
        <v>0</v>
      </c>
      <c r="CO11" s="84">
        <v>0</v>
      </c>
      <c r="CP11" s="84">
        <v>23.745597338952798</v>
      </c>
      <c r="CQ11" s="84">
        <v>0.62662844362843284</v>
      </c>
      <c r="CR11" s="84">
        <v>0</v>
      </c>
      <c r="CS11" s="84">
        <v>0</v>
      </c>
      <c r="CT11" s="84">
        <v>0</v>
      </c>
      <c r="CU11" s="84">
        <v>0</v>
      </c>
      <c r="CV11" s="84">
        <v>0</v>
      </c>
      <c r="CW11" s="84">
        <v>0</v>
      </c>
      <c r="CX11" s="84">
        <v>0</v>
      </c>
      <c r="CY11" s="84">
        <v>0</v>
      </c>
      <c r="CZ11" s="84"/>
      <c r="DA11" s="67" t="s">
        <v>280</v>
      </c>
      <c r="DB11" s="60">
        <f t="shared" si="13"/>
        <v>51.249927092631481</v>
      </c>
      <c r="DC11" s="60">
        <f t="shared" si="14"/>
        <v>0</v>
      </c>
      <c r="DD11" s="67">
        <f t="shared" si="15"/>
        <v>36.565341936873352</v>
      </c>
      <c r="DE11" s="67">
        <f t="shared" si="16"/>
        <v>0</v>
      </c>
      <c r="DF11" s="97">
        <f t="shared" si="17"/>
        <v>0</v>
      </c>
      <c r="DG11" s="97">
        <f t="shared" si="18"/>
        <v>0</v>
      </c>
      <c r="DH11" s="98">
        <f t="shared" si="19"/>
        <v>0</v>
      </c>
      <c r="DI11" s="97">
        <f t="shared" si="20"/>
        <v>0</v>
      </c>
      <c r="DJ11" s="97">
        <f t="shared" si="21"/>
        <v>0</v>
      </c>
      <c r="DK11" s="97">
        <f t="shared" si="22"/>
        <v>11.871440874909586</v>
      </c>
      <c r="DL11" s="97">
        <f t="shared" si="23"/>
        <v>0.62658019117114494</v>
      </c>
      <c r="DM11" s="97">
        <f t="shared" si="24"/>
        <v>0</v>
      </c>
      <c r="DN11" s="97">
        <f t="shared" si="25"/>
        <v>0</v>
      </c>
      <c r="DO11" s="97">
        <f t="shared" si="26"/>
        <v>0</v>
      </c>
      <c r="DP11" s="97">
        <f t="shared" si="27"/>
        <v>99.999999999999986</v>
      </c>
    </row>
    <row r="12" spans="1:120" s="28" customFormat="1" ht="16" customHeight="1">
      <c r="A12" s="4">
        <v>10</v>
      </c>
      <c r="B12" s="4"/>
      <c r="C12" s="5" t="s">
        <v>291</v>
      </c>
      <c r="D12" s="5" t="s">
        <v>282</v>
      </c>
      <c r="E12" s="4"/>
      <c r="F12" s="4"/>
      <c r="G12" s="4"/>
      <c r="H12" s="4">
        <v>67.39</v>
      </c>
      <c r="I12" s="4"/>
      <c r="J12" s="4">
        <v>20.350000000000001</v>
      </c>
      <c r="K12" s="4"/>
      <c r="L12" s="58"/>
      <c r="M12" s="59"/>
      <c r="N12" s="60"/>
      <c r="O12" s="4"/>
      <c r="P12" s="4"/>
      <c r="Q12" s="39"/>
      <c r="R12" s="39"/>
      <c r="S12" s="4">
        <v>1.07</v>
      </c>
      <c r="T12" s="4">
        <v>11.19</v>
      </c>
      <c r="U12" s="4"/>
      <c r="V12" s="39"/>
      <c r="W12" s="60"/>
      <c r="X12" s="39"/>
      <c r="Y12" s="39"/>
      <c r="Z12" s="71"/>
      <c r="AA12" s="71"/>
      <c r="AB12" s="24">
        <f t="shared" si="29"/>
        <v>0</v>
      </c>
      <c r="AC12" s="24">
        <f t="shared" si="30"/>
        <v>0</v>
      </c>
      <c r="AD12" s="24">
        <f t="shared" si="11"/>
        <v>100</v>
      </c>
      <c r="AE12" s="24"/>
      <c r="AF12" s="72">
        <v>0</v>
      </c>
      <c r="AG12" s="100"/>
      <c r="AH12" s="100"/>
      <c r="AI12" s="82"/>
      <c r="AJ12" s="60"/>
      <c r="AK12" s="60"/>
      <c r="AL12" s="60"/>
      <c r="AM12" s="60"/>
      <c r="AN12" s="60"/>
      <c r="AO12" s="60">
        <f t="shared" si="12"/>
        <v>0</v>
      </c>
      <c r="AP12" s="69">
        <v>100</v>
      </c>
      <c r="AQ12" s="73"/>
      <c r="AR12" s="73"/>
      <c r="AS12" s="74">
        <f t="shared" si="2"/>
        <v>0</v>
      </c>
      <c r="AT12" s="74">
        <f t="shared" si="3"/>
        <v>0</v>
      </c>
      <c r="AU12" s="74">
        <v>0</v>
      </c>
      <c r="AV12" s="74">
        <f t="shared" si="4"/>
        <v>0</v>
      </c>
      <c r="AW12" s="74">
        <f t="shared" si="5"/>
        <v>0</v>
      </c>
      <c r="AX12" s="74">
        <f t="shared" si="6"/>
        <v>0</v>
      </c>
      <c r="AY12" s="74">
        <f t="shared" si="7"/>
        <v>0</v>
      </c>
      <c r="AZ12" s="73"/>
      <c r="BA12" s="68" t="s">
        <v>146</v>
      </c>
      <c r="BB12" s="69"/>
      <c r="BC12" s="99" t="s">
        <v>302</v>
      </c>
      <c r="BD12" s="69"/>
      <c r="BE12" s="50" t="s">
        <v>483</v>
      </c>
      <c r="BF12" s="50" t="s">
        <v>483</v>
      </c>
      <c r="BG12" s="51"/>
      <c r="BH12" s="12"/>
      <c r="BI12" s="79">
        <v>11.216711051930758</v>
      </c>
      <c r="BJ12" s="79">
        <v>0</v>
      </c>
      <c r="BK12" s="79">
        <v>3.9917614750882704</v>
      </c>
      <c r="BL12" s="79">
        <v>0</v>
      </c>
      <c r="BM12" s="79">
        <v>0</v>
      </c>
      <c r="BN12" s="80" t="s">
        <v>484</v>
      </c>
      <c r="BO12" s="79">
        <v>0</v>
      </c>
      <c r="BP12" s="79">
        <v>0</v>
      </c>
      <c r="BQ12" s="79">
        <v>0</v>
      </c>
      <c r="BR12" s="79">
        <v>0</v>
      </c>
      <c r="BS12" s="79">
        <v>0.1907988587731812</v>
      </c>
      <c r="BT12" s="79">
        <v>3.6108422071636013</v>
      </c>
      <c r="BU12" s="79">
        <v>0</v>
      </c>
      <c r="BV12" s="79">
        <v>0</v>
      </c>
      <c r="BW12" s="79">
        <v>0</v>
      </c>
      <c r="BX12" s="79">
        <v>0</v>
      </c>
      <c r="BY12" s="81">
        <v>0</v>
      </c>
      <c r="BZ12" s="79">
        <v>0</v>
      </c>
      <c r="CA12" s="79">
        <v>0</v>
      </c>
      <c r="CB12" s="79">
        <v>15.208642139424452</v>
      </c>
      <c r="CC12" s="12">
        <v>19.010113592955811</v>
      </c>
      <c r="CD12" s="12">
        <v>30.417284278848904</v>
      </c>
      <c r="CE12" s="12"/>
      <c r="CF12" s="67" t="str">
        <f t="shared" si="8"/>
        <v>mol % oxide O2</v>
      </c>
      <c r="CG12" s="84">
        <v>73.750011786487207</v>
      </c>
      <c r="CH12" s="84">
        <v>0</v>
      </c>
      <c r="CI12" s="84">
        <v>13.123685142960396</v>
      </c>
      <c r="CJ12" s="84">
        <v>0</v>
      </c>
      <c r="CK12" s="84">
        <v>0</v>
      </c>
      <c r="CL12" s="84">
        <v>0</v>
      </c>
      <c r="CM12" s="84">
        <v>0</v>
      </c>
      <c r="CN12" s="84">
        <v>0</v>
      </c>
      <c r="CO12" s="84">
        <v>0</v>
      </c>
      <c r="CP12" s="84">
        <v>1.2546554604667459</v>
      </c>
      <c r="CQ12" s="84">
        <v>11.871647610085651</v>
      </c>
      <c r="CR12" s="84">
        <v>0</v>
      </c>
      <c r="CS12" s="84">
        <v>0</v>
      </c>
      <c r="CT12" s="84">
        <v>0</v>
      </c>
      <c r="CU12" s="84">
        <v>0</v>
      </c>
      <c r="CV12" s="84">
        <v>0</v>
      </c>
      <c r="CW12" s="84">
        <v>0</v>
      </c>
      <c r="CX12" s="84">
        <v>0</v>
      </c>
      <c r="CY12" s="84">
        <v>0</v>
      </c>
      <c r="CZ12" s="84"/>
      <c r="DA12" s="67" t="s">
        <v>280</v>
      </c>
      <c r="DB12" s="60">
        <f t="shared" si="13"/>
        <v>22.433422103861517</v>
      </c>
      <c r="DC12" s="60">
        <f t="shared" si="14"/>
        <v>0</v>
      </c>
      <c r="DD12" s="67">
        <f t="shared" si="15"/>
        <v>5.9876422126324051</v>
      </c>
      <c r="DE12" s="67">
        <f t="shared" si="16"/>
        <v>0</v>
      </c>
      <c r="DF12" s="97" t="e">
        <f>BM12+BN12</f>
        <v>#VALUE!</v>
      </c>
      <c r="DG12" s="97">
        <f t="shared" si="18"/>
        <v>0</v>
      </c>
      <c r="DH12" s="98">
        <f t="shared" si="19"/>
        <v>0</v>
      </c>
      <c r="DI12" s="97">
        <f t="shared" si="20"/>
        <v>0</v>
      </c>
      <c r="DJ12" s="97">
        <f t="shared" si="21"/>
        <v>0</v>
      </c>
      <c r="DK12" s="97">
        <f t="shared" si="22"/>
        <v>0.1907988587731812</v>
      </c>
      <c r="DL12" s="97">
        <f t="shared" si="23"/>
        <v>3.6108422071636013</v>
      </c>
      <c r="DM12" s="97">
        <f t="shared" si="24"/>
        <v>0</v>
      </c>
      <c r="DN12" s="97">
        <f t="shared" si="25"/>
        <v>0</v>
      </c>
      <c r="DO12" s="97">
        <f t="shared" si="26"/>
        <v>0</v>
      </c>
      <c r="DP12" s="97">
        <f t="shared" si="27"/>
        <v>30.417284278848904</v>
      </c>
    </row>
    <row r="13" spans="1:120" s="28" customFormat="1" ht="16" customHeight="1">
      <c r="A13" s="4">
        <v>11</v>
      </c>
      <c r="B13" s="4"/>
      <c r="C13" s="5" t="s">
        <v>292</v>
      </c>
      <c r="D13" s="5" t="s">
        <v>282</v>
      </c>
      <c r="E13" s="4"/>
      <c r="F13" s="4"/>
      <c r="G13" s="4"/>
      <c r="H13" s="9">
        <v>0</v>
      </c>
      <c r="I13" s="4"/>
      <c r="J13" s="4">
        <v>71.67</v>
      </c>
      <c r="K13" s="4"/>
      <c r="L13" s="58"/>
      <c r="M13" s="59"/>
      <c r="N13" s="60"/>
      <c r="O13" s="4"/>
      <c r="P13" s="4">
        <v>28.33</v>
      </c>
      <c r="Q13" s="39"/>
      <c r="R13" s="39"/>
      <c r="S13" s="4"/>
      <c r="T13" s="4"/>
      <c r="U13" s="4"/>
      <c r="V13" s="39"/>
      <c r="W13" s="60"/>
      <c r="X13" s="39"/>
      <c r="Y13" s="39"/>
      <c r="Z13" s="71"/>
      <c r="AA13" s="71"/>
      <c r="AB13" s="24">
        <f t="shared" si="29"/>
        <v>0</v>
      </c>
      <c r="AC13" s="24">
        <f t="shared" si="30"/>
        <v>0</v>
      </c>
      <c r="AD13" s="24">
        <f t="shared" si="11"/>
        <v>100</v>
      </c>
      <c r="AE13" s="24"/>
      <c r="AF13" s="72">
        <v>0</v>
      </c>
      <c r="AG13" s="100"/>
      <c r="AH13" s="100"/>
      <c r="AI13" s="82"/>
      <c r="AJ13" s="60"/>
      <c r="AK13" s="60"/>
      <c r="AL13" s="60"/>
      <c r="AM13" s="60"/>
      <c r="AN13" s="60"/>
      <c r="AO13" s="60">
        <f t="shared" si="12"/>
        <v>0</v>
      </c>
      <c r="AP13" s="69">
        <v>100</v>
      </c>
      <c r="AQ13" s="73"/>
      <c r="AR13" s="73"/>
      <c r="AS13" s="74">
        <f t="shared" si="2"/>
        <v>0</v>
      </c>
      <c r="AT13" s="74">
        <f t="shared" si="3"/>
        <v>0</v>
      </c>
      <c r="AU13" s="74">
        <v>0</v>
      </c>
      <c r="AV13" s="74">
        <f t="shared" si="4"/>
        <v>0</v>
      </c>
      <c r="AW13" s="74">
        <f t="shared" si="5"/>
        <v>0</v>
      </c>
      <c r="AX13" s="74">
        <f t="shared" si="6"/>
        <v>0</v>
      </c>
      <c r="AY13" s="74">
        <f t="shared" si="7"/>
        <v>0</v>
      </c>
      <c r="AZ13" s="73"/>
      <c r="BA13" s="68" t="s">
        <v>146</v>
      </c>
      <c r="BB13" s="69"/>
      <c r="BC13" s="99" t="s">
        <v>96</v>
      </c>
      <c r="BD13" s="69"/>
      <c r="BE13" s="50">
        <v>100</v>
      </c>
      <c r="BF13" s="50">
        <v>75.000488599497956</v>
      </c>
      <c r="BG13" s="51"/>
      <c r="BH13" s="12"/>
      <c r="BI13" s="79">
        <v>0</v>
      </c>
      <c r="BJ13" s="79">
        <v>0</v>
      </c>
      <c r="BK13" s="79">
        <v>49.999022801004081</v>
      </c>
      <c r="BL13" s="79">
        <v>0</v>
      </c>
      <c r="BM13" s="79">
        <v>0</v>
      </c>
      <c r="BN13" s="80">
        <v>0</v>
      </c>
      <c r="BO13" s="79">
        <v>0</v>
      </c>
      <c r="BP13" s="79">
        <v>25.001465798493879</v>
      </c>
      <c r="BQ13" s="79">
        <v>0</v>
      </c>
      <c r="BR13" s="79">
        <v>0</v>
      </c>
      <c r="BS13" s="79">
        <v>0</v>
      </c>
      <c r="BT13" s="79">
        <v>0</v>
      </c>
      <c r="BU13" s="79">
        <v>0</v>
      </c>
      <c r="BV13" s="79">
        <v>0</v>
      </c>
      <c r="BW13" s="79">
        <v>0</v>
      </c>
      <c r="BX13" s="79">
        <v>0</v>
      </c>
      <c r="BY13" s="81">
        <v>0</v>
      </c>
      <c r="BZ13" s="79">
        <v>0</v>
      </c>
      <c r="CA13" s="79">
        <v>0</v>
      </c>
      <c r="CB13" s="79">
        <v>50</v>
      </c>
      <c r="CC13" s="12">
        <v>75.000488599497956</v>
      </c>
      <c r="CD13" s="12">
        <v>100</v>
      </c>
      <c r="CE13" s="12"/>
      <c r="CF13" s="67" t="str">
        <f t="shared" si="8"/>
        <v>mol % oxide O2</v>
      </c>
      <c r="CG13" s="84">
        <v>0</v>
      </c>
      <c r="CH13" s="84">
        <v>0</v>
      </c>
      <c r="CI13" s="84">
        <v>50.000281713652157</v>
      </c>
      <c r="CJ13" s="84">
        <v>0</v>
      </c>
      <c r="CK13" s="84">
        <v>0</v>
      </c>
      <c r="CL13" s="84">
        <v>0</v>
      </c>
      <c r="CM13" s="84">
        <v>49.99971828634785</v>
      </c>
      <c r="CN13" s="84">
        <v>0</v>
      </c>
      <c r="CO13" s="84">
        <v>0</v>
      </c>
      <c r="CP13" s="84">
        <v>0</v>
      </c>
      <c r="CQ13" s="84">
        <v>0</v>
      </c>
      <c r="CR13" s="84">
        <v>0</v>
      </c>
      <c r="CS13" s="84">
        <v>0</v>
      </c>
      <c r="CT13" s="84">
        <v>0</v>
      </c>
      <c r="CU13" s="84">
        <v>0</v>
      </c>
      <c r="CV13" s="84">
        <v>0</v>
      </c>
      <c r="CW13" s="84">
        <v>0</v>
      </c>
      <c r="CX13" s="84">
        <v>0</v>
      </c>
      <c r="CY13" s="84">
        <v>0</v>
      </c>
      <c r="CZ13" s="84"/>
      <c r="DA13" s="67" t="s">
        <v>280</v>
      </c>
      <c r="DB13" s="60">
        <f t="shared" si="13"/>
        <v>0</v>
      </c>
      <c r="DC13" s="60">
        <f t="shared" si="14"/>
        <v>0</v>
      </c>
      <c r="DD13" s="67">
        <f t="shared" si="15"/>
        <v>74.998534201506118</v>
      </c>
      <c r="DE13" s="67">
        <f t="shared" si="16"/>
        <v>0</v>
      </c>
      <c r="DF13" s="97">
        <f t="shared" si="17"/>
        <v>0</v>
      </c>
      <c r="DG13" s="97">
        <f t="shared" si="18"/>
        <v>0</v>
      </c>
      <c r="DH13" s="98">
        <f t="shared" si="19"/>
        <v>25.001465798493879</v>
      </c>
      <c r="DI13" s="97">
        <f t="shared" si="20"/>
        <v>0</v>
      </c>
      <c r="DJ13" s="97">
        <f t="shared" si="21"/>
        <v>0</v>
      </c>
      <c r="DK13" s="97">
        <f t="shared" si="22"/>
        <v>0</v>
      </c>
      <c r="DL13" s="97">
        <f t="shared" si="23"/>
        <v>0</v>
      </c>
      <c r="DM13" s="97">
        <f t="shared" si="24"/>
        <v>0</v>
      </c>
      <c r="DN13" s="97">
        <f t="shared" si="25"/>
        <v>0</v>
      </c>
      <c r="DO13" s="97">
        <f t="shared" si="26"/>
        <v>0</v>
      </c>
      <c r="DP13" s="97">
        <f t="shared" si="27"/>
        <v>100</v>
      </c>
    </row>
    <row r="14" spans="1:120" s="28" customFormat="1" ht="16" customHeight="1">
      <c r="A14" s="4">
        <v>12</v>
      </c>
      <c r="B14" s="4"/>
      <c r="C14" s="5" t="s">
        <v>293</v>
      </c>
      <c r="D14" s="5" t="s">
        <v>282</v>
      </c>
      <c r="E14" s="4"/>
      <c r="F14" s="4"/>
      <c r="G14" s="4"/>
      <c r="H14" s="4"/>
      <c r="I14" s="4"/>
      <c r="J14" s="4"/>
      <c r="K14" s="4">
        <v>67.900000000000006</v>
      </c>
      <c r="L14" s="58"/>
      <c r="M14" s="59">
        <v>32.1</v>
      </c>
      <c r="N14" s="60">
        <f t="shared" si="28"/>
        <v>32.1</v>
      </c>
      <c r="O14" s="4"/>
      <c r="P14" s="4"/>
      <c r="Q14" s="39"/>
      <c r="R14" s="39"/>
      <c r="S14" s="4"/>
      <c r="T14" s="4"/>
      <c r="U14" s="4"/>
      <c r="V14" s="39"/>
      <c r="W14" s="60"/>
      <c r="X14" s="39"/>
      <c r="Y14" s="39"/>
      <c r="Z14" s="71"/>
      <c r="AA14" s="71"/>
      <c r="AB14" s="24">
        <f t="shared" si="29"/>
        <v>0</v>
      </c>
      <c r="AC14" s="24">
        <f t="shared" si="30"/>
        <v>0</v>
      </c>
      <c r="AD14" s="24">
        <f t="shared" si="11"/>
        <v>100</v>
      </c>
      <c r="AE14" s="24"/>
      <c r="AF14" s="72">
        <v>0</v>
      </c>
      <c r="AG14" s="82"/>
      <c r="AH14" s="100"/>
      <c r="AI14" s="82"/>
      <c r="AJ14" s="60"/>
      <c r="AK14" s="60"/>
      <c r="AL14" s="60"/>
      <c r="AM14" s="60"/>
      <c r="AN14" s="60"/>
      <c r="AO14" s="60">
        <f t="shared" si="12"/>
        <v>-3.5631000000000004</v>
      </c>
      <c r="AP14" s="69">
        <v>100</v>
      </c>
      <c r="AQ14" s="73"/>
      <c r="AR14" s="73"/>
      <c r="AS14" s="74">
        <f t="shared" si="2"/>
        <v>0</v>
      </c>
      <c r="AT14" s="74">
        <f t="shared" si="3"/>
        <v>0</v>
      </c>
      <c r="AU14" s="74">
        <v>24.951624352764323</v>
      </c>
      <c r="AV14" s="74">
        <f t="shared" si="4"/>
        <v>0</v>
      </c>
      <c r="AW14" s="74">
        <f t="shared" si="5"/>
        <v>0</v>
      </c>
      <c r="AX14" s="74">
        <f t="shared" si="6"/>
        <v>0</v>
      </c>
      <c r="AY14" s="74">
        <f t="shared" si="7"/>
        <v>0</v>
      </c>
      <c r="AZ14" s="73"/>
      <c r="BA14" s="68" t="s">
        <v>146</v>
      </c>
      <c r="BB14" s="69"/>
      <c r="BC14" s="99" t="s">
        <v>96</v>
      </c>
      <c r="BD14" s="69"/>
      <c r="BE14" s="50">
        <v>100</v>
      </c>
      <c r="BF14" s="50">
        <v>75.000338206166788</v>
      </c>
      <c r="BG14" s="51"/>
      <c r="BH14" s="12"/>
      <c r="BI14" s="79">
        <v>0</v>
      </c>
      <c r="BJ14" s="79">
        <v>0</v>
      </c>
      <c r="BK14" s="79">
        <v>0</v>
      </c>
      <c r="BL14" s="79">
        <v>49.999323587666417</v>
      </c>
      <c r="BM14" s="79">
        <v>25.001014618500371</v>
      </c>
      <c r="BN14" s="80">
        <v>0</v>
      </c>
      <c r="BO14" s="79">
        <v>0</v>
      </c>
      <c r="BP14" s="79">
        <v>0</v>
      </c>
      <c r="BQ14" s="79">
        <v>0</v>
      </c>
      <c r="BR14" s="79">
        <v>0</v>
      </c>
      <c r="BS14" s="79">
        <v>0</v>
      </c>
      <c r="BT14" s="79">
        <v>0</v>
      </c>
      <c r="BU14" s="79">
        <v>0</v>
      </c>
      <c r="BV14" s="79">
        <v>0</v>
      </c>
      <c r="BW14" s="79">
        <v>0</v>
      </c>
      <c r="BX14" s="79">
        <v>0</v>
      </c>
      <c r="BY14" s="81">
        <v>0</v>
      </c>
      <c r="BZ14" s="79">
        <v>0</v>
      </c>
      <c r="CA14" s="79">
        <v>0</v>
      </c>
      <c r="CB14" s="79">
        <v>50</v>
      </c>
      <c r="CC14" s="12">
        <v>75.000338206166788</v>
      </c>
      <c r="CD14" s="12">
        <v>100</v>
      </c>
      <c r="CE14" s="12"/>
      <c r="CF14" s="67" t="str">
        <f t="shared" si="8"/>
        <v>mol % oxide O2</v>
      </c>
      <c r="CG14" s="84">
        <v>0</v>
      </c>
      <c r="CH14" s="84">
        <v>0</v>
      </c>
      <c r="CI14" s="84">
        <v>0</v>
      </c>
      <c r="CJ14" s="84">
        <v>49.99655942379357</v>
      </c>
      <c r="CK14" s="84">
        <v>50.00344057620643</v>
      </c>
      <c r="CL14" s="84">
        <v>0</v>
      </c>
      <c r="CM14" s="84">
        <v>0</v>
      </c>
      <c r="CN14" s="84">
        <v>0</v>
      </c>
      <c r="CO14" s="84">
        <v>0</v>
      </c>
      <c r="CP14" s="84">
        <v>0</v>
      </c>
      <c r="CQ14" s="84">
        <v>0</v>
      </c>
      <c r="CR14" s="84">
        <v>0</v>
      </c>
      <c r="CS14" s="84">
        <v>0</v>
      </c>
      <c r="CT14" s="84">
        <v>0</v>
      </c>
      <c r="CU14" s="84">
        <v>0</v>
      </c>
      <c r="CV14" s="84">
        <v>0</v>
      </c>
      <c r="CW14" s="84">
        <v>0</v>
      </c>
      <c r="CX14" s="84">
        <v>0</v>
      </c>
      <c r="CY14" s="84">
        <v>0</v>
      </c>
      <c r="CZ14" s="84"/>
      <c r="DA14" s="67" t="s">
        <v>280</v>
      </c>
      <c r="DB14" s="60">
        <f t="shared" si="13"/>
        <v>0</v>
      </c>
      <c r="DC14" s="60">
        <f t="shared" si="14"/>
        <v>0</v>
      </c>
      <c r="DD14" s="67">
        <f t="shared" si="15"/>
        <v>0</v>
      </c>
      <c r="DE14" s="67">
        <f t="shared" si="16"/>
        <v>74.998985381499622</v>
      </c>
      <c r="DF14" s="97">
        <f t="shared" si="17"/>
        <v>25.001014618500371</v>
      </c>
      <c r="DG14" s="97">
        <f t="shared" si="18"/>
        <v>0</v>
      </c>
      <c r="DH14" s="98">
        <f t="shared" si="19"/>
        <v>0</v>
      </c>
      <c r="DI14" s="97">
        <f t="shared" si="20"/>
        <v>0</v>
      </c>
      <c r="DJ14" s="97">
        <f t="shared" si="21"/>
        <v>0</v>
      </c>
      <c r="DK14" s="97">
        <f t="shared" si="22"/>
        <v>0</v>
      </c>
      <c r="DL14" s="97">
        <f t="shared" si="23"/>
        <v>0</v>
      </c>
      <c r="DM14" s="97">
        <f t="shared" si="24"/>
        <v>0</v>
      </c>
      <c r="DN14" s="97">
        <f t="shared" si="25"/>
        <v>0</v>
      </c>
      <c r="DO14" s="97">
        <f t="shared" si="26"/>
        <v>0</v>
      </c>
      <c r="DP14" s="97">
        <f t="shared" si="27"/>
        <v>100</v>
      </c>
    </row>
    <row r="15" spans="1:120" s="28" customFormat="1" ht="16" customHeight="1">
      <c r="A15" s="4">
        <v>13</v>
      </c>
      <c r="B15" s="4"/>
      <c r="C15" s="5" t="s">
        <v>294</v>
      </c>
      <c r="D15" s="5" t="s">
        <v>282</v>
      </c>
      <c r="E15" s="4"/>
      <c r="F15" s="4"/>
      <c r="G15" s="4"/>
      <c r="H15" s="4"/>
      <c r="I15" s="4"/>
      <c r="J15" s="4"/>
      <c r="K15" s="4"/>
      <c r="L15" s="58">
        <v>68.97</v>
      </c>
      <c r="M15" s="59">
        <v>31.03</v>
      </c>
      <c r="N15" s="60">
        <f>L15*1/((159.69/71.844)/2)+M15</f>
        <v>93.08874732293819</v>
      </c>
      <c r="O15" s="4"/>
      <c r="P15" s="4"/>
      <c r="Q15" s="39"/>
      <c r="R15" s="39"/>
      <c r="S15" s="4"/>
      <c r="T15" s="4"/>
      <c r="U15" s="4"/>
      <c r="V15" s="39"/>
      <c r="W15" s="60"/>
      <c r="X15" s="39"/>
      <c r="Y15" s="39"/>
      <c r="Z15" s="71"/>
      <c r="AA15" s="71"/>
      <c r="AB15" s="24">
        <f t="shared" si="29"/>
        <v>0</v>
      </c>
      <c r="AC15" s="24">
        <f t="shared" si="30"/>
        <v>0</v>
      </c>
      <c r="AD15" s="24">
        <f t="shared" si="11"/>
        <v>100</v>
      </c>
      <c r="AE15" s="24"/>
      <c r="AF15" s="72">
        <v>0.66666218106520991</v>
      </c>
      <c r="AG15" s="100">
        <v>0.79</v>
      </c>
      <c r="AH15" s="100">
        <f t="shared" si="1"/>
        <v>-3.4443300000000003</v>
      </c>
      <c r="AI15" s="100"/>
      <c r="AJ15" s="60"/>
      <c r="AK15" s="60"/>
      <c r="AL15" s="60"/>
      <c r="AM15" s="60"/>
      <c r="AN15" s="60"/>
      <c r="AO15" s="60">
        <f>Z15-M15*0.111+AL15/10000*0.7484 +AM15/10000*0.3742</f>
        <v>-3.4443300000000003</v>
      </c>
      <c r="AP15" s="69">
        <v>100.79</v>
      </c>
      <c r="AQ15" s="73"/>
      <c r="AR15" s="73"/>
      <c r="AS15" s="74">
        <f t="shared" si="2"/>
        <v>0</v>
      </c>
      <c r="AT15" s="74">
        <f t="shared" si="3"/>
        <v>0</v>
      </c>
      <c r="AU15" s="74">
        <v>23.930849827369297</v>
      </c>
      <c r="AV15" s="74">
        <f t="shared" si="4"/>
        <v>47.861632717157512</v>
      </c>
      <c r="AW15" s="74">
        <f t="shared" si="5"/>
        <v>0</v>
      </c>
      <c r="AX15" s="74">
        <f t="shared" si="6"/>
        <v>0</v>
      </c>
      <c r="AY15" s="74">
        <f t="shared" si="7"/>
        <v>0</v>
      </c>
      <c r="AZ15" s="73"/>
      <c r="BA15" s="68" t="s">
        <v>146</v>
      </c>
      <c r="BB15" s="69"/>
      <c r="BC15" s="99" t="s">
        <v>96</v>
      </c>
      <c r="BD15" s="69"/>
      <c r="BE15" s="50">
        <v>100</v>
      </c>
      <c r="BF15" s="50">
        <v>59.444377729744438</v>
      </c>
      <c r="BG15" s="51"/>
      <c r="BH15" s="12"/>
      <c r="BI15" s="79">
        <v>0</v>
      </c>
      <c r="BJ15" s="79">
        <v>0</v>
      </c>
      <c r="BK15" s="79">
        <v>0</v>
      </c>
      <c r="BL15" s="79">
        <v>0</v>
      </c>
      <c r="BM15" s="79">
        <v>28.109700356807281</v>
      </c>
      <c r="BN15" s="80">
        <v>56.222960956724144</v>
      </c>
      <c r="BO15" s="79">
        <v>0</v>
      </c>
      <c r="BP15" s="79">
        <v>0</v>
      </c>
      <c r="BQ15" s="79">
        <v>0</v>
      </c>
      <c r="BR15" s="79">
        <v>0</v>
      </c>
      <c r="BS15" s="79">
        <v>0</v>
      </c>
      <c r="BT15" s="79">
        <v>0</v>
      </c>
      <c r="BU15" s="79">
        <v>0</v>
      </c>
      <c r="BV15" s="79">
        <v>0</v>
      </c>
      <c r="BW15" s="79">
        <v>0</v>
      </c>
      <c r="BX15" s="79">
        <v>0</v>
      </c>
      <c r="BY15" s="81">
        <v>0</v>
      </c>
      <c r="BZ15" s="79">
        <v>0</v>
      </c>
      <c r="CA15" s="79">
        <v>-12.44414179189349</v>
      </c>
      <c r="CB15" s="79">
        <v>50.000000000000007</v>
      </c>
      <c r="CC15" s="12">
        <v>59.444377729744438</v>
      </c>
      <c r="CD15" s="12">
        <v>100.00000000000001</v>
      </c>
      <c r="CE15" s="12"/>
      <c r="CF15" s="67" t="str">
        <f t="shared" si="8"/>
        <v>mol % oxide O2</v>
      </c>
      <c r="CG15" s="84">
        <v>0</v>
      </c>
      <c r="CH15" s="84">
        <v>0</v>
      </c>
      <c r="CI15" s="84">
        <v>0</v>
      </c>
      <c r="CJ15" s="84">
        <v>0</v>
      </c>
      <c r="CK15" s="84">
        <v>98.125104981512649</v>
      </c>
      <c r="CL15" s="84">
        <v>0</v>
      </c>
      <c r="CM15" s="84">
        <v>0</v>
      </c>
      <c r="CN15" s="84">
        <v>0</v>
      </c>
      <c r="CO15" s="84">
        <v>0</v>
      </c>
      <c r="CP15" s="84">
        <v>0</v>
      </c>
      <c r="CQ15" s="84">
        <v>0</v>
      </c>
      <c r="CR15" s="84">
        <v>0</v>
      </c>
      <c r="CS15" s="84">
        <v>0</v>
      </c>
      <c r="CT15" s="84">
        <v>0</v>
      </c>
      <c r="CU15" s="84">
        <v>0</v>
      </c>
      <c r="CV15" s="84">
        <v>0</v>
      </c>
      <c r="CW15" s="84">
        <v>0</v>
      </c>
      <c r="CX15" s="84">
        <v>-14.479179107569633</v>
      </c>
      <c r="CY15" s="84">
        <v>16.354074126056979</v>
      </c>
      <c r="CZ15" s="84"/>
      <c r="DA15" s="67" t="s">
        <v>280</v>
      </c>
      <c r="DB15" s="60">
        <f t="shared" si="13"/>
        <v>0</v>
      </c>
      <c r="DC15" s="60">
        <f t="shared" si="14"/>
        <v>0</v>
      </c>
      <c r="DD15" s="67">
        <f t="shared" si="15"/>
        <v>0</v>
      </c>
      <c r="DE15" s="67">
        <f t="shared" si="16"/>
        <v>0</v>
      </c>
      <c r="DF15" s="97">
        <f t="shared" si="17"/>
        <v>84.332661313531418</v>
      </c>
      <c r="DG15" s="97">
        <f t="shared" si="18"/>
        <v>0</v>
      </c>
      <c r="DH15" s="98">
        <f t="shared" si="19"/>
        <v>0</v>
      </c>
      <c r="DI15" s="97">
        <f t="shared" si="20"/>
        <v>0</v>
      </c>
      <c r="DJ15" s="97">
        <f t="shared" si="21"/>
        <v>0</v>
      </c>
      <c r="DK15" s="97">
        <f t="shared" si="22"/>
        <v>0</v>
      </c>
      <c r="DL15" s="97">
        <f t="shared" si="23"/>
        <v>0</v>
      </c>
      <c r="DM15" s="97">
        <f t="shared" si="24"/>
        <v>0</v>
      </c>
      <c r="DN15" s="97">
        <f t="shared" si="25"/>
        <v>0</v>
      </c>
      <c r="DO15" s="97">
        <f t="shared" si="26"/>
        <v>-12.44414179189349</v>
      </c>
      <c r="DP15" s="97">
        <f t="shared" si="27"/>
        <v>100.00000000000001</v>
      </c>
    </row>
    <row r="16" spans="1:120" s="28" customFormat="1" ht="16" customHeight="1">
      <c r="A16" s="39"/>
      <c r="B16" s="57"/>
      <c r="C16" s="57"/>
      <c r="D16" s="67"/>
      <c r="E16" s="67"/>
      <c r="F16" s="67"/>
      <c r="G16" s="67"/>
      <c r="H16" s="60"/>
      <c r="I16" s="60"/>
      <c r="J16" s="60"/>
      <c r="K16" s="60"/>
      <c r="L16" s="70"/>
      <c r="M16" s="59"/>
      <c r="N16" s="60"/>
      <c r="O16" s="60"/>
      <c r="P16" s="60"/>
      <c r="Q16" s="60"/>
      <c r="R16" s="60"/>
      <c r="S16" s="60"/>
      <c r="T16" s="60"/>
      <c r="U16" s="71"/>
      <c r="V16" s="71"/>
      <c r="W16" s="71"/>
      <c r="X16" s="71"/>
      <c r="Y16" s="71"/>
      <c r="Z16" s="71"/>
      <c r="AA16" s="71"/>
      <c r="AB16" s="24"/>
      <c r="AC16" s="24"/>
      <c r="AD16" s="24"/>
      <c r="AE16" s="24"/>
      <c r="AF16" s="76"/>
      <c r="AG16" s="67"/>
      <c r="AH16" s="100"/>
      <c r="AI16" s="67"/>
      <c r="AJ16" s="67"/>
      <c r="AK16" s="67"/>
      <c r="AL16" s="67"/>
      <c r="AM16" s="67"/>
      <c r="AN16" s="67"/>
      <c r="AO16" s="60"/>
      <c r="AP16" s="69"/>
      <c r="AQ16" s="73"/>
      <c r="AR16" s="73"/>
      <c r="AS16" s="74"/>
      <c r="AT16" s="74"/>
      <c r="AU16" s="74"/>
      <c r="AV16" s="74"/>
      <c r="AW16" s="74"/>
      <c r="AX16" s="74"/>
      <c r="AY16" s="74"/>
      <c r="AZ16" s="73"/>
      <c r="BA16" s="68"/>
      <c r="BB16" s="69"/>
      <c r="BC16" s="99"/>
      <c r="BD16" s="69"/>
      <c r="BE16" s="50"/>
      <c r="BF16" s="50"/>
      <c r="BG16" s="51"/>
      <c r="BH16" s="12"/>
      <c r="BI16" s="79"/>
      <c r="BJ16" s="79"/>
      <c r="BK16" s="79"/>
      <c r="BL16" s="79"/>
      <c r="BM16" s="79"/>
      <c r="BN16" s="80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81"/>
      <c r="BZ16" s="79"/>
      <c r="CA16" s="79"/>
      <c r="CB16" s="79"/>
      <c r="CC16" s="12"/>
      <c r="CD16" s="12"/>
      <c r="CE16" s="12"/>
      <c r="CF16" s="67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67"/>
      <c r="DB16" s="60"/>
      <c r="DC16" s="60"/>
      <c r="DD16" s="67"/>
      <c r="DE16" s="67"/>
      <c r="DF16" s="97"/>
      <c r="DG16" s="97"/>
      <c r="DH16" s="98"/>
      <c r="DI16" s="97"/>
      <c r="DJ16" s="97"/>
      <c r="DK16" s="97"/>
      <c r="DL16" s="97"/>
      <c r="DM16" s="97"/>
      <c r="DN16" s="97"/>
      <c r="DO16" s="97"/>
      <c r="DP16" s="97"/>
    </row>
    <row r="17" spans="1:120" s="28" customFormat="1" ht="16" customHeight="1">
      <c r="A17" s="39"/>
      <c r="B17" s="57"/>
      <c r="C17" s="57" t="s">
        <v>258</v>
      </c>
      <c r="D17" s="67"/>
      <c r="E17" s="67"/>
      <c r="F17" s="67"/>
      <c r="G17" s="67"/>
      <c r="H17" s="60">
        <v>39.450000000000003</v>
      </c>
      <c r="I17" s="60"/>
      <c r="J17" s="60">
        <v>2.58</v>
      </c>
      <c r="K17" s="60">
        <v>0.41799999999999998</v>
      </c>
      <c r="L17" s="70">
        <v>5.85</v>
      </c>
      <c r="M17" s="59">
        <v>2.39</v>
      </c>
      <c r="N17" s="60">
        <f>L17*1/((159.69/71.844)/2)+M17</f>
        <v>7.6537910952470405</v>
      </c>
      <c r="O17" s="60"/>
      <c r="P17" s="60">
        <v>37.369999999999997</v>
      </c>
      <c r="Q17" s="60"/>
      <c r="R17" s="60"/>
      <c r="S17" s="60">
        <v>0.27</v>
      </c>
      <c r="T17" s="60"/>
      <c r="U17" s="71"/>
      <c r="V17" s="71"/>
      <c r="W17" s="71"/>
      <c r="X17" s="71"/>
      <c r="Y17" s="71"/>
      <c r="Z17" s="60">
        <v>11.43</v>
      </c>
      <c r="AA17" s="71"/>
      <c r="AB17" s="24">
        <f t="shared" si="29"/>
        <v>0</v>
      </c>
      <c r="AC17" s="24">
        <f t="shared" si="30"/>
        <v>0</v>
      </c>
      <c r="AD17" s="24">
        <f t="shared" si="11"/>
        <v>99.757999999999981</v>
      </c>
      <c r="AE17" s="89"/>
      <c r="AF17" s="72">
        <v>0.6877364471726729</v>
      </c>
      <c r="AG17" s="100">
        <v>11.43</v>
      </c>
      <c r="AH17" s="100">
        <f>AO17-AI17</f>
        <v>11.164709999999999</v>
      </c>
      <c r="AI17" s="100"/>
      <c r="AJ17" s="100"/>
      <c r="AK17" s="100"/>
      <c r="AL17" s="100"/>
      <c r="AM17" s="100"/>
      <c r="AN17" s="100"/>
      <c r="AO17" s="60">
        <f>Z17-M17*0.111+AL17/10000*0.7484 +AM17/10000*0.3742</f>
        <v>11.164709999999999</v>
      </c>
      <c r="AP17" s="69">
        <v>99.757999999999981</v>
      </c>
      <c r="AQ17" s="73"/>
      <c r="AR17" s="73"/>
      <c r="AS17" s="74">
        <f t="shared" si="2"/>
        <v>0</v>
      </c>
      <c r="AT17" s="74">
        <f t="shared" si="3"/>
        <v>0</v>
      </c>
      <c r="AU17" s="74">
        <v>1.8622756229922752</v>
      </c>
      <c r="AV17" s="74">
        <f t="shared" si="4"/>
        <v>4.1015958162234547</v>
      </c>
      <c r="AW17" s="74">
        <f t="shared" si="5"/>
        <v>0</v>
      </c>
      <c r="AX17" s="74">
        <f t="shared" si="6"/>
        <v>0</v>
      </c>
      <c r="AY17" s="74">
        <f t="shared" si="7"/>
        <v>0</v>
      </c>
      <c r="AZ17" s="73"/>
      <c r="BA17" s="68" t="s">
        <v>146</v>
      </c>
      <c r="BB17" s="69"/>
      <c r="BC17" s="99" t="s">
        <v>302</v>
      </c>
      <c r="BD17" s="69"/>
      <c r="BE17" s="50" t="s">
        <v>483</v>
      </c>
      <c r="BF17" s="50" t="s">
        <v>483</v>
      </c>
      <c r="BG17" s="51"/>
      <c r="BH17" s="12"/>
      <c r="BI17" s="79">
        <v>6.5821738674169401</v>
      </c>
      <c r="BJ17" s="79">
        <v>0</v>
      </c>
      <c r="BK17" s="79">
        <v>0.5073085025825268</v>
      </c>
      <c r="BL17" s="79">
        <v>5.5137050320898891E-2</v>
      </c>
      <c r="BM17" s="79">
        <v>1.0678912832625436</v>
      </c>
      <c r="BN17" s="80" t="s">
        <v>484</v>
      </c>
      <c r="BO17" s="79">
        <v>0</v>
      </c>
      <c r="BP17" s="79">
        <v>9.2954478373644367</v>
      </c>
      <c r="BQ17" s="79">
        <v>0</v>
      </c>
      <c r="BR17" s="79">
        <v>0</v>
      </c>
      <c r="BS17" s="79">
        <v>4.8262301188276492E-2</v>
      </c>
      <c r="BT17" s="79">
        <v>0</v>
      </c>
      <c r="BU17" s="79">
        <v>0</v>
      </c>
      <c r="BV17" s="79">
        <v>0</v>
      </c>
      <c r="BW17" s="79">
        <v>0</v>
      </c>
      <c r="BX17" s="79">
        <v>0</v>
      </c>
      <c r="BY17" s="81">
        <v>0</v>
      </c>
      <c r="BZ17" s="79">
        <v>0</v>
      </c>
      <c r="CA17" s="79">
        <v>6.2123897834633786</v>
      </c>
      <c r="CB17" s="79">
        <v>15.499639634012885</v>
      </c>
      <c r="CC17" s="12">
        <v>29.981000409062382</v>
      </c>
      <c r="CD17" s="12">
        <v>30.99927926802577</v>
      </c>
      <c r="CE17" s="12"/>
      <c r="CF17" s="67" t="str">
        <f t="shared" si="8"/>
        <v>mol % oxide O2</v>
      </c>
      <c r="CG17" s="84">
        <v>27.806512359002635</v>
      </c>
      <c r="CH17" s="84">
        <v>0</v>
      </c>
      <c r="CI17" s="84">
        <v>1.071627797281135</v>
      </c>
      <c r="CJ17" s="84">
        <v>0.11647148626293544</v>
      </c>
      <c r="CK17" s="84">
        <v>4.5117440134776112</v>
      </c>
      <c r="CL17" s="84">
        <v>0</v>
      </c>
      <c r="CM17" s="84">
        <v>39.267504153585854</v>
      </c>
      <c r="CN17" s="84">
        <v>0</v>
      </c>
      <c r="CO17" s="84">
        <v>0</v>
      </c>
      <c r="CP17" s="84">
        <v>0.20390944522445181</v>
      </c>
      <c r="CQ17" s="84">
        <v>0</v>
      </c>
      <c r="CR17" s="84">
        <v>0</v>
      </c>
      <c r="CS17" s="84">
        <v>0</v>
      </c>
      <c r="CT17" s="84">
        <v>0</v>
      </c>
      <c r="CU17" s="84">
        <v>0</v>
      </c>
      <c r="CV17" s="84">
        <v>0</v>
      </c>
      <c r="CW17" s="84">
        <v>0</v>
      </c>
      <c r="CX17" s="84">
        <v>26.246508045569954</v>
      </c>
      <c r="CY17" s="84">
        <v>0.77572269959541706</v>
      </c>
      <c r="CZ17" s="84"/>
      <c r="DA17" s="67" t="s">
        <v>280</v>
      </c>
      <c r="DB17" s="60">
        <f t="shared" ref="DB17" si="31">BI17*2</f>
        <v>13.16434773483388</v>
      </c>
      <c r="DC17" s="60">
        <f t="shared" ref="DC17" si="32">BJ17*2</f>
        <v>0</v>
      </c>
      <c r="DD17" s="67">
        <f t="shared" ref="DD17" si="33">BK17*3/2</f>
        <v>0.7609627538737902</v>
      </c>
      <c r="DE17" s="67">
        <f t="shared" ref="DE17" si="34">BL17*3/2</f>
        <v>8.270557548134834E-2</v>
      </c>
      <c r="DF17" s="97" t="e">
        <f t="shared" ref="DF17" si="35">BM17+BN17</f>
        <v>#VALUE!</v>
      </c>
      <c r="DG17" s="97">
        <f t="shared" ref="DG17" si="36">BO17</f>
        <v>0</v>
      </c>
      <c r="DH17" s="98">
        <f t="shared" ref="DH17" si="37">BP17</f>
        <v>9.2954478373644367</v>
      </c>
      <c r="DI17" s="97">
        <f t="shared" ref="DI17" si="38">BQ17</f>
        <v>0</v>
      </c>
      <c r="DJ17" s="97">
        <f t="shared" ref="DJ17" si="39">BR17</f>
        <v>0</v>
      </c>
      <c r="DK17" s="97">
        <f t="shared" ref="DK17" si="40">BS17</f>
        <v>4.8262301188276492E-2</v>
      </c>
      <c r="DL17" s="97">
        <f t="shared" ref="DL17" si="41">BT17</f>
        <v>0</v>
      </c>
      <c r="DM17" s="97">
        <f t="shared" ref="DM17" si="42">BU17</f>
        <v>0</v>
      </c>
      <c r="DN17" s="97">
        <f t="shared" ref="DN17" si="43">BV17*5/2</f>
        <v>0</v>
      </c>
      <c r="DO17" s="97">
        <f t="shared" ref="DO17" si="44">CA17</f>
        <v>6.2123897834633786</v>
      </c>
      <c r="DP17" s="97">
        <f t="shared" ref="DP17" si="45">CB17*2</f>
        <v>30.99927926802577</v>
      </c>
    </row>
    <row r="18" spans="1:120" s="28" customFormat="1" ht="16" customHeight="1">
      <c r="A18" s="39"/>
      <c r="B18" s="57"/>
      <c r="C18" s="57"/>
      <c r="D18" s="67"/>
      <c r="E18" s="67"/>
      <c r="F18" s="67"/>
      <c r="G18" s="67"/>
      <c r="H18" s="60">
        <v>60.45</v>
      </c>
      <c r="I18" s="60">
        <v>1.03</v>
      </c>
      <c r="J18" s="60">
        <v>19.91</v>
      </c>
      <c r="K18" s="60">
        <v>0.02</v>
      </c>
      <c r="L18" s="70">
        <v>0.85</v>
      </c>
      <c r="M18" s="59">
        <v>7</v>
      </c>
      <c r="N18" s="60">
        <f>L18*1/((159.69/71.844)/2)+M18</f>
        <v>7.764824347172647</v>
      </c>
      <c r="O18" s="60"/>
      <c r="P18" s="60">
        <v>1.87</v>
      </c>
      <c r="Q18" s="60"/>
      <c r="R18" s="60"/>
      <c r="S18" s="60">
        <v>0.48</v>
      </c>
      <c r="T18" s="60">
        <v>0.56999999999999995</v>
      </c>
      <c r="U18" s="60">
        <v>3.83</v>
      </c>
      <c r="V18" s="60"/>
      <c r="W18" s="60"/>
      <c r="X18" s="60"/>
      <c r="Y18" s="60"/>
      <c r="Z18" s="60">
        <v>3.12</v>
      </c>
      <c r="AA18" s="71"/>
      <c r="AB18" s="24">
        <f t="shared" si="29"/>
        <v>0</v>
      </c>
      <c r="AC18" s="24">
        <f t="shared" si="30"/>
        <v>0</v>
      </c>
      <c r="AD18" s="24">
        <f t="shared" si="11"/>
        <v>99.13</v>
      </c>
      <c r="AE18" s="89"/>
      <c r="AF18" s="72">
        <v>9.8498602540975339E-2</v>
      </c>
      <c r="AG18" s="100">
        <v>3.12</v>
      </c>
      <c r="AH18" s="100">
        <f>AO18-AI18</f>
        <v>2.343</v>
      </c>
      <c r="AI18" s="100"/>
      <c r="AJ18" s="100">
        <v>0.7</v>
      </c>
      <c r="AK18" s="100"/>
      <c r="AL18" s="100"/>
      <c r="AM18" s="100"/>
      <c r="AN18" s="100"/>
      <c r="AO18" s="60">
        <f t="shared" ref="AO18" si="46">Z18-M18*0.111+AL18/10000*0.7484 +AM18/10000*0.3742</f>
        <v>2.343</v>
      </c>
      <c r="AP18" s="69">
        <v>99.13</v>
      </c>
      <c r="AQ18" s="73"/>
      <c r="AR18" s="73"/>
      <c r="AS18" s="74">
        <f>AJ18</f>
        <v>0.7</v>
      </c>
      <c r="AT18" s="74">
        <f>AI18*(12.011/(12.011+2*15.999))*100/AP18</f>
        <v>0</v>
      </c>
      <c r="AU18" s="74">
        <v>5.4889177737075885</v>
      </c>
      <c r="AV18" s="74">
        <f t="shared" ref="AV18" si="47">L18*(2*55.845/(2*55.845+3*15.999))*100/AP18</f>
        <v>0.59973383154744819</v>
      </c>
      <c r="AW18" s="74">
        <f t="shared" ref="AW18" si="48">AL18/10000*100/AP18</f>
        <v>0</v>
      </c>
      <c r="AX18" s="74">
        <f t="shared" ref="AX18" si="49">AM18/10000*100/AP18</f>
        <v>0</v>
      </c>
      <c r="AY18" s="74">
        <f t="shared" ref="AY18" si="50">AN18/10000*100/AP18</f>
        <v>0</v>
      </c>
      <c r="AZ18" s="73"/>
      <c r="BA18" s="68" t="s">
        <v>146</v>
      </c>
      <c r="BB18" s="69"/>
      <c r="BC18" s="99" t="s">
        <v>302</v>
      </c>
      <c r="BD18" s="69"/>
      <c r="BE18" s="50" t="s">
        <v>483</v>
      </c>
      <c r="BF18" s="50" t="s">
        <v>483</v>
      </c>
      <c r="BG18" s="51"/>
      <c r="BH18" s="12"/>
      <c r="BI18" s="79">
        <v>10.14988858461424</v>
      </c>
      <c r="BJ18" s="79">
        <v>0.13007506821616469</v>
      </c>
      <c r="BK18" s="79">
        <v>3.9397287590740899</v>
      </c>
      <c r="BL18" s="79">
        <v>2.6548492776689403E-3</v>
      </c>
      <c r="BM18" s="79">
        <v>1.0901928505103724</v>
      </c>
      <c r="BN18" s="80" t="s">
        <v>484</v>
      </c>
      <c r="BO18" s="79">
        <v>0</v>
      </c>
      <c r="BP18" s="79">
        <v>0.46809225372402447</v>
      </c>
      <c r="BQ18" s="79">
        <v>0</v>
      </c>
      <c r="BR18" s="79">
        <v>0</v>
      </c>
      <c r="BS18" s="79">
        <v>8.6343197228153118E-2</v>
      </c>
      <c r="BT18" s="79">
        <v>0.18554453757369657</v>
      </c>
      <c r="BU18" s="79">
        <v>0.82030009276030558</v>
      </c>
      <c r="BV18" s="79">
        <v>0</v>
      </c>
      <c r="BW18" s="79">
        <v>0.58791395220845799</v>
      </c>
      <c r="BX18" s="79">
        <v>0</v>
      </c>
      <c r="BY18" s="81">
        <v>0</v>
      </c>
      <c r="BZ18" s="79">
        <v>0</v>
      </c>
      <c r="CA18" s="79">
        <v>1.3119768319356262</v>
      </c>
      <c r="CB18" s="79">
        <v>14.993405274741626</v>
      </c>
      <c r="CC18" s="12">
        <v>20.084687809058423</v>
      </c>
      <c r="CD18" s="12">
        <v>29.986810549483252</v>
      </c>
      <c r="CE18" s="12"/>
      <c r="CF18" s="67" t="str">
        <f t="shared" si="8"/>
        <v>mol % oxide O2</v>
      </c>
      <c r="CG18" s="84">
        <v>64.492933517708579</v>
      </c>
      <c r="CH18" s="84">
        <v>0.82670383976749606</v>
      </c>
      <c r="CI18" s="84">
        <v>12.517333914360728</v>
      </c>
      <c r="CJ18" s="84">
        <v>8.4350885203703131E-3</v>
      </c>
      <c r="CK18" s="84">
        <v>6.9281262865716755</v>
      </c>
      <c r="CL18" s="84">
        <v>0</v>
      </c>
      <c r="CM18" s="84">
        <v>2.9741859677385953</v>
      </c>
      <c r="CN18" s="84">
        <v>0</v>
      </c>
      <c r="CO18" s="84">
        <v>0</v>
      </c>
      <c r="CP18" s="84">
        <v>0.54869516024512766</v>
      </c>
      <c r="CQ18" s="84">
        <v>0.58952870278668423</v>
      </c>
      <c r="CR18" s="84">
        <v>2.6063994591747277</v>
      </c>
      <c r="CS18" s="84">
        <v>0</v>
      </c>
      <c r="CT18" s="84">
        <v>0</v>
      </c>
      <c r="CU18" s="84">
        <v>0</v>
      </c>
      <c r="CV18" s="84">
        <v>0</v>
      </c>
      <c r="CW18" s="84">
        <v>0</v>
      </c>
      <c r="CX18" s="84">
        <v>8.3370553737623361</v>
      </c>
      <c r="CY18" s="84">
        <v>0.17060268936367673</v>
      </c>
      <c r="CZ18" s="84"/>
      <c r="DA18" s="67" t="s">
        <v>280</v>
      </c>
      <c r="DB18" s="60">
        <f t="shared" ref="DB18" si="51">BI18*2</f>
        <v>20.299777169228481</v>
      </c>
      <c r="DC18" s="60">
        <f t="shared" ref="DC18" si="52">BJ18*2</f>
        <v>0.26015013643232937</v>
      </c>
      <c r="DD18" s="67">
        <f t="shared" ref="DD18" si="53">BK18*3/2</f>
        <v>5.9095931386111351</v>
      </c>
      <c r="DE18" s="67">
        <f t="shared" ref="DE18" si="54">BL18*3/2</f>
        <v>3.9822739165034102E-3</v>
      </c>
      <c r="DF18" s="97" t="e">
        <f t="shared" ref="DF18" si="55">BM18+BN18</f>
        <v>#VALUE!</v>
      </c>
      <c r="DG18" s="97">
        <f t="shared" ref="DG18" si="56">BO18</f>
        <v>0</v>
      </c>
      <c r="DH18" s="98">
        <f t="shared" ref="DH18" si="57">BP18</f>
        <v>0.46809225372402447</v>
      </c>
      <c r="DI18" s="97">
        <f t="shared" ref="DI18" si="58">BQ18</f>
        <v>0</v>
      </c>
      <c r="DJ18" s="97">
        <f t="shared" ref="DJ18" si="59">BR18</f>
        <v>0</v>
      </c>
      <c r="DK18" s="97">
        <f t="shared" ref="DK18" si="60">BS18</f>
        <v>8.6343197228153118E-2</v>
      </c>
      <c r="DL18" s="97">
        <f t="shared" ref="DL18" si="61">BT18</f>
        <v>0.18554453757369657</v>
      </c>
      <c r="DM18" s="97">
        <f t="shared" ref="DM18" si="62">BU18</f>
        <v>0.82030009276030558</v>
      </c>
      <c r="DN18" s="97">
        <f t="shared" ref="DN18" si="63">BV18*5/2</f>
        <v>0</v>
      </c>
      <c r="DO18" s="97">
        <f t="shared" ref="DO18" si="64">CA18</f>
        <v>1.3119768319356262</v>
      </c>
      <c r="DP18" s="97">
        <f t="shared" ref="DP18" si="65">CB18*2</f>
        <v>29.986810549483252</v>
      </c>
    </row>
    <row r="19" spans="1:120" s="28" customFormat="1" ht="16" customHeight="1">
      <c r="A19" s="39"/>
      <c r="B19" s="57"/>
      <c r="C19" s="57"/>
      <c r="D19" s="67"/>
      <c r="E19" s="67"/>
      <c r="F19" s="67"/>
      <c r="G19" s="67"/>
      <c r="H19" s="60">
        <v>60.45</v>
      </c>
      <c r="I19" s="60">
        <v>1.03</v>
      </c>
      <c r="J19" s="60">
        <v>19.91</v>
      </c>
      <c r="K19" s="60">
        <v>0.02</v>
      </c>
      <c r="L19" s="70">
        <v>0.85</v>
      </c>
      <c r="M19" s="59">
        <v>7</v>
      </c>
      <c r="N19" s="60">
        <f>L19*1/((159.69/71.844)/2)+M19</f>
        <v>7.764824347172647</v>
      </c>
      <c r="O19" s="60"/>
      <c r="P19" s="60">
        <v>1.87</v>
      </c>
      <c r="Q19" s="60"/>
      <c r="R19" s="60"/>
      <c r="S19" s="60">
        <v>0.48</v>
      </c>
      <c r="T19" s="60">
        <v>0.56999999999999995</v>
      </c>
      <c r="U19" s="60">
        <v>3.83</v>
      </c>
      <c r="V19" s="60"/>
      <c r="W19" s="60"/>
      <c r="X19" s="60"/>
      <c r="Y19" s="60"/>
      <c r="Z19" s="60">
        <v>3.12</v>
      </c>
      <c r="AA19" s="71"/>
      <c r="AB19" s="24">
        <f t="shared" si="29"/>
        <v>0</v>
      </c>
      <c r="AC19" s="24">
        <f t="shared" si="30"/>
        <v>0</v>
      </c>
      <c r="AD19" s="24">
        <f t="shared" si="11"/>
        <v>99.13</v>
      </c>
      <c r="AE19" s="89"/>
      <c r="AF19" s="72">
        <v>9.8498602540975339E-2</v>
      </c>
      <c r="AG19" s="100">
        <v>3.12</v>
      </c>
      <c r="AH19" s="100">
        <f>AO19-AI19</f>
        <v>2.343</v>
      </c>
      <c r="AI19" s="100"/>
      <c r="AJ19" s="100">
        <v>0.7</v>
      </c>
      <c r="AK19" s="100"/>
      <c r="AL19" s="100"/>
      <c r="AM19" s="100"/>
      <c r="AN19" s="100"/>
      <c r="AO19" s="60">
        <f t="shared" ref="AO19" si="66">Z19-M19*0.111+AL19/10000*0.7484 +AM19/10000*0.3742</f>
        <v>2.343</v>
      </c>
      <c r="AP19" s="69">
        <v>99.13</v>
      </c>
      <c r="AQ19" s="73"/>
      <c r="AR19" s="73"/>
      <c r="AS19" s="74">
        <f>AJ19</f>
        <v>0.7</v>
      </c>
      <c r="AT19" s="74">
        <f>AI19*(12.011/(12.011+2*15.999))*100/AP19</f>
        <v>0</v>
      </c>
      <c r="AU19" s="74">
        <v>5.4889177737075885</v>
      </c>
      <c r="AV19" s="74">
        <f t="shared" ref="AV19" si="67">L19*(2*55.845/(2*55.845+3*15.999))*100/AP19</f>
        <v>0.59973383154744819</v>
      </c>
      <c r="AW19" s="74">
        <f t="shared" ref="AW19" si="68">AL19/10000*100/AP19</f>
        <v>0</v>
      </c>
      <c r="AX19" s="74">
        <f t="shared" ref="AX19" si="69">AM19/10000*100/AP19</f>
        <v>0</v>
      </c>
      <c r="AY19" s="74">
        <f t="shared" ref="AY19" si="70">AN19/10000*100/AP19</f>
        <v>0</v>
      </c>
      <c r="AZ19" s="73"/>
      <c r="BA19" s="68" t="s">
        <v>146</v>
      </c>
      <c r="BB19" s="69"/>
      <c r="BC19" s="99" t="s">
        <v>96</v>
      </c>
      <c r="BD19" s="69"/>
      <c r="BE19" s="50">
        <v>100</v>
      </c>
      <c r="BF19" s="50">
        <v>68.318026440838636</v>
      </c>
      <c r="BG19" s="51"/>
      <c r="BH19" s="12"/>
      <c r="BI19" s="79">
        <v>34.524826240142062</v>
      </c>
      <c r="BJ19" s="79">
        <v>0.44245009104288513</v>
      </c>
      <c r="BK19" s="79">
        <v>13.400979696122747</v>
      </c>
      <c r="BL19" s="79">
        <v>9.0304646441368222E-3</v>
      </c>
      <c r="BM19" s="79">
        <v>3.3430000865819385</v>
      </c>
      <c r="BN19" s="80">
        <v>0.36528876982685277</v>
      </c>
      <c r="BO19" s="79">
        <v>0</v>
      </c>
      <c r="BP19" s="79">
        <v>1.5922148888093088</v>
      </c>
      <c r="BQ19" s="79">
        <v>0</v>
      </c>
      <c r="BR19" s="79">
        <v>0</v>
      </c>
      <c r="BS19" s="79">
        <v>0.29369621710321447</v>
      </c>
      <c r="BT19" s="79">
        <v>0.63112938296187704</v>
      </c>
      <c r="BU19" s="79">
        <v>2.7902491668974645</v>
      </c>
      <c r="BV19" s="79">
        <v>0</v>
      </c>
      <c r="BW19" s="79">
        <v>1.9997881626918015</v>
      </c>
      <c r="BX19" s="79">
        <v>0</v>
      </c>
      <c r="BY19" s="81">
        <v>0</v>
      </c>
      <c r="BZ19" s="79">
        <v>0</v>
      </c>
      <c r="CA19" s="79">
        <v>4.4626866370071676</v>
      </c>
      <c r="CB19" s="79">
        <v>52.9996822440377</v>
      </c>
      <c r="CC19" s="12">
        <v>68.318026440838636</v>
      </c>
      <c r="CD19" s="12">
        <v>100</v>
      </c>
      <c r="CE19" s="12"/>
      <c r="CF19" s="67" t="str">
        <f t="shared" si="8"/>
        <v>mol % oxide O2</v>
      </c>
      <c r="CG19" s="84">
        <v>64.492933517708579</v>
      </c>
      <c r="CH19" s="84">
        <v>0.82670383976749606</v>
      </c>
      <c r="CI19" s="84">
        <v>12.517333914360728</v>
      </c>
      <c r="CJ19" s="84">
        <v>8.4350885203703131E-3</v>
      </c>
      <c r="CK19" s="84">
        <v>6.9281262865716755</v>
      </c>
      <c r="CL19" s="84">
        <v>0</v>
      </c>
      <c r="CM19" s="84">
        <v>2.9741859677385953</v>
      </c>
      <c r="CN19" s="84">
        <v>0</v>
      </c>
      <c r="CO19" s="84">
        <v>0</v>
      </c>
      <c r="CP19" s="84">
        <v>0.54869516024512766</v>
      </c>
      <c r="CQ19" s="84">
        <v>0.58952870278668423</v>
      </c>
      <c r="CR19" s="84">
        <v>2.6063994591747277</v>
      </c>
      <c r="CS19" s="84">
        <v>0</v>
      </c>
      <c r="CT19" s="84">
        <v>0</v>
      </c>
      <c r="CU19" s="84">
        <v>0</v>
      </c>
      <c r="CV19" s="84">
        <v>0</v>
      </c>
      <c r="CW19" s="84">
        <v>0</v>
      </c>
      <c r="CX19" s="84">
        <v>8.3370553737623361</v>
      </c>
      <c r="CY19" s="84">
        <v>0.17060268936367673</v>
      </c>
      <c r="CZ19" s="84"/>
      <c r="DA19" s="67" t="s">
        <v>280</v>
      </c>
      <c r="DB19" s="60">
        <f t="shared" ref="DB19" si="71">BI19*2</f>
        <v>69.049652480284124</v>
      </c>
      <c r="DC19" s="60">
        <f t="shared" ref="DC19" si="72">BJ19*2</f>
        <v>0.88490018208577026</v>
      </c>
      <c r="DD19" s="67">
        <f t="shared" ref="DD19" si="73">BK19*3/2</f>
        <v>20.10146954418412</v>
      </c>
      <c r="DE19" s="67">
        <f t="shared" ref="DE19" si="74">BL19*3/2</f>
        <v>1.3545696966205233E-2</v>
      </c>
      <c r="DF19" s="97">
        <f t="shared" ref="DF19:DF20" si="75">BM19+BN19</f>
        <v>3.7082888564087915</v>
      </c>
      <c r="DG19" s="97">
        <f t="shared" ref="DG19" si="76">BO19</f>
        <v>0</v>
      </c>
      <c r="DH19" s="98">
        <f t="shared" ref="DH19" si="77">BP19</f>
        <v>1.5922148888093088</v>
      </c>
      <c r="DI19" s="97">
        <f t="shared" ref="DI19" si="78">BQ19</f>
        <v>0</v>
      </c>
      <c r="DJ19" s="97">
        <f t="shared" ref="DJ19" si="79">BR19</f>
        <v>0</v>
      </c>
      <c r="DK19" s="97">
        <f t="shared" ref="DK19" si="80">BS19</f>
        <v>0.29369621710321447</v>
      </c>
      <c r="DL19" s="97">
        <f t="shared" ref="DL19" si="81">BT19</f>
        <v>0.63112938296187704</v>
      </c>
      <c r="DM19" s="97">
        <f t="shared" ref="DM19" si="82">BU19</f>
        <v>2.7902491668974645</v>
      </c>
      <c r="DN19" s="97">
        <f t="shared" ref="DN19" si="83">BV19*5/2</f>
        <v>0</v>
      </c>
      <c r="DO19" s="97">
        <f t="shared" ref="DO19" si="84">CA19</f>
        <v>4.4626866370071676</v>
      </c>
      <c r="DP19" s="97">
        <f t="shared" ref="DP19" si="85">CB19*2</f>
        <v>105.9993644880754</v>
      </c>
    </row>
    <row r="20" spans="1:120" s="28" customFormat="1" ht="16" customHeight="1">
      <c r="A20" s="39"/>
      <c r="B20" s="57"/>
      <c r="C20" s="57" t="s">
        <v>307</v>
      </c>
      <c r="D20" s="67"/>
      <c r="E20" s="67"/>
      <c r="F20" s="67"/>
      <c r="G20" s="67"/>
      <c r="H20" s="60">
        <v>45.12</v>
      </c>
      <c r="I20" s="60">
        <v>0.26</v>
      </c>
      <c r="J20" s="60">
        <v>18.559999999999999</v>
      </c>
      <c r="K20" s="60">
        <v>0.05</v>
      </c>
      <c r="L20" s="70"/>
      <c r="M20" s="102">
        <f>N20</f>
        <v>6.74</v>
      </c>
      <c r="N20" s="60">
        <v>6.74</v>
      </c>
      <c r="O20" s="60">
        <v>0.13</v>
      </c>
      <c r="P20" s="60">
        <v>9.89</v>
      </c>
      <c r="Q20" s="60"/>
      <c r="R20" s="60"/>
      <c r="S20" s="60">
        <v>15.46</v>
      </c>
      <c r="T20" s="60">
        <v>0.86</v>
      </c>
      <c r="U20" s="60">
        <v>0.04</v>
      </c>
      <c r="V20" s="60">
        <v>0.02</v>
      </c>
      <c r="W20" s="60"/>
      <c r="X20" s="60"/>
      <c r="Y20" s="60"/>
      <c r="Z20" s="60">
        <v>1.62</v>
      </c>
      <c r="AA20" s="71"/>
      <c r="AB20" s="24">
        <f t="shared" si="29"/>
        <v>0</v>
      </c>
      <c r="AC20" s="24">
        <f t="shared" si="30"/>
        <v>0</v>
      </c>
      <c r="AD20" s="24">
        <f t="shared" si="11"/>
        <v>98.75</v>
      </c>
      <c r="AE20" s="89"/>
      <c r="AF20" s="72">
        <v>0</v>
      </c>
      <c r="AG20" s="100"/>
      <c r="AH20" s="100">
        <f>AO20-AI20</f>
        <v>0.87186000000000008</v>
      </c>
      <c r="AI20" s="100"/>
      <c r="AJ20" s="100"/>
      <c r="AK20" s="100"/>
      <c r="AL20" s="100"/>
      <c r="AM20" s="100"/>
      <c r="AN20" s="100"/>
      <c r="AO20" s="60">
        <f t="shared" ref="AO20" si="86">Z20-M20*0.111+AL20/10000*0.7484 +AM20/10000*0.3742</f>
        <v>0.87186000000000008</v>
      </c>
      <c r="AP20" s="69">
        <v>97.129999999999981</v>
      </c>
      <c r="AQ20" s="73"/>
      <c r="AR20" s="73"/>
      <c r="AS20" s="74">
        <f>AJ20</f>
        <v>0</v>
      </c>
      <c r="AT20" s="74">
        <f>AI20*(12.011/(12.011+2*15.999))*100/AP20</f>
        <v>0</v>
      </c>
      <c r="AU20" s="74">
        <v>5.3938678110888931</v>
      </c>
      <c r="AV20" s="74">
        <f t="shared" ref="AV20" si="87">L20*(2*55.845/(2*55.845+3*15.999))*100/AP20</f>
        <v>0</v>
      </c>
      <c r="AW20" s="74">
        <f t="shared" ref="AW20" si="88">AL20/10000*100/AP20</f>
        <v>0</v>
      </c>
      <c r="AX20" s="74">
        <f t="shared" ref="AX20" si="89">AM20/10000*100/AP20</f>
        <v>0</v>
      </c>
      <c r="AY20" s="74">
        <f t="shared" ref="AY20" si="90">AN20/10000*100/AP20</f>
        <v>0</v>
      </c>
      <c r="AZ20" s="73"/>
      <c r="BA20" s="68" t="s">
        <v>146</v>
      </c>
      <c r="BB20" s="69"/>
      <c r="BC20" s="99" t="s">
        <v>302</v>
      </c>
      <c r="BD20" s="69"/>
      <c r="BE20" s="50" t="s">
        <v>483</v>
      </c>
      <c r="BF20" s="50" t="s">
        <v>483</v>
      </c>
      <c r="BG20" s="51"/>
      <c r="BH20" s="12"/>
      <c r="BI20" s="79">
        <v>7.7318919843722576</v>
      </c>
      <c r="BJ20" s="79">
        <v>3.3510576788687622E-2</v>
      </c>
      <c r="BK20" s="79">
        <v>3.7482172238901841</v>
      </c>
      <c r="BL20" s="79">
        <v>6.7737879361505736E-3</v>
      </c>
      <c r="BM20" s="79">
        <v>0.96578339756724352</v>
      </c>
      <c r="BN20" s="80" t="s">
        <v>484</v>
      </c>
      <c r="BO20" s="79">
        <v>1.8866823187766897E-2</v>
      </c>
      <c r="BP20" s="79">
        <v>2.5266079407021218</v>
      </c>
      <c r="BQ20" s="79">
        <v>0</v>
      </c>
      <c r="BR20" s="79">
        <v>0</v>
      </c>
      <c r="BS20" s="79">
        <v>2.8382333308316743</v>
      </c>
      <c r="BT20" s="79">
        <v>0.28570871391976516</v>
      </c>
      <c r="BU20" s="79">
        <v>8.7435076723186914E-3</v>
      </c>
      <c r="BV20" s="79">
        <v>2.9012687884229188E-3</v>
      </c>
      <c r="BW20" s="79">
        <v>0</v>
      </c>
      <c r="BX20" s="79">
        <v>0</v>
      </c>
      <c r="BY20" s="81">
        <v>0</v>
      </c>
      <c r="BZ20" s="79">
        <v>0</v>
      </c>
      <c r="CA20" s="79">
        <v>0.49825578289893935</v>
      </c>
      <c r="CB20" s="79">
        <v>14.073366015767233</v>
      </c>
      <c r="CC20" s="12">
        <v>19.16375012145447</v>
      </c>
      <c r="CD20" s="12">
        <v>28.146732031534466</v>
      </c>
      <c r="CE20" s="12"/>
      <c r="CF20" s="67" t="str">
        <f t="shared" si="8"/>
        <v>mol % oxide O2</v>
      </c>
      <c r="CG20" s="84">
        <v>46.470040572887541</v>
      </c>
      <c r="CH20" s="84">
        <v>0.20145321944375336</v>
      </c>
      <c r="CI20" s="84">
        <v>11.264364203175706</v>
      </c>
      <c r="CJ20" s="84">
        <v>2.0357188003379274E-2</v>
      </c>
      <c r="CK20" s="84">
        <v>5.805400559888251</v>
      </c>
      <c r="CL20" s="84">
        <v>0.11340529500891498</v>
      </c>
      <c r="CM20" s="84">
        <v>15.184865152752314</v>
      </c>
      <c r="CN20" s="84">
        <v>0</v>
      </c>
      <c r="CO20" s="84">
        <v>0</v>
      </c>
      <c r="CP20" s="84">
        <v>17.060333474200014</v>
      </c>
      <c r="CQ20" s="84">
        <v>0.85865100888523849</v>
      </c>
      <c r="CR20" s="84">
        <v>2.6277880204115808E-2</v>
      </c>
      <c r="CS20" s="84">
        <v>8.7192436531103781E-3</v>
      </c>
      <c r="CT20" s="84">
        <v>0</v>
      </c>
      <c r="CU20" s="84">
        <v>0</v>
      </c>
      <c r="CV20" s="84">
        <v>0</v>
      </c>
      <c r="CW20" s="84">
        <v>0</v>
      </c>
      <c r="CX20" s="84">
        <v>2.9948514455507795</v>
      </c>
      <c r="CY20" s="84">
        <v>0</v>
      </c>
      <c r="CZ20" s="84"/>
      <c r="DA20" s="67" t="s">
        <v>280</v>
      </c>
      <c r="DB20" s="60">
        <f t="shared" ref="DB20" si="91">BI20*2</f>
        <v>15.463783968744515</v>
      </c>
      <c r="DC20" s="60">
        <f t="shared" ref="DC20" si="92">BJ20*2</f>
        <v>6.7021153577375245E-2</v>
      </c>
      <c r="DD20" s="67">
        <f t="shared" ref="DD20" si="93">BK20*3/2</f>
        <v>5.6223258358352766</v>
      </c>
      <c r="DE20" s="67">
        <f t="shared" ref="DE20" si="94">BL20*3/2</f>
        <v>1.016068190422586E-2</v>
      </c>
      <c r="DF20" s="97" t="e">
        <f t="shared" si="75"/>
        <v>#VALUE!</v>
      </c>
      <c r="DG20" s="97">
        <f t="shared" ref="DG20" si="95">BO20</f>
        <v>1.8866823187766897E-2</v>
      </c>
      <c r="DH20" s="98">
        <f t="shared" ref="DH20" si="96">BP20</f>
        <v>2.5266079407021218</v>
      </c>
      <c r="DI20" s="97">
        <f t="shared" ref="DI20" si="97">BQ20</f>
        <v>0</v>
      </c>
      <c r="DJ20" s="97">
        <f t="shared" ref="DJ20" si="98">BR20</f>
        <v>0</v>
      </c>
      <c r="DK20" s="97">
        <f t="shared" ref="DK20" si="99">BS20</f>
        <v>2.8382333308316743</v>
      </c>
      <c r="DL20" s="97">
        <f t="shared" ref="DL20" si="100">BT20</f>
        <v>0.28570871391976516</v>
      </c>
      <c r="DM20" s="97">
        <f t="shared" ref="DM20" si="101">BU20</f>
        <v>8.7435076723186914E-3</v>
      </c>
      <c r="DN20" s="97">
        <f t="shared" ref="DN20" si="102">BV20*5/2</f>
        <v>7.2531719710572972E-3</v>
      </c>
      <c r="DO20" s="97">
        <f t="shared" ref="DO20" si="103">CA20</f>
        <v>0.49825578289893935</v>
      </c>
      <c r="DP20" s="97">
        <f t="shared" ref="DP20" si="104">CB20*2</f>
        <v>28.146732031534466</v>
      </c>
    </row>
    <row r="21" spans="1:120" s="28" customFormat="1" ht="16" customHeight="1">
      <c r="A21" s="39"/>
      <c r="B21" s="57" t="s">
        <v>309</v>
      </c>
      <c r="C21" s="57" t="s">
        <v>307</v>
      </c>
      <c r="D21" s="67"/>
      <c r="E21" s="67"/>
      <c r="F21" s="67"/>
      <c r="G21" s="67"/>
      <c r="H21" s="60">
        <v>45.12</v>
      </c>
      <c r="I21" s="60">
        <v>0.26</v>
      </c>
      <c r="J21" s="60">
        <v>18.559999999999999</v>
      </c>
      <c r="K21" s="60">
        <v>0.05</v>
      </c>
      <c r="L21" s="70">
        <v>1.9968295473903968</v>
      </c>
      <c r="M21" s="102">
        <v>4.9431159999999998</v>
      </c>
      <c r="N21" s="60">
        <v>6.74</v>
      </c>
      <c r="O21" s="60">
        <v>0.13</v>
      </c>
      <c r="P21" s="60">
        <v>9.89</v>
      </c>
      <c r="Q21" s="60"/>
      <c r="R21" s="60"/>
      <c r="S21" s="60">
        <v>15.46</v>
      </c>
      <c r="T21" s="60">
        <v>0.86</v>
      </c>
      <c r="U21" s="60">
        <v>0.04</v>
      </c>
      <c r="V21" s="60">
        <v>0.02</v>
      </c>
      <c r="W21" s="60"/>
      <c r="X21" s="60"/>
      <c r="Y21" s="60"/>
      <c r="Z21" s="60">
        <v>1.62</v>
      </c>
      <c r="AA21" s="71"/>
      <c r="AB21" s="24">
        <f t="shared" si="29"/>
        <v>0</v>
      </c>
      <c r="AC21" s="24">
        <f t="shared" si="30"/>
        <v>0</v>
      </c>
      <c r="AD21" s="24">
        <f t="shared" si="11"/>
        <v>98.949945547390399</v>
      </c>
      <c r="AE21" s="89"/>
      <c r="AF21" s="72">
        <v>0.26657773695198328</v>
      </c>
      <c r="AG21" s="100"/>
      <c r="AH21" s="100">
        <f>AO21-AI21</f>
        <v>1.0713141240000001</v>
      </c>
      <c r="AI21" s="100"/>
      <c r="AJ21" s="100"/>
      <c r="AK21" s="100"/>
      <c r="AL21" s="100"/>
      <c r="AM21" s="100"/>
      <c r="AN21" s="100"/>
      <c r="AO21" s="60">
        <f t="shared" ref="AO21" si="105">Z21-M21*0.111+AL21/10000*0.7484 +AM21/10000*0.3742</f>
        <v>1.0713141240000001</v>
      </c>
      <c r="AP21" s="69">
        <v>97.329945547390381</v>
      </c>
      <c r="AQ21" s="73"/>
      <c r="AR21" s="73"/>
      <c r="AS21" s="74">
        <f>AJ21</f>
        <v>0</v>
      </c>
      <c r="AT21" s="74">
        <f>AI21*(12.011/(12.011+2*15.999))*100/AP21</f>
        <v>0</v>
      </c>
      <c r="AU21" s="74">
        <v>3.9477360979829337</v>
      </c>
      <c r="AV21" s="74">
        <f t="shared" ref="AV21" si="106">L21*(2*55.845/(2*55.845+3*15.999))*100/AP21</f>
        <v>1.4349581754273644</v>
      </c>
      <c r="AW21" s="74">
        <f t="shared" ref="AW21" si="107">AL21/10000*100/AP21</f>
        <v>0</v>
      </c>
      <c r="AX21" s="74">
        <f t="shared" ref="AX21" si="108">AM21/10000*100/AP21</f>
        <v>0</v>
      </c>
      <c r="AY21" s="74">
        <f t="shared" ref="AY21" si="109">AN21/10000*100/AP21</f>
        <v>0</v>
      </c>
      <c r="AZ21" s="73"/>
      <c r="BA21" s="68" t="s">
        <v>146</v>
      </c>
      <c r="BB21" s="69"/>
      <c r="BC21" s="99" t="s">
        <v>302</v>
      </c>
      <c r="BD21" s="69"/>
      <c r="BE21" s="50" t="s">
        <v>483</v>
      </c>
      <c r="BF21" s="50" t="s">
        <v>483</v>
      </c>
      <c r="BG21" s="51"/>
      <c r="BH21" s="12"/>
      <c r="BI21" s="79">
        <v>7.7160083078071038</v>
      </c>
      <c r="BJ21" s="79">
        <v>3.3441735790352534E-2</v>
      </c>
      <c r="BK21" s="79">
        <v>3.7405172365907569</v>
      </c>
      <c r="BL21" s="79">
        <v>6.7598724990342481E-3</v>
      </c>
      <c r="BM21" s="79">
        <v>0.96379938238053897</v>
      </c>
      <c r="BN21" s="80" t="s">
        <v>484</v>
      </c>
      <c r="BO21" s="79">
        <v>1.88280649487832E-2</v>
      </c>
      <c r="BP21" s="79">
        <v>2.5214175133890948</v>
      </c>
      <c r="BQ21" s="79">
        <v>0</v>
      </c>
      <c r="BR21" s="79">
        <v>0</v>
      </c>
      <c r="BS21" s="79">
        <v>2.8324027294297811</v>
      </c>
      <c r="BT21" s="79">
        <v>0.28512178062932086</v>
      </c>
      <c r="BU21" s="79">
        <v>8.7255458269912146E-3</v>
      </c>
      <c r="BV21" s="79">
        <v>2.8953086928658381E-3</v>
      </c>
      <c r="BW21" s="79">
        <v>0</v>
      </c>
      <c r="BX21" s="79">
        <v>0</v>
      </c>
      <c r="BY21" s="81">
        <v>0</v>
      </c>
      <c r="BZ21" s="79">
        <v>0</v>
      </c>
      <c r="CA21" s="79">
        <v>0.61098329140521146</v>
      </c>
      <c r="CB21" s="79">
        <v>14.165560666513761</v>
      </c>
      <c r="CC21" s="12">
        <v>19.351884060795051</v>
      </c>
      <c r="CD21" s="12">
        <v>28.331121333027522</v>
      </c>
      <c r="CE21" s="12"/>
      <c r="CF21" s="67" t="str">
        <f t="shared" si="8"/>
        <v>mol % oxide O2</v>
      </c>
      <c r="CG21" s="84">
        <v>45.977212610172543</v>
      </c>
      <c r="CH21" s="84">
        <v>0.19931675090409023</v>
      </c>
      <c r="CI21" s="84">
        <v>11.144902425370207</v>
      </c>
      <c r="CJ21" s="84">
        <v>2.014129424975589E-2</v>
      </c>
      <c r="CK21" s="84">
        <v>5.7437047648754236</v>
      </c>
      <c r="CL21" s="84">
        <v>0.11220259968497448</v>
      </c>
      <c r="CM21" s="84">
        <v>15.023825350224165</v>
      </c>
      <c r="CN21" s="84">
        <v>0</v>
      </c>
      <c r="CO21" s="84">
        <v>0</v>
      </c>
      <c r="CP21" s="84">
        <v>16.879403798097389</v>
      </c>
      <c r="CQ21" s="84">
        <v>0.8495447713572476</v>
      </c>
      <c r="CR21" s="84">
        <v>2.5999195830144785E-2</v>
      </c>
      <c r="CS21" s="84">
        <v>8.6267736007281746E-3</v>
      </c>
      <c r="CT21" s="84">
        <v>0</v>
      </c>
      <c r="CU21" s="84">
        <v>0</v>
      </c>
      <c r="CV21" s="84">
        <v>0</v>
      </c>
      <c r="CW21" s="84">
        <v>0</v>
      </c>
      <c r="CX21" s="84">
        <v>3.6409519625770459</v>
      </c>
      <c r="CY21" s="84">
        <v>0.38279447665701777</v>
      </c>
      <c r="CZ21" s="84"/>
      <c r="DA21" s="67" t="s">
        <v>280</v>
      </c>
      <c r="DB21" s="60">
        <f t="shared" ref="DB21" si="110">BI21*2</f>
        <v>15.432016615614208</v>
      </c>
      <c r="DC21" s="60">
        <f t="shared" ref="DC21" si="111">BJ21*2</f>
        <v>6.6883471580705067E-2</v>
      </c>
      <c r="DD21" s="67">
        <f t="shared" ref="DD21" si="112">BK21*3/2</f>
        <v>5.6107758548861355</v>
      </c>
      <c r="DE21" s="67">
        <f t="shared" ref="DE21" si="113">BL21*3/2</f>
        <v>1.0139808748551372E-2</v>
      </c>
      <c r="DF21" s="97" t="e">
        <f t="shared" ref="DF21" si="114">BM21+BN21</f>
        <v>#VALUE!</v>
      </c>
      <c r="DG21" s="97">
        <f t="shared" ref="DG21" si="115">BO21</f>
        <v>1.88280649487832E-2</v>
      </c>
      <c r="DH21" s="98">
        <f t="shared" ref="DH21" si="116">BP21</f>
        <v>2.5214175133890948</v>
      </c>
      <c r="DI21" s="97">
        <f t="shared" ref="DI21" si="117">BQ21</f>
        <v>0</v>
      </c>
      <c r="DJ21" s="97">
        <f t="shared" ref="DJ21" si="118">BR21</f>
        <v>0</v>
      </c>
      <c r="DK21" s="97">
        <f t="shared" ref="DK21" si="119">BS21</f>
        <v>2.8324027294297811</v>
      </c>
      <c r="DL21" s="97">
        <f t="shared" ref="DL21" si="120">BT21</f>
        <v>0.28512178062932086</v>
      </c>
      <c r="DM21" s="97">
        <f t="shared" ref="DM21" si="121">BU21</f>
        <v>8.7255458269912146E-3</v>
      </c>
      <c r="DN21" s="97">
        <f t="shared" ref="DN21" si="122">BV21*5/2</f>
        <v>7.2382717321645956E-3</v>
      </c>
      <c r="DO21" s="97">
        <f t="shared" ref="DO21" si="123">CA21</f>
        <v>0.61098329140521146</v>
      </c>
      <c r="DP21" s="97">
        <f t="shared" ref="DP21" si="124">CB21*2</f>
        <v>28.331121333027522</v>
      </c>
    </row>
    <row r="22" spans="1:120" ht="16" customHeight="1">
      <c r="C22" s="57" t="s">
        <v>308</v>
      </c>
      <c r="H22" s="39">
        <v>51.24</v>
      </c>
      <c r="I22" s="39">
        <v>0.66</v>
      </c>
      <c r="J22" s="39">
        <v>17.559999999999999</v>
      </c>
      <c r="L22" s="58">
        <v>2.74</v>
      </c>
      <c r="M22" s="59">
        <v>6.81</v>
      </c>
      <c r="N22" s="60">
        <f>L22*1/((159.69/71.844)/2)+M22</f>
        <v>9.2754337779447678</v>
      </c>
      <c r="O22" s="39">
        <v>0.15</v>
      </c>
      <c r="P22" s="39">
        <v>5.27</v>
      </c>
      <c r="S22" s="60">
        <v>9.73</v>
      </c>
      <c r="T22" s="60">
        <v>3.14</v>
      </c>
      <c r="U22" s="60">
        <v>0.36</v>
      </c>
      <c r="V22" s="60"/>
      <c r="W22" s="60"/>
      <c r="X22" s="60"/>
      <c r="Y22" s="60"/>
      <c r="Z22" s="60">
        <v>0.19</v>
      </c>
      <c r="AB22" s="24">
        <f t="shared" si="29"/>
        <v>0</v>
      </c>
      <c r="AC22" s="24">
        <f t="shared" si="30"/>
        <v>0</v>
      </c>
      <c r="AD22" s="24">
        <f t="shared" si="11"/>
        <v>97.85</v>
      </c>
      <c r="AE22" s="89"/>
      <c r="AF22" s="72">
        <v>0.26580253139288262</v>
      </c>
      <c r="AH22" s="100">
        <v>0.19</v>
      </c>
      <c r="AO22" s="60">
        <f t="shared" ref="AO22" si="125">Z22-M22*0.111+AL22/10000*0.7484 +AM22/10000*0.3742</f>
        <v>-0.56590999999999991</v>
      </c>
      <c r="AP22" s="69">
        <v>97.660000000000011</v>
      </c>
      <c r="AQ22" s="73"/>
      <c r="AR22" s="73"/>
      <c r="AS22" s="74">
        <f>AJ22</f>
        <v>0</v>
      </c>
      <c r="AT22" s="74">
        <f>AI22*(12.011/(12.011+2*15.999))*100/AP22</f>
        <v>0</v>
      </c>
      <c r="AU22" s="74">
        <v>5.4203107175930807</v>
      </c>
      <c r="AV22" s="74">
        <f t="shared" ref="AV22" si="126">L22*(2*55.845/(2*55.845+3*15.999))*100/AP22</f>
        <v>1.9623594985767909</v>
      </c>
      <c r="AW22" s="74">
        <f t="shared" ref="AW22" si="127">AL22/10000*100/AP22</f>
        <v>0</v>
      </c>
      <c r="AX22" s="74">
        <f t="shared" ref="AX22" si="128">AM22/10000*100/AP22</f>
        <v>0</v>
      </c>
      <c r="AY22" s="74">
        <f t="shared" ref="AY22" si="129">AN22/10000*100/AP22</f>
        <v>0</v>
      </c>
      <c r="AZ22" s="73"/>
      <c r="BA22" s="68" t="s">
        <v>146</v>
      </c>
      <c r="BB22" s="69"/>
      <c r="BC22" s="99" t="s">
        <v>302</v>
      </c>
      <c r="BD22" s="69"/>
      <c r="BE22" s="50" t="s">
        <v>483</v>
      </c>
      <c r="BF22" s="50" t="s">
        <v>483</v>
      </c>
      <c r="BG22" s="51"/>
      <c r="BH22" s="12"/>
      <c r="BI22" s="79">
        <v>8.7329802327867565</v>
      </c>
      <c r="BJ22" s="79">
        <v>8.4603661584943465E-2</v>
      </c>
      <c r="BK22" s="79">
        <v>3.5270203097720074</v>
      </c>
      <c r="BL22" s="79">
        <v>0</v>
      </c>
      <c r="BM22" s="79">
        <v>1.3219054015492009</v>
      </c>
      <c r="BN22" s="80" t="s">
        <v>484</v>
      </c>
      <c r="BO22" s="79">
        <v>2.1651268957778927E-2</v>
      </c>
      <c r="BP22" s="79">
        <v>1.3390255044975503</v>
      </c>
      <c r="BQ22" s="79">
        <v>0</v>
      </c>
      <c r="BR22" s="79">
        <v>0</v>
      </c>
      <c r="BS22" s="79">
        <v>1.7765936903572117</v>
      </c>
      <c r="BT22" s="79">
        <v>1.0375077557008903</v>
      </c>
      <c r="BU22" s="79">
        <v>7.826451056636112E-2</v>
      </c>
      <c r="BV22" s="79">
        <v>0</v>
      </c>
      <c r="BW22" s="79">
        <v>0</v>
      </c>
      <c r="BX22" s="79">
        <v>0</v>
      </c>
      <c r="BY22" s="81">
        <v>0</v>
      </c>
      <c r="BZ22" s="79">
        <v>0</v>
      </c>
      <c r="CA22" s="79">
        <v>0.1079930643225525</v>
      </c>
      <c r="CB22" s="79">
        <v>14.102443337222571</v>
      </c>
      <c r="CC22" s="12">
        <v>18.135538464417806</v>
      </c>
      <c r="CD22" s="12">
        <v>28.204886674445142</v>
      </c>
      <c r="CE22" s="12"/>
      <c r="CF22" s="67" t="str">
        <f t="shared" si="8"/>
        <v>mol % oxide O2</v>
      </c>
      <c r="CG22" s="84">
        <v>55.291205757198128</v>
      </c>
      <c r="CH22" s="84">
        <v>0.53578158042752078</v>
      </c>
      <c r="CI22" s="84">
        <v>11.165963466937178</v>
      </c>
      <c r="CJ22" s="84">
        <v>0</v>
      </c>
      <c r="CK22" s="84">
        <v>8.3704634075775104</v>
      </c>
      <c r="CL22" s="84">
        <v>0.13709582158824787</v>
      </c>
      <c r="CM22" s="84">
        <v>8.477508664144036</v>
      </c>
      <c r="CN22" s="84">
        <v>0</v>
      </c>
      <c r="CO22" s="84">
        <v>0</v>
      </c>
      <c r="CP22" s="84">
        <v>11.249516208086964</v>
      </c>
      <c r="CQ22" s="84">
        <v>3.2846633181623233</v>
      </c>
      <c r="CR22" s="84">
        <v>0.24778545915339606</v>
      </c>
      <c r="CS22" s="84">
        <v>0</v>
      </c>
      <c r="CT22" s="84">
        <v>0</v>
      </c>
      <c r="CU22" s="84">
        <v>0</v>
      </c>
      <c r="CV22" s="84">
        <v>0</v>
      </c>
      <c r="CW22" s="84">
        <v>0</v>
      </c>
      <c r="CX22" s="84">
        <v>0.68379372605830424</v>
      </c>
      <c r="CY22" s="84">
        <v>0.55622259066639912</v>
      </c>
      <c r="CZ22" s="84"/>
      <c r="DA22" s="67" t="s">
        <v>280</v>
      </c>
      <c r="DB22" s="60">
        <f t="shared" ref="DB22" si="130">BI22*2</f>
        <v>17.465960465573513</v>
      </c>
      <c r="DC22" s="60">
        <f t="shared" ref="DC22" si="131">BJ22*2</f>
        <v>0.16920732316988693</v>
      </c>
      <c r="DD22" s="67">
        <f t="shared" ref="DD22" si="132">BK22*3/2</f>
        <v>5.2905304646580111</v>
      </c>
      <c r="DE22" s="67">
        <f t="shared" ref="DE22" si="133">BL22*3/2</f>
        <v>0</v>
      </c>
      <c r="DF22" s="97" t="e">
        <f>BM22+BN22</f>
        <v>#VALUE!</v>
      </c>
      <c r="DG22" s="97">
        <f t="shared" ref="DG22" si="134">BO22</f>
        <v>2.1651268957778927E-2</v>
      </c>
      <c r="DH22" s="98">
        <f t="shared" ref="DH22" si="135">BP22</f>
        <v>1.3390255044975503</v>
      </c>
      <c r="DI22" s="97">
        <f t="shared" ref="DI22" si="136">BQ22</f>
        <v>0</v>
      </c>
      <c r="DJ22" s="97">
        <f t="shared" ref="DJ22" si="137">BR22</f>
        <v>0</v>
      </c>
      <c r="DK22" s="97">
        <f t="shared" ref="DK22" si="138">BS22</f>
        <v>1.7765936903572117</v>
      </c>
      <c r="DL22" s="97">
        <f t="shared" ref="DL22" si="139">BT22</f>
        <v>1.0375077557008903</v>
      </c>
      <c r="DM22" s="97">
        <f t="shared" ref="DM22" si="140">BU22</f>
        <v>7.826451056636112E-2</v>
      </c>
      <c r="DN22" s="97">
        <f t="shared" ref="DN22" si="141">BV22*5/2</f>
        <v>0</v>
      </c>
      <c r="DO22" s="97">
        <f t="shared" ref="DO22" si="142">CA22</f>
        <v>0.1079930643225525</v>
      </c>
      <c r="DP22" s="97">
        <f t="shared" ref="DP22" si="143">CB22*2</f>
        <v>28.204886674445142</v>
      </c>
    </row>
    <row r="23" spans="1:120" ht="16" customHeight="1">
      <c r="AD23" s="24"/>
    </row>
    <row r="24" spans="1:120" ht="16" customHeight="1">
      <c r="L24" s="70">
        <v>4.3734670953733099</v>
      </c>
      <c r="M24" s="102">
        <v>3.83</v>
      </c>
      <c r="N24" s="60">
        <f>L24*1/((159.69/71.844)/2)+M24</f>
        <v>7.7652166071764057</v>
      </c>
      <c r="AD24" s="24">
        <f t="shared" si="11"/>
        <v>8.2034670953733091</v>
      </c>
      <c r="AF24" s="72">
        <v>0.50677486620779932</v>
      </c>
    </row>
    <row r="25" spans="1:120" ht="16" customHeight="1">
      <c r="AD25" s="24"/>
    </row>
    <row r="26" spans="1:120" s="28" customFormat="1" ht="16" customHeight="1">
      <c r="A26" s="4">
        <v>13</v>
      </c>
      <c r="B26" s="4"/>
      <c r="C26" s="5" t="s">
        <v>443</v>
      </c>
      <c r="D26" s="5" t="s">
        <v>282</v>
      </c>
      <c r="E26" s="4"/>
      <c r="F26" s="4"/>
      <c r="G26" s="4"/>
      <c r="H26" s="4"/>
      <c r="I26" s="4"/>
      <c r="J26" s="4"/>
      <c r="K26" s="4"/>
      <c r="L26" s="58"/>
      <c r="M26" s="59"/>
      <c r="N26" s="60"/>
      <c r="O26" s="4"/>
      <c r="P26" s="4"/>
      <c r="Q26" s="39"/>
      <c r="R26" s="39"/>
      <c r="S26" s="4">
        <f>55.07</f>
        <v>55.07</v>
      </c>
      <c r="T26" s="4"/>
      <c r="U26" s="4"/>
      <c r="V26" s="39">
        <v>41.82</v>
      </c>
      <c r="W26" s="60"/>
      <c r="X26" s="39">
        <v>1.24</v>
      </c>
      <c r="Y26" s="39">
        <v>2.3199999999999998</v>
      </c>
      <c r="Z26" s="60">
        <v>0.59</v>
      </c>
      <c r="AA26" s="71"/>
      <c r="AB26" s="24">
        <f t="shared" ref="AB26" si="144">-(15.9995/(2*18.9984))*X26</f>
        <v>-0.52213291645612259</v>
      </c>
      <c r="AC26" s="24">
        <f t="shared" ref="AC26" si="145">-(15.9995/(2*35.453))*Y26</f>
        <v>-0.52349363946633554</v>
      </c>
      <c r="AD26" s="24">
        <f t="shared" si="11"/>
        <v>101.03999999999999</v>
      </c>
      <c r="AE26" s="24"/>
      <c r="AF26" s="72">
        <v>0</v>
      </c>
      <c r="AG26" s="100">
        <v>0.79</v>
      </c>
      <c r="AH26" s="100">
        <f t="shared" ref="AH26" si="146">AO26-AI26</f>
        <v>0.59</v>
      </c>
      <c r="AI26" s="100"/>
      <c r="AJ26" s="60"/>
      <c r="AK26" s="60"/>
      <c r="AL26" s="60"/>
      <c r="AM26" s="60"/>
      <c r="AN26" s="60"/>
      <c r="AO26" s="60">
        <f>Z26-M26*0.111+AL26/10000*0.7484 +AM26/10000*0.3742</f>
        <v>0.59</v>
      </c>
      <c r="AP26" s="69">
        <v>100.19437344407754</v>
      </c>
      <c r="AQ26" s="73"/>
      <c r="AR26" s="73"/>
      <c r="AS26" s="74">
        <f t="shared" ref="AS26" si="147">AJ26</f>
        <v>0</v>
      </c>
      <c r="AT26" s="74">
        <f t="shared" ref="AT26" si="148">AI26*(12.011/(12.011+2*15.999))*100/AP26</f>
        <v>0</v>
      </c>
      <c r="AU26" s="74">
        <v>0</v>
      </c>
      <c r="AV26" s="74">
        <f t="shared" ref="AV26" si="149">L26*(2*55.845/(2*55.845+3*15.999))*100/AP26</f>
        <v>0</v>
      </c>
      <c r="AW26" s="74">
        <f t="shared" ref="AW26" si="150">AL26/10000*100/AP26</f>
        <v>0</v>
      </c>
      <c r="AX26" s="74">
        <f t="shared" ref="AX26" si="151">AM26/10000*100/AP26</f>
        <v>0</v>
      </c>
      <c r="AY26" s="74">
        <f t="shared" ref="AY26" si="152">AN26/10000*100/AP26</f>
        <v>0</v>
      </c>
      <c r="AZ26" s="73"/>
      <c r="BA26" s="68" t="s">
        <v>146</v>
      </c>
      <c r="BB26" s="69"/>
      <c r="BC26" s="99" t="s">
        <v>96</v>
      </c>
      <c r="BD26" s="69"/>
      <c r="BE26" s="50">
        <v>13.5</v>
      </c>
      <c r="BF26" s="50">
        <v>8.4381982053391731</v>
      </c>
      <c r="BG26" s="51"/>
      <c r="BH26" s="12"/>
      <c r="BI26" s="79">
        <v>0</v>
      </c>
      <c r="BJ26" s="79">
        <v>0</v>
      </c>
      <c r="BK26" s="79">
        <v>0</v>
      </c>
      <c r="BL26" s="79">
        <v>0</v>
      </c>
      <c r="BM26" s="79">
        <v>0</v>
      </c>
      <c r="BN26" s="80">
        <v>0</v>
      </c>
      <c r="BO26" s="79">
        <v>0</v>
      </c>
      <c r="BP26" s="79">
        <v>0</v>
      </c>
      <c r="BQ26" s="79">
        <v>0</v>
      </c>
      <c r="BR26" s="79">
        <v>0</v>
      </c>
      <c r="BS26" s="79">
        <v>5.0626583422079969</v>
      </c>
      <c r="BT26" s="79">
        <v>0</v>
      </c>
      <c r="BU26" s="79">
        <v>0</v>
      </c>
      <c r="BV26" s="79">
        <v>3.0378542649678337</v>
      </c>
      <c r="BW26" s="79">
        <v>0</v>
      </c>
      <c r="BX26" s="79">
        <v>0</v>
      </c>
      <c r="BY26" s="81">
        <v>0.33649313321172469</v>
      </c>
      <c r="BZ26" s="79">
        <v>0.33737006307902279</v>
      </c>
      <c r="CA26" s="79">
        <v>0.1688427990816721</v>
      </c>
      <c r="CB26" s="79">
        <v>10.210386233064419</v>
      </c>
      <c r="CC26" s="12">
        <v>8.4381982053391731</v>
      </c>
      <c r="CD26" s="12">
        <v>21.094635662419584</v>
      </c>
      <c r="CE26" s="12"/>
      <c r="CF26" s="67" t="str">
        <f t="shared" ref="CF26" si="153">"mol % oxide O2"</f>
        <v>mol % oxide O2</v>
      </c>
      <c r="CG26" s="84">
        <v>0</v>
      </c>
      <c r="CH26" s="84">
        <v>0</v>
      </c>
      <c r="CI26" s="84">
        <v>0</v>
      </c>
      <c r="CJ26" s="84">
        <v>0</v>
      </c>
      <c r="CK26" s="84">
        <v>0</v>
      </c>
      <c r="CL26" s="84">
        <v>0</v>
      </c>
      <c r="CM26" s="84">
        <v>0</v>
      </c>
      <c r="CN26" s="84">
        <v>0</v>
      </c>
      <c r="CO26" s="84">
        <v>0</v>
      </c>
      <c r="CP26" s="84">
        <v>96.772693091306053</v>
      </c>
      <c r="CQ26" s="84">
        <v>0</v>
      </c>
      <c r="CR26" s="84">
        <v>0</v>
      </c>
      <c r="CS26" s="84">
        <v>29.033043918348707</v>
      </c>
      <c r="CT26" s="84">
        <v>0</v>
      </c>
      <c r="CU26" s="84">
        <v>0</v>
      </c>
      <c r="CV26" s="84">
        <v>2.8743294683416529</v>
      </c>
      <c r="CW26" s="84">
        <v>3.0337504385873131</v>
      </c>
      <c r="CX26" s="84">
        <v>3.2273069086939481</v>
      </c>
      <c r="CY26" s="84">
        <v>0</v>
      </c>
      <c r="CZ26" s="84"/>
      <c r="DA26" s="67" t="s">
        <v>280</v>
      </c>
      <c r="DB26" s="60">
        <f t="shared" ref="DB26" si="154">BI26*2</f>
        <v>0</v>
      </c>
      <c r="DC26" s="60">
        <f t="shared" ref="DC26" si="155">BJ26*2</f>
        <v>0</v>
      </c>
      <c r="DD26" s="67">
        <f t="shared" ref="DD26" si="156">BK26*3/2</f>
        <v>0</v>
      </c>
      <c r="DE26" s="67">
        <f t="shared" ref="DE26" si="157">BL26*3/2</f>
        <v>0</v>
      </c>
      <c r="DF26" s="97">
        <f t="shared" ref="DF26" si="158">BM26+BN26</f>
        <v>0</v>
      </c>
      <c r="DG26" s="97">
        <f t="shared" ref="DG26" si="159">BO26</f>
        <v>0</v>
      </c>
      <c r="DH26" s="98">
        <f t="shared" ref="DH26" si="160">BP26</f>
        <v>0</v>
      </c>
      <c r="DI26" s="97">
        <f t="shared" ref="DI26" si="161">BQ26</f>
        <v>0</v>
      </c>
      <c r="DJ26" s="97">
        <f t="shared" ref="DJ26" si="162">BR26</f>
        <v>0</v>
      </c>
      <c r="DK26" s="97">
        <f t="shared" ref="DK26" si="163">BS26</f>
        <v>5.0626583422079969</v>
      </c>
      <c r="DL26" s="97">
        <f t="shared" ref="DL26" si="164">BT26</f>
        <v>0</v>
      </c>
      <c r="DM26" s="97">
        <f t="shared" ref="DM26" si="165">BU26</f>
        <v>0</v>
      </c>
      <c r="DN26" s="97">
        <f t="shared" ref="DN26" si="166">BV26*5/2</f>
        <v>7.5946356624195843</v>
      </c>
      <c r="DO26" s="97">
        <f t="shared" ref="DO26" si="167">CA26</f>
        <v>0.1688427990816721</v>
      </c>
      <c r="DP26" s="97">
        <f t="shared" ref="DP26" si="168">CB26*2</f>
        <v>20.420772466128838</v>
      </c>
    </row>
  </sheetData>
  <phoneticPr fontId="15" type="noConversion"/>
  <pageMargins left="0.75" right="0.75" top="1" bottom="1" header="0.5" footer="0.5"/>
  <pageSetup paperSize="9" orientation="portrait" horizontalDpi="4294967292" verticalDpi="4294967292"/>
  <ignoredErrors>
    <ignoredError sqref="DN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4083-1A05-F840-A51A-AF5D9119DE81}">
  <dimension ref="A1:DB474"/>
  <sheetViews>
    <sheetView zoomScale="125" zoomScaleNormal="125" zoomScalePageLayoutView="125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Y3" sqref="AY3"/>
    </sheetView>
  </sheetViews>
  <sheetFormatPr baseColWidth="10" defaultRowHeight="16" customHeight="1"/>
  <cols>
    <col min="1" max="1" width="5.1640625" style="18" bestFit="1" customWidth="1"/>
    <col min="2" max="2" width="15.33203125" style="17" bestFit="1" customWidth="1"/>
    <col min="3" max="3" width="10.6640625" style="16" bestFit="1" customWidth="1"/>
    <col min="4" max="4" width="4.6640625" style="16" bestFit="1" customWidth="1"/>
    <col min="5" max="7" width="2.33203125" style="16" bestFit="1" customWidth="1"/>
    <col min="8" max="18" width="5.1640625" style="18" customWidth="1"/>
    <col min="19" max="24" width="5.1640625" customWidth="1"/>
    <col min="25" max="25" width="0.83203125" style="55" customWidth="1"/>
    <col min="26" max="41" width="5.1640625" customWidth="1"/>
    <col min="42" max="42" width="0.83203125" style="55" customWidth="1"/>
    <col min="43" max="43" width="1" customWidth="1"/>
    <col min="44" max="44" width="9.33203125" style="26" bestFit="1" customWidth="1"/>
    <col min="45" max="45" width="1.33203125" style="26" customWidth="1"/>
    <col min="46" max="46" width="9.1640625" style="42" bestFit="1" customWidth="1"/>
    <col min="47" max="47" width="6.5" style="19" bestFit="1" customWidth="1"/>
    <col min="48" max="48" width="6.1640625" style="19" bestFit="1" customWidth="1"/>
    <col min="49" max="49" width="6.1640625" style="16" bestFit="1" customWidth="1"/>
    <col min="50" max="50" width="6.5" style="16" bestFit="1" customWidth="1"/>
    <col min="51" max="51" width="9.6640625" style="16" bestFit="1" customWidth="1"/>
    <col min="52" max="52" width="6" style="16" customWidth="1"/>
    <col min="53" max="53" width="7.5" style="46" bestFit="1" customWidth="1"/>
    <col min="54" max="54" width="1.1640625" style="16" customWidth="1"/>
    <col min="55" max="55" width="7.33203125" style="38" customWidth="1"/>
    <col min="56" max="56" width="1.1640625" style="16" customWidth="1"/>
    <col min="57" max="57" width="4.33203125" style="52" bestFit="1" customWidth="1"/>
    <col min="58" max="58" width="4.83203125" style="85" bestFit="1" customWidth="1"/>
    <col min="59" max="59" width="8.33203125" style="52" bestFit="1" customWidth="1"/>
    <col min="60" max="60" width="5.6640625" style="52" bestFit="1" customWidth="1"/>
    <col min="61" max="61" width="6.5" style="52" bestFit="1" customWidth="1"/>
    <col min="62" max="62" width="2.5" style="16" customWidth="1"/>
    <col min="63" max="63" width="6.1640625" style="16" bestFit="1" customWidth="1"/>
    <col min="64" max="65" width="5.6640625" style="16" bestFit="1" customWidth="1"/>
    <col min="66" max="66" width="6.83203125" style="16" bestFit="1" customWidth="1"/>
    <col min="67" max="67" width="7.5" style="16" bestFit="1" customWidth="1"/>
    <col min="68" max="70" width="5.6640625" style="16" bestFit="1" customWidth="1"/>
    <col min="71" max="72" width="6" style="16" customWidth="1"/>
    <col min="73" max="73" width="5.6640625" style="16" bestFit="1" customWidth="1"/>
    <col min="74" max="74" width="6.5" style="16" bestFit="1" customWidth="1"/>
    <col min="75" max="75" width="4.83203125" bestFit="1" customWidth="1"/>
    <col min="76" max="76" width="5.1640625" customWidth="1"/>
    <col min="77" max="77" width="5.6640625" bestFit="1" customWidth="1"/>
    <col min="78" max="78" width="5.33203125" bestFit="1" customWidth="1"/>
    <col min="79" max="80" width="5.6640625" bestFit="1" customWidth="1"/>
    <col min="81" max="81" width="5.6640625" customWidth="1"/>
    <col min="82" max="82" width="4.83203125" bestFit="1" customWidth="1"/>
    <col min="83" max="83" width="0.83203125" style="55" customWidth="1"/>
    <col min="84" max="88" width="5.1640625" customWidth="1"/>
    <col min="89" max="89" width="6.5" bestFit="1" customWidth="1"/>
    <col min="90" max="99" width="5.1640625" customWidth="1"/>
    <col min="100" max="100" width="0.83203125" style="55" customWidth="1"/>
    <col min="103" max="103" width="1.33203125" customWidth="1"/>
    <col min="104" max="104" width="8.33203125" style="16" bestFit="1" customWidth="1"/>
    <col min="105" max="105" width="8.33203125" style="16" customWidth="1"/>
    <col min="106" max="16384" width="10.83203125" style="16"/>
  </cols>
  <sheetData>
    <row r="1" spans="1:106" ht="16" customHeight="1">
      <c r="A1" s="4" t="s">
        <v>0</v>
      </c>
      <c r="B1" s="5" t="s">
        <v>1</v>
      </c>
      <c r="C1" s="14" t="s">
        <v>11</v>
      </c>
      <c r="D1" s="4" t="s">
        <v>12</v>
      </c>
      <c r="E1" s="4" t="s">
        <v>8</v>
      </c>
      <c r="F1" s="4" t="s">
        <v>9</v>
      </c>
      <c r="G1" s="4" t="s">
        <v>10</v>
      </c>
      <c r="H1" s="4" t="s">
        <v>18</v>
      </c>
      <c r="I1" s="4" t="s">
        <v>22</v>
      </c>
      <c r="J1" s="4" t="s">
        <v>19</v>
      </c>
      <c r="K1" s="4" t="s">
        <v>23</v>
      </c>
      <c r="L1" s="4" t="s">
        <v>265</v>
      </c>
      <c r="M1" s="4" t="s">
        <v>20</v>
      </c>
      <c r="N1" s="4" t="s">
        <v>17</v>
      </c>
      <c r="O1" s="4" t="s">
        <v>24</v>
      </c>
      <c r="P1" s="4" t="s">
        <v>109</v>
      </c>
      <c r="Q1" s="4" t="s">
        <v>21</v>
      </c>
      <c r="R1" s="4" t="s">
        <v>16</v>
      </c>
      <c r="S1" s="4" t="s">
        <v>67</v>
      </c>
      <c r="T1" s="4" t="s">
        <v>119</v>
      </c>
      <c r="U1" s="39" t="s">
        <v>105</v>
      </c>
      <c r="V1" s="4" t="s">
        <v>65</v>
      </c>
      <c r="W1" s="39" t="s">
        <v>66</v>
      </c>
      <c r="X1" s="4" t="s">
        <v>14</v>
      </c>
      <c r="Y1" s="53"/>
      <c r="Z1" s="4" t="s">
        <v>110</v>
      </c>
      <c r="AA1" s="4" t="s">
        <v>111</v>
      </c>
      <c r="AB1" s="4" t="s">
        <v>121</v>
      </c>
      <c r="AC1" s="4" t="s">
        <v>122</v>
      </c>
      <c r="AD1" s="4" t="s">
        <v>123</v>
      </c>
      <c r="AE1" s="4" t="s">
        <v>124</v>
      </c>
      <c r="AF1" s="4" t="s">
        <v>126</v>
      </c>
      <c r="AG1" s="4" t="s">
        <v>120</v>
      </c>
      <c r="AH1" s="4" t="s">
        <v>127</v>
      </c>
      <c r="AI1" s="4" t="s">
        <v>9</v>
      </c>
      <c r="AJ1" s="4" t="s">
        <v>125</v>
      </c>
      <c r="AK1" s="4" t="s">
        <v>128</v>
      </c>
      <c r="AL1" s="4" t="s">
        <v>129</v>
      </c>
      <c r="AM1" s="4" t="s">
        <v>338</v>
      </c>
      <c r="AN1" s="4" t="s">
        <v>340</v>
      </c>
      <c r="AO1" s="4" t="s">
        <v>339</v>
      </c>
      <c r="AP1" s="53"/>
      <c r="AQ1" s="4"/>
      <c r="AR1" s="22" t="s">
        <v>98</v>
      </c>
      <c r="AS1" s="22"/>
      <c r="AT1" s="40" t="s">
        <v>175</v>
      </c>
      <c r="AU1" s="28" t="s">
        <v>264</v>
      </c>
      <c r="AV1" s="28" t="s">
        <v>263</v>
      </c>
      <c r="AW1" s="39" t="s">
        <v>106</v>
      </c>
      <c r="AX1" s="39" t="s">
        <v>29</v>
      </c>
      <c r="AY1" s="4" t="s">
        <v>7</v>
      </c>
      <c r="AZ1" s="4"/>
      <c r="BA1" s="44" t="s">
        <v>13</v>
      </c>
      <c r="BB1" s="4"/>
      <c r="BC1" s="43" t="s">
        <v>95</v>
      </c>
      <c r="BD1" s="4"/>
      <c r="BE1" s="4" t="s">
        <v>262</v>
      </c>
      <c r="BF1" s="22" t="s">
        <v>261</v>
      </c>
      <c r="BG1" s="4" t="s">
        <v>260</v>
      </c>
      <c r="BH1" s="49" t="s">
        <v>106</v>
      </c>
      <c r="BI1" s="49" t="s">
        <v>29</v>
      </c>
      <c r="BJ1" s="7"/>
      <c r="BK1" s="6" t="s">
        <v>18</v>
      </c>
      <c r="BL1" s="6" t="s">
        <v>22</v>
      </c>
      <c r="BM1" s="6" t="s">
        <v>19</v>
      </c>
      <c r="BN1" s="6" t="s">
        <v>23</v>
      </c>
      <c r="BO1" s="6" t="s">
        <v>49</v>
      </c>
      <c r="BP1" s="6" t="s">
        <v>50</v>
      </c>
      <c r="BQ1" s="6" t="s">
        <v>20</v>
      </c>
      <c r="BR1" s="6" t="s">
        <v>17</v>
      </c>
      <c r="BS1" s="6" t="s">
        <v>24</v>
      </c>
      <c r="BT1" s="4" t="s">
        <v>109</v>
      </c>
      <c r="BU1" s="6" t="s">
        <v>21</v>
      </c>
      <c r="BV1" s="6" t="s">
        <v>16</v>
      </c>
      <c r="BW1" s="6" t="s">
        <v>67</v>
      </c>
      <c r="BX1" s="4" t="s">
        <v>119</v>
      </c>
      <c r="BY1" s="6" t="s">
        <v>105</v>
      </c>
      <c r="BZ1" s="6" t="s">
        <v>65</v>
      </c>
      <c r="CA1" s="6" t="s">
        <v>66</v>
      </c>
      <c r="CB1" s="6" t="s">
        <v>14</v>
      </c>
      <c r="CC1" s="6" t="s">
        <v>106</v>
      </c>
      <c r="CD1" s="6" t="s">
        <v>29</v>
      </c>
      <c r="CE1" s="53"/>
      <c r="CF1" s="4" t="s">
        <v>110</v>
      </c>
      <c r="CG1" s="4" t="s">
        <v>111</v>
      </c>
      <c r="CH1" s="4" t="s">
        <v>121</v>
      </c>
      <c r="CI1" s="4" t="s">
        <v>122</v>
      </c>
      <c r="CJ1" s="4" t="s">
        <v>123</v>
      </c>
      <c r="CK1" s="4" t="s">
        <v>124</v>
      </c>
      <c r="CL1" s="4" t="s">
        <v>126</v>
      </c>
      <c r="CM1" s="4" t="s">
        <v>120</v>
      </c>
      <c r="CN1" s="4" t="s">
        <v>127</v>
      </c>
      <c r="CO1" s="4" t="s">
        <v>9</v>
      </c>
      <c r="CP1" s="4" t="s">
        <v>125</v>
      </c>
      <c r="CQ1" s="4" t="s">
        <v>128</v>
      </c>
      <c r="CR1" s="4" t="s">
        <v>129</v>
      </c>
      <c r="CS1" s="4" t="s">
        <v>338</v>
      </c>
      <c r="CT1" s="4" t="s">
        <v>340</v>
      </c>
      <c r="CU1" s="4" t="s">
        <v>339</v>
      </c>
      <c r="CV1" s="53"/>
      <c r="CX1" s="66" t="s">
        <v>7</v>
      </c>
      <c r="CZ1" s="7" t="s">
        <v>97</v>
      </c>
      <c r="DA1" s="7" t="s">
        <v>96</v>
      </c>
      <c r="DB1" s="8"/>
    </row>
    <row r="2" spans="1:106">
      <c r="A2" s="4">
        <v>1</v>
      </c>
      <c r="B2" s="5" t="s">
        <v>41</v>
      </c>
      <c r="C2" s="15" t="s">
        <v>259</v>
      </c>
      <c r="D2" s="15"/>
      <c r="E2" s="92"/>
      <c r="F2" s="92"/>
      <c r="G2" s="92"/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73.3</v>
      </c>
      <c r="P2" s="9"/>
      <c r="Q2" s="9">
        <v>0</v>
      </c>
      <c r="R2" s="9">
        <v>0</v>
      </c>
      <c r="S2" s="9">
        <v>0</v>
      </c>
      <c r="T2" s="9"/>
      <c r="U2" s="9">
        <v>26.7</v>
      </c>
      <c r="V2" s="9">
        <v>0</v>
      </c>
      <c r="W2" s="9">
        <v>0</v>
      </c>
      <c r="X2" s="9">
        <v>0</v>
      </c>
      <c r="Y2" s="54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54"/>
      <c r="AQ2" s="9"/>
      <c r="AR2" s="25">
        <f>SUM(H2:AP2)</f>
        <v>100</v>
      </c>
      <c r="AS2" s="24"/>
      <c r="AT2" s="41">
        <v>0</v>
      </c>
      <c r="AU2" s="21">
        <f>159.69*(L2/71.85)*(AT2)/2</f>
        <v>0</v>
      </c>
      <c r="AV2" s="21">
        <f>71.85*(L2/71.85)*(1-AT2)</f>
        <v>0</v>
      </c>
      <c r="AW2" s="20">
        <f t="shared" ref="AW2:AW9" si="0">BH2*BF2/BG2</f>
        <v>0</v>
      </c>
      <c r="AX2" s="20">
        <f t="shared" ref="AX2:AX9" si="1">BI2*12.011*BF2/BG2</f>
        <v>0</v>
      </c>
      <c r="AY2" s="88">
        <f>SUM(H2:AP2)+AW2+AX2</f>
        <v>100</v>
      </c>
      <c r="AZ2" s="88"/>
      <c r="BB2" s="92"/>
      <c r="BC2" s="109" t="s">
        <v>341</v>
      </c>
      <c r="BD2" s="92"/>
      <c r="BE2" s="50" t="s">
        <v>105</v>
      </c>
      <c r="BF2" s="86">
        <f>IF(BE2="O",X2/15.999,
IF(BE2="S",U2/32.065,
IF(BE2="F",V2/18.998403
)))</f>
        <v>0.83268361141431468</v>
      </c>
      <c r="BG2" s="50">
        <v>2</v>
      </c>
      <c r="BH2" s="50">
        <v>0</v>
      </c>
      <c r="BI2" s="50">
        <v>0</v>
      </c>
      <c r="BJ2" s="12"/>
      <c r="BK2" s="11">
        <v>0</v>
      </c>
      <c r="BL2" s="11">
        <v>0</v>
      </c>
      <c r="BM2" s="11">
        <v>0</v>
      </c>
      <c r="BN2" s="11">
        <v>0</v>
      </c>
      <c r="BO2" s="11">
        <v>0</v>
      </c>
      <c r="BP2" s="11" t="s">
        <v>484</v>
      </c>
      <c r="BQ2" s="11">
        <v>0</v>
      </c>
      <c r="BR2" s="11">
        <v>0</v>
      </c>
      <c r="BS2" s="11">
        <v>59.996873805258204</v>
      </c>
      <c r="BT2" s="11">
        <v>0</v>
      </c>
      <c r="BU2" s="11">
        <v>0</v>
      </c>
      <c r="BV2" s="11">
        <v>0</v>
      </c>
      <c r="BW2" s="11">
        <v>0</v>
      </c>
      <c r="BX2" s="56">
        <v>0</v>
      </c>
      <c r="BY2" s="11">
        <v>40.003126194741789</v>
      </c>
      <c r="BZ2" s="34">
        <v>0</v>
      </c>
      <c r="CA2" s="11">
        <v>0</v>
      </c>
      <c r="CB2" s="11">
        <v>0</v>
      </c>
      <c r="CC2" s="11">
        <f>BH2</f>
        <v>0</v>
      </c>
      <c r="CD2" s="11">
        <f>BI2</f>
        <v>0</v>
      </c>
      <c r="CE2" s="54"/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4"/>
      <c r="CX2" s="110">
        <v>100</v>
      </c>
      <c r="CZ2" s="12">
        <v>59.996873805258204</v>
      </c>
      <c r="DA2" s="12">
        <f t="shared" ref="DA2:DA33" si="2">BZ2+CA2+CB2+BY2</f>
        <v>40.003126194741789</v>
      </c>
      <c r="DB2" s="13"/>
    </row>
    <row r="3" spans="1:106" ht="16" customHeight="1">
      <c r="A3" s="4">
        <v>2</v>
      </c>
      <c r="B3" s="5" t="s">
        <v>41</v>
      </c>
      <c r="C3" s="15" t="s">
        <v>55</v>
      </c>
      <c r="D3" s="15"/>
      <c r="E3" s="92"/>
      <c r="F3" s="92"/>
      <c r="G3" s="92"/>
      <c r="H3" s="9">
        <v>18.32</v>
      </c>
      <c r="I3" s="9">
        <v>0</v>
      </c>
      <c r="J3" s="9">
        <v>0</v>
      </c>
      <c r="K3" s="9">
        <v>0</v>
      </c>
      <c r="L3" s="9">
        <v>14.57</v>
      </c>
      <c r="M3" s="9">
        <v>0</v>
      </c>
      <c r="N3" s="9">
        <v>25.37</v>
      </c>
      <c r="O3" s="9">
        <v>0</v>
      </c>
      <c r="P3" s="9"/>
      <c r="Q3" s="9">
        <v>0</v>
      </c>
      <c r="R3" s="9">
        <v>0</v>
      </c>
      <c r="S3" s="9">
        <v>0</v>
      </c>
      <c r="T3" s="9"/>
      <c r="U3" s="9">
        <v>0</v>
      </c>
      <c r="V3" s="9">
        <v>0</v>
      </c>
      <c r="W3" s="9">
        <v>0</v>
      </c>
      <c r="X3" s="9">
        <v>41.74</v>
      </c>
      <c r="Y3" s="54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54"/>
      <c r="AQ3" s="9"/>
      <c r="AR3" s="25">
        <f t="shared" ref="AR3:AR57" si="3">SUM(H3:AP3)</f>
        <v>100</v>
      </c>
      <c r="AS3" s="24"/>
      <c r="AT3" s="41">
        <v>-3.0170196034304251E-3</v>
      </c>
      <c r="AU3" s="21">
        <f t="shared" ref="AU3:AU9" si="4">L3*AT3</f>
        <v>-4.3957975621981296E-2</v>
      </c>
      <c r="AV3" s="21">
        <f t="shared" ref="AV3:AV9" si="5">L3*(1-AT3)</f>
        <v>14.613957975621982</v>
      </c>
      <c r="AW3" s="20">
        <f t="shared" si="0"/>
        <v>0</v>
      </c>
      <c r="AX3" s="20">
        <f t="shared" si="1"/>
        <v>0</v>
      </c>
      <c r="AY3" s="88">
        <f>SUM(H3:AP3)+AW3+AX3</f>
        <v>100</v>
      </c>
      <c r="AZ3" s="88"/>
      <c r="BA3" s="45" t="s">
        <v>26</v>
      </c>
      <c r="BB3" s="92"/>
      <c r="BC3" s="93" t="s">
        <v>189</v>
      </c>
      <c r="BD3" s="92"/>
      <c r="BE3" s="50" t="s">
        <v>14</v>
      </c>
      <c r="BF3" s="86">
        <f t="shared" ref="BF3:BF66" si="6">IF(BE3="O",X3/15.999,
IF(BE3="S",U3/32.065,
IF(BE3="F",V3/18.998403
)))</f>
        <v>2.6089130570660668</v>
      </c>
      <c r="BG3" s="50">
        <v>4</v>
      </c>
      <c r="BH3" s="50">
        <v>0</v>
      </c>
      <c r="BI3" s="50">
        <v>0</v>
      </c>
      <c r="BJ3" s="12"/>
      <c r="BK3" s="11">
        <v>1.0001006151410969</v>
      </c>
      <c r="BL3" s="11">
        <v>0</v>
      </c>
      <c r="BM3" s="11">
        <v>0</v>
      </c>
      <c r="BN3" s="11">
        <v>0</v>
      </c>
      <c r="BO3" s="11">
        <v>0.40122126592857232</v>
      </c>
      <c r="BP3" s="11">
        <v>-1.2068513304971384E-3</v>
      </c>
      <c r="BQ3" s="11">
        <v>0</v>
      </c>
      <c r="BR3" s="11">
        <v>1.6003877807849793</v>
      </c>
      <c r="BS3" s="11">
        <v>0</v>
      </c>
      <c r="BT3" s="11">
        <v>0</v>
      </c>
      <c r="BU3" s="11">
        <v>0</v>
      </c>
      <c r="BV3" s="11">
        <v>0</v>
      </c>
      <c r="BW3" s="11">
        <v>0</v>
      </c>
      <c r="BX3" s="56">
        <v>0</v>
      </c>
      <c r="BY3" s="11">
        <v>0</v>
      </c>
      <c r="BZ3" s="34">
        <v>0</v>
      </c>
      <c r="CA3" s="11">
        <v>0</v>
      </c>
      <c r="CB3" s="11">
        <v>4</v>
      </c>
      <c r="CC3" s="11">
        <f t="shared" ref="CC3:CC66" si="7">BH3</f>
        <v>0</v>
      </c>
      <c r="CD3" s="11">
        <f t="shared" ref="CD3:CD66" si="8">BI3</f>
        <v>0</v>
      </c>
      <c r="CE3" s="54"/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4"/>
      <c r="CX3" s="110" t="s">
        <v>483</v>
      </c>
      <c r="CZ3" s="12">
        <v>3.0005028105241514</v>
      </c>
      <c r="DA3" s="12">
        <f t="shared" si="2"/>
        <v>4</v>
      </c>
      <c r="DB3" s="13"/>
    </row>
    <row r="4" spans="1:106" ht="16" customHeight="1">
      <c r="A4" s="4">
        <v>3</v>
      </c>
      <c r="B4" s="5" t="s">
        <v>41</v>
      </c>
      <c r="C4" s="15" t="s">
        <v>58</v>
      </c>
      <c r="D4" s="15"/>
      <c r="H4" s="9">
        <v>29.62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19.23</v>
      </c>
      <c r="O4" s="9">
        <v>0</v>
      </c>
      <c r="P4" s="9"/>
      <c r="Q4" s="9">
        <v>0</v>
      </c>
      <c r="R4" s="9">
        <v>0</v>
      </c>
      <c r="S4" s="9">
        <v>0</v>
      </c>
      <c r="T4" s="9"/>
      <c r="U4" s="9">
        <v>0</v>
      </c>
      <c r="V4" s="9">
        <v>0</v>
      </c>
      <c r="W4" s="9">
        <v>0</v>
      </c>
      <c r="X4" s="9">
        <v>50.62</v>
      </c>
      <c r="Y4" s="54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54"/>
      <c r="AQ4" s="9"/>
      <c r="AR4" s="25">
        <f t="shared" si="3"/>
        <v>99.47</v>
      </c>
      <c r="AS4" s="24"/>
      <c r="AT4" s="41">
        <v>0</v>
      </c>
      <c r="AU4" s="21">
        <f t="shared" si="4"/>
        <v>0</v>
      </c>
      <c r="AV4" s="21">
        <f t="shared" si="5"/>
        <v>0</v>
      </c>
      <c r="AW4" s="20">
        <f t="shared" si="0"/>
        <v>0.52732462445569517</v>
      </c>
      <c r="AX4" s="20">
        <f t="shared" si="1"/>
        <v>0</v>
      </c>
      <c r="AY4" s="88">
        <f t="shared" ref="AY4:AY67" si="9">SUM(H4:AP4)+AW4+AX4</f>
        <v>99.9973246244557</v>
      </c>
      <c r="AZ4" s="88"/>
      <c r="BA4" s="45" t="s">
        <v>27</v>
      </c>
      <c r="BB4" s="92"/>
      <c r="BC4" s="93" t="s">
        <v>189</v>
      </c>
      <c r="BD4" s="92"/>
      <c r="BE4" s="50" t="s">
        <v>14</v>
      </c>
      <c r="BF4" s="86">
        <f t="shared" si="6"/>
        <v>3.1639477467341708</v>
      </c>
      <c r="BG4" s="50">
        <v>12</v>
      </c>
      <c r="BH4" s="50">
        <v>2</v>
      </c>
      <c r="BI4" s="50">
        <v>0</v>
      </c>
      <c r="BJ4" s="12"/>
      <c r="BK4" s="11">
        <v>3.999952535296404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3.0007899901740944</v>
      </c>
      <c r="BS4" s="11">
        <v>0</v>
      </c>
      <c r="BT4" s="11">
        <v>0</v>
      </c>
      <c r="BU4" s="11">
        <v>0</v>
      </c>
      <c r="BV4" s="11">
        <v>0</v>
      </c>
      <c r="BW4" s="11">
        <v>0</v>
      </c>
      <c r="BX4" s="56">
        <v>0</v>
      </c>
      <c r="BY4" s="11">
        <v>0</v>
      </c>
      <c r="BZ4" s="34">
        <v>0</v>
      </c>
      <c r="CA4" s="11">
        <v>0</v>
      </c>
      <c r="CB4" s="11">
        <v>12.000000000000002</v>
      </c>
      <c r="CC4" s="11">
        <f t="shared" si="7"/>
        <v>2</v>
      </c>
      <c r="CD4" s="11">
        <f t="shared" si="8"/>
        <v>0</v>
      </c>
      <c r="CE4" s="54"/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4"/>
      <c r="CX4" s="110" t="s">
        <v>483</v>
      </c>
      <c r="CZ4" s="12">
        <v>7.000742525470498</v>
      </c>
      <c r="DA4" s="12">
        <f t="shared" si="2"/>
        <v>12.000000000000002</v>
      </c>
      <c r="DB4" s="13"/>
    </row>
    <row r="5" spans="1:106" ht="16" customHeight="1">
      <c r="A5" s="4">
        <v>4</v>
      </c>
      <c r="B5" s="5" t="s">
        <v>41</v>
      </c>
      <c r="C5" s="15" t="s">
        <v>258</v>
      </c>
      <c r="D5" s="15"/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28.83</v>
      </c>
      <c r="O5" s="9">
        <v>0</v>
      </c>
      <c r="P5" s="9"/>
      <c r="Q5" s="9">
        <v>0</v>
      </c>
      <c r="R5" s="9">
        <v>0</v>
      </c>
      <c r="S5" s="9">
        <v>0</v>
      </c>
      <c r="T5" s="9"/>
      <c r="U5" s="9">
        <v>0</v>
      </c>
      <c r="V5" s="9">
        <v>0</v>
      </c>
      <c r="W5" s="9">
        <v>0</v>
      </c>
      <c r="X5" s="9">
        <v>56.93</v>
      </c>
      <c r="Y5" s="54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54"/>
      <c r="AQ5" s="9"/>
      <c r="AR5" s="25">
        <f t="shared" si="3"/>
        <v>85.759999999999991</v>
      </c>
      <c r="AS5" s="24"/>
      <c r="AT5" s="41">
        <v>0</v>
      </c>
      <c r="AU5" s="21">
        <f>L5*AT5</f>
        <v>0</v>
      </c>
      <c r="AV5" s="21">
        <f t="shared" si="5"/>
        <v>0</v>
      </c>
      <c r="AW5" s="20">
        <f t="shared" si="0"/>
        <v>0</v>
      </c>
      <c r="AX5" s="20">
        <f t="shared" si="1"/>
        <v>14.246436860637123</v>
      </c>
      <c r="AY5" s="88">
        <f t="shared" si="9"/>
        <v>100.00643686063711</v>
      </c>
      <c r="AZ5" s="88"/>
      <c r="BA5" s="45" t="s">
        <v>39</v>
      </c>
      <c r="BB5" s="92"/>
      <c r="BC5" s="93" t="s">
        <v>189</v>
      </c>
      <c r="BD5" s="92"/>
      <c r="BE5" s="50" t="s">
        <v>14</v>
      </c>
      <c r="BF5" s="86">
        <f t="shared" si="6"/>
        <v>3.5583473967122945</v>
      </c>
      <c r="BG5" s="50">
        <v>3</v>
      </c>
      <c r="BH5" s="50">
        <v>0</v>
      </c>
      <c r="BI5" s="50">
        <v>1</v>
      </c>
      <c r="BJ5" s="12"/>
      <c r="BK5" s="11">
        <v>0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1.0000504884190833</v>
      </c>
      <c r="BS5" s="11">
        <v>0</v>
      </c>
      <c r="BT5" s="11">
        <v>0</v>
      </c>
      <c r="BU5" s="11">
        <v>0</v>
      </c>
      <c r="BV5" s="11">
        <v>0</v>
      </c>
      <c r="BW5" s="11">
        <v>0</v>
      </c>
      <c r="BX5" s="56">
        <v>0</v>
      </c>
      <c r="BY5" s="11">
        <v>0</v>
      </c>
      <c r="BZ5" s="34">
        <v>0</v>
      </c>
      <c r="CA5" s="11">
        <v>0</v>
      </c>
      <c r="CB5" s="11">
        <v>3</v>
      </c>
      <c r="CC5" s="11">
        <f t="shared" si="7"/>
        <v>0</v>
      </c>
      <c r="CD5" s="11">
        <f t="shared" si="8"/>
        <v>1</v>
      </c>
      <c r="CE5" s="54"/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4"/>
      <c r="CX5" s="110" t="s">
        <v>483</v>
      </c>
      <c r="CZ5" s="12">
        <v>1.0000504884190833</v>
      </c>
      <c r="DA5" s="12">
        <f t="shared" si="2"/>
        <v>3</v>
      </c>
      <c r="DB5" s="13"/>
    </row>
    <row r="6" spans="1:106" ht="16" customHeight="1">
      <c r="A6" s="4">
        <v>5</v>
      </c>
      <c r="B6" s="5" t="s">
        <v>41</v>
      </c>
      <c r="C6" s="15" t="s">
        <v>258</v>
      </c>
      <c r="D6" s="15"/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13.18</v>
      </c>
      <c r="O6" s="9">
        <v>0</v>
      </c>
      <c r="P6" s="9"/>
      <c r="Q6" s="9">
        <v>21.73</v>
      </c>
      <c r="R6" s="9">
        <v>0</v>
      </c>
      <c r="S6" s="9">
        <v>0</v>
      </c>
      <c r="T6" s="9"/>
      <c r="U6" s="9">
        <v>0</v>
      </c>
      <c r="V6" s="9">
        <v>0</v>
      </c>
      <c r="W6" s="9">
        <v>0</v>
      </c>
      <c r="X6" s="9">
        <v>52.06</v>
      </c>
      <c r="Y6" s="54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54"/>
      <c r="AQ6" s="9"/>
      <c r="AR6" s="25">
        <f t="shared" si="3"/>
        <v>86.97</v>
      </c>
      <c r="AS6" s="24"/>
      <c r="AT6" s="41">
        <v>0</v>
      </c>
      <c r="AU6" s="21">
        <f t="shared" si="4"/>
        <v>0</v>
      </c>
      <c r="AV6" s="21">
        <f t="shared" si="5"/>
        <v>0</v>
      </c>
      <c r="AW6" s="20">
        <f t="shared" si="0"/>
        <v>0</v>
      </c>
      <c r="AX6" s="20">
        <f t="shared" si="1"/>
        <v>13.027744650707334</v>
      </c>
      <c r="AY6" s="88">
        <f t="shared" si="9"/>
        <v>99.997744650707332</v>
      </c>
      <c r="AZ6" s="88"/>
      <c r="BA6" s="45" t="s">
        <v>40</v>
      </c>
      <c r="BB6" s="92"/>
      <c r="BC6" s="93" t="s">
        <v>189</v>
      </c>
      <c r="BD6" s="92"/>
      <c r="BE6" s="50" t="s">
        <v>14</v>
      </c>
      <c r="BF6" s="86">
        <f t="shared" si="6"/>
        <v>3.2539533720857552</v>
      </c>
      <c r="BG6" s="50">
        <v>6</v>
      </c>
      <c r="BH6" s="50">
        <v>0</v>
      </c>
      <c r="BI6" s="50">
        <v>2</v>
      </c>
      <c r="BJ6" s="12"/>
      <c r="BK6" s="11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0.99990723282829308</v>
      </c>
      <c r="BS6" s="11">
        <v>0</v>
      </c>
      <c r="BT6" s="11">
        <v>0</v>
      </c>
      <c r="BU6" s="11">
        <v>0.99975505888757032</v>
      </c>
      <c r="BV6" s="11">
        <v>0</v>
      </c>
      <c r="BW6" s="11">
        <v>0</v>
      </c>
      <c r="BX6" s="56">
        <v>0</v>
      </c>
      <c r="BY6" s="11">
        <v>0</v>
      </c>
      <c r="BZ6" s="34">
        <v>0</v>
      </c>
      <c r="CA6" s="11">
        <v>0</v>
      </c>
      <c r="CB6" s="11">
        <v>6</v>
      </c>
      <c r="CC6" s="11">
        <f t="shared" si="7"/>
        <v>0</v>
      </c>
      <c r="CD6" s="11">
        <f t="shared" si="8"/>
        <v>2</v>
      </c>
      <c r="CE6" s="54"/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4"/>
      <c r="CX6" s="110" t="s">
        <v>483</v>
      </c>
      <c r="CZ6" s="12">
        <v>1.9996622917158633</v>
      </c>
      <c r="DA6" s="12">
        <f t="shared" si="2"/>
        <v>6</v>
      </c>
      <c r="DB6" s="13"/>
    </row>
    <row r="7" spans="1:106" ht="16" customHeight="1">
      <c r="A7" s="4">
        <v>6</v>
      </c>
      <c r="B7" s="5" t="s">
        <v>41</v>
      </c>
      <c r="C7" s="15" t="s">
        <v>257</v>
      </c>
      <c r="D7" s="15"/>
      <c r="H7" s="9">
        <v>0</v>
      </c>
      <c r="I7" s="9">
        <v>0</v>
      </c>
      <c r="J7" s="9">
        <v>0</v>
      </c>
      <c r="K7" s="9">
        <v>0</v>
      </c>
      <c r="L7" s="9">
        <v>46.55</v>
      </c>
      <c r="M7" s="9">
        <v>0</v>
      </c>
      <c r="N7" s="9">
        <v>0</v>
      </c>
      <c r="O7" s="9">
        <v>0</v>
      </c>
      <c r="P7" s="9"/>
      <c r="Q7" s="9">
        <v>0</v>
      </c>
      <c r="R7" s="9">
        <v>0</v>
      </c>
      <c r="S7" s="9">
        <v>0</v>
      </c>
      <c r="T7" s="9"/>
      <c r="U7" s="9">
        <v>53.45</v>
      </c>
      <c r="V7" s="9">
        <v>0</v>
      </c>
      <c r="W7" s="9">
        <v>0</v>
      </c>
      <c r="X7" s="9">
        <v>0</v>
      </c>
      <c r="Y7" s="54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54"/>
      <c r="AQ7" s="9"/>
      <c r="AR7" s="25">
        <f t="shared" si="3"/>
        <v>100</v>
      </c>
      <c r="AS7" s="24"/>
      <c r="AT7" s="41">
        <v>0</v>
      </c>
      <c r="AU7" s="21">
        <f t="shared" si="4"/>
        <v>0</v>
      </c>
      <c r="AV7" s="21">
        <f t="shared" si="5"/>
        <v>46.55</v>
      </c>
      <c r="AW7" s="20">
        <f t="shared" si="0"/>
        <v>0</v>
      </c>
      <c r="AX7" s="20">
        <f t="shared" si="1"/>
        <v>0</v>
      </c>
      <c r="AY7" s="88">
        <f t="shared" si="9"/>
        <v>100</v>
      </c>
      <c r="AZ7" s="88"/>
      <c r="BA7" s="45" t="s">
        <v>256</v>
      </c>
      <c r="BB7" s="92"/>
      <c r="BC7" s="93" t="s">
        <v>189</v>
      </c>
      <c r="BD7" s="92"/>
      <c r="BE7" s="50" t="s">
        <v>105</v>
      </c>
      <c r="BF7" s="86">
        <f t="shared" si="6"/>
        <v>1.6669265554342743</v>
      </c>
      <c r="BG7" s="50">
        <v>2</v>
      </c>
      <c r="BH7" s="50">
        <v>0</v>
      </c>
      <c r="BI7" s="50">
        <v>0</v>
      </c>
      <c r="BJ7" s="12"/>
      <c r="BK7" s="11">
        <v>0</v>
      </c>
      <c r="BL7" s="11">
        <v>0</v>
      </c>
      <c r="BM7" s="11">
        <v>0</v>
      </c>
      <c r="BN7" s="11">
        <v>0</v>
      </c>
      <c r="BO7" s="11">
        <v>3.0003379492935345</v>
      </c>
      <c r="BP7" s="11">
        <v>0</v>
      </c>
      <c r="BQ7" s="11">
        <v>0</v>
      </c>
      <c r="BR7" s="11">
        <v>0</v>
      </c>
      <c r="BS7" s="11">
        <v>0</v>
      </c>
      <c r="BT7" s="11">
        <v>0</v>
      </c>
      <c r="BU7" s="11">
        <v>0</v>
      </c>
      <c r="BV7" s="11">
        <v>0</v>
      </c>
      <c r="BW7" s="11">
        <v>0</v>
      </c>
      <c r="BX7" s="56">
        <v>0</v>
      </c>
      <c r="BY7" s="11">
        <v>2</v>
      </c>
      <c r="BZ7" s="34">
        <v>0</v>
      </c>
      <c r="CA7" s="11">
        <v>0</v>
      </c>
      <c r="CB7" s="11">
        <v>0</v>
      </c>
      <c r="CC7" s="11">
        <f t="shared" si="7"/>
        <v>0</v>
      </c>
      <c r="CD7" s="11">
        <f t="shared" si="8"/>
        <v>0</v>
      </c>
      <c r="CE7" s="54"/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4"/>
      <c r="CX7" s="110" t="s">
        <v>483</v>
      </c>
      <c r="CZ7" s="12">
        <v>3.0003379492935345</v>
      </c>
      <c r="DA7" s="12">
        <f t="shared" si="2"/>
        <v>2</v>
      </c>
      <c r="DB7" s="13"/>
    </row>
    <row r="8" spans="1:106" ht="16" customHeight="1">
      <c r="A8" s="4">
        <v>7</v>
      </c>
      <c r="B8" s="5" t="s">
        <v>41</v>
      </c>
      <c r="C8" s="15" t="s">
        <v>255</v>
      </c>
      <c r="D8" s="15"/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/>
      <c r="Q8" s="9">
        <v>51.33</v>
      </c>
      <c r="R8" s="9">
        <v>0</v>
      </c>
      <c r="S8" s="9">
        <v>0</v>
      </c>
      <c r="T8" s="9"/>
      <c r="U8" s="9">
        <v>0</v>
      </c>
      <c r="V8" s="9">
        <v>48.67</v>
      </c>
      <c r="W8" s="9">
        <v>0</v>
      </c>
      <c r="X8" s="9">
        <v>0</v>
      </c>
      <c r="Y8" s="54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54"/>
      <c r="AQ8" s="9"/>
      <c r="AR8" s="25">
        <f t="shared" si="3"/>
        <v>100</v>
      </c>
      <c r="AS8" s="24"/>
      <c r="AT8" s="41">
        <v>0</v>
      </c>
      <c r="AU8" s="21">
        <f t="shared" si="4"/>
        <v>0</v>
      </c>
      <c r="AV8" s="21">
        <f t="shared" si="5"/>
        <v>0</v>
      </c>
      <c r="AW8" s="20">
        <f t="shared" si="0"/>
        <v>0</v>
      </c>
      <c r="AX8" s="20">
        <f t="shared" si="1"/>
        <v>0</v>
      </c>
      <c r="AY8" s="88">
        <f t="shared" si="9"/>
        <v>100</v>
      </c>
      <c r="AZ8" s="88"/>
      <c r="BA8" s="45" t="s">
        <v>107</v>
      </c>
      <c r="BC8" s="93" t="s">
        <v>189</v>
      </c>
      <c r="BE8" s="50" t="s">
        <v>65</v>
      </c>
      <c r="BF8" s="86">
        <f t="shared" si="6"/>
        <v>2.561794272918624</v>
      </c>
      <c r="BG8" s="50">
        <v>2</v>
      </c>
      <c r="BH8" s="50">
        <v>0</v>
      </c>
      <c r="BI8" s="50">
        <v>0</v>
      </c>
      <c r="BJ8" s="12"/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0.99988710732994002</v>
      </c>
      <c r="BV8" s="11">
        <v>0</v>
      </c>
      <c r="BW8" s="11">
        <v>0</v>
      </c>
      <c r="BX8" s="56">
        <v>0</v>
      </c>
      <c r="BY8" s="11">
        <v>0</v>
      </c>
      <c r="BZ8" s="34">
        <v>2.0000003158160684</v>
      </c>
      <c r="CA8" s="11">
        <v>0</v>
      </c>
      <c r="CB8" s="11">
        <v>0</v>
      </c>
      <c r="CC8" s="11">
        <f t="shared" si="7"/>
        <v>0</v>
      </c>
      <c r="CD8" s="11">
        <f t="shared" si="8"/>
        <v>0</v>
      </c>
      <c r="CE8" s="54"/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4"/>
      <c r="CX8" s="110" t="s">
        <v>483</v>
      </c>
      <c r="CZ8" s="12">
        <v>0.99988710732994002</v>
      </c>
      <c r="DA8" s="12">
        <f t="shared" si="2"/>
        <v>2.0000003158160684</v>
      </c>
      <c r="DB8" s="13"/>
    </row>
    <row r="9" spans="1:106" ht="16" customHeight="1">
      <c r="A9" s="4">
        <v>8</v>
      </c>
      <c r="B9" s="5" t="s">
        <v>254</v>
      </c>
      <c r="C9" s="15" t="s">
        <v>253</v>
      </c>
      <c r="D9" s="15"/>
      <c r="H9" s="20">
        <v>0</v>
      </c>
      <c r="I9" s="20">
        <v>0</v>
      </c>
      <c r="J9" s="20">
        <v>0</v>
      </c>
      <c r="K9" s="20">
        <v>0</v>
      </c>
      <c r="L9" s="20">
        <v>30.17</v>
      </c>
      <c r="M9" s="20">
        <v>0</v>
      </c>
      <c r="N9" s="20">
        <v>0</v>
      </c>
      <c r="O9" s="20">
        <v>35.24</v>
      </c>
      <c r="P9" s="20">
        <v>0.01</v>
      </c>
      <c r="Q9" s="20">
        <v>0</v>
      </c>
      <c r="R9" s="20">
        <v>0</v>
      </c>
      <c r="S9" s="9">
        <v>0</v>
      </c>
      <c r="T9" s="9"/>
      <c r="U9" s="9">
        <v>33.32</v>
      </c>
      <c r="V9" s="9">
        <v>0</v>
      </c>
      <c r="W9" s="9">
        <v>0</v>
      </c>
      <c r="X9" s="9">
        <v>0</v>
      </c>
      <c r="Y9" s="54"/>
      <c r="Z9" s="9">
        <v>0.94</v>
      </c>
      <c r="AA9" s="9"/>
      <c r="AB9" s="9"/>
      <c r="AC9" s="9"/>
      <c r="AD9" s="9"/>
      <c r="AE9" s="9">
        <v>0.46</v>
      </c>
      <c r="AF9" s="9"/>
      <c r="AG9" s="9"/>
      <c r="AH9" s="9"/>
      <c r="AI9" s="9"/>
      <c r="AJ9" s="9"/>
      <c r="AK9" s="9"/>
      <c r="AL9" s="9"/>
      <c r="AM9" s="9"/>
      <c r="AN9" s="9"/>
      <c r="AO9" s="9"/>
      <c r="AP9" s="54"/>
      <c r="AR9" s="25">
        <f t="shared" si="3"/>
        <v>100.14</v>
      </c>
      <c r="AS9" s="25"/>
      <c r="AT9" s="41">
        <v>0</v>
      </c>
      <c r="AU9" s="21">
        <f t="shared" si="4"/>
        <v>0</v>
      </c>
      <c r="AV9" s="21">
        <f t="shared" si="5"/>
        <v>30.17</v>
      </c>
      <c r="AW9" s="20">
        <f t="shared" si="0"/>
        <v>0</v>
      </c>
      <c r="AX9" s="20">
        <f t="shared" si="1"/>
        <v>0</v>
      </c>
      <c r="AY9" s="88">
        <f t="shared" si="9"/>
        <v>100.14</v>
      </c>
      <c r="AZ9" s="88"/>
      <c r="BA9" s="45" t="s">
        <v>252</v>
      </c>
      <c r="BC9" s="93" t="s">
        <v>189</v>
      </c>
      <c r="BE9" s="50" t="s">
        <v>105</v>
      </c>
      <c r="BF9" s="86">
        <f t="shared" si="6"/>
        <v>1.0391392484016841</v>
      </c>
      <c r="BG9" s="50">
        <v>8</v>
      </c>
      <c r="BH9" s="50">
        <v>0</v>
      </c>
      <c r="BI9" s="50">
        <v>0</v>
      </c>
      <c r="BJ9" s="12"/>
      <c r="BK9" s="11">
        <v>0</v>
      </c>
      <c r="BL9" s="11">
        <v>0</v>
      </c>
      <c r="BM9" s="11">
        <v>0</v>
      </c>
      <c r="BN9" s="11">
        <v>0</v>
      </c>
      <c r="BO9" s="11">
        <v>21.724582687433156</v>
      </c>
      <c r="BP9" s="11">
        <v>0</v>
      </c>
      <c r="BQ9" s="11">
        <v>0</v>
      </c>
      <c r="BR9" s="11">
        <v>0</v>
      </c>
      <c r="BS9" s="11">
        <v>4.6223504616504467</v>
      </c>
      <c r="BT9" s="11">
        <v>1.1775282153240617E-3</v>
      </c>
      <c r="BU9" s="11">
        <v>0</v>
      </c>
      <c r="BV9" s="11">
        <v>0</v>
      </c>
      <c r="BW9" s="11">
        <v>0</v>
      </c>
      <c r="BX9" s="56">
        <v>0</v>
      </c>
      <c r="BY9" s="11">
        <v>8</v>
      </c>
      <c r="BZ9" s="34">
        <v>0</v>
      </c>
      <c r="CA9" s="11">
        <v>0</v>
      </c>
      <c r="CB9" s="11">
        <v>0</v>
      </c>
      <c r="CC9" s="11">
        <f t="shared" si="7"/>
        <v>0</v>
      </c>
      <c r="CD9" s="11">
        <f t="shared" si="8"/>
        <v>0</v>
      </c>
      <c r="CE9" s="54"/>
      <c r="CF9" s="56">
        <v>0.12279596759485706</v>
      </c>
      <c r="CG9" s="56">
        <v>0</v>
      </c>
      <c r="CH9" s="56">
        <v>0</v>
      </c>
      <c r="CI9" s="56">
        <v>0</v>
      </c>
      <c r="CJ9" s="56">
        <v>0</v>
      </c>
      <c r="CK9" s="56">
        <v>1.7091662919994255E-2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4"/>
      <c r="CX9" s="110" t="s">
        <v>483</v>
      </c>
      <c r="CZ9" s="12">
        <v>26.487998307813779</v>
      </c>
      <c r="DA9" s="12">
        <f t="shared" si="2"/>
        <v>8</v>
      </c>
      <c r="DB9" s="13"/>
    </row>
    <row r="10" spans="1:106" ht="16" customHeight="1">
      <c r="A10" s="4">
        <v>1</v>
      </c>
      <c r="B10" s="5" t="s">
        <v>251</v>
      </c>
      <c r="C10" s="15" t="s">
        <v>108</v>
      </c>
      <c r="D10" s="15"/>
      <c r="H10" s="20">
        <v>31.5</v>
      </c>
      <c r="I10" s="20"/>
      <c r="J10" s="20">
        <v>10.77</v>
      </c>
      <c r="K10" s="20"/>
      <c r="L10" s="20"/>
      <c r="M10" s="20"/>
      <c r="N10" s="20"/>
      <c r="O10" s="20"/>
      <c r="P10" s="20"/>
      <c r="Q10" s="20">
        <v>0.76</v>
      </c>
      <c r="R10" s="20">
        <v>8.3000000000000007</v>
      </c>
      <c r="S10" s="9"/>
      <c r="T10" s="9"/>
      <c r="U10" s="9"/>
      <c r="V10" s="9"/>
      <c r="W10" s="9"/>
      <c r="X10" s="9">
        <v>48.66</v>
      </c>
      <c r="Y10" s="54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54"/>
      <c r="AR10" s="25">
        <f t="shared" si="3"/>
        <v>99.99</v>
      </c>
      <c r="AS10" s="25"/>
      <c r="AT10" s="41">
        <v>0</v>
      </c>
      <c r="AU10" s="21">
        <f t="shared" ref="AU10:AU46" si="10">L10*AT10</f>
        <v>0</v>
      </c>
      <c r="AV10" s="21">
        <f t="shared" ref="AV10:AV46" si="11">L10*(1-AT10)</f>
        <v>0</v>
      </c>
      <c r="AW10" s="20">
        <f t="shared" ref="AW10:AW49" si="12">BH10*BF10/BG10</f>
        <v>0</v>
      </c>
      <c r="AX10" s="20">
        <f t="shared" ref="AX10:AX49" si="13">BI10*12.011*BF10/BG10</f>
        <v>0</v>
      </c>
      <c r="AY10" s="88">
        <f t="shared" si="9"/>
        <v>99.99</v>
      </c>
      <c r="AZ10" s="88"/>
      <c r="BA10" s="45" t="s">
        <v>78</v>
      </c>
      <c r="BC10" s="93" t="s">
        <v>189</v>
      </c>
      <c r="BE10" s="50" t="s">
        <v>14</v>
      </c>
      <c r="BF10" s="86">
        <f t="shared" si="6"/>
        <v>3.0414400900056249</v>
      </c>
      <c r="BG10" s="50">
        <v>8</v>
      </c>
      <c r="BH10" s="50">
        <v>0</v>
      </c>
      <c r="BI10" s="50">
        <v>0</v>
      </c>
      <c r="BJ10" s="12"/>
      <c r="BK10" s="11">
        <v>2.9501161472297444</v>
      </c>
      <c r="BL10" s="11">
        <v>0</v>
      </c>
      <c r="BM10" s="11">
        <v>1.0499284556513331</v>
      </c>
      <c r="BN10" s="11">
        <v>0</v>
      </c>
      <c r="BO10" s="11">
        <v>0</v>
      </c>
      <c r="BP10" s="11">
        <v>0</v>
      </c>
      <c r="BQ10" s="11">
        <v>0</v>
      </c>
      <c r="BR10" s="11">
        <v>0</v>
      </c>
      <c r="BS10" s="11">
        <v>0</v>
      </c>
      <c r="BT10" s="11">
        <v>0</v>
      </c>
      <c r="BU10" s="11">
        <v>4.9879061354403308E-2</v>
      </c>
      <c r="BV10" s="11">
        <v>0.9496295180364992</v>
      </c>
      <c r="BW10" s="11">
        <v>0</v>
      </c>
      <c r="BX10" s="56">
        <v>0</v>
      </c>
      <c r="BY10" s="11">
        <v>0</v>
      </c>
      <c r="BZ10" s="34">
        <v>0</v>
      </c>
      <c r="CA10" s="11">
        <v>0</v>
      </c>
      <c r="CB10" s="11">
        <v>8</v>
      </c>
      <c r="CC10" s="11">
        <f t="shared" si="7"/>
        <v>0</v>
      </c>
      <c r="CD10" s="11">
        <f t="shared" si="8"/>
        <v>0</v>
      </c>
      <c r="CE10" s="54"/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4"/>
      <c r="CX10" s="110" t="s">
        <v>483</v>
      </c>
      <c r="CZ10" s="12">
        <v>4.9995531822719794</v>
      </c>
      <c r="DA10" s="12">
        <f t="shared" si="2"/>
        <v>8</v>
      </c>
      <c r="DB10" s="13"/>
    </row>
    <row r="11" spans="1:106" ht="16" customHeight="1">
      <c r="A11" s="4">
        <v>2</v>
      </c>
      <c r="B11" s="5" t="s">
        <v>250</v>
      </c>
      <c r="C11" s="15" t="s">
        <v>108</v>
      </c>
      <c r="D11" s="15"/>
      <c r="H11" s="20">
        <v>31.5</v>
      </c>
      <c r="I11" s="20"/>
      <c r="J11" s="20">
        <v>10.77</v>
      </c>
      <c r="K11" s="20"/>
      <c r="L11" s="20"/>
      <c r="M11" s="20"/>
      <c r="N11" s="20"/>
      <c r="O11" s="20"/>
      <c r="P11" s="20"/>
      <c r="Q11" s="20">
        <v>0.76</v>
      </c>
      <c r="R11" s="20">
        <v>8.3000000000000007</v>
      </c>
      <c r="S11" s="9"/>
      <c r="T11" s="9"/>
      <c r="U11" s="9"/>
      <c r="V11" s="9"/>
      <c r="W11" s="9"/>
      <c r="X11" s="9">
        <v>48.66</v>
      </c>
      <c r="Y11" s="54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54"/>
      <c r="AR11" s="25">
        <f t="shared" si="3"/>
        <v>99.99</v>
      </c>
      <c r="AS11" s="25"/>
      <c r="AT11" s="41">
        <v>0</v>
      </c>
      <c r="AU11" s="21">
        <f t="shared" si="10"/>
        <v>0</v>
      </c>
      <c r="AV11" s="21">
        <f t="shared" si="11"/>
        <v>0</v>
      </c>
      <c r="AW11" s="20">
        <f t="shared" si="12"/>
        <v>0</v>
      </c>
      <c r="AX11" s="20">
        <f t="shared" si="13"/>
        <v>0</v>
      </c>
      <c r="AY11" s="88">
        <f t="shared" si="9"/>
        <v>99.99</v>
      </c>
      <c r="AZ11" s="88"/>
      <c r="BA11" s="45" t="s">
        <v>78</v>
      </c>
      <c r="BC11" s="93" t="s">
        <v>189</v>
      </c>
      <c r="BE11" s="50" t="s">
        <v>14</v>
      </c>
      <c r="BF11" s="86">
        <f t="shared" si="6"/>
        <v>3.0414400900056249</v>
      </c>
      <c r="BG11" s="50">
        <v>8</v>
      </c>
      <c r="BH11" s="50">
        <v>0</v>
      </c>
      <c r="BI11" s="50">
        <v>0</v>
      </c>
      <c r="BJ11" s="12"/>
      <c r="BK11" s="11">
        <v>2.9501161472297444</v>
      </c>
      <c r="BL11" s="11">
        <v>0</v>
      </c>
      <c r="BM11" s="11">
        <v>1.0499284556513331</v>
      </c>
      <c r="BN11" s="11">
        <v>0</v>
      </c>
      <c r="BO11" s="11">
        <v>0</v>
      </c>
      <c r="BP11" s="11">
        <v>0</v>
      </c>
      <c r="BQ11" s="11">
        <v>0</v>
      </c>
      <c r="BR11" s="11">
        <v>0</v>
      </c>
      <c r="BS11" s="11">
        <v>0</v>
      </c>
      <c r="BT11" s="11">
        <v>0</v>
      </c>
      <c r="BU11" s="11">
        <v>4.9879061354403308E-2</v>
      </c>
      <c r="BV11" s="11">
        <v>0.9496295180364992</v>
      </c>
      <c r="BW11" s="11">
        <v>0</v>
      </c>
      <c r="BX11" s="56">
        <v>0</v>
      </c>
      <c r="BY11" s="11">
        <v>0</v>
      </c>
      <c r="BZ11" s="34">
        <v>0</v>
      </c>
      <c r="CA11" s="11">
        <v>0</v>
      </c>
      <c r="CB11" s="11">
        <v>8</v>
      </c>
      <c r="CC11" s="11">
        <f t="shared" si="7"/>
        <v>0</v>
      </c>
      <c r="CD11" s="11">
        <f t="shared" si="8"/>
        <v>0</v>
      </c>
      <c r="CE11" s="54"/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4"/>
      <c r="CX11" s="110" t="s">
        <v>483</v>
      </c>
      <c r="CZ11" s="12">
        <v>4.9995531822719794</v>
      </c>
      <c r="DA11" s="12">
        <f t="shared" si="2"/>
        <v>8</v>
      </c>
      <c r="DB11" s="13"/>
    </row>
    <row r="12" spans="1:106" ht="16" customHeight="1">
      <c r="A12" s="4">
        <v>3</v>
      </c>
      <c r="B12" s="5" t="s">
        <v>249</v>
      </c>
      <c r="C12" s="15" t="s">
        <v>108</v>
      </c>
      <c r="D12" s="15"/>
      <c r="H12" s="9"/>
      <c r="I12" s="9"/>
      <c r="J12" s="9"/>
      <c r="K12" s="9"/>
      <c r="L12" s="9">
        <v>46.55</v>
      </c>
      <c r="M12" s="9"/>
      <c r="N12" s="9"/>
      <c r="O12" s="9"/>
      <c r="P12" s="9"/>
      <c r="Q12" s="9"/>
      <c r="R12" s="9"/>
      <c r="S12" s="9"/>
      <c r="T12" s="9"/>
      <c r="U12" s="9">
        <v>53.45</v>
      </c>
      <c r="V12" s="9"/>
      <c r="W12" s="9"/>
      <c r="X12" s="9"/>
      <c r="Y12" s="54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54"/>
      <c r="AQ12" s="9"/>
      <c r="AR12" s="25">
        <f t="shared" si="3"/>
        <v>100</v>
      </c>
      <c r="AS12" s="24"/>
      <c r="AT12" s="41">
        <v>0</v>
      </c>
      <c r="AU12" s="21">
        <f t="shared" si="10"/>
        <v>0</v>
      </c>
      <c r="AV12" s="21">
        <f t="shared" si="11"/>
        <v>46.55</v>
      </c>
      <c r="AW12" s="20">
        <f t="shared" si="12"/>
        <v>0</v>
      </c>
      <c r="AX12" s="20">
        <f t="shared" si="13"/>
        <v>0</v>
      </c>
      <c r="AY12" s="88">
        <f t="shared" si="9"/>
        <v>100</v>
      </c>
      <c r="AZ12" s="88"/>
      <c r="BA12" s="45" t="s">
        <v>246</v>
      </c>
      <c r="BC12" s="93" t="s">
        <v>189</v>
      </c>
      <c r="BD12" s="92"/>
      <c r="BE12" s="50" t="s">
        <v>105</v>
      </c>
      <c r="BF12" s="86">
        <f t="shared" si="6"/>
        <v>1.6669265554342743</v>
      </c>
      <c r="BG12" s="50">
        <v>2</v>
      </c>
      <c r="BH12" s="50">
        <v>0</v>
      </c>
      <c r="BI12" s="50">
        <v>0</v>
      </c>
      <c r="BJ12" s="12"/>
      <c r="BK12" s="11">
        <v>0</v>
      </c>
      <c r="BL12" s="11">
        <v>0</v>
      </c>
      <c r="BM12" s="11">
        <v>0</v>
      </c>
      <c r="BN12" s="11">
        <v>0</v>
      </c>
      <c r="BO12" s="11">
        <v>3.0003379492935345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56">
        <v>0</v>
      </c>
      <c r="BY12" s="11">
        <v>2</v>
      </c>
      <c r="BZ12" s="34">
        <v>0</v>
      </c>
      <c r="CA12" s="11">
        <v>0</v>
      </c>
      <c r="CB12" s="11">
        <v>0</v>
      </c>
      <c r="CC12" s="11">
        <f t="shared" si="7"/>
        <v>0</v>
      </c>
      <c r="CD12" s="11">
        <f t="shared" si="8"/>
        <v>0</v>
      </c>
      <c r="CE12" s="54"/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4"/>
      <c r="CX12" s="110" t="s">
        <v>483</v>
      </c>
      <c r="CZ12" s="12">
        <v>3.0003379492935345</v>
      </c>
      <c r="DA12" s="12">
        <f t="shared" si="2"/>
        <v>2</v>
      </c>
      <c r="DB12" s="13"/>
    </row>
    <row r="13" spans="1:106" ht="16" customHeight="1">
      <c r="A13" s="4">
        <v>4</v>
      </c>
      <c r="B13" s="5" t="s">
        <v>248</v>
      </c>
      <c r="C13" s="15" t="s">
        <v>108</v>
      </c>
      <c r="D13" s="15"/>
      <c r="H13" s="9"/>
      <c r="I13" s="9"/>
      <c r="J13" s="9"/>
      <c r="K13" s="9"/>
      <c r="L13" s="9">
        <v>46.55</v>
      </c>
      <c r="M13" s="9"/>
      <c r="N13" s="9"/>
      <c r="O13" s="9"/>
      <c r="P13" s="9"/>
      <c r="Q13" s="9"/>
      <c r="R13" s="9"/>
      <c r="S13" s="9"/>
      <c r="T13" s="9"/>
      <c r="U13" s="9">
        <v>53.45</v>
      </c>
      <c r="V13" s="9"/>
      <c r="W13" s="9"/>
      <c r="X13" s="9"/>
      <c r="Y13" s="9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4"/>
      <c r="AQ13" s="9"/>
      <c r="AR13" s="25">
        <f t="shared" si="3"/>
        <v>100</v>
      </c>
      <c r="AS13" s="89"/>
      <c r="AT13" s="41">
        <v>0</v>
      </c>
      <c r="AU13" s="21">
        <f t="shared" si="10"/>
        <v>0</v>
      </c>
      <c r="AV13" s="21">
        <f t="shared" si="11"/>
        <v>46.55</v>
      </c>
      <c r="AW13" s="20">
        <f t="shared" si="12"/>
        <v>0</v>
      </c>
      <c r="AX13" s="20">
        <f t="shared" si="13"/>
        <v>0</v>
      </c>
      <c r="AY13" s="88">
        <f t="shared" si="9"/>
        <v>100</v>
      </c>
      <c r="AZ13" s="88"/>
      <c r="BA13" s="45" t="s">
        <v>246</v>
      </c>
      <c r="BC13" s="93" t="s">
        <v>189</v>
      </c>
      <c r="BD13" s="92"/>
      <c r="BE13" s="50" t="s">
        <v>105</v>
      </c>
      <c r="BF13" s="86">
        <f t="shared" si="6"/>
        <v>1.6669265554342743</v>
      </c>
      <c r="BG13" s="50">
        <v>2</v>
      </c>
      <c r="BH13" s="50">
        <v>0</v>
      </c>
      <c r="BI13" s="50">
        <v>0</v>
      </c>
      <c r="BJ13" s="12"/>
      <c r="BK13" s="11">
        <v>0</v>
      </c>
      <c r="BL13" s="11">
        <v>0</v>
      </c>
      <c r="BM13" s="11">
        <v>0</v>
      </c>
      <c r="BN13" s="11">
        <v>0</v>
      </c>
      <c r="BO13" s="11">
        <v>3.0003379492935345</v>
      </c>
      <c r="BP13" s="11">
        <v>0</v>
      </c>
      <c r="BQ13" s="11">
        <v>0</v>
      </c>
      <c r="BR13" s="11">
        <v>0</v>
      </c>
      <c r="BS13" s="11">
        <v>0</v>
      </c>
      <c r="BT13" s="11">
        <v>0</v>
      </c>
      <c r="BU13" s="11">
        <v>0</v>
      </c>
      <c r="BV13" s="11">
        <v>0</v>
      </c>
      <c r="BW13" s="11">
        <v>0</v>
      </c>
      <c r="BX13" s="56">
        <v>0</v>
      </c>
      <c r="BY13" s="11">
        <v>2</v>
      </c>
      <c r="BZ13" s="34">
        <v>0</v>
      </c>
      <c r="CA13" s="11">
        <v>0</v>
      </c>
      <c r="CB13" s="11">
        <v>0</v>
      </c>
      <c r="CC13" s="11">
        <f t="shared" si="7"/>
        <v>0</v>
      </c>
      <c r="CD13" s="11">
        <f t="shared" si="8"/>
        <v>0</v>
      </c>
      <c r="CE13" s="54"/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4"/>
      <c r="CX13" s="110" t="s">
        <v>483</v>
      </c>
      <c r="CZ13" s="12">
        <v>3.0003379492935345</v>
      </c>
      <c r="DA13" s="12">
        <f t="shared" si="2"/>
        <v>2</v>
      </c>
      <c r="DB13" s="13"/>
    </row>
    <row r="14" spans="1:106" ht="16" customHeight="1">
      <c r="A14" s="4">
        <v>5</v>
      </c>
      <c r="B14" s="5" t="s">
        <v>247</v>
      </c>
      <c r="C14" s="15" t="s">
        <v>108</v>
      </c>
      <c r="D14" s="15"/>
      <c r="H14" s="20"/>
      <c r="I14" s="20"/>
      <c r="J14" s="20"/>
      <c r="K14" s="20"/>
      <c r="L14" s="20">
        <v>5.79</v>
      </c>
      <c r="M14" s="20"/>
      <c r="N14" s="20"/>
      <c r="O14" s="20"/>
      <c r="P14" s="20">
        <v>60.98</v>
      </c>
      <c r="Q14" s="20"/>
      <c r="R14" s="20"/>
      <c r="S14" s="9"/>
      <c r="T14" s="9"/>
      <c r="U14" s="9">
        <v>33.229999999999997</v>
      </c>
      <c r="V14" s="9"/>
      <c r="W14" s="9"/>
      <c r="X14" s="9"/>
      <c r="Y14" s="54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54"/>
      <c r="AR14" s="25">
        <f t="shared" si="3"/>
        <v>100</v>
      </c>
      <c r="AS14" s="89"/>
      <c r="AT14" s="41">
        <v>0</v>
      </c>
      <c r="AU14" s="21">
        <f t="shared" si="10"/>
        <v>0</v>
      </c>
      <c r="AV14" s="21">
        <f t="shared" si="11"/>
        <v>5.79</v>
      </c>
      <c r="AW14" s="20">
        <f t="shared" si="12"/>
        <v>0</v>
      </c>
      <c r="AX14" s="20">
        <f t="shared" si="13"/>
        <v>0</v>
      </c>
      <c r="AY14" s="88">
        <f t="shared" si="9"/>
        <v>100</v>
      </c>
      <c r="AZ14" s="88"/>
      <c r="BA14" s="45" t="s">
        <v>246</v>
      </c>
      <c r="BC14" s="87" t="s">
        <v>189</v>
      </c>
      <c r="BE14" s="50" t="s">
        <v>105</v>
      </c>
      <c r="BF14" s="86">
        <f t="shared" si="6"/>
        <v>1.0363324497115234</v>
      </c>
      <c r="BG14" s="50">
        <v>1</v>
      </c>
      <c r="BH14" s="50">
        <v>0</v>
      </c>
      <c r="BI14" s="50">
        <v>0</v>
      </c>
      <c r="BJ14" s="12"/>
      <c r="BK14" s="11">
        <v>0</v>
      </c>
      <c r="BL14" s="11">
        <v>0</v>
      </c>
      <c r="BM14" s="11">
        <v>0</v>
      </c>
      <c r="BN14" s="11">
        <v>0</v>
      </c>
      <c r="BO14" s="11">
        <v>2.1001385690295695</v>
      </c>
      <c r="BP14" s="11">
        <v>0</v>
      </c>
      <c r="BQ14" s="11">
        <v>0</v>
      </c>
      <c r="BR14" s="11">
        <v>0</v>
      </c>
      <c r="BS14" s="11">
        <v>0</v>
      </c>
      <c r="BT14" s="11">
        <v>0.90000185954249556</v>
      </c>
      <c r="BU14" s="11">
        <v>0</v>
      </c>
      <c r="BV14" s="11">
        <v>0</v>
      </c>
      <c r="BW14" s="11">
        <v>0</v>
      </c>
      <c r="BX14" s="56">
        <v>0</v>
      </c>
      <c r="BY14" s="11">
        <v>1</v>
      </c>
      <c r="BZ14" s="34">
        <v>0</v>
      </c>
      <c r="CA14" s="11">
        <v>0</v>
      </c>
      <c r="CB14" s="11">
        <v>0</v>
      </c>
      <c r="CC14" s="11">
        <f t="shared" si="7"/>
        <v>0</v>
      </c>
      <c r="CD14" s="11">
        <f t="shared" si="8"/>
        <v>0</v>
      </c>
      <c r="CE14" s="54"/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4"/>
      <c r="CX14" s="110" t="s">
        <v>483</v>
      </c>
      <c r="CZ14" s="12">
        <v>3.000140428572065</v>
      </c>
      <c r="DA14" s="12">
        <f t="shared" si="2"/>
        <v>1</v>
      </c>
      <c r="DB14" s="13"/>
    </row>
    <row r="15" spans="1:106" ht="16" customHeight="1">
      <c r="A15" s="4">
        <v>6</v>
      </c>
      <c r="B15" s="5" t="s">
        <v>245</v>
      </c>
      <c r="C15" s="15" t="s">
        <v>108</v>
      </c>
      <c r="D15" s="15"/>
      <c r="H15" s="20"/>
      <c r="I15" s="20"/>
      <c r="J15" s="20"/>
      <c r="K15" s="20"/>
      <c r="L15" s="20">
        <v>48.2</v>
      </c>
      <c r="M15" s="20"/>
      <c r="N15" s="20"/>
      <c r="O15" s="20"/>
      <c r="P15" s="20"/>
      <c r="Q15" s="20"/>
      <c r="R15" s="20"/>
      <c r="S15" s="9"/>
      <c r="T15" s="9"/>
      <c r="U15" s="9"/>
      <c r="V15" s="9"/>
      <c r="W15" s="9"/>
      <c r="X15" s="9">
        <v>41.43</v>
      </c>
      <c r="Y15" s="54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54"/>
      <c r="AR15" s="25">
        <f t="shared" si="3"/>
        <v>89.63</v>
      </c>
      <c r="AS15" s="89"/>
      <c r="AT15" s="41">
        <v>4.000526355511326</v>
      </c>
      <c r="AU15" s="21">
        <f t="shared" si="10"/>
        <v>192.82537033564591</v>
      </c>
      <c r="AV15" s="21">
        <f t="shared" si="11"/>
        <v>-144.62537033564593</v>
      </c>
      <c r="AW15" s="20">
        <f t="shared" si="12"/>
        <v>0</v>
      </c>
      <c r="AX15" s="20">
        <f t="shared" si="13"/>
        <v>10.36764235264704</v>
      </c>
      <c r="AY15" s="88">
        <f t="shared" si="9"/>
        <v>99.997642352647034</v>
      </c>
      <c r="AZ15" s="88"/>
      <c r="BA15" s="45" t="s">
        <v>39</v>
      </c>
      <c r="BC15" s="87" t="s">
        <v>189</v>
      </c>
      <c r="BE15" s="50" t="s">
        <v>14</v>
      </c>
      <c r="BF15" s="86">
        <f t="shared" si="6"/>
        <v>2.5895368460528783</v>
      </c>
      <c r="BG15" s="50">
        <v>3</v>
      </c>
      <c r="BH15" s="50">
        <v>0</v>
      </c>
      <c r="BI15" s="50">
        <v>1</v>
      </c>
      <c r="BJ15" s="12"/>
      <c r="BK15" s="11">
        <v>0</v>
      </c>
      <c r="BL15" s="11">
        <v>0</v>
      </c>
      <c r="BM15" s="11">
        <v>0</v>
      </c>
      <c r="BN15" s="11">
        <v>0</v>
      </c>
      <c r="BO15" s="11">
        <v>-3.0002631546701783</v>
      </c>
      <c r="BP15" s="11">
        <v>4.0001754364467859</v>
      </c>
      <c r="BQ15" s="11">
        <v>0</v>
      </c>
      <c r="BR15" s="11">
        <v>0</v>
      </c>
      <c r="BS15" s="11">
        <v>0</v>
      </c>
      <c r="BT15" s="11">
        <v>0</v>
      </c>
      <c r="BU15" s="11">
        <v>0</v>
      </c>
      <c r="BV15" s="11">
        <v>0</v>
      </c>
      <c r="BW15" s="11">
        <v>0</v>
      </c>
      <c r="BX15" s="56">
        <v>0</v>
      </c>
      <c r="BY15" s="11">
        <v>0</v>
      </c>
      <c r="BZ15" s="34">
        <v>0</v>
      </c>
      <c r="CA15" s="11">
        <v>0</v>
      </c>
      <c r="CB15" s="11">
        <v>3</v>
      </c>
      <c r="CC15" s="11">
        <f t="shared" si="7"/>
        <v>0</v>
      </c>
      <c r="CD15" s="11">
        <f t="shared" si="8"/>
        <v>1</v>
      </c>
      <c r="CE15" s="54"/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4"/>
      <c r="CX15" s="110" t="s">
        <v>483</v>
      </c>
      <c r="CZ15" s="12">
        <v>0.99991228177660751</v>
      </c>
      <c r="DA15" s="12">
        <f t="shared" si="2"/>
        <v>3</v>
      </c>
      <c r="DB15" s="13"/>
    </row>
    <row r="16" spans="1:106" ht="16" customHeight="1">
      <c r="A16" s="4">
        <v>7</v>
      </c>
      <c r="B16" s="5" t="s">
        <v>244</v>
      </c>
      <c r="C16" s="15" t="s">
        <v>108</v>
      </c>
      <c r="D16" s="15"/>
      <c r="H16" s="20"/>
      <c r="I16" s="20"/>
      <c r="J16" s="20"/>
      <c r="K16" s="20"/>
      <c r="L16" s="20">
        <v>2.88</v>
      </c>
      <c r="M16" s="20"/>
      <c r="N16" s="20"/>
      <c r="O16" s="20"/>
      <c r="P16" s="20">
        <v>64.06</v>
      </c>
      <c r="Q16" s="20"/>
      <c r="R16" s="20"/>
      <c r="S16" s="9"/>
      <c r="T16" s="9"/>
      <c r="U16" s="9">
        <v>33.06</v>
      </c>
      <c r="V16" s="9"/>
      <c r="W16" s="9"/>
      <c r="X16" s="9"/>
      <c r="Y16" s="54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54"/>
      <c r="AR16" s="25">
        <f t="shared" si="3"/>
        <v>100</v>
      </c>
      <c r="AS16" s="89"/>
      <c r="AT16" s="41">
        <v>0</v>
      </c>
      <c r="AU16" s="21">
        <f t="shared" si="10"/>
        <v>0</v>
      </c>
      <c r="AV16" s="21">
        <f t="shared" si="11"/>
        <v>2.88</v>
      </c>
      <c r="AW16" s="20">
        <f t="shared" si="12"/>
        <v>0</v>
      </c>
      <c r="AX16" s="20">
        <f t="shared" si="13"/>
        <v>0</v>
      </c>
      <c r="AY16" s="88">
        <f t="shared" si="9"/>
        <v>100</v>
      </c>
      <c r="AZ16" s="88"/>
      <c r="BA16" s="45" t="s">
        <v>243</v>
      </c>
      <c r="BC16" s="87" t="s">
        <v>189</v>
      </c>
      <c r="BE16" s="50" t="s">
        <v>105</v>
      </c>
      <c r="BF16" s="86">
        <f t="shared" si="6"/>
        <v>1.0310307188523313</v>
      </c>
      <c r="BG16" s="50">
        <v>1</v>
      </c>
      <c r="BH16" s="50">
        <v>0</v>
      </c>
      <c r="BI16" s="50">
        <v>0</v>
      </c>
      <c r="BJ16" s="12"/>
      <c r="BK16" s="11">
        <v>0</v>
      </c>
      <c r="BL16" s="11">
        <v>0</v>
      </c>
      <c r="BM16" s="11">
        <v>0</v>
      </c>
      <c r="BN16" s="11">
        <v>0</v>
      </c>
      <c r="BO16" s="11">
        <v>2.0506999266044699</v>
      </c>
      <c r="BP16" s="11">
        <v>0</v>
      </c>
      <c r="BQ16" s="11">
        <v>0</v>
      </c>
      <c r="BR16" s="11">
        <v>0</v>
      </c>
      <c r="BS16" s="11">
        <v>0</v>
      </c>
      <c r="BT16" s="11">
        <v>0.95032118989047598</v>
      </c>
      <c r="BU16" s="11">
        <v>0</v>
      </c>
      <c r="BV16" s="11">
        <v>0</v>
      </c>
      <c r="BW16" s="11">
        <v>0</v>
      </c>
      <c r="BX16" s="56">
        <v>0</v>
      </c>
      <c r="BY16" s="11">
        <v>1</v>
      </c>
      <c r="BZ16" s="34">
        <v>0</v>
      </c>
      <c r="CA16" s="11">
        <v>0</v>
      </c>
      <c r="CB16" s="11">
        <v>0</v>
      </c>
      <c r="CC16" s="11">
        <f t="shared" si="7"/>
        <v>0</v>
      </c>
      <c r="CD16" s="11">
        <f t="shared" si="8"/>
        <v>0</v>
      </c>
      <c r="CE16" s="54"/>
      <c r="CF16" s="56">
        <v>0</v>
      </c>
      <c r="CG16" s="56">
        <v>0</v>
      </c>
      <c r="CH16" s="56">
        <v>0</v>
      </c>
      <c r="CI16" s="56">
        <v>0</v>
      </c>
      <c r="CJ16" s="56">
        <v>0</v>
      </c>
      <c r="CK16" s="56">
        <v>0</v>
      </c>
      <c r="CL16" s="56">
        <v>0</v>
      </c>
      <c r="CM16" s="56">
        <v>0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4"/>
      <c r="CX16" s="110" t="s">
        <v>483</v>
      </c>
      <c r="CZ16" s="12">
        <v>3.0010211164949459</v>
      </c>
      <c r="DA16" s="12">
        <f t="shared" si="2"/>
        <v>1</v>
      </c>
      <c r="DB16" s="13"/>
    </row>
    <row r="17" spans="1:106" ht="16" customHeight="1">
      <c r="A17" s="4">
        <v>8</v>
      </c>
      <c r="B17" s="5" t="s">
        <v>242</v>
      </c>
      <c r="C17" s="15" t="s">
        <v>108</v>
      </c>
      <c r="D17" s="15"/>
      <c r="H17" s="20"/>
      <c r="I17" s="20"/>
      <c r="J17" s="20"/>
      <c r="K17" s="20"/>
      <c r="L17" s="20"/>
      <c r="M17" s="20"/>
      <c r="N17" s="20"/>
      <c r="O17" s="20"/>
      <c r="P17" s="20"/>
      <c r="Q17" s="20">
        <v>40.04</v>
      </c>
      <c r="R17" s="20"/>
      <c r="S17" s="9"/>
      <c r="T17" s="9"/>
      <c r="U17" s="9"/>
      <c r="V17" s="9"/>
      <c r="W17" s="9"/>
      <c r="X17" s="9">
        <v>47.96</v>
      </c>
      <c r="Y17" s="54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54"/>
      <c r="AR17" s="25">
        <f t="shared" si="3"/>
        <v>88</v>
      </c>
      <c r="AS17" s="89"/>
      <c r="AT17" s="41">
        <v>0</v>
      </c>
      <c r="AU17" s="21">
        <f t="shared" si="10"/>
        <v>0</v>
      </c>
      <c r="AV17" s="21">
        <f t="shared" si="11"/>
        <v>0</v>
      </c>
      <c r="AW17" s="20">
        <f t="shared" si="12"/>
        <v>0</v>
      </c>
      <c r="AX17" s="20">
        <f t="shared" si="13"/>
        <v>12.001740942142218</v>
      </c>
      <c r="AY17" s="88">
        <f t="shared" si="9"/>
        <v>100.00174094214222</v>
      </c>
      <c r="AZ17" s="88"/>
      <c r="BA17" s="45" t="s">
        <v>39</v>
      </c>
      <c r="BC17" s="87" t="s">
        <v>189</v>
      </c>
      <c r="BE17" s="50" t="s">
        <v>14</v>
      </c>
      <c r="BF17" s="86">
        <f t="shared" si="6"/>
        <v>2.9976873554597163</v>
      </c>
      <c r="BG17" s="50">
        <v>3</v>
      </c>
      <c r="BH17" s="50">
        <v>0</v>
      </c>
      <c r="BI17" s="50">
        <v>1</v>
      </c>
      <c r="BJ17" s="12"/>
      <c r="BK17" s="11">
        <v>0</v>
      </c>
      <c r="BL17" s="11">
        <v>0</v>
      </c>
      <c r="BM17" s="11">
        <v>0</v>
      </c>
      <c r="BN17" s="11">
        <v>0</v>
      </c>
      <c r="BO17" s="11">
        <v>0</v>
      </c>
      <c r="BP17" s="11">
        <v>0</v>
      </c>
      <c r="BQ17" s="11">
        <v>0</v>
      </c>
      <c r="BR17" s="11">
        <v>0</v>
      </c>
      <c r="BS17" s="11">
        <v>0</v>
      </c>
      <c r="BT17" s="11">
        <v>0</v>
      </c>
      <c r="BU17" s="11">
        <v>0.99982259364880666</v>
      </c>
      <c r="BV17" s="11">
        <v>0</v>
      </c>
      <c r="BW17" s="11">
        <v>0</v>
      </c>
      <c r="BX17" s="56">
        <v>0</v>
      </c>
      <c r="BY17" s="11">
        <v>0</v>
      </c>
      <c r="BZ17" s="34">
        <v>0</v>
      </c>
      <c r="CA17" s="11">
        <v>0</v>
      </c>
      <c r="CB17" s="11">
        <v>3</v>
      </c>
      <c r="CC17" s="11">
        <f t="shared" si="7"/>
        <v>0</v>
      </c>
      <c r="CD17" s="11">
        <f t="shared" si="8"/>
        <v>1</v>
      </c>
      <c r="CE17" s="54"/>
      <c r="CF17" s="56">
        <v>0</v>
      </c>
      <c r="CG17" s="56">
        <v>0</v>
      </c>
      <c r="CH17" s="56">
        <v>0</v>
      </c>
      <c r="CI17" s="56">
        <v>0</v>
      </c>
      <c r="CJ17" s="56">
        <v>0</v>
      </c>
      <c r="CK17" s="56">
        <v>0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4"/>
      <c r="CX17" s="110" t="s">
        <v>483</v>
      </c>
      <c r="CZ17" s="12">
        <v>0.99982259364880666</v>
      </c>
      <c r="DA17" s="12">
        <f t="shared" si="2"/>
        <v>3</v>
      </c>
      <c r="DB17" s="13"/>
    </row>
    <row r="18" spans="1:106" ht="16" customHeight="1">
      <c r="A18" s="4">
        <v>9</v>
      </c>
      <c r="B18" s="17" t="s">
        <v>241</v>
      </c>
      <c r="C18" s="15" t="s">
        <v>108</v>
      </c>
      <c r="D18" s="15"/>
      <c r="H18" s="20"/>
      <c r="I18" s="20"/>
      <c r="J18" s="20"/>
      <c r="K18" s="20"/>
      <c r="L18" s="20"/>
      <c r="M18" s="20"/>
      <c r="N18" s="20"/>
      <c r="O18" s="20"/>
      <c r="P18" s="20"/>
      <c r="Q18" s="20">
        <v>40.04</v>
      </c>
      <c r="R18" s="20"/>
      <c r="S18" s="9"/>
      <c r="T18" s="9"/>
      <c r="U18" s="9"/>
      <c r="V18" s="9"/>
      <c r="W18" s="9"/>
      <c r="X18" s="9">
        <v>47.96</v>
      </c>
      <c r="Y18" s="54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54"/>
      <c r="AR18" s="25">
        <f t="shared" si="3"/>
        <v>88</v>
      </c>
      <c r="AS18" s="89"/>
      <c r="AT18" s="41">
        <v>0</v>
      </c>
      <c r="AU18" s="21">
        <f t="shared" si="10"/>
        <v>0</v>
      </c>
      <c r="AV18" s="21">
        <f t="shared" si="11"/>
        <v>0</v>
      </c>
      <c r="AW18" s="20">
        <f t="shared" si="12"/>
        <v>0</v>
      </c>
      <c r="AX18" s="20">
        <f t="shared" si="13"/>
        <v>12.001740942142218</v>
      </c>
      <c r="AY18" s="88">
        <f t="shared" si="9"/>
        <v>100.00174094214222</v>
      </c>
      <c r="AZ18" s="88"/>
      <c r="BA18" s="45" t="s">
        <v>39</v>
      </c>
      <c r="BC18" s="87" t="s">
        <v>189</v>
      </c>
      <c r="BE18" s="50" t="s">
        <v>14</v>
      </c>
      <c r="BF18" s="86">
        <f t="shared" si="6"/>
        <v>2.9976873554597163</v>
      </c>
      <c r="BG18" s="50">
        <v>3</v>
      </c>
      <c r="BH18" s="50">
        <v>0</v>
      </c>
      <c r="BI18" s="50">
        <v>1</v>
      </c>
      <c r="BJ18" s="12"/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0.99982259364880666</v>
      </c>
      <c r="BV18" s="11">
        <v>0</v>
      </c>
      <c r="BW18" s="11">
        <v>0</v>
      </c>
      <c r="BX18" s="56">
        <v>0</v>
      </c>
      <c r="BY18" s="11">
        <v>0</v>
      </c>
      <c r="BZ18" s="34">
        <v>0</v>
      </c>
      <c r="CA18" s="11">
        <v>0</v>
      </c>
      <c r="CB18" s="11">
        <v>3</v>
      </c>
      <c r="CC18" s="11">
        <f t="shared" si="7"/>
        <v>0</v>
      </c>
      <c r="CD18" s="11">
        <f t="shared" si="8"/>
        <v>1</v>
      </c>
      <c r="CE18" s="54"/>
      <c r="CF18" s="56">
        <v>0</v>
      </c>
      <c r="CG18" s="56">
        <v>0</v>
      </c>
      <c r="CH18" s="56">
        <v>0</v>
      </c>
      <c r="CI18" s="56">
        <v>0</v>
      </c>
      <c r="CJ18" s="56">
        <v>0</v>
      </c>
      <c r="CK18" s="56">
        <v>0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4"/>
      <c r="CX18" s="110" t="s">
        <v>483</v>
      </c>
      <c r="CZ18" s="12">
        <v>0.99982259364880666</v>
      </c>
      <c r="DA18" s="12">
        <f t="shared" si="2"/>
        <v>3</v>
      </c>
      <c r="DB18" s="13"/>
    </row>
    <row r="19" spans="1:106" ht="16" customHeight="1">
      <c r="A19" s="4">
        <v>10</v>
      </c>
      <c r="B19" s="5" t="s">
        <v>240</v>
      </c>
      <c r="C19" s="15" t="s">
        <v>108</v>
      </c>
      <c r="D19" s="1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9"/>
      <c r="T19" s="9"/>
      <c r="U19" s="9">
        <v>13.74</v>
      </c>
      <c r="V19" s="9"/>
      <c r="W19" s="9"/>
      <c r="X19" s="9">
        <v>27.42</v>
      </c>
      <c r="Y19" s="54"/>
      <c r="Z19" s="9"/>
      <c r="AA19" s="9"/>
      <c r="AB19" s="9"/>
      <c r="AC19" s="9">
        <v>58.84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54"/>
      <c r="AR19" s="25">
        <f t="shared" si="3"/>
        <v>100</v>
      </c>
      <c r="AS19" s="89"/>
      <c r="AT19" s="41">
        <v>0</v>
      </c>
      <c r="AU19" s="21">
        <f t="shared" si="10"/>
        <v>0</v>
      </c>
      <c r="AV19" s="21">
        <f t="shared" si="11"/>
        <v>0</v>
      </c>
      <c r="AW19" s="20">
        <f t="shared" si="12"/>
        <v>0</v>
      </c>
      <c r="AX19" s="20">
        <f t="shared" si="13"/>
        <v>0</v>
      </c>
      <c r="AY19" s="88">
        <f t="shared" si="9"/>
        <v>100</v>
      </c>
      <c r="AZ19" s="88"/>
      <c r="BA19" s="45" t="s">
        <v>239</v>
      </c>
      <c r="BC19" s="87" t="s">
        <v>189</v>
      </c>
      <c r="BE19" s="50" t="s">
        <v>14</v>
      </c>
      <c r="BF19" s="86">
        <f t="shared" si="6"/>
        <v>1.7138571160697544</v>
      </c>
      <c r="BG19" s="50">
        <v>4</v>
      </c>
      <c r="BH19" s="50">
        <v>0</v>
      </c>
      <c r="BI19" s="50">
        <v>0</v>
      </c>
      <c r="BJ19" s="12"/>
      <c r="BK19" s="11">
        <v>0</v>
      </c>
      <c r="BL19" s="11">
        <v>0</v>
      </c>
      <c r="BM19" s="11">
        <v>0</v>
      </c>
      <c r="BN19" s="11">
        <v>0</v>
      </c>
      <c r="BO19" s="11">
        <v>0</v>
      </c>
      <c r="BP19" s="11">
        <v>0</v>
      </c>
      <c r="BQ19" s="11">
        <v>0</v>
      </c>
      <c r="BR19" s="11">
        <v>0</v>
      </c>
      <c r="BS19" s="11">
        <v>0</v>
      </c>
      <c r="BT19" s="11">
        <v>0</v>
      </c>
      <c r="BU19" s="11">
        <v>0</v>
      </c>
      <c r="BV19" s="11">
        <v>0</v>
      </c>
      <c r="BW19" s="11">
        <v>0</v>
      </c>
      <c r="BX19" s="56">
        <v>0</v>
      </c>
      <c r="BY19" s="11">
        <v>1.0000941058933559</v>
      </c>
      <c r="BZ19" s="34">
        <v>0</v>
      </c>
      <c r="CA19" s="11">
        <v>0</v>
      </c>
      <c r="CB19" s="11">
        <v>4</v>
      </c>
      <c r="CC19" s="11">
        <f t="shared" si="7"/>
        <v>0</v>
      </c>
      <c r="CD19" s="11">
        <f t="shared" si="8"/>
        <v>0</v>
      </c>
      <c r="CE19" s="54"/>
      <c r="CF19" s="56">
        <v>0</v>
      </c>
      <c r="CG19" s="56">
        <v>0</v>
      </c>
      <c r="CH19" s="56">
        <v>0</v>
      </c>
      <c r="CI19" s="56">
        <v>1.0000048599041798</v>
      </c>
      <c r="CJ19" s="56">
        <v>0</v>
      </c>
      <c r="CK19" s="56">
        <v>0</v>
      </c>
      <c r="CL19" s="56">
        <v>0</v>
      </c>
      <c r="CM19" s="56">
        <v>0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4"/>
      <c r="CX19" s="110" t="s">
        <v>483</v>
      </c>
      <c r="CZ19" s="12">
        <v>1.0000048599041798</v>
      </c>
      <c r="DA19" s="12">
        <f t="shared" si="2"/>
        <v>5.0000941058933561</v>
      </c>
      <c r="DB19" s="13"/>
    </row>
    <row r="20" spans="1:106" ht="16" customHeight="1">
      <c r="A20" s="4">
        <v>11</v>
      </c>
      <c r="B20" s="5" t="s">
        <v>238</v>
      </c>
      <c r="C20" s="15" t="s">
        <v>108</v>
      </c>
      <c r="D20" s="15"/>
      <c r="H20" s="20">
        <v>20.38</v>
      </c>
      <c r="I20" s="20">
        <v>11.58</v>
      </c>
      <c r="J20" s="20"/>
      <c r="K20" s="20"/>
      <c r="L20" s="20"/>
      <c r="M20" s="20"/>
      <c r="N20" s="20"/>
      <c r="O20" s="20"/>
      <c r="P20" s="20"/>
      <c r="Q20" s="20"/>
      <c r="R20" s="20"/>
      <c r="U20" s="9"/>
      <c r="V20" s="9"/>
      <c r="W20" s="9"/>
      <c r="X20" s="9">
        <v>34.83</v>
      </c>
      <c r="Z20" s="9"/>
      <c r="AA20" s="9"/>
      <c r="AB20" s="9"/>
      <c r="AC20" s="9">
        <v>33.21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R20" s="25">
        <f t="shared" si="3"/>
        <v>100</v>
      </c>
      <c r="AS20" s="89"/>
      <c r="AT20" s="41">
        <v>0</v>
      </c>
      <c r="AU20" s="21">
        <f t="shared" si="10"/>
        <v>0</v>
      </c>
      <c r="AV20" s="21">
        <f t="shared" si="11"/>
        <v>0</v>
      </c>
      <c r="AW20" s="20">
        <f t="shared" si="12"/>
        <v>0</v>
      </c>
      <c r="AX20" s="20">
        <f t="shared" si="13"/>
        <v>0</v>
      </c>
      <c r="AY20" s="88">
        <f t="shared" si="9"/>
        <v>100</v>
      </c>
      <c r="AZ20" s="88"/>
      <c r="BA20" s="45" t="s">
        <v>237</v>
      </c>
      <c r="BC20" s="87" t="s">
        <v>189</v>
      </c>
      <c r="BE20" s="50" t="s">
        <v>14</v>
      </c>
      <c r="BF20" s="86">
        <f t="shared" si="6"/>
        <v>2.1770110631914492</v>
      </c>
      <c r="BG20" s="50">
        <v>9</v>
      </c>
      <c r="BH20" s="50">
        <v>0</v>
      </c>
      <c r="BI20" s="50">
        <v>0</v>
      </c>
      <c r="BJ20" s="12"/>
      <c r="BK20" s="11">
        <v>2.9998800727402308</v>
      </c>
      <c r="BL20" s="11">
        <v>1.0001248614742111</v>
      </c>
      <c r="BM20" s="11">
        <v>0</v>
      </c>
      <c r="BN20" s="11">
        <v>0</v>
      </c>
      <c r="BO20" s="11">
        <v>0</v>
      </c>
      <c r="BP20" s="11">
        <v>0</v>
      </c>
      <c r="BQ20" s="11">
        <v>0</v>
      </c>
      <c r="BR20" s="11">
        <v>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56">
        <v>0</v>
      </c>
      <c r="BY20" s="11">
        <v>0</v>
      </c>
      <c r="BZ20" s="34">
        <v>0</v>
      </c>
      <c r="CA20" s="11">
        <v>0</v>
      </c>
      <c r="CB20" s="11">
        <v>9</v>
      </c>
      <c r="CC20" s="11">
        <f t="shared" si="7"/>
        <v>0</v>
      </c>
      <c r="CD20" s="11">
        <f t="shared" si="8"/>
        <v>0</v>
      </c>
      <c r="CE20" s="54"/>
      <c r="CF20" s="56">
        <v>0</v>
      </c>
      <c r="CG20" s="56">
        <v>0</v>
      </c>
      <c r="CH20" s="56">
        <v>0</v>
      </c>
      <c r="CI20" s="56">
        <v>0.99975783484709146</v>
      </c>
      <c r="CJ20" s="56">
        <v>0</v>
      </c>
      <c r="CK20" s="56">
        <v>0</v>
      </c>
      <c r="CL20" s="56">
        <v>0</v>
      </c>
      <c r="CM20" s="56">
        <v>0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4"/>
      <c r="CX20" s="110" t="s">
        <v>483</v>
      </c>
      <c r="CZ20" s="12">
        <v>4.9997627690615332</v>
      </c>
      <c r="DA20" s="12">
        <f t="shared" si="2"/>
        <v>9</v>
      </c>
    </row>
    <row r="21" spans="1:106" ht="16" customHeight="1">
      <c r="A21" s="4">
        <v>12</v>
      </c>
      <c r="B21" s="17" t="s">
        <v>107</v>
      </c>
      <c r="C21" s="15" t="s">
        <v>108</v>
      </c>
      <c r="D21" s="15"/>
      <c r="E21" s="92"/>
      <c r="F21" s="92"/>
      <c r="G21" s="92"/>
      <c r="H21" s="9"/>
      <c r="I21" s="9"/>
      <c r="J21" s="9"/>
      <c r="K21" s="9"/>
      <c r="L21" s="9"/>
      <c r="M21" s="9"/>
      <c r="N21" s="9"/>
      <c r="O21" s="9"/>
      <c r="P21" s="9"/>
      <c r="Q21" s="9">
        <v>51.33</v>
      </c>
      <c r="R21" s="9"/>
      <c r="S21" s="9"/>
      <c r="T21" s="9"/>
      <c r="U21" s="9"/>
      <c r="V21" s="9">
        <v>48.67</v>
      </c>
      <c r="W21" s="9"/>
      <c r="X21" s="9"/>
      <c r="Y21" s="54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54"/>
      <c r="AR21" s="25">
        <f t="shared" si="3"/>
        <v>100</v>
      </c>
      <c r="AS21" s="89"/>
      <c r="AT21" s="41">
        <v>0</v>
      </c>
      <c r="AU21" s="21">
        <f t="shared" si="10"/>
        <v>0</v>
      </c>
      <c r="AV21" s="21">
        <f t="shared" si="11"/>
        <v>0</v>
      </c>
      <c r="AW21" s="20">
        <f t="shared" si="12"/>
        <v>0</v>
      </c>
      <c r="AX21" s="20">
        <f t="shared" si="13"/>
        <v>0</v>
      </c>
      <c r="AY21" s="88">
        <f t="shared" si="9"/>
        <v>100</v>
      </c>
      <c r="AZ21" s="88"/>
      <c r="BA21" s="45" t="s">
        <v>107</v>
      </c>
      <c r="BC21" s="87" t="s">
        <v>189</v>
      </c>
      <c r="BE21" s="50" t="s">
        <v>65</v>
      </c>
      <c r="BF21" s="86">
        <f t="shared" si="6"/>
        <v>2.561794272918624</v>
      </c>
      <c r="BG21" s="50">
        <v>2</v>
      </c>
      <c r="BH21" s="50">
        <v>0</v>
      </c>
      <c r="BI21" s="50">
        <v>0</v>
      </c>
      <c r="BJ21" s="12"/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11">
        <v>0</v>
      </c>
      <c r="BQ21" s="11">
        <v>0</v>
      </c>
      <c r="BR21" s="11">
        <v>0</v>
      </c>
      <c r="BS21" s="11">
        <v>0</v>
      </c>
      <c r="BT21" s="11">
        <v>0</v>
      </c>
      <c r="BU21" s="11">
        <v>0.99988710732994002</v>
      </c>
      <c r="BV21" s="11">
        <v>0</v>
      </c>
      <c r="BW21" s="11">
        <v>0</v>
      </c>
      <c r="BX21" s="56">
        <v>0</v>
      </c>
      <c r="BY21" s="11">
        <v>0</v>
      </c>
      <c r="BZ21" s="34">
        <v>2.0000003158160684</v>
      </c>
      <c r="CA21" s="11">
        <v>0</v>
      </c>
      <c r="CB21" s="11">
        <v>0</v>
      </c>
      <c r="CC21" s="11">
        <f t="shared" si="7"/>
        <v>0</v>
      </c>
      <c r="CD21" s="11">
        <f t="shared" si="8"/>
        <v>0</v>
      </c>
      <c r="CE21" s="54"/>
      <c r="CF21" s="56">
        <v>0</v>
      </c>
      <c r="CG21" s="56">
        <v>0</v>
      </c>
      <c r="CH21" s="56">
        <v>0</v>
      </c>
      <c r="CI21" s="56">
        <v>0</v>
      </c>
      <c r="CJ21" s="56">
        <v>0</v>
      </c>
      <c r="CK21" s="56">
        <v>0</v>
      </c>
      <c r="CL21" s="56">
        <v>0</v>
      </c>
      <c r="CM21" s="56">
        <v>0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4"/>
      <c r="CX21" s="110" t="s">
        <v>483</v>
      </c>
      <c r="CZ21" s="12">
        <v>0.99988710732994002</v>
      </c>
      <c r="DA21" s="12">
        <f t="shared" si="2"/>
        <v>2.0000003158160684</v>
      </c>
    </row>
    <row r="22" spans="1:106" ht="16" customHeight="1">
      <c r="A22" s="4">
        <v>13</v>
      </c>
      <c r="B22" s="5" t="s">
        <v>236</v>
      </c>
      <c r="C22" s="15" t="s">
        <v>108</v>
      </c>
      <c r="D22" s="15"/>
      <c r="H22" s="20"/>
      <c r="I22" s="20"/>
      <c r="J22" s="20"/>
      <c r="K22" s="20"/>
      <c r="L22" s="20"/>
      <c r="M22" s="20"/>
      <c r="N22" s="20">
        <v>13.18</v>
      </c>
      <c r="O22" s="20"/>
      <c r="P22" s="20"/>
      <c r="Q22" s="20">
        <v>21.73</v>
      </c>
      <c r="R22" s="20"/>
      <c r="S22" s="9"/>
      <c r="T22" s="9"/>
      <c r="U22" s="9"/>
      <c r="V22" s="9"/>
      <c r="W22" s="9"/>
      <c r="X22" s="9">
        <v>52.06</v>
      </c>
      <c r="Y22" s="54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54"/>
      <c r="AR22" s="25">
        <f t="shared" si="3"/>
        <v>86.97</v>
      </c>
      <c r="AS22" s="89"/>
      <c r="AT22" s="41">
        <v>0</v>
      </c>
      <c r="AU22" s="21">
        <f t="shared" si="10"/>
        <v>0</v>
      </c>
      <c r="AV22" s="21">
        <f t="shared" si="11"/>
        <v>0</v>
      </c>
      <c r="AW22" s="20">
        <f t="shared" si="12"/>
        <v>0</v>
      </c>
      <c r="AX22" s="20">
        <f t="shared" si="13"/>
        <v>13.027744650707334</v>
      </c>
      <c r="AY22" s="88">
        <f t="shared" si="9"/>
        <v>99.997744650707332</v>
      </c>
      <c r="AZ22" s="88"/>
      <c r="BA22" s="45" t="s">
        <v>40</v>
      </c>
      <c r="BC22" s="87" t="s">
        <v>189</v>
      </c>
      <c r="BE22" s="50" t="s">
        <v>14</v>
      </c>
      <c r="BF22" s="86">
        <f t="shared" si="6"/>
        <v>3.2539533720857552</v>
      </c>
      <c r="BG22" s="50">
        <v>6</v>
      </c>
      <c r="BH22" s="50">
        <v>0</v>
      </c>
      <c r="BI22" s="50">
        <v>2</v>
      </c>
      <c r="BJ22" s="12"/>
      <c r="BK22" s="11">
        <v>0</v>
      </c>
      <c r="BL22" s="11">
        <v>0</v>
      </c>
      <c r="BM22" s="11">
        <v>0</v>
      </c>
      <c r="BN22" s="11">
        <v>0</v>
      </c>
      <c r="BO22" s="11">
        <v>0</v>
      </c>
      <c r="BP22" s="11">
        <v>0</v>
      </c>
      <c r="BQ22" s="11">
        <v>0</v>
      </c>
      <c r="BR22" s="11">
        <v>0.99990723282829308</v>
      </c>
      <c r="BS22" s="11">
        <v>0</v>
      </c>
      <c r="BT22" s="11">
        <v>0</v>
      </c>
      <c r="BU22" s="11">
        <v>0.99975505888757032</v>
      </c>
      <c r="BV22" s="11">
        <v>0</v>
      </c>
      <c r="BW22" s="11">
        <v>0</v>
      </c>
      <c r="BX22" s="56">
        <v>0</v>
      </c>
      <c r="BY22" s="11">
        <v>0</v>
      </c>
      <c r="BZ22" s="34">
        <v>0</v>
      </c>
      <c r="CA22" s="11">
        <v>0</v>
      </c>
      <c r="CB22" s="11">
        <v>6</v>
      </c>
      <c r="CC22" s="11">
        <f t="shared" si="7"/>
        <v>0</v>
      </c>
      <c r="CD22" s="11">
        <f t="shared" si="8"/>
        <v>2</v>
      </c>
      <c r="CE22" s="54"/>
      <c r="CF22" s="56">
        <v>0</v>
      </c>
      <c r="CG22" s="56">
        <v>0</v>
      </c>
      <c r="CH22" s="56">
        <v>0</v>
      </c>
      <c r="CI22" s="56">
        <v>0</v>
      </c>
      <c r="CJ22" s="56">
        <v>0</v>
      </c>
      <c r="CK22" s="56">
        <v>0</v>
      </c>
      <c r="CL22" s="56">
        <v>0</v>
      </c>
      <c r="CM22" s="56">
        <v>0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4"/>
      <c r="CX22" s="110" t="s">
        <v>483</v>
      </c>
      <c r="CZ22" s="12">
        <v>1.9996622917158633</v>
      </c>
      <c r="DA22" s="12">
        <f t="shared" si="2"/>
        <v>6</v>
      </c>
      <c r="DB22" s="13"/>
    </row>
    <row r="23" spans="1:106" ht="16" customHeight="1">
      <c r="A23" s="4">
        <v>14</v>
      </c>
      <c r="B23" s="57" t="s">
        <v>130</v>
      </c>
      <c r="C23" s="15" t="s">
        <v>108</v>
      </c>
      <c r="D23" s="15"/>
      <c r="H23" s="20"/>
      <c r="I23" s="20"/>
      <c r="J23" s="20">
        <v>22.727</v>
      </c>
      <c r="K23" s="20"/>
      <c r="L23" s="20"/>
      <c r="M23" s="20"/>
      <c r="N23" s="20"/>
      <c r="O23" s="20"/>
      <c r="P23" s="20"/>
      <c r="Q23" s="20"/>
      <c r="R23" s="20"/>
      <c r="S23" s="9"/>
      <c r="T23" s="9"/>
      <c r="U23" s="9"/>
      <c r="V23" s="9"/>
      <c r="W23" s="9"/>
      <c r="X23" s="9">
        <v>32.341999999999999</v>
      </c>
      <c r="Y23" s="54"/>
      <c r="Z23" s="9"/>
      <c r="AA23" s="9"/>
      <c r="AB23" s="9"/>
      <c r="AC23" s="9"/>
      <c r="AD23" s="9"/>
      <c r="AE23" s="9"/>
      <c r="AF23" s="9"/>
      <c r="AG23" s="9"/>
      <c r="AH23" s="9"/>
      <c r="AI23" s="9">
        <v>44.930999999999997</v>
      </c>
      <c r="AJ23" s="9"/>
      <c r="AK23" s="9"/>
      <c r="AL23" s="9"/>
      <c r="AM23" s="9"/>
      <c r="AN23" s="9"/>
      <c r="AO23" s="9"/>
      <c r="AP23" s="54"/>
      <c r="AR23" s="25">
        <f t="shared" si="3"/>
        <v>100</v>
      </c>
      <c r="AS23" s="89"/>
      <c r="AT23" s="41">
        <v>0</v>
      </c>
      <c r="AU23" s="21">
        <f t="shared" si="10"/>
        <v>0</v>
      </c>
      <c r="AV23" s="21">
        <f t="shared" si="11"/>
        <v>0</v>
      </c>
      <c r="AW23" s="20">
        <f t="shared" si="12"/>
        <v>0</v>
      </c>
      <c r="AX23" s="20">
        <f t="shared" si="13"/>
        <v>0</v>
      </c>
      <c r="AY23" s="88">
        <f t="shared" si="9"/>
        <v>100</v>
      </c>
      <c r="AZ23" s="88"/>
      <c r="BA23" s="45" t="s">
        <v>235</v>
      </c>
      <c r="BC23" s="87" t="s">
        <v>189</v>
      </c>
      <c r="BE23" s="50" t="s">
        <v>14</v>
      </c>
      <c r="BF23" s="86">
        <f t="shared" si="6"/>
        <v>2.0215013438339895</v>
      </c>
      <c r="BG23" s="50">
        <v>12</v>
      </c>
      <c r="BH23" s="50">
        <v>0</v>
      </c>
      <c r="BI23" s="50">
        <v>0</v>
      </c>
      <c r="BJ23" s="12"/>
      <c r="BK23" s="11">
        <v>0</v>
      </c>
      <c r="BL23" s="11">
        <v>0</v>
      </c>
      <c r="BM23" s="11">
        <v>5.0001450824564246</v>
      </c>
      <c r="BN23" s="11">
        <v>0</v>
      </c>
      <c r="BO23" s="11">
        <v>0</v>
      </c>
      <c r="BP23" s="11">
        <v>0</v>
      </c>
      <c r="BQ23" s="11">
        <v>0</v>
      </c>
      <c r="BR23" s="11">
        <v>0</v>
      </c>
      <c r="BS23" s="11">
        <v>0</v>
      </c>
      <c r="BT23" s="11">
        <v>0</v>
      </c>
      <c r="BU23" s="11">
        <v>0</v>
      </c>
      <c r="BV23" s="11">
        <v>0</v>
      </c>
      <c r="BW23" s="11">
        <v>0</v>
      </c>
      <c r="BX23" s="56">
        <v>0</v>
      </c>
      <c r="BY23" s="11">
        <v>0</v>
      </c>
      <c r="BZ23" s="34">
        <v>0</v>
      </c>
      <c r="CA23" s="11">
        <v>0</v>
      </c>
      <c r="CB23" s="11">
        <v>12</v>
      </c>
      <c r="CC23" s="11">
        <f t="shared" si="7"/>
        <v>0</v>
      </c>
      <c r="CD23" s="11">
        <f t="shared" si="8"/>
        <v>0</v>
      </c>
      <c r="CE23" s="54"/>
      <c r="CF23" s="56">
        <v>0</v>
      </c>
      <c r="CG23" s="56">
        <v>0</v>
      </c>
      <c r="CH23" s="56">
        <v>0</v>
      </c>
      <c r="CI23" s="56">
        <v>0</v>
      </c>
      <c r="CJ23" s="56">
        <v>0</v>
      </c>
      <c r="CK23" s="56">
        <v>0</v>
      </c>
      <c r="CL23" s="56">
        <v>0</v>
      </c>
      <c r="CM23" s="56">
        <v>0</v>
      </c>
      <c r="CN23" s="56">
        <v>0</v>
      </c>
      <c r="CO23" s="56">
        <v>3.0000117639223549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4"/>
      <c r="CX23" s="110" t="s">
        <v>483</v>
      </c>
      <c r="CZ23" s="12">
        <v>8.0001568463787791</v>
      </c>
      <c r="DA23" s="12">
        <f t="shared" si="2"/>
        <v>12</v>
      </c>
      <c r="DB23" s="13"/>
    </row>
    <row r="24" spans="1:106" ht="16" customHeight="1">
      <c r="A24" s="4">
        <v>15</v>
      </c>
      <c r="B24" s="5" t="s">
        <v>234</v>
      </c>
      <c r="C24" s="15" t="s">
        <v>108</v>
      </c>
      <c r="D24" s="15"/>
      <c r="H24" s="20"/>
      <c r="I24" s="20">
        <v>35.22</v>
      </c>
      <c r="J24" s="20"/>
      <c r="K24" s="20"/>
      <c r="L24" s="20"/>
      <c r="M24" s="20"/>
      <c r="N24" s="20"/>
      <c r="O24" s="20"/>
      <c r="P24" s="20"/>
      <c r="Q24" s="20">
        <v>29.48</v>
      </c>
      <c r="R24" s="20"/>
      <c r="S24" s="9"/>
      <c r="T24" s="9"/>
      <c r="U24" s="9"/>
      <c r="V24" s="9"/>
      <c r="W24" s="9"/>
      <c r="X24" s="9">
        <v>35.299999999999997</v>
      </c>
      <c r="Y24" s="54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54"/>
      <c r="AR24" s="25">
        <f t="shared" si="3"/>
        <v>100</v>
      </c>
      <c r="AS24" s="89"/>
      <c r="AT24" s="41">
        <v>0</v>
      </c>
      <c r="AU24" s="21">
        <f t="shared" si="10"/>
        <v>0</v>
      </c>
      <c r="AV24" s="21">
        <f t="shared" si="11"/>
        <v>0</v>
      </c>
      <c r="AW24" s="20">
        <f t="shared" si="12"/>
        <v>0</v>
      </c>
      <c r="AX24" s="20">
        <f t="shared" si="13"/>
        <v>0</v>
      </c>
      <c r="AY24" s="88">
        <f t="shared" si="9"/>
        <v>100</v>
      </c>
      <c r="AZ24" s="88"/>
      <c r="BA24" s="45" t="s">
        <v>233</v>
      </c>
      <c r="BC24" s="87" t="s">
        <v>189</v>
      </c>
      <c r="BE24" s="50" t="s">
        <v>14</v>
      </c>
      <c r="BF24" s="86">
        <f t="shared" si="6"/>
        <v>2.2063878992437025</v>
      </c>
      <c r="BG24" s="50">
        <v>3</v>
      </c>
      <c r="BH24" s="50">
        <v>0</v>
      </c>
      <c r="BI24" s="50">
        <v>0</v>
      </c>
      <c r="BJ24" s="12"/>
      <c r="BK24" s="11">
        <v>0</v>
      </c>
      <c r="BL24" s="11">
        <v>1.0004434146526515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1.0001400668130576</v>
      </c>
      <c r="BV24" s="11">
        <v>0</v>
      </c>
      <c r="BW24" s="11">
        <v>0</v>
      </c>
      <c r="BX24" s="56">
        <v>0</v>
      </c>
      <c r="BY24" s="11">
        <v>0</v>
      </c>
      <c r="BZ24" s="34">
        <v>0</v>
      </c>
      <c r="CA24" s="11">
        <v>0</v>
      </c>
      <c r="CB24" s="11">
        <v>3</v>
      </c>
      <c r="CC24" s="11">
        <f t="shared" si="7"/>
        <v>0</v>
      </c>
      <c r="CD24" s="11">
        <f t="shared" si="8"/>
        <v>0</v>
      </c>
      <c r="CE24" s="54"/>
      <c r="CF24" s="56">
        <v>0</v>
      </c>
      <c r="CG24" s="56">
        <v>0</v>
      </c>
      <c r="CH24" s="56">
        <v>0</v>
      </c>
      <c r="CI24" s="56">
        <v>0</v>
      </c>
      <c r="CJ24" s="56">
        <v>0</v>
      </c>
      <c r="CK24" s="56">
        <v>0</v>
      </c>
      <c r="CL24" s="56">
        <v>0</v>
      </c>
      <c r="CM24" s="56">
        <v>0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4"/>
      <c r="CX24" s="110" t="s">
        <v>483</v>
      </c>
      <c r="CZ24" s="12">
        <v>2.0005834814657089</v>
      </c>
      <c r="DA24" s="12">
        <f t="shared" si="2"/>
        <v>3</v>
      </c>
      <c r="DB24" s="13"/>
    </row>
    <row r="25" spans="1:106" ht="16" customHeight="1">
      <c r="A25" s="4">
        <v>16</v>
      </c>
      <c r="B25" s="57" t="s">
        <v>133</v>
      </c>
      <c r="C25" s="15" t="s">
        <v>108</v>
      </c>
      <c r="D25" s="15"/>
      <c r="H25" s="20">
        <v>14.327</v>
      </c>
      <c r="I25" s="20">
        <v>24.419</v>
      </c>
      <c r="J25" s="20"/>
      <c r="K25" s="20"/>
      <c r="L25" s="20"/>
      <c r="M25" s="20"/>
      <c r="N25" s="20"/>
      <c r="O25" s="20"/>
      <c r="P25" s="20"/>
      <c r="Q25" s="20">
        <v>20.445</v>
      </c>
      <c r="R25" s="20"/>
      <c r="S25" s="9"/>
      <c r="T25" s="9"/>
      <c r="U25" s="9"/>
      <c r="V25" s="9"/>
      <c r="W25" s="9"/>
      <c r="X25" s="9">
        <v>40.808</v>
      </c>
      <c r="Y25" s="54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54"/>
      <c r="AR25" s="25">
        <f t="shared" si="3"/>
        <v>99.998999999999995</v>
      </c>
      <c r="AS25" s="89"/>
      <c r="AT25" s="41">
        <v>0</v>
      </c>
      <c r="AU25" s="21">
        <f t="shared" si="10"/>
        <v>0</v>
      </c>
      <c r="AV25" s="21">
        <f t="shared" si="11"/>
        <v>0</v>
      </c>
      <c r="AW25" s="20">
        <f t="shared" si="12"/>
        <v>0</v>
      </c>
      <c r="AX25" s="20">
        <f t="shared" si="13"/>
        <v>0</v>
      </c>
      <c r="AY25" s="88">
        <f t="shared" si="9"/>
        <v>99.998999999999995</v>
      </c>
      <c r="AZ25" s="88"/>
      <c r="BA25" s="45" t="s">
        <v>232</v>
      </c>
      <c r="BC25" s="87" t="s">
        <v>189</v>
      </c>
      <c r="BE25" s="50" t="s">
        <v>14</v>
      </c>
      <c r="BF25" s="86">
        <f t="shared" si="6"/>
        <v>2.5506594162135134</v>
      </c>
      <c r="BG25" s="50">
        <v>5</v>
      </c>
      <c r="BH25" s="50">
        <v>0</v>
      </c>
      <c r="BI25" s="50">
        <v>0</v>
      </c>
      <c r="BJ25" s="12"/>
      <c r="BK25" s="11">
        <v>0.99997843232020889</v>
      </c>
      <c r="BL25" s="11">
        <v>1.0000211784173743</v>
      </c>
      <c r="BM25" s="11">
        <v>0</v>
      </c>
      <c r="BN25" s="11">
        <v>0</v>
      </c>
      <c r="BO25" s="11">
        <v>0</v>
      </c>
      <c r="BP25" s="11">
        <v>0</v>
      </c>
      <c r="BQ25" s="11">
        <v>0</v>
      </c>
      <c r="BR25" s="11">
        <v>0</v>
      </c>
      <c r="BS25" s="11">
        <v>0</v>
      </c>
      <c r="BT25" s="11">
        <v>0</v>
      </c>
      <c r="BU25" s="11">
        <v>0.99999679058985325</v>
      </c>
      <c r="BV25" s="11">
        <v>0</v>
      </c>
      <c r="BW25" s="11">
        <v>0</v>
      </c>
      <c r="BX25" s="56">
        <v>0</v>
      </c>
      <c r="BY25" s="11">
        <v>0</v>
      </c>
      <c r="BZ25" s="34">
        <v>0</v>
      </c>
      <c r="CA25" s="11">
        <v>0</v>
      </c>
      <c r="CB25" s="11">
        <v>5</v>
      </c>
      <c r="CC25" s="11">
        <f t="shared" si="7"/>
        <v>0</v>
      </c>
      <c r="CD25" s="11">
        <f t="shared" si="8"/>
        <v>0</v>
      </c>
      <c r="CE25" s="54"/>
      <c r="CF25" s="56">
        <v>0</v>
      </c>
      <c r="CG25" s="56">
        <v>0</v>
      </c>
      <c r="CH25" s="56">
        <v>0</v>
      </c>
      <c r="CI25" s="56">
        <v>0</v>
      </c>
      <c r="CJ25" s="56">
        <v>0</v>
      </c>
      <c r="CK25" s="56">
        <v>0</v>
      </c>
      <c r="CL25" s="56">
        <v>0</v>
      </c>
      <c r="CM25" s="56">
        <v>0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4"/>
      <c r="CX25" s="110" t="s">
        <v>483</v>
      </c>
      <c r="CZ25" s="12">
        <v>2.9999964013274365</v>
      </c>
      <c r="DA25" s="12">
        <f t="shared" si="2"/>
        <v>5</v>
      </c>
      <c r="DB25" s="13"/>
    </row>
    <row r="26" spans="1:106" ht="16" customHeight="1">
      <c r="A26" s="4">
        <v>17</v>
      </c>
      <c r="B26" s="5" t="s">
        <v>231</v>
      </c>
      <c r="C26" s="15" t="s">
        <v>108</v>
      </c>
      <c r="D26" s="15"/>
      <c r="H26" s="20"/>
      <c r="I26" s="20"/>
      <c r="J26" s="20"/>
      <c r="K26" s="20"/>
      <c r="L26" s="20"/>
      <c r="M26" s="20"/>
      <c r="N26" s="20"/>
      <c r="O26" s="20"/>
      <c r="P26" s="20"/>
      <c r="Q26" s="20">
        <v>13.92</v>
      </c>
      <c r="R26" s="20"/>
      <c r="S26" s="9"/>
      <c r="T26" s="9"/>
      <c r="U26" s="9"/>
      <c r="V26" s="9"/>
      <c r="W26" s="9"/>
      <c r="X26" s="9">
        <v>22.23</v>
      </c>
      <c r="Y26" s="54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>
        <v>63.85</v>
      </c>
      <c r="AL26" s="9"/>
      <c r="AM26" s="9"/>
      <c r="AN26" s="9"/>
      <c r="AO26" s="9"/>
      <c r="AP26" s="54"/>
      <c r="AR26" s="25">
        <f t="shared" si="3"/>
        <v>100</v>
      </c>
      <c r="AS26" s="89"/>
      <c r="AT26" s="41">
        <v>0</v>
      </c>
      <c r="AU26" s="21">
        <f t="shared" si="10"/>
        <v>0</v>
      </c>
      <c r="AV26" s="21">
        <f t="shared" si="11"/>
        <v>0</v>
      </c>
      <c r="AW26" s="20">
        <f t="shared" si="12"/>
        <v>0</v>
      </c>
      <c r="AX26" s="20">
        <f t="shared" si="13"/>
        <v>0</v>
      </c>
      <c r="AY26" s="88">
        <f t="shared" si="9"/>
        <v>100</v>
      </c>
      <c r="AZ26" s="88"/>
      <c r="BA26" s="45" t="s">
        <v>230</v>
      </c>
      <c r="BC26" s="87" t="s">
        <v>189</v>
      </c>
      <c r="BE26" s="50" t="s">
        <v>14</v>
      </c>
      <c r="BF26" s="86">
        <f t="shared" si="6"/>
        <v>1.3894618413650852</v>
      </c>
      <c r="BG26" s="50">
        <v>4</v>
      </c>
      <c r="BH26" s="50">
        <v>0</v>
      </c>
      <c r="BI26" s="50">
        <v>0</v>
      </c>
      <c r="BJ26" s="12"/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0.9998769605746527</v>
      </c>
      <c r="BV26" s="11">
        <v>0</v>
      </c>
      <c r="BW26" s="11">
        <v>0</v>
      </c>
      <c r="BX26" s="56">
        <v>0</v>
      </c>
      <c r="BY26" s="11">
        <v>0</v>
      </c>
      <c r="BZ26" s="34">
        <v>0</v>
      </c>
      <c r="CA26" s="11">
        <v>0</v>
      </c>
      <c r="CB26" s="11">
        <v>4</v>
      </c>
      <c r="CC26" s="11">
        <f t="shared" si="7"/>
        <v>0</v>
      </c>
      <c r="CD26" s="11">
        <f t="shared" si="8"/>
        <v>0</v>
      </c>
      <c r="CE26" s="54"/>
      <c r="CF26" s="56">
        <v>0</v>
      </c>
      <c r="CG26" s="56">
        <v>0</v>
      </c>
      <c r="CH26" s="56">
        <v>0</v>
      </c>
      <c r="CI26" s="56">
        <v>0</v>
      </c>
      <c r="CJ26" s="56">
        <v>0</v>
      </c>
      <c r="CK26" s="56">
        <v>0</v>
      </c>
      <c r="CL26" s="56">
        <v>0</v>
      </c>
      <c r="CM26" s="56">
        <v>0</v>
      </c>
      <c r="CN26" s="56">
        <v>0</v>
      </c>
      <c r="CO26" s="56">
        <v>0</v>
      </c>
      <c r="CP26" s="56">
        <v>0</v>
      </c>
      <c r="CQ26" s="56">
        <v>0.9998486332655635</v>
      </c>
      <c r="CR26" s="56">
        <v>0</v>
      </c>
      <c r="CS26" s="56">
        <v>0</v>
      </c>
      <c r="CT26" s="56">
        <v>0</v>
      </c>
      <c r="CU26" s="56">
        <v>0</v>
      </c>
      <c r="CV26" s="54"/>
      <c r="CX26" s="110" t="s">
        <v>483</v>
      </c>
      <c r="CZ26" s="12">
        <v>1.9997255938402163</v>
      </c>
      <c r="DA26" s="12">
        <f t="shared" si="2"/>
        <v>4</v>
      </c>
      <c r="DB26" s="13"/>
    </row>
    <row r="27" spans="1:106" ht="16" customHeight="1">
      <c r="A27" s="4">
        <v>18</v>
      </c>
      <c r="B27" s="17" t="s">
        <v>229</v>
      </c>
      <c r="C27" s="15" t="s">
        <v>108</v>
      </c>
      <c r="D27" s="37"/>
      <c r="H27" s="20"/>
      <c r="I27" s="20">
        <v>26.09</v>
      </c>
      <c r="J27" s="20"/>
      <c r="K27" s="20"/>
      <c r="L27" s="20"/>
      <c r="M27" s="20"/>
      <c r="N27" s="20"/>
      <c r="O27" s="20"/>
      <c r="P27" s="20"/>
      <c r="Q27" s="20"/>
      <c r="R27" s="20"/>
      <c r="V27" s="9"/>
      <c r="W27" s="9"/>
      <c r="X27" s="9">
        <v>26.16</v>
      </c>
      <c r="Z27" s="9"/>
      <c r="AA27" s="9"/>
      <c r="AB27" s="9"/>
      <c r="AC27" s="9"/>
      <c r="AD27" s="9">
        <v>47.75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R27" s="25">
        <f t="shared" si="3"/>
        <v>100</v>
      </c>
      <c r="AS27" s="89"/>
      <c r="AT27" s="41">
        <v>0</v>
      </c>
      <c r="AU27" s="21">
        <f t="shared" si="10"/>
        <v>0</v>
      </c>
      <c r="AV27" s="21">
        <f t="shared" si="11"/>
        <v>0</v>
      </c>
      <c r="AW27" s="20">
        <f t="shared" si="12"/>
        <v>0</v>
      </c>
      <c r="AX27" s="20">
        <f t="shared" si="13"/>
        <v>0</v>
      </c>
      <c r="AY27" s="88">
        <f t="shared" si="9"/>
        <v>100</v>
      </c>
      <c r="AZ27" s="88"/>
      <c r="BA27" s="45" t="s">
        <v>228</v>
      </c>
      <c r="BC27" s="87" t="s">
        <v>189</v>
      </c>
      <c r="BE27" s="50" t="s">
        <v>14</v>
      </c>
      <c r="BF27" s="86">
        <f t="shared" si="6"/>
        <v>1.635102193887118</v>
      </c>
      <c r="BG27" s="50">
        <v>3</v>
      </c>
      <c r="BH27" s="50">
        <v>0</v>
      </c>
      <c r="BI27" s="50">
        <v>0</v>
      </c>
      <c r="BJ27" s="12"/>
      <c r="BK27" s="11">
        <v>0</v>
      </c>
      <c r="BL27" s="11">
        <v>1.0000327503405366</v>
      </c>
      <c r="BM27" s="11">
        <v>0</v>
      </c>
      <c r="BN27" s="11">
        <v>0</v>
      </c>
      <c r="BO27" s="11">
        <v>0</v>
      </c>
      <c r="BP27" s="11">
        <v>0</v>
      </c>
      <c r="BQ27" s="11">
        <v>0</v>
      </c>
      <c r="BR27" s="11">
        <v>0</v>
      </c>
      <c r="BS27" s="11">
        <v>0</v>
      </c>
      <c r="BT27" s="11">
        <v>0</v>
      </c>
      <c r="BU27" s="11">
        <v>0</v>
      </c>
      <c r="BV27" s="11">
        <v>0</v>
      </c>
      <c r="BW27" s="11">
        <v>0</v>
      </c>
      <c r="BX27" s="56">
        <v>0</v>
      </c>
      <c r="BY27" s="11">
        <v>0</v>
      </c>
      <c r="BZ27" s="34">
        <v>0</v>
      </c>
      <c r="CA27" s="11">
        <v>0</v>
      </c>
      <c r="CB27" s="11">
        <v>3</v>
      </c>
      <c r="CC27" s="11">
        <f t="shared" si="7"/>
        <v>0</v>
      </c>
      <c r="CD27" s="11">
        <f t="shared" si="8"/>
        <v>0</v>
      </c>
      <c r="CE27" s="54"/>
      <c r="CF27" s="56">
        <v>0</v>
      </c>
      <c r="CG27" s="56">
        <v>0</v>
      </c>
      <c r="CH27" s="56">
        <v>0</v>
      </c>
      <c r="CI27" s="56">
        <v>0</v>
      </c>
      <c r="CJ27" s="56">
        <v>0.99987677449955914</v>
      </c>
      <c r="CK27" s="56">
        <v>0</v>
      </c>
      <c r="CL27" s="56">
        <v>0</v>
      </c>
      <c r="CM27" s="56">
        <v>0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4"/>
      <c r="CX27" s="110" t="s">
        <v>483</v>
      </c>
      <c r="CZ27" s="12">
        <v>1.9999095248400958</v>
      </c>
      <c r="DA27" s="12">
        <f t="shared" si="2"/>
        <v>3</v>
      </c>
    </row>
    <row r="28" spans="1:106" ht="16" customHeight="1">
      <c r="A28" s="4">
        <v>19</v>
      </c>
      <c r="B28" s="17" t="s">
        <v>227</v>
      </c>
      <c r="C28" s="15" t="s">
        <v>108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U28" s="9">
        <v>32.57</v>
      </c>
      <c r="V28" s="9"/>
      <c r="W28" s="9"/>
      <c r="X28" s="9"/>
      <c r="Z28" s="9"/>
      <c r="AA28" s="9">
        <v>48.41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>
        <v>19.02</v>
      </c>
      <c r="AM28" s="9"/>
      <c r="AN28" s="9"/>
      <c r="AO28" s="9"/>
      <c r="AR28" s="25">
        <f t="shared" si="3"/>
        <v>99.999999999999986</v>
      </c>
      <c r="AS28" s="89"/>
      <c r="AT28" s="41">
        <v>0</v>
      </c>
      <c r="AU28" s="21">
        <f t="shared" si="10"/>
        <v>0</v>
      </c>
      <c r="AV28" s="21">
        <f t="shared" si="11"/>
        <v>0</v>
      </c>
      <c r="AW28" s="20">
        <f t="shared" si="12"/>
        <v>0</v>
      </c>
      <c r="AX28" s="20">
        <f t="shared" si="13"/>
        <v>0</v>
      </c>
      <c r="AY28" s="88">
        <f t="shared" si="9"/>
        <v>99.999999999999986</v>
      </c>
      <c r="AZ28" s="88"/>
      <c r="BA28" s="45" t="s">
        <v>226</v>
      </c>
      <c r="BC28" s="87" t="s">
        <v>189</v>
      </c>
      <c r="BE28" s="50" t="s">
        <v>105</v>
      </c>
      <c r="BF28" s="86">
        <f t="shared" si="6"/>
        <v>1.0157492593170123</v>
      </c>
      <c r="BG28" s="50">
        <v>4</v>
      </c>
      <c r="BH28" s="50">
        <v>0</v>
      </c>
      <c r="BI28" s="50">
        <v>0</v>
      </c>
      <c r="BJ28" s="12"/>
      <c r="BK28" s="11">
        <v>0</v>
      </c>
      <c r="BL28" s="11">
        <v>0</v>
      </c>
      <c r="BM28" s="11">
        <v>0</v>
      </c>
      <c r="BN28" s="11">
        <v>0</v>
      </c>
      <c r="BO28" s="11">
        <v>0</v>
      </c>
      <c r="BP28" s="11">
        <v>0</v>
      </c>
      <c r="BQ28" s="11">
        <v>0</v>
      </c>
      <c r="BR28" s="11">
        <v>0</v>
      </c>
      <c r="BS28" s="11">
        <v>0</v>
      </c>
      <c r="BT28" s="11">
        <v>0</v>
      </c>
      <c r="BU28" s="11">
        <v>0</v>
      </c>
      <c r="BV28" s="11">
        <v>0</v>
      </c>
      <c r="BW28" s="11">
        <v>0</v>
      </c>
      <c r="BX28" s="56">
        <v>0</v>
      </c>
      <c r="BY28" s="11">
        <v>4</v>
      </c>
      <c r="BZ28" s="34">
        <v>0</v>
      </c>
      <c r="CA28" s="11">
        <v>0</v>
      </c>
      <c r="CB28" s="11">
        <v>0</v>
      </c>
      <c r="CC28" s="11">
        <f t="shared" si="7"/>
        <v>0</v>
      </c>
      <c r="CD28" s="11">
        <f t="shared" si="8"/>
        <v>0</v>
      </c>
      <c r="CE28" s="54"/>
      <c r="CF28" s="56">
        <v>0</v>
      </c>
      <c r="CG28" s="56">
        <v>2.9999936898860788</v>
      </c>
      <c r="CH28" s="56">
        <v>0</v>
      </c>
      <c r="CI28" s="56">
        <v>0</v>
      </c>
      <c r="CJ28" s="56">
        <v>0</v>
      </c>
      <c r="CK28" s="56">
        <v>0</v>
      </c>
      <c r="CL28" s="56">
        <v>0</v>
      </c>
      <c r="CM28" s="56">
        <v>0</v>
      </c>
      <c r="CN28" s="56">
        <v>0</v>
      </c>
      <c r="CO28" s="56">
        <v>0</v>
      </c>
      <c r="CP28" s="56">
        <v>0</v>
      </c>
      <c r="CQ28" s="56">
        <v>0</v>
      </c>
      <c r="CR28" s="56">
        <v>0.9997166982263106</v>
      </c>
      <c r="CS28" s="56">
        <v>0</v>
      </c>
      <c r="CT28" s="56">
        <v>0</v>
      </c>
      <c r="CU28" s="56">
        <v>0</v>
      </c>
      <c r="CV28" s="54"/>
      <c r="CX28" s="110" t="s">
        <v>483</v>
      </c>
      <c r="CZ28" s="12">
        <v>3.9997103881123897</v>
      </c>
      <c r="DA28" s="12">
        <f t="shared" si="2"/>
        <v>4</v>
      </c>
    </row>
    <row r="29" spans="1:106" ht="16" customHeight="1">
      <c r="A29" s="4">
        <v>20</v>
      </c>
      <c r="B29" s="17" t="s">
        <v>225</v>
      </c>
      <c r="C29" s="15" t="s">
        <v>108</v>
      </c>
      <c r="H29" s="20"/>
      <c r="I29" s="20"/>
      <c r="J29" s="20"/>
      <c r="K29" s="20"/>
      <c r="L29" s="20">
        <v>69.95</v>
      </c>
      <c r="M29" s="20"/>
      <c r="N29" s="20"/>
      <c r="O29" s="20"/>
      <c r="P29" s="20"/>
      <c r="Q29" s="20"/>
      <c r="R29" s="20"/>
      <c r="V29" s="9"/>
      <c r="W29" s="9"/>
      <c r="X29" s="9">
        <v>30.06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R29" s="25">
        <f t="shared" si="3"/>
        <v>100.01</v>
      </c>
      <c r="AS29" s="89"/>
      <c r="AT29" s="41">
        <v>1.000010052451008</v>
      </c>
      <c r="AU29" s="21">
        <f t="shared" si="10"/>
        <v>69.95070316894801</v>
      </c>
      <c r="AV29" s="21">
        <f t="shared" si="11"/>
        <v>-7.0316894801287784E-4</v>
      </c>
      <c r="AW29" s="20">
        <f t="shared" si="12"/>
        <v>0</v>
      </c>
      <c r="AX29" s="20">
        <f t="shared" si="13"/>
        <v>0</v>
      </c>
      <c r="AY29" s="88">
        <f t="shared" si="9"/>
        <v>100.01</v>
      </c>
      <c r="AZ29" s="88"/>
      <c r="BA29" s="45" t="s">
        <v>224</v>
      </c>
      <c r="BC29" s="87" t="s">
        <v>189</v>
      </c>
      <c r="BE29" s="50" t="s">
        <v>14</v>
      </c>
      <c r="BF29" s="86">
        <f t="shared" si="6"/>
        <v>1.8788674292143257</v>
      </c>
      <c r="BG29" s="50">
        <v>3</v>
      </c>
      <c r="BH29" s="50">
        <v>0</v>
      </c>
      <c r="BI29" s="50">
        <v>0</v>
      </c>
      <c r="BJ29" s="12"/>
      <c r="BK29" s="11">
        <v>0</v>
      </c>
      <c r="BL29" s="11">
        <v>0</v>
      </c>
      <c r="BM29" s="11">
        <v>0</v>
      </c>
      <c r="BN29" s="11">
        <v>0</v>
      </c>
      <c r="BO29" s="11">
        <v>-2.0104834648648762E-5</v>
      </c>
      <c r="BP29" s="11">
        <v>2.000013403223099</v>
      </c>
      <c r="BQ29" s="11">
        <v>0</v>
      </c>
      <c r="BR29" s="11">
        <v>0</v>
      </c>
      <c r="BS29" s="11">
        <v>0</v>
      </c>
      <c r="BT29" s="11">
        <v>0</v>
      </c>
      <c r="BU29" s="11">
        <v>0</v>
      </c>
      <c r="BV29" s="11">
        <v>0</v>
      </c>
      <c r="BW29" s="11">
        <v>0</v>
      </c>
      <c r="BX29" s="56">
        <v>0</v>
      </c>
      <c r="BY29" s="11">
        <v>0</v>
      </c>
      <c r="BZ29" s="34">
        <v>0</v>
      </c>
      <c r="CA29" s="11">
        <v>0</v>
      </c>
      <c r="CB29" s="11">
        <v>3</v>
      </c>
      <c r="CC29" s="11">
        <f t="shared" si="7"/>
        <v>0</v>
      </c>
      <c r="CD29" s="11">
        <f t="shared" si="8"/>
        <v>0</v>
      </c>
      <c r="CE29" s="54"/>
      <c r="CF29" s="56">
        <v>0</v>
      </c>
      <c r="CG29" s="56">
        <v>0</v>
      </c>
      <c r="CH29" s="56">
        <v>0</v>
      </c>
      <c r="CI29" s="56">
        <v>0</v>
      </c>
      <c r="CJ29" s="56">
        <v>0</v>
      </c>
      <c r="CK29" s="56">
        <v>0</v>
      </c>
      <c r="CL29" s="56">
        <v>0</v>
      </c>
      <c r="CM29" s="56">
        <v>0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4"/>
      <c r="CX29" s="110" t="s">
        <v>483</v>
      </c>
      <c r="CZ29" s="12">
        <v>1.9999932983884503</v>
      </c>
      <c r="DA29" s="12">
        <f t="shared" si="2"/>
        <v>3</v>
      </c>
    </row>
    <row r="30" spans="1:106" ht="16" customHeight="1">
      <c r="A30" s="4">
        <v>21</v>
      </c>
      <c r="B30" s="5" t="s">
        <v>223</v>
      </c>
      <c r="C30" s="15" t="s">
        <v>108</v>
      </c>
      <c r="H30" s="20"/>
      <c r="I30" s="20"/>
      <c r="J30" s="20"/>
      <c r="K30" s="20"/>
      <c r="L30" s="20">
        <v>72.36</v>
      </c>
      <c r="M30" s="20"/>
      <c r="N30" s="20"/>
      <c r="O30" s="20"/>
      <c r="P30" s="20"/>
      <c r="Q30" s="20"/>
      <c r="R30" s="20"/>
      <c r="U30" s="9"/>
      <c r="V30" s="9"/>
      <c r="W30" s="9"/>
      <c r="X30" s="9">
        <v>27.64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R30" s="25">
        <f t="shared" si="3"/>
        <v>100</v>
      </c>
      <c r="AS30" s="89"/>
      <c r="AT30" s="41">
        <v>0.66661877810149195</v>
      </c>
      <c r="AU30" s="21">
        <f>L30*AT30</f>
        <v>48.236534783423956</v>
      </c>
      <c r="AV30" s="21">
        <f>L30*(1-AT30)</f>
        <v>24.123465216576044</v>
      </c>
      <c r="AW30" s="20">
        <f t="shared" si="12"/>
        <v>0</v>
      </c>
      <c r="AX30" s="20">
        <f t="shared" si="13"/>
        <v>0</v>
      </c>
      <c r="AY30" s="88">
        <f t="shared" si="9"/>
        <v>100</v>
      </c>
      <c r="AZ30" s="88"/>
      <c r="BA30" s="45" t="s">
        <v>38</v>
      </c>
      <c r="BC30" s="87" t="s">
        <v>189</v>
      </c>
      <c r="BE30" s="50" t="s">
        <v>14</v>
      </c>
      <c r="BF30" s="86">
        <f t="shared" si="6"/>
        <v>1.7276079754984686</v>
      </c>
      <c r="BG30" s="50">
        <v>4</v>
      </c>
      <c r="BH30" s="50">
        <v>0</v>
      </c>
      <c r="BI30" s="50">
        <v>0</v>
      </c>
      <c r="BJ30" s="12"/>
      <c r="BK30" s="11">
        <v>0</v>
      </c>
      <c r="BL30" s="11">
        <v>0</v>
      </c>
      <c r="BM30" s="11">
        <v>0</v>
      </c>
      <c r="BN30" s="11">
        <v>0</v>
      </c>
      <c r="BO30" s="11">
        <v>1.0001616268099927</v>
      </c>
      <c r="BP30" s="11">
        <v>1.999892248793337</v>
      </c>
      <c r="BQ30" s="11">
        <v>0</v>
      </c>
      <c r="BR30" s="11">
        <v>0</v>
      </c>
      <c r="BS30" s="11">
        <v>0</v>
      </c>
      <c r="BT30" s="11">
        <v>0</v>
      </c>
      <c r="BU30" s="11">
        <v>0</v>
      </c>
      <c r="BV30" s="11">
        <v>0</v>
      </c>
      <c r="BW30" s="11">
        <v>0</v>
      </c>
      <c r="BX30" s="56">
        <v>0</v>
      </c>
      <c r="BY30" s="11">
        <v>0</v>
      </c>
      <c r="BZ30" s="34">
        <v>0</v>
      </c>
      <c r="CA30" s="11">
        <v>0</v>
      </c>
      <c r="CB30" s="11">
        <v>4</v>
      </c>
      <c r="CC30" s="11">
        <f t="shared" si="7"/>
        <v>0</v>
      </c>
      <c r="CD30" s="11">
        <f t="shared" si="8"/>
        <v>0</v>
      </c>
      <c r="CE30" s="54"/>
      <c r="CF30" s="56">
        <v>0</v>
      </c>
      <c r="CG30" s="56">
        <v>0</v>
      </c>
      <c r="CH30" s="56">
        <v>0</v>
      </c>
      <c r="CI30" s="56">
        <v>0</v>
      </c>
      <c r="CJ30" s="56">
        <v>0</v>
      </c>
      <c r="CK30" s="56">
        <v>0</v>
      </c>
      <c r="CL30" s="56">
        <v>0</v>
      </c>
      <c r="CM30" s="56">
        <v>0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4"/>
      <c r="CX30" s="110" t="s">
        <v>483</v>
      </c>
      <c r="CZ30" s="12">
        <v>3.0000538756033297</v>
      </c>
      <c r="DA30" s="12">
        <f t="shared" si="2"/>
        <v>4</v>
      </c>
    </row>
    <row r="31" spans="1:106" ht="16" customHeight="1">
      <c r="A31" s="4">
        <v>22</v>
      </c>
      <c r="B31" s="5" t="s">
        <v>222</v>
      </c>
      <c r="C31" s="15" t="s">
        <v>108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U31" s="9"/>
      <c r="V31" s="9"/>
      <c r="W31" s="9"/>
      <c r="X31" s="9">
        <v>11.18</v>
      </c>
      <c r="Z31" s="9"/>
      <c r="AA31" s="9">
        <v>88.82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R31" s="25">
        <f t="shared" si="3"/>
        <v>100</v>
      </c>
      <c r="AS31" s="89"/>
      <c r="AT31" s="41">
        <v>0</v>
      </c>
      <c r="AU31" s="21">
        <f t="shared" si="10"/>
        <v>0</v>
      </c>
      <c r="AV31" s="21">
        <f t="shared" si="11"/>
        <v>0</v>
      </c>
      <c r="AW31" s="20">
        <f t="shared" si="12"/>
        <v>0</v>
      </c>
      <c r="AX31" s="20">
        <f t="shared" si="13"/>
        <v>0</v>
      </c>
      <c r="AY31" s="88">
        <f t="shared" si="9"/>
        <v>100</v>
      </c>
      <c r="AZ31" s="88"/>
      <c r="BA31" s="45" t="s">
        <v>221</v>
      </c>
      <c r="BC31" s="87" t="s">
        <v>189</v>
      </c>
      <c r="BE31" s="50" t="s">
        <v>14</v>
      </c>
      <c r="BF31" s="86">
        <f t="shared" si="6"/>
        <v>0.6987936746046628</v>
      </c>
      <c r="BG31" s="50">
        <v>1</v>
      </c>
      <c r="BH31" s="50">
        <v>0</v>
      </c>
      <c r="BI31" s="50">
        <v>0</v>
      </c>
      <c r="BJ31" s="12"/>
      <c r="BK31" s="11">
        <v>0</v>
      </c>
      <c r="BL31" s="11">
        <v>0</v>
      </c>
      <c r="BM31" s="11">
        <v>0</v>
      </c>
      <c r="BN31" s="11">
        <v>0</v>
      </c>
      <c r="BO31" s="11">
        <v>0</v>
      </c>
      <c r="BP31" s="11">
        <v>0</v>
      </c>
      <c r="BQ31" s="11">
        <v>0</v>
      </c>
      <c r="BR31" s="11">
        <v>0</v>
      </c>
      <c r="BS31" s="11">
        <v>0</v>
      </c>
      <c r="BT31" s="11">
        <v>0</v>
      </c>
      <c r="BU31" s="11">
        <v>0</v>
      </c>
      <c r="BV31" s="11">
        <v>0</v>
      </c>
      <c r="BW31" s="11">
        <v>0</v>
      </c>
      <c r="BX31" s="56">
        <v>0</v>
      </c>
      <c r="BY31" s="11">
        <v>0</v>
      </c>
      <c r="BZ31" s="34">
        <v>0</v>
      </c>
      <c r="CA31" s="11">
        <v>0</v>
      </c>
      <c r="CB31" s="11">
        <v>1</v>
      </c>
      <c r="CC31" s="11">
        <f t="shared" si="7"/>
        <v>0</v>
      </c>
      <c r="CD31" s="11">
        <f t="shared" si="8"/>
        <v>0</v>
      </c>
      <c r="CE31" s="54"/>
      <c r="CF31" s="56">
        <v>0</v>
      </c>
      <c r="CG31" s="56">
        <v>2.0002007476223187</v>
      </c>
      <c r="CH31" s="56">
        <v>0</v>
      </c>
      <c r="CI31" s="56">
        <v>0</v>
      </c>
      <c r="CJ31" s="56">
        <v>0</v>
      </c>
      <c r="CK31" s="56">
        <v>0</v>
      </c>
      <c r="CL31" s="56">
        <v>0</v>
      </c>
      <c r="CM31" s="56">
        <v>0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4"/>
      <c r="CX31" s="110" t="s">
        <v>483</v>
      </c>
      <c r="CZ31" s="12">
        <v>2.0002007476223187</v>
      </c>
      <c r="DA31" s="12">
        <f t="shared" si="2"/>
        <v>1</v>
      </c>
    </row>
    <row r="32" spans="1:106" ht="16" customHeight="1">
      <c r="A32" s="4">
        <v>23</v>
      </c>
      <c r="B32" s="5" t="s">
        <v>220</v>
      </c>
      <c r="C32" s="15" t="s">
        <v>108</v>
      </c>
      <c r="H32" s="20"/>
      <c r="I32" s="20"/>
      <c r="J32" s="20">
        <v>42.5</v>
      </c>
      <c r="K32" s="20"/>
      <c r="L32" s="20"/>
      <c r="M32" s="20"/>
      <c r="N32" s="20"/>
      <c r="O32" s="20"/>
      <c r="P32" s="20"/>
      <c r="Q32" s="20"/>
      <c r="R32" s="20"/>
      <c r="U32" s="9"/>
      <c r="V32" s="9"/>
      <c r="W32" s="9"/>
      <c r="X32" s="9">
        <v>50.4</v>
      </c>
      <c r="Z32" s="9"/>
      <c r="AA32" s="9"/>
      <c r="AB32" s="9">
        <v>7.1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R32" s="25">
        <f t="shared" si="3"/>
        <v>100</v>
      </c>
      <c r="AS32" s="89"/>
      <c r="AT32" s="41">
        <v>0</v>
      </c>
      <c r="AU32" s="21">
        <f t="shared" si="10"/>
        <v>0</v>
      </c>
      <c r="AV32" s="21">
        <f t="shared" si="11"/>
        <v>0</v>
      </c>
      <c r="AW32" s="20">
        <f t="shared" si="12"/>
        <v>0</v>
      </c>
      <c r="AX32" s="20">
        <f t="shared" si="13"/>
        <v>0</v>
      </c>
      <c r="AY32" s="88">
        <f t="shared" si="9"/>
        <v>100</v>
      </c>
      <c r="AZ32" s="88"/>
      <c r="BA32" s="45" t="s">
        <v>197</v>
      </c>
      <c r="BC32" s="87" t="s">
        <v>189</v>
      </c>
      <c r="BE32" s="50" t="s">
        <v>14</v>
      </c>
      <c r="BF32" s="86">
        <f t="shared" si="6"/>
        <v>3.1501968873054564</v>
      </c>
      <c r="BG32" s="50">
        <v>4</v>
      </c>
      <c r="BH32" s="50">
        <v>0</v>
      </c>
      <c r="BI32" s="50">
        <v>0</v>
      </c>
      <c r="BJ32" s="12"/>
      <c r="BK32" s="11">
        <v>0</v>
      </c>
      <c r="BL32" s="11">
        <v>0</v>
      </c>
      <c r="BM32" s="11">
        <v>2.0000668217028297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56">
        <v>0</v>
      </c>
      <c r="BY32" s="11">
        <v>0</v>
      </c>
      <c r="BZ32" s="34">
        <v>0</v>
      </c>
      <c r="CA32" s="11">
        <v>0</v>
      </c>
      <c r="CB32" s="11">
        <v>4</v>
      </c>
      <c r="CC32" s="11">
        <f t="shared" si="7"/>
        <v>0</v>
      </c>
      <c r="CD32" s="11">
        <f t="shared" si="8"/>
        <v>0</v>
      </c>
      <c r="CE32" s="54"/>
      <c r="CF32" s="56">
        <v>0</v>
      </c>
      <c r="CG32" s="56">
        <v>0</v>
      </c>
      <c r="CH32" s="56">
        <v>1.0003470329171698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4"/>
      <c r="CX32" s="110" t="s">
        <v>483</v>
      </c>
      <c r="CZ32" s="12">
        <v>3.0004138546199997</v>
      </c>
      <c r="DA32" s="12">
        <f t="shared" si="2"/>
        <v>4</v>
      </c>
    </row>
    <row r="33" spans="1:105" ht="16" customHeight="1">
      <c r="A33" s="4">
        <v>24</v>
      </c>
      <c r="B33" s="17" t="s">
        <v>219</v>
      </c>
      <c r="C33" s="15" t="s">
        <v>108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U33" s="9"/>
      <c r="V33" s="9"/>
      <c r="W33" s="9"/>
      <c r="X33" s="9">
        <v>17.43</v>
      </c>
      <c r="Z33" s="9"/>
      <c r="AA33" s="9"/>
      <c r="AB33" s="9"/>
      <c r="AC33" s="9"/>
      <c r="AD33" s="9"/>
      <c r="AE33" s="9">
        <v>56.44</v>
      </c>
      <c r="AF33" s="9"/>
      <c r="AG33" s="9"/>
      <c r="AH33" s="9"/>
      <c r="AI33" s="9"/>
      <c r="AJ33" s="9">
        <v>26.13</v>
      </c>
      <c r="AK33" s="9"/>
      <c r="AL33" s="9"/>
      <c r="AM33" s="9"/>
      <c r="AN33" s="9"/>
      <c r="AO33" s="9"/>
      <c r="AR33" s="25">
        <f t="shared" si="3"/>
        <v>100</v>
      </c>
      <c r="AS33" s="89"/>
      <c r="AT33" s="41">
        <v>0</v>
      </c>
      <c r="AU33" s="21">
        <f t="shared" si="10"/>
        <v>0</v>
      </c>
      <c r="AV33" s="21">
        <f t="shared" si="11"/>
        <v>0</v>
      </c>
      <c r="AW33" s="20">
        <f t="shared" si="12"/>
        <v>0</v>
      </c>
      <c r="AX33" s="20">
        <f t="shared" si="13"/>
        <v>0</v>
      </c>
      <c r="AY33" s="88">
        <f t="shared" si="9"/>
        <v>100</v>
      </c>
      <c r="AZ33" s="88"/>
      <c r="BA33" s="91" t="s">
        <v>218</v>
      </c>
      <c r="BC33" s="87" t="s">
        <v>189</v>
      </c>
      <c r="BE33" s="50" t="s">
        <v>14</v>
      </c>
      <c r="BF33" s="86">
        <f t="shared" si="6"/>
        <v>1.0894430901931371</v>
      </c>
      <c r="BG33" s="50">
        <v>4</v>
      </c>
      <c r="BH33" s="50">
        <v>0</v>
      </c>
      <c r="BI33" s="50">
        <v>0</v>
      </c>
      <c r="BJ33" s="12"/>
      <c r="BK33" s="11">
        <v>0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0</v>
      </c>
      <c r="BS33" s="11">
        <v>0</v>
      </c>
      <c r="BT33" s="11">
        <v>0</v>
      </c>
      <c r="BU33" s="11">
        <v>0</v>
      </c>
      <c r="BV33" s="11">
        <v>0</v>
      </c>
      <c r="BW33" s="11">
        <v>0</v>
      </c>
      <c r="BX33" s="56">
        <v>0</v>
      </c>
      <c r="BY33" s="11">
        <v>0</v>
      </c>
      <c r="BZ33" s="34">
        <v>0</v>
      </c>
      <c r="CA33" s="11">
        <v>0</v>
      </c>
      <c r="CB33" s="11">
        <v>4</v>
      </c>
      <c r="CC33" s="11">
        <f t="shared" si="7"/>
        <v>0</v>
      </c>
      <c r="CD33" s="11">
        <f t="shared" si="8"/>
        <v>0</v>
      </c>
      <c r="CE33" s="54"/>
      <c r="CF33" s="56">
        <v>0</v>
      </c>
      <c r="CG33" s="56">
        <v>0</v>
      </c>
      <c r="CH33" s="56">
        <v>0</v>
      </c>
      <c r="CI33" s="56">
        <v>0</v>
      </c>
      <c r="CJ33" s="56">
        <v>0</v>
      </c>
      <c r="CK33" s="56">
        <v>1.0001213458356315</v>
      </c>
      <c r="CL33" s="56">
        <v>0</v>
      </c>
      <c r="CM33" s="56">
        <v>0</v>
      </c>
      <c r="CN33" s="56">
        <v>0</v>
      </c>
      <c r="CO33" s="56">
        <v>0</v>
      </c>
      <c r="CP33" s="56">
        <v>0.99988458561410076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4"/>
      <c r="CX33" s="110" t="s">
        <v>483</v>
      </c>
      <c r="CZ33" s="12">
        <v>2.0000059314497323</v>
      </c>
      <c r="DA33" s="12">
        <f t="shared" si="2"/>
        <v>4</v>
      </c>
    </row>
    <row r="34" spans="1:105" ht="16" customHeight="1">
      <c r="A34" s="4">
        <v>25</v>
      </c>
      <c r="B34" s="17" t="s">
        <v>217</v>
      </c>
      <c r="C34" s="15" t="s">
        <v>108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9"/>
      <c r="V34" s="9"/>
      <c r="W34" s="9"/>
      <c r="X34" s="9">
        <v>17.96</v>
      </c>
      <c r="Z34" s="9"/>
      <c r="AA34" s="9"/>
      <c r="AB34" s="9"/>
      <c r="AC34" s="9"/>
      <c r="AD34" s="9"/>
      <c r="AE34" s="9">
        <v>77.540000000000006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  <c r="AR34" s="25">
        <f t="shared" si="3"/>
        <v>95.5</v>
      </c>
      <c r="AS34" s="89"/>
      <c r="AT34" s="41">
        <v>0</v>
      </c>
      <c r="AU34" s="21">
        <f t="shared" si="10"/>
        <v>0</v>
      </c>
      <c r="AV34" s="21">
        <f t="shared" si="11"/>
        <v>0</v>
      </c>
      <c r="AW34" s="20">
        <f t="shared" si="12"/>
        <v>0</v>
      </c>
      <c r="AX34" s="20">
        <f t="shared" si="13"/>
        <v>4.4943967331291539</v>
      </c>
      <c r="AY34" s="88">
        <f t="shared" si="9"/>
        <v>99.99439673312915</v>
      </c>
      <c r="AZ34" s="88"/>
      <c r="BA34" s="45" t="s">
        <v>39</v>
      </c>
      <c r="BC34" s="87" t="s">
        <v>189</v>
      </c>
      <c r="BE34" s="50" t="s">
        <v>14</v>
      </c>
      <c r="BF34" s="86">
        <f t="shared" si="6"/>
        <v>1.1225701606350398</v>
      </c>
      <c r="BG34" s="50">
        <v>3</v>
      </c>
      <c r="BH34" s="50">
        <v>0</v>
      </c>
      <c r="BI34" s="50">
        <v>1</v>
      </c>
      <c r="BJ34" s="12"/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56">
        <v>0</v>
      </c>
      <c r="BY34" s="11">
        <v>0</v>
      </c>
      <c r="BZ34" s="34">
        <v>0</v>
      </c>
      <c r="CA34" s="11">
        <v>0</v>
      </c>
      <c r="CB34" s="11">
        <v>3</v>
      </c>
      <c r="CC34" s="11">
        <f t="shared" si="7"/>
        <v>0</v>
      </c>
      <c r="CD34" s="11">
        <f t="shared" si="8"/>
        <v>1</v>
      </c>
      <c r="CE34" s="54"/>
      <c r="CF34" s="56">
        <v>0</v>
      </c>
      <c r="CG34" s="56">
        <v>0</v>
      </c>
      <c r="CH34" s="56">
        <v>0</v>
      </c>
      <c r="CI34" s="56">
        <v>0</v>
      </c>
      <c r="CJ34" s="56">
        <v>0</v>
      </c>
      <c r="CK34" s="56">
        <v>1.0001008730254275</v>
      </c>
      <c r="CL34" s="56">
        <v>0</v>
      </c>
      <c r="CM34" s="56">
        <v>0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4"/>
      <c r="CX34" s="110" t="s">
        <v>483</v>
      </c>
      <c r="CZ34" s="12">
        <v>1.0001008730254275</v>
      </c>
      <c r="DA34" s="12">
        <f t="shared" ref="DA34:DA51" si="14">BZ34+CA34+CB34+BY34</f>
        <v>3</v>
      </c>
    </row>
    <row r="35" spans="1:105" ht="16" customHeight="1">
      <c r="A35" s="4">
        <v>26</v>
      </c>
      <c r="B35" s="17" t="s">
        <v>216</v>
      </c>
      <c r="C35" s="15" t="s">
        <v>108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9"/>
      <c r="V35" s="9"/>
      <c r="W35" s="9">
        <v>2.5</v>
      </c>
      <c r="X35" s="9">
        <v>13.56</v>
      </c>
      <c r="Z35" s="9"/>
      <c r="AA35" s="9"/>
      <c r="AB35" s="9"/>
      <c r="AC35" s="9"/>
      <c r="AD35" s="9"/>
      <c r="AE35" s="9">
        <v>73.150000000000006</v>
      </c>
      <c r="AF35" s="9">
        <v>10.79</v>
      </c>
      <c r="AG35" s="9"/>
      <c r="AH35" s="9"/>
      <c r="AI35" s="9"/>
      <c r="AJ35" s="9"/>
      <c r="AK35" s="9"/>
      <c r="AL35" s="9"/>
      <c r="AM35" s="9"/>
      <c r="AN35" s="9"/>
      <c r="AO35" s="9"/>
      <c r="AR35" s="25">
        <f t="shared" si="3"/>
        <v>100</v>
      </c>
      <c r="AS35" s="89"/>
      <c r="AT35" s="41">
        <v>0</v>
      </c>
      <c r="AU35" s="21">
        <f t="shared" si="10"/>
        <v>0</v>
      </c>
      <c r="AV35" s="21">
        <f t="shared" si="11"/>
        <v>0</v>
      </c>
      <c r="AW35" s="20">
        <f t="shared" si="12"/>
        <v>0</v>
      </c>
      <c r="AX35" s="20">
        <f t="shared" si="13"/>
        <v>0</v>
      </c>
      <c r="AY35" s="88">
        <f t="shared" si="9"/>
        <v>100</v>
      </c>
      <c r="AZ35" s="88"/>
      <c r="BA35" s="90" t="s">
        <v>215</v>
      </c>
      <c r="BC35" s="87" t="s">
        <v>189</v>
      </c>
      <c r="BE35" s="50" t="s">
        <v>14</v>
      </c>
      <c r="BF35" s="86">
        <f t="shared" si="6"/>
        <v>0.84755297206075375</v>
      </c>
      <c r="BG35" s="50">
        <v>12</v>
      </c>
      <c r="BH35" s="50">
        <v>0</v>
      </c>
      <c r="BI35" s="50">
        <v>0</v>
      </c>
      <c r="BJ35" s="12"/>
      <c r="BK35" s="11">
        <v>0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0</v>
      </c>
      <c r="BS35" s="11">
        <v>0</v>
      </c>
      <c r="BT35" s="11">
        <v>0</v>
      </c>
      <c r="BU35" s="11">
        <v>0</v>
      </c>
      <c r="BV35" s="11">
        <v>0</v>
      </c>
      <c r="BW35" s="11">
        <v>0</v>
      </c>
      <c r="BX35" s="56">
        <v>0</v>
      </c>
      <c r="BY35" s="11">
        <v>0</v>
      </c>
      <c r="BZ35" s="34">
        <v>0</v>
      </c>
      <c r="CA35" s="11">
        <v>0.99839273683792751</v>
      </c>
      <c r="CB35" s="11">
        <v>11.999999999999998</v>
      </c>
      <c r="CC35" s="11">
        <f t="shared" si="7"/>
        <v>0</v>
      </c>
      <c r="CD35" s="11">
        <f t="shared" si="8"/>
        <v>0</v>
      </c>
      <c r="CE35" s="54"/>
      <c r="CF35" s="56">
        <v>0</v>
      </c>
      <c r="CG35" s="56">
        <v>0</v>
      </c>
      <c r="CH35" s="56">
        <v>0</v>
      </c>
      <c r="CI35" s="56">
        <v>0</v>
      </c>
      <c r="CJ35" s="56">
        <v>0</v>
      </c>
      <c r="CK35" s="56">
        <v>4.9984916885912467</v>
      </c>
      <c r="CL35" s="56">
        <v>2.9989146842825702</v>
      </c>
      <c r="CM35" s="56">
        <v>0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4"/>
      <c r="CX35" s="110" t="s">
        <v>483</v>
      </c>
      <c r="CZ35" s="12">
        <v>7.9974063728738169</v>
      </c>
      <c r="DA35" s="12">
        <f t="shared" si="14"/>
        <v>12.998392736837925</v>
      </c>
    </row>
    <row r="36" spans="1:105" ht="16" customHeight="1">
      <c r="A36" s="4">
        <v>27</v>
      </c>
      <c r="B36" s="17" t="s">
        <v>131</v>
      </c>
      <c r="C36" s="15" t="s">
        <v>108</v>
      </c>
      <c r="H36" s="20"/>
      <c r="I36" s="20"/>
      <c r="J36" s="20"/>
      <c r="K36" s="20"/>
      <c r="L36" s="20"/>
      <c r="M36" s="20"/>
      <c r="N36" s="20"/>
      <c r="O36" s="20"/>
      <c r="P36" s="20"/>
      <c r="Q36" s="20">
        <v>39.36</v>
      </c>
      <c r="R36" s="20"/>
      <c r="S36" s="20"/>
      <c r="T36" s="20">
        <v>18.25</v>
      </c>
      <c r="U36" s="9"/>
      <c r="V36" s="9">
        <v>1.24</v>
      </c>
      <c r="W36" s="9">
        <v>2.3199999999999998</v>
      </c>
      <c r="X36" s="9">
        <v>38.76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R36" s="25">
        <f t="shared" si="3"/>
        <v>99.93</v>
      </c>
      <c r="AS36" s="89"/>
      <c r="AT36" s="41">
        <v>0</v>
      </c>
      <c r="AU36" s="21">
        <f t="shared" si="10"/>
        <v>0</v>
      </c>
      <c r="AV36" s="21">
        <f t="shared" si="11"/>
        <v>0</v>
      </c>
      <c r="AW36" s="20">
        <f t="shared" si="12"/>
        <v>0</v>
      </c>
      <c r="AX36" s="20">
        <f t="shared" si="13"/>
        <v>0</v>
      </c>
      <c r="AY36" s="88">
        <f t="shared" si="9"/>
        <v>99.93</v>
      </c>
      <c r="AZ36" s="88"/>
      <c r="BA36" s="45" t="s">
        <v>214</v>
      </c>
      <c r="BC36" s="87" t="s">
        <v>189</v>
      </c>
      <c r="BE36" s="50" t="s">
        <v>14</v>
      </c>
      <c r="BF36" s="86">
        <f t="shared" si="6"/>
        <v>2.422651415713482</v>
      </c>
      <c r="BG36" s="50">
        <f>12+1/3</f>
        <v>12.333333333333334</v>
      </c>
      <c r="BH36" s="50">
        <v>0</v>
      </c>
      <c r="BI36" s="50">
        <v>0</v>
      </c>
      <c r="BJ36" s="12"/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4.9996383213723945</v>
      </c>
      <c r="BV36" s="11">
        <v>0</v>
      </c>
      <c r="BW36" s="11">
        <v>0</v>
      </c>
      <c r="BX36" s="56">
        <v>2.376263151779062</v>
      </c>
      <c r="BY36" s="11">
        <v>0</v>
      </c>
      <c r="BZ36" s="34">
        <v>0.33227234561102797</v>
      </c>
      <c r="CA36" s="11">
        <v>0.33313827574506188</v>
      </c>
      <c r="CB36" s="11">
        <v>12.333333333333334</v>
      </c>
      <c r="CC36" s="11">
        <f t="shared" si="7"/>
        <v>0</v>
      </c>
      <c r="CD36" s="11">
        <f t="shared" si="8"/>
        <v>0</v>
      </c>
      <c r="CE36" s="54"/>
      <c r="CF36" s="56">
        <v>0</v>
      </c>
      <c r="CG36" s="56">
        <v>0</v>
      </c>
      <c r="CH36" s="56">
        <v>0</v>
      </c>
      <c r="CI36" s="56">
        <v>0</v>
      </c>
      <c r="CJ36" s="56">
        <v>0</v>
      </c>
      <c r="CK36" s="56">
        <v>0</v>
      </c>
      <c r="CL36" s="56">
        <v>0</v>
      </c>
      <c r="CM36" s="56">
        <v>0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4"/>
      <c r="CX36" s="110" t="s">
        <v>483</v>
      </c>
      <c r="CZ36" s="12">
        <v>7.3759014731514565</v>
      </c>
      <c r="DA36" s="12">
        <f t="shared" si="14"/>
        <v>12.998743954689424</v>
      </c>
    </row>
    <row r="37" spans="1:105" ht="16" customHeight="1">
      <c r="A37" s="4">
        <v>28</v>
      </c>
      <c r="B37" s="17" t="s">
        <v>213</v>
      </c>
      <c r="C37" s="15" t="s">
        <v>108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9"/>
      <c r="V37" s="9"/>
      <c r="W37" s="9"/>
      <c r="X37" s="9">
        <v>21.23</v>
      </c>
      <c r="Z37" s="9"/>
      <c r="AA37" s="9"/>
      <c r="AB37" s="9"/>
      <c r="AC37" s="9"/>
      <c r="AD37" s="9"/>
      <c r="AE37" s="9"/>
      <c r="AF37" s="9"/>
      <c r="AG37" s="9">
        <v>78.77</v>
      </c>
      <c r="AH37" s="9"/>
      <c r="AI37" s="9"/>
      <c r="AJ37" s="9"/>
      <c r="AK37" s="9"/>
      <c r="AL37" s="9"/>
      <c r="AM37" s="9"/>
      <c r="AN37" s="9"/>
      <c r="AO37" s="9"/>
      <c r="AR37" s="25">
        <f t="shared" si="3"/>
        <v>100</v>
      </c>
      <c r="AS37" s="89"/>
      <c r="AT37" s="41">
        <v>0</v>
      </c>
      <c r="AU37" s="21">
        <f t="shared" si="10"/>
        <v>0</v>
      </c>
      <c r="AV37" s="21">
        <f t="shared" si="11"/>
        <v>0</v>
      </c>
      <c r="AW37" s="20">
        <f t="shared" si="12"/>
        <v>0</v>
      </c>
      <c r="AX37" s="20">
        <f t="shared" si="13"/>
        <v>0</v>
      </c>
      <c r="AY37" s="88">
        <f t="shared" si="9"/>
        <v>100</v>
      </c>
      <c r="AZ37" s="88"/>
      <c r="BA37" s="45" t="s">
        <v>212</v>
      </c>
      <c r="BC37" s="87" t="s">
        <v>189</v>
      </c>
      <c r="BE37" s="50" t="s">
        <v>14</v>
      </c>
      <c r="BF37" s="86">
        <f t="shared" si="6"/>
        <v>1.3269579348709295</v>
      </c>
      <c r="BG37" s="50">
        <v>2</v>
      </c>
      <c r="BH37" s="50">
        <v>0</v>
      </c>
      <c r="BI37" s="50">
        <v>0</v>
      </c>
      <c r="BJ37" s="12"/>
      <c r="BK37" s="11">
        <v>0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0</v>
      </c>
      <c r="BS37" s="11">
        <v>0</v>
      </c>
      <c r="BT37" s="11">
        <v>0</v>
      </c>
      <c r="BU37" s="11">
        <v>0</v>
      </c>
      <c r="BV37" s="11">
        <v>0</v>
      </c>
      <c r="BW37" s="11">
        <v>0</v>
      </c>
      <c r="BX37" s="56">
        <v>0</v>
      </c>
      <c r="BY37" s="11">
        <v>0</v>
      </c>
      <c r="BZ37" s="34">
        <v>0</v>
      </c>
      <c r="CA37" s="11">
        <v>0</v>
      </c>
      <c r="CB37" s="11">
        <v>2</v>
      </c>
      <c r="CC37" s="11">
        <f t="shared" si="7"/>
        <v>0</v>
      </c>
      <c r="CD37" s="11">
        <f t="shared" si="8"/>
        <v>0</v>
      </c>
      <c r="CE37" s="54"/>
      <c r="CF37" s="56">
        <v>0</v>
      </c>
      <c r="CG37" s="56">
        <v>0</v>
      </c>
      <c r="CH37" s="56">
        <v>0</v>
      </c>
      <c r="CI37" s="56">
        <v>0</v>
      </c>
      <c r="CJ37" s="56">
        <v>0</v>
      </c>
      <c r="CK37" s="56">
        <v>0</v>
      </c>
      <c r="CL37" s="56">
        <v>0</v>
      </c>
      <c r="CM37" s="56">
        <v>1.0001068004839115</v>
      </c>
      <c r="CN37" s="56">
        <v>0</v>
      </c>
      <c r="CO37" s="56">
        <v>0</v>
      </c>
      <c r="CP37" s="56">
        <v>0</v>
      </c>
      <c r="CQ37" s="56">
        <v>0</v>
      </c>
      <c r="CR37" s="56">
        <v>0</v>
      </c>
      <c r="CS37" s="56">
        <v>0</v>
      </c>
      <c r="CT37" s="56">
        <v>0</v>
      </c>
      <c r="CU37" s="56">
        <v>0</v>
      </c>
      <c r="CV37" s="54"/>
      <c r="CX37" s="110" t="s">
        <v>483</v>
      </c>
      <c r="CZ37" s="12">
        <v>1.0001068004839115</v>
      </c>
      <c r="DA37" s="12">
        <f t="shared" si="14"/>
        <v>2</v>
      </c>
    </row>
    <row r="38" spans="1:105" ht="16" customHeight="1">
      <c r="A38" s="4">
        <v>29</v>
      </c>
      <c r="B38" s="17" t="s">
        <v>211</v>
      </c>
      <c r="C38" s="15" t="s">
        <v>108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9">
        <v>17.46</v>
      </c>
      <c r="V38" s="9"/>
      <c r="W38" s="9"/>
      <c r="X38" s="9">
        <v>34.840000000000003</v>
      </c>
      <c r="Z38" s="9"/>
      <c r="AA38" s="9"/>
      <c r="AB38" s="9"/>
      <c r="AC38" s="9"/>
      <c r="AD38" s="9">
        <v>47.7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R38" s="25">
        <f t="shared" si="3"/>
        <v>100</v>
      </c>
      <c r="AS38" s="89"/>
      <c r="AT38" s="41">
        <v>0</v>
      </c>
      <c r="AU38" s="21">
        <f t="shared" si="10"/>
        <v>0</v>
      </c>
      <c r="AV38" s="21">
        <f t="shared" si="11"/>
        <v>0</v>
      </c>
      <c r="AW38" s="20">
        <f t="shared" si="12"/>
        <v>0</v>
      </c>
      <c r="AX38" s="20">
        <f t="shared" si="13"/>
        <v>0</v>
      </c>
      <c r="AY38" s="88">
        <f t="shared" si="9"/>
        <v>100</v>
      </c>
      <c r="AZ38" s="88"/>
      <c r="BA38" s="45" t="s">
        <v>210</v>
      </c>
      <c r="BC38" s="87" t="s">
        <v>189</v>
      </c>
      <c r="BE38" s="50" t="s">
        <v>14</v>
      </c>
      <c r="BF38" s="86">
        <f t="shared" si="6"/>
        <v>2.177636102256391</v>
      </c>
      <c r="BG38" s="50">
        <v>4</v>
      </c>
      <c r="BH38" s="50">
        <v>0</v>
      </c>
      <c r="BI38" s="50">
        <v>0</v>
      </c>
      <c r="BJ38" s="12"/>
      <c r="BK38" s="11">
        <v>0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0</v>
      </c>
      <c r="BW38" s="11">
        <v>0</v>
      </c>
      <c r="BX38" s="56">
        <v>0</v>
      </c>
      <c r="BY38" s="11">
        <v>1.0002019076133923</v>
      </c>
      <c r="BZ38" s="34">
        <v>0</v>
      </c>
      <c r="CA38" s="11">
        <v>0</v>
      </c>
      <c r="CB38" s="11">
        <v>4</v>
      </c>
      <c r="CC38" s="11">
        <f t="shared" si="7"/>
        <v>0</v>
      </c>
      <c r="CD38" s="11">
        <f t="shared" si="8"/>
        <v>0</v>
      </c>
      <c r="CE38" s="54"/>
      <c r="CF38" s="56">
        <v>0</v>
      </c>
      <c r="CG38" s="56">
        <v>0</v>
      </c>
      <c r="CH38" s="56">
        <v>0</v>
      </c>
      <c r="CI38" s="56">
        <v>0</v>
      </c>
      <c r="CJ38" s="56">
        <v>0.9999765452057745</v>
      </c>
      <c r="CK38" s="56">
        <v>0</v>
      </c>
      <c r="CL38" s="56">
        <v>0</v>
      </c>
      <c r="CM38" s="56">
        <v>0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4"/>
      <c r="CX38" s="110" t="s">
        <v>483</v>
      </c>
      <c r="CZ38" s="12">
        <v>0.9999765452057745</v>
      </c>
      <c r="DA38" s="12">
        <f t="shared" si="14"/>
        <v>5.0002019076133921</v>
      </c>
    </row>
    <row r="39" spans="1:105" ht="16" customHeight="1">
      <c r="A39" s="4">
        <v>30</v>
      </c>
      <c r="B39" s="17" t="s">
        <v>209</v>
      </c>
      <c r="C39" s="15" t="s">
        <v>108</v>
      </c>
      <c r="H39" s="20"/>
      <c r="I39" s="20">
        <v>59.94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9"/>
      <c r="V39" s="9"/>
      <c r="W39" s="9"/>
      <c r="X39" s="9">
        <v>40.06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R39" s="25">
        <f t="shared" si="3"/>
        <v>100</v>
      </c>
      <c r="AS39" s="89"/>
      <c r="AT39" s="41">
        <v>0</v>
      </c>
      <c r="AU39" s="21">
        <f t="shared" si="10"/>
        <v>0</v>
      </c>
      <c r="AV39" s="21">
        <f t="shared" si="11"/>
        <v>0</v>
      </c>
      <c r="AW39" s="20">
        <f t="shared" si="12"/>
        <v>0</v>
      </c>
      <c r="AX39" s="20">
        <f t="shared" si="13"/>
        <v>0</v>
      </c>
      <c r="AY39" s="88">
        <f t="shared" si="9"/>
        <v>100</v>
      </c>
      <c r="AZ39" s="88"/>
      <c r="BA39" s="45" t="s">
        <v>208</v>
      </c>
      <c r="BC39" s="87" t="s">
        <v>189</v>
      </c>
      <c r="BE39" s="50" t="s">
        <v>14</v>
      </c>
      <c r="BF39" s="86">
        <f t="shared" si="6"/>
        <v>2.5039064941558848</v>
      </c>
      <c r="BG39" s="50">
        <v>2</v>
      </c>
      <c r="BH39" s="50">
        <v>0</v>
      </c>
      <c r="BI39" s="50">
        <v>0</v>
      </c>
      <c r="BJ39" s="12"/>
      <c r="BK39" s="11">
        <v>0</v>
      </c>
      <c r="BL39" s="11">
        <v>1.000212823430991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0</v>
      </c>
      <c r="BV39" s="11">
        <v>0</v>
      </c>
      <c r="BW39" s="11">
        <v>0</v>
      </c>
      <c r="BX39" s="56">
        <v>0</v>
      </c>
      <c r="BY39" s="11">
        <v>0</v>
      </c>
      <c r="BZ39" s="34">
        <v>0</v>
      </c>
      <c r="CA39" s="11">
        <v>0</v>
      </c>
      <c r="CB39" s="11">
        <v>2</v>
      </c>
      <c r="CC39" s="11">
        <f t="shared" si="7"/>
        <v>0</v>
      </c>
      <c r="CD39" s="11">
        <f t="shared" si="8"/>
        <v>0</v>
      </c>
      <c r="CE39" s="54"/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0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4"/>
      <c r="CX39" s="110" t="s">
        <v>483</v>
      </c>
      <c r="CZ39" s="12">
        <v>1.000212823430991</v>
      </c>
      <c r="DA39" s="12">
        <f t="shared" si="14"/>
        <v>2</v>
      </c>
    </row>
    <row r="40" spans="1:105" ht="16" customHeight="1">
      <c r="A40" s="4">
        <v>31</v>
      </c>
      <c r="B40" s="17" t="s">
        <v>207</v>
      </c>
      <c r="C40" s="15" t="s">
        <v>108</v>
      </c>
      <c r="H40" s="20"/>
      <c r="I40" s="20">
        <v>59.94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9"/>
      <c r="V40" s="9"/>
      <c r="W40" s="9"/>
      <c r="X40" s="9">
        <v>40.06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R40" s="25">
        <f t="shared" si="3"/>
        <v>100</v>
      </c>
      <c r="AS40" s="89"/>
      <c r="AT40" s="41">
        <v>0</v>
      </c>
      <c r="AU40" s="21">
        <f t="shared" si="10"/>
        <v>0</v>
      </c>
      <c r="AV40" s="21">
        <f t="shared" si="11"/>
        <v>0</v>
      </c>
      <c r="AW40" s="20">
        <f t="shared" si="12"/>
        <v>0</v>
      </c>
      <c r="AX40" s="20">
        <f t="shared" si="13"/>
        <v>0</v>
      </c>
      <c r="AY40" s="88">
        <f t="shared" si="9"/>
        <v>100</v>
      </c>
      <c r="AZ40" s="88"/>
      <c r="BA40" s="45" t="s">
        <v>206</v>
      </c>
      <c r="BC40" s="87" t="s">
        <v>189</v>
      </c>
      <c r="BE40" s="50" t="s">
        <v>14</v>
      </c>
      <c r="BF40" s="86">
        <f t="shared" si="6"/>
        <v>2.5039064941558848</v>
      </c>
      <c r="BG40" s="50">
        <v>2</v>
      </c>
      <c r="BH40" s="50">
        <v>0</v>
      </c>
      <c r="BI40" s="50">
        <v>0</v>
      </c>
      <c r="BJ40" s="12"/>
      <c r="BK40" s="11">
        <v>0</v>
      </c>
      <c r="BL40" s="11">
        <v>1.000212823430991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56">
        <v>0</v>
      </c>
      <c r="BY40" s="11">
        <v>0</v>
      </c>
      <c r="BZ40" s="34">
        <v>0</v>
      </c>
      <c r="CA40" s="11">
        <v>0</v>
      </c>
      <c r="CB40" s="11">
        <v>2</v>
      </c>
      <c r="CC40" s="11">
        <f t="shared" si="7"/>
        <v>0</v>
      </c>
      <c r="CD40" s="11">
        <f t="shared" si="8"/>
        <v>0</v>
      </c>
      <c r="CE40" s="54"/>
      <c r="CF40" s="56">
        <v>0</v>
      </c>
      <c r="CG40" s="56">
        <v>0</v>
      </c>
      <c r="CH40" s="56">
        <v>0</v>
      </c>
      <c r="CI40" s="56">
        <v>0</v>
      </c>
      <c r="CJ40" s="56">
        <v>0</v>
      </c>
      <c r="CK40" s="56">
        <v>0</v>
      </c>
      <c r="CL40" s="56">
        <v>0</v>
      </c>
      <c r="CM40" s="56">
        <v>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4"/>
      <c r="CX40" s="110" t="s">
        <v>483</v>
      </c>
      <c r="CZ40" s="12">
        <v>1.000212823430991</v>
      </c>
      <c r="DA40" s="12">
        <f t="shared" si="14"/>
        <v>2</v>
      </c>
    </row>
    <row r="41" spans="1:105" ht="16" customHeight="1">
      <c r="A41" s="4">
        <v>32</v>
      </c>
      <c r="B41" s="17" t="s">
        <v>205</v>
      </c>
      <c r="C41" s="15" t="s">
        <v>108</v>
      </c>
      <c r="H41" s="20"/>
      <c r="I41" s="20">
        <v>59.94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9"/>
      <c r="V41" s="9"/>
      <c r="W41" s="9"/>
      <c r="X41" s="9">
        <v>40.06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R41" s="25">
        <f t="shared" si="3"/>
        <v>100</v>
      </c>
      <c r="AS41" s="89"/>
      <c r="AT41" s="41">
        <v>0</v>
      </c>
      <c r="AU41" s="21">
        <f t="shared" si="10"/>
        <v>0</v>
      </c>
      <c r="AV41" s="21">
        <f t="shared" si="11"/>
        <v>0</v>
      </c>
      <c r="AW41" s="20">
        <f t="shared" si="12"/>
        <v>0</v>
      </c>
      <c r="AX41" s="20">
        <f t="shared" si="13"/>
        <v>0</v>
      </c>
      <c r="AY41" s="88">
        <f t="shared" si="9"/>
        <v>100</v>
      </c>
      <c r="AZ41" s="88"/>
      <c r="BA41" s="45" t="s">
        <v>204</v>
      </c>
      <c r="BC41" s="87" t="s">
        <v>189</v>
      </c>
      <c r="BE41" s="50" t="s">
        <v>14</v>
      </c>
      <c r="BF41" s="86">
        <f t="shared" si="6"/>
        <v>2.5039064941558848</v>
      </c>
      <c r="BG41" s="50">
        <v>2</v>
      </c>
      <c r="BH41" s="50">
        <v>0</v>
      </c>
      <c r="BI41" s="50">
        <v>0</v>
      </c>
      <c r="BJ41" s="12"/>
      <c r="BK41" s="11">
        <v>0</v>
      </c>
      <c r="BL41" s="11">
        <v>1.000212823430991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0</v>
      </c>
      <c r="BX41" s="56">
        <v>0</v>
      </c>
      <c r="BY41" s="11">
        <v>0</v>
      </c>
      <c r="BZ41" s="34">
        <v>0</v>
      </c>
      <c r="CA41" s="11">
        <v>0</v>
      </c>
      <c r="CB41" s="11">
        <v>2</v>
      </c>
      <c r="CC41" s="11">
        <f t="shared" si="7"/>
        <v>0</v>
      </c>
      <c r="CD41" s="11">
        <f t="shared" si="8"/>
        <v>0</v>
      </c>
      <c r="CE41" s="54"/>
      <c r="CF41" s="56">
        <v>0</v>
      </c>
      <c r="CG41" s="56">
        <v>0</v>
      </c>
      <c r="CH41" s="56">
        <v>0</v>
      </c>
      <c r="CI41" s="56">
        <v>0</v>
      </c>
      <c r="CJ41" s="56">
        <v>0</v>
      </c>
      <c r="CK41" s="56">
        <v>0</v>
      </c>
      <c r="CL41" s="56">
        <v>0</v>
      </c>
      <c r="CM41" s="56">
        <v>0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4"/>
      <c r="CX41" s="110" t="s">
        <v>483</v>
      </c>
      <c r="CZ41" s="12">
        <v>1.000212823430991</v>
      </c>
      <c r="DA41" s="12">
        <f t="shared" si="14"/>
        <v>2</v>
      </c>
    </row>
    <row r="42" spans="1:105" ht="16" customHeight="1">
      <c r="A42" s="4">
        <v>33</v>
      </c>
      <c r="B42" s="17" t="s">
        <v>203</v>
      </c>
      <c r="C42" s="15" t="s">
        <v>108</v>
      </c>
      <c r="H42" s="20"/>
      <c r="I42" s="20"/>
      <c r="J42" s="20"/>
      <c r="K42" s="20"/>
      <c r="L42" s="20"/>
      <c r="M42" s="20"/>
      <c r="N42" s="20"/>
      <c r="O42" s="20"/>
      <c r="P42" s="20"/>
      <c r="Q42" s="20">
        <v>23.28</v>
      </c>
      <c r="R42" s="20"/>
      <c r="S42" s="20"/>
      <c r="T42" s="20"/>
      <c r="U42" s="9">
        <v>18.62</v>
      </c>
      <c r="V42" s="9"/>
      <c r="W42" s="9"/>
      <c r="X42" s="9">
        <v>55.76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R42" s="25">
        <f t="shared" si="3"/>
        <v>97.66</v>
      </c>
      <c r="AS42" s="89"/>
      <c r="AT42" s="41">
        <v>0</v>
      </c>
      <c r="AU42" s="21">
        <f t="shared" si="10"/>
        <v>0</v>
      </c>
      <c r="AV42" s="21">
        <f t="shared" si="11"/>
        <v>0</v>
      </c>
      <c r="AW42" s="20">
        <f t="shared" si="12"/>
        <v>2.3234785507427547</v>
      </c>
      <c r="AX42" s="20">
        <f t="shared" si="13"/>
        <v>0</v>
      </c>
      <c r="AY42" s="88">
        <f t="shared" si="9"/>
        <v>99.983478550742745</v>
      </c>
      <c r="AZ42" s="88"/>
      <c r="BA42" s="45" t="s">
        <v>202</v>
      </c>
      <c r="BC42" s="87" t="s">
        <v>189</v>
      </c>
      <c r="BE42" s="50" t="s">
        <v>14</v>
      </c>
      <c r="BF42" s="86">
        <f t="shared" si="6"/>
        <v>3.4852178261141318</v>
      </c>
      <c r="BG42" s="50">
        <v>6</v>
      </c>
      <c r="BH42" s="50">
        <v>4</v>
      </c>
      <c r="BI42" s="50">
        <v>0</v>
      </c>
      <c r="BJ42" s="12"/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0.99999599060168398</v>
      </c>
      <c r="BV42" s="11">
        <v>0</v>
      </c>
      <c r="BW42" s="11">
        <v>0</v>
      </c>
      <c r="BX42" s="56">
        <v>0</v>
      </c>
      <c r="BY42" s="11">
        <v>0.99970014727527345</v>
      </c>
      <c r="BZ42" s="34">
        <v>0</v>
      </c>
      <c r="CA42" s="11">
        <v>0</v>
      </c>
      <c r="CB42" s="11">
        <v>6</v>
      </c>
      <c r="CC42" s="11">
        <f t="shared" si="7"/>
        <v>4</v>
      </c>
      <c r="CD42" s="11">
        <f t="shared" si="8"/>
        <v>0</v>
      </c>
      <c r="CE42" s="54"/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0</v>
      </c>
      <c r="CL42" s="56">
        <v>0</v>
      </c>
      <c r="CM42" s="56">
        <v>0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4"/>
      <c r="CX42" s="110" t="s">
        <v>483</v>
      </c>
      <c r="CZ42" s="12">
        <v>0.99999599060168398</v>
      </c>
      <c r="DA42" s="12">
        <f t="shared" si="14"/>
        <v>6.9997001472752736</v>
      </c>
    </row>
    <row r="43" spans="1:105" ht="16" customHeight="1">
      <c r="A43" s="4">
        <v>34</v>
      </c>
      <c r="B43" s="17" t="s">
        <v>201</v>
      </c>
      <c r="C43" s="15" t="s">
        <v>108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9"/>
      <c r="V43" s="9"/>
      <c r="W43" s="9"/>
      <c r="X43" s="9">
        <v>25.97</v>
      </c>
      <c r="Z43" s="9"/>
      <c r="AA43" s="9"/>
      <c r="AB43" s="9"/>
      <c r="AC43" s="9"/>
      <c r="AD43" s="9"/>
      <c r="AE43" s="9"/>
      <c r="AF43" s="9"/>
      <c r="AG43" s="9"/>
      <c r="AH43" s="9">
        <v>74.03</v>
      </c>
      <c r="AI43" s="9"/>
      <c r="AJ43" s="9"/>
      <c r="AK43" s="9"/>
      <c r="AL43" s="9"/>
      <c r="AM43" s="9"/>
      <c r="AN43" s="9"/>
      <c r="AO43" s="9"/>
      <c r="AR43" s="25">
        <f t="shared" si="3"/>
        <v>100</v>
      </c>
      <c r="AS43" s="89"/>
      <c r="AT43" s="41">
        <v>0</v>
      </c>
      <c r="AU43" s="21">
        <f t="shared" si="10"/>
        <v>0</v>
      </c>
      <c r="AV43" s="21">
        <f t="shared" si="11"/>
        <v>0</v>
      </c>
      <c r="AW43" s="20">
        <f t="shared" si="12"/>
        <v>0</v>
      </c>
      <c r="AX43" s="20">
        <f t="shared" si="13"/>
        <v>0</v>
      </c>
      <c r="AY43" s="88">
        <f t="shared" si="9"/>
        <v>100</v>
      </c>
      <c r="AZ43" s="88"/>
      <c r="BA43" s="45" t="s">
        <v>199</v>
      </c>
      <c r="BC43" s="87" t="s">
        <v>189</v>
      </c>
      <c r="BE43" s="50" t="s">
        <v>14</v>
      </c>
      <c r="BF43" s="86">
        <f t="shared" si="6"/>
        <v>1.6232264516532282</v>
      </c>
      <c r="BG43" s="50">
        <v>2</v>
      </c>
      <c r="BH43" s="50">
        <v>0</v>
      </c>
      <c r="BI43" s="50">
        <v>0</v>
      </c>
      <c r="BJ43" s="12"/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0</v>
      </c>
      <c r="BX43" s="56">
        <v>0</v>
      </c>
      <c r="BY43" s="11">
        <v>0</v>
      </c>
      <c r="BZ43" s="34">
        <v>0</v>
      </c>
      <c r="CA43" s="11">
        <v>0</v>
      </c>
      <c r="CB43" s="11">
        <v>2</v>
      </c>
      <c r="CC43" s="11">
        <f t="shared" si="7"/>
        <v>0</v>
      </c>
      <c r="CD43" s="11">
        <f t="shared" si="8"/>
        <v>0</v>
      </c>
      <c r="CE43" s="54"/>
      <c r="CF43" s="56">
        <v>0</v>
      </c>
      <c r="CG43" s="56">
        <v>0</v>
      </c>
      <c r="CH43" s="56">
        <v>0</v>
      </c>
      <c r="CI43" s="56">
        <v>0</v>
      </c>
      <c r="CJ43" s="56">
        <v>0</v>
      </c>
      <c r="CK43" s="56">
        <v>0</v>
      </c>
      <c r="CL43" s="56">
        <v>0</v>
      </c>
      <c r="CM43" s="56">
        <v>0</v>
      </c>
      <c r="CN43" s="56">
        <v>0.99988377802610973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4"/>
      <c r="CX43" s="110" t="s">
        <v>483</v>
      </c>
      <c r="CZ43" s="12">
        <v>0.99988377802610973</v>
      </c>
      <c r="DA43" s="12">
        <f t="shared" si="14"/>
        <v>2</v>
      </c>
    </row>
    <row r="44" spans="1:105" ht="16" customHeight="1">
      <c r="A44" s="4">
        <v>35</v>
      </c>
      <c r="B44" s="17" t="s">
        <v>200</v>
      </c>
      <c r="C44" s="15" t="s">
        <v>108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9"/>
      <c r="V44" s="9"/>
      <c r="W44" s="9"/>
      <c r="X44" s="9">
        <v>25.355</v>
      </c>
      <c r="Z44" s="9"/>
      <c r="AA44" s="9"/>
      <c r="AB44" s="9"/>
      <c r="AC44" s="9"/>
      <c r="AD44" s="9"/>
      <c r="AE44" s="9"/>
      <c r="AF44" s="9"/>
      <c r="AG44" s="9"/>
      <c r="AH44" s="9">
        <v>64.399000000000001</v>
      </c>
      <c r="AI44" s="9">
        <v>10.247</v>
      </c>
      <c r="AJ44" s="9"/>
      <c r="AK44" s="9"/>
      <c r="AL44" s="9"/>
      <c r="AM44" s="9"/>
      <c r="AN44" s="9"/>
      <c r="AO44" s="9"/>
      <c r="AR44" s="25">
        <f t="shared" si="3"/>
        <v>100.001</v>
      </c>
      <c r="AS44" s="89"/>
      <c r="AT44" s="41">
        <v>0</v>
      </c>
      <c r="AU44" s="21">
        <f t="shared" si="10"/>
        <v>0</v>
      </c>
      <c r="AV44" s="21">
        <f t="shared" si="11"/>
        <v>0</v>
      </c>
      <c r="AW44" s="20">
        <f t="shared" si="12"/>
        <v>0</v>
      </c>
      <c r="AX44" s="20">
        <f t="shared" si="13"/>
        <v>0</v>
      </c>
      <c r="AY44" s="88">
        <f t="shared" si="9"/>
        <v>100.001</v>
      </c>
      <c r="AZ44" s="88"/>
      <c r="BA44" s="45" t="s">
        <v>199</v>
      </c>
      <c r="BC44" s="87" t="s">
        <v>189</v>
      </c>
      <c r="BE44" s="50" t="s">
        <v>14</v>
      </c>
      <c r="BF44" s="86">
        <f t="shared" si="6"/>
        <v>1.5847865491593225</v>
      </c>
      <c r="BG44" s="50">
        <v>2.2000000000000002</v>
      </c>
      <c r="BH44" s="50">
        <v>0</v>
      </c>
      <c r="BI44" s="50">
        <v>0</v>
      </c>
      <c r="BJ44" s="12"/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56">
        <v>0</v>
      </c>
      <c r="BY44" s="11">
        <v>0</v>
      </c>
      <c r="BZ44" s="34">
        <v>0</v>
      </c>
      <c r="CA44" s="11">
        <v>0</v>
      </c>
      <c r="CB44" s="11">
        <v>2.2000000000000002</v>
      </c>
      <c r="CC44" s="11">
        <f t="shared" si="7"/>
        <v>0</v>
      </c>
      <c r="CD44" s="11">
        <f t="shared" si="8"/>
        <v>0</v>
      </c>
      <c r="CE44" s="54"/>
      <c r="CF44" s="56">
        <v>0</v>
      </c>
      <c r="CG44" s="56">
        <v>0</v>
      </c>
      <c r="CH44" s="56">
        <v>0</v>
      </c>
      <c r="CI44" s="56">
        <v>0</v>
      </c>
      <c r="CJ44" s="56">
        <v>0</v>
      </c>
      <c r="CK44" s="56">
        <v>0</v>
      </c>
      <c r="CL44" s="56">
        <v>0</v>
      </c>
      <c r="CM44" s="56">
        <v>0</v>
      </c>
      <c r="CN44" s="56">
        <v>0.97999061498258533</v>
      </c>
      <c r="CO44" s="56">
        <v>0.15999938085566759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4"/>
      <c r="CX44" s="110" t="s">
        <v>483</v>
      </c>
      <c r="CZ44" s="12">
        <v>1.1399899958382529</v>
      </c>
      <c r="DA44" s="12">
        <f t="shared" si="14"/>
        <v>2.2000000000000002</v>
      </c>
    </row>
    <row r="45" spans="1:105" ht="16" customHeight="1">
      <c r="A45" s="4">
        <v>36</v>
      </c>
      <c r="B45" s="17" t="s">
        <v>198</v>
      </c>
      <c r="C45" s="15" t="s">
        <v>108</v>
      </c>
      <c r="H45" s="20">
        <v>31.35</v>
      </c>
      <c r="I45" s="20"/>
      <c r="J45" s="20">
        <v>10.039999999999999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9"/>
      <c r="V45" s="9"/>
      <c r="W45" s="9"/>
      <c r="X45" s="9">
        <v>53.58</v>
      </c>
      <c r="Z45" s="9"/>
      <c r="AA45" s="9"/>
      <c r="AB45" s="9">
        <v>5.03</v>
      </c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R45" s="25">
        <f t="shared" si="3"/>
        <v>100</v>
      </c>
      <c r="AS45" s="89"/>
      <c r="AT45" s="41">
        <v>0</v>
      </c>
      <c r="AU45" s="21">
        <f t="shared" si="10"/>
        <v>0</v>
      </c>
      <c r="AV45" s="21">
        <f t="shared" si="11"/>
        <v>0</v>
      </c>
      <c r="AW45" s="20">
        <f t="shared" si="12"/>
        <v>0</v>
      </c>
      <c r="AX45" s="20">
        <f t="shared" si="13"/>
        <v>0</v>
      </c>
      <c r="AY45" s="88">
        <f t="shared" si="9"/>
        <v>100</v>
      </c>
      <c r="AZ45" s="88"/>
      <c r="BA45" s="45" t="s">
        <v>197</v>
      </c>
      <c r="BC45" s="87" t="s">
        <v>189</v>
      </c>
      <c r="BE45" s="50" t="s">
        <v>14</v>
      </c>
      <c r="BF45" s="86">
        <f t="shared" si="6"/>
        <v>3.348959309956872</v>
      </c>
      <c r="BG45" s="50">
        <v>18</v>
      </c>
      <c r="BH45" s="50">
        <v>0</v>
      </c>
      <c r="BI45" s="50">
        <v>0</v>
      </c>
      <c r="BJ45" s="12"/>
      <c r="BK45" s="11">
        <v>5.9995409155250483</v>
      </c>
      <c r="BL45" s="11">
        <v>0</v>
      </c>
      <c r="BM45" s="11">
        <v>1.9999983127279741</v>
      </c>
      <c r="BN45" s="11">
        <v>0</v>
      </c>
      <c r="BO45" s="11">
        <v>0</v>
      </c>
      <c r="BP45" s="11">
        <v>0</v>
      </c>
      <c r="BQ45" s="11">
        <v>0</v>
      </c>
      <c r="BR45" s="11">
        <v>0</v>
      </c>
      <c r="BS45" s="11">
        <v>0</v>
      </c>
      <c r="BT45" s="11">
        <v>0</v>
      </c>
      <c r="BU45" s="11">
        <v>0</v>
      </c>
      <c r="BV45" s="11">
        <v>0</v>
      </c>
      <c r="BW45" s="11">
        <v>0</v>
      </c>
      <c r="BX45" s="56">
        <v>0</v>
      </c>
      <c r="BY45" s="11">
        <v>0</v>
      </c>
      <c r="BZ45" s="34">
        <v>0</v>
      </c>
      <c r="CA45" s="11">
        <v>0</v>
      </c>
      <c r="CB45" s="11">
        <v>18</v>
      </c>
      <c r="CC45" s="11">
        <f t="shared" si="7"/>
        <v>0</v>
      </c>
      <c r="CD45" s="11">
        <f t="shared" si="8"/>
        <v>0</v>
      </c>
      <c r="CE45" s="54"/>
      <c r="CF45" s="56">
        <v>0</v>
      </c>
      <c r="CG45" s="56">
        <v>0</v>
      </c>
      <c r="CH45" s="56">
        <v>2.999857778916978</v>
      </c>
      <c r="CI45" s="56">
        <v>0</v>
      </c>
      <c r="CJ45" s="56">
        <v>0</v>
      </c>
      <c r="CK45" s="56">
        <v>0</v>
      </c>
      <c r="CL45" s="56">
        <v>0</v>
      </c>
      <c r="CM45" s="56">
        <v>0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0</v>
      </c>
      <c r="CU45" s="56">
        <v>0</v>
      </c>
      <c r="CV45" s="54"/>
      <c r="CX45" s="110" t="s">
        <v>483</v>
      </c>
      <c r="CZ45" s="12">
        <v>10.99939700717</v>
      </c>
      <c r="DA45" s="12">
        <f t="shared" si="14"/>
        <v>18</v>
      </c>
    </row>
    <row r="46" spans="1:105" ht="16" customHeight="1">
      <c r="A46" s="4">
        <v>37</v>
      </c>
      <c r="B46" s="17" t="s">
        <v>196</v>
      </c>
      <c r="C46" s="15" t="s">
        <v>108</v>
      </c>
      <c r="H46" s="20">
        <v>30.27</v>
      </c>
      <c r="I46" s="20"/>
      <c r="J46" s="20">
        <v>9.69</v>
      </c>
      <c r="K46" s="20"/>
      <c r="L46" s="20"/>
      <c r="M46" s="20"/>
      <c r="N46" s="20"/>
      <c r="O46" s="20"/>
      <c r="P46" s="20"/>
      <c r="Q46" s="20"/>
      <c r="R46" s="20"/>
      <c r="S46" s="20">
        <v>14.05</v>
      </c>
      <c r="T46" s="20"/>
      <c r="U46" s="9"/>
      <c r="V46" s="9"/>
      <c r="W46" s="9"/>
      <c r="X46" s="9">
        <v>45.99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R46" s="25">
        <f t="shared" si="3"/>
        <v>100</v>
      </c>
      <c r="AS46" s="89"/>
      <c r="AT46" s="41">
        <v>0</v>
      </c>
      <c r="AU46" s="21">
        <f t="shared" si="10"/>
        <v>0</v>
      </c>
      <c r="AV46" s="21">
        <f t="shared" si="11"/>
        <v>0</v>
      </c>
      <c r="AW46" s="20">
        <f t="shared" si="12"/>
        <v>0</v>
      </c>
      <c r="AX46" s="20">
        <f t="shared" si="13"/>
        <v>0</v>
      </c>
      <c r="AY46" s="88">
        <f t="shared" si="9"/>
        <v>100</v>
      </c>
      <c r="AZ46" s="88"/>
      <c r="BA46" s="45" t="s">
        <v>195</v>
      </c>
      <c r="BC46" s="87" t="s">
        <v>189</v>
      </c>
      <c r="BE46" s="50" t="s">
        <v>14</v>
      </c>
      <c r="BF46" s="86">
        <f t="shared" si="6"/>
        <v>2.874554659666229</v>
      </c>
      <c r="BG46" s="50">
        <v>8</v>
      </c>
      <c r="BH46" s="50">
        <v>0</v>
      </c>
      <c r="BI46" s="50">
        <v>0</v>
      </c>
      <c r="BJ46" s="12"/>
      <c r="BK46" s="11">
        <v>2.9995055983126169</v>
      </c>
      <c r="BL46" s="11">
        <v>0</v>
      </c>
      <c r="BM46" s="11">
        <v>0.99948544733861955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1.0000871922101096</v>
      </c>
      <c r="BX46" s="56">
        <v>0</v>
      </c>
      <c r="BY46" s="11">
        <v>0</v>
      </c>
      <c r="BZ46" s="34">
        <v>0</v>
      </c>
      <c r="CA46" s="11">
        <v>0</v>
      </c>
      <c r="CB46" s="11">
        <v>8</v>
      </c>
      <c r="CC46" s="11">
        <f t="shared" si="7"/>
        <v>0</v>
      </c>
      <c r="CD46" s="11">
        <f t="shared" si="8"/>
        <v>0</v>
      </c>
      <c r="CE46" s="54"/>
      <c r="CF46" s="56">
        <v>0</v>
      </c>
      <c r="CG46" s="56">
        <v>0</v>
      </c>
      <c r="CH46" s="56">
        <v>0</v>
      </c>
      <c r="CI46" s="56">
        <v>0</v>
      </c>
      <c r="CJ46" s="56">
        <v>0</v>
      </c>
      <c r="CK46" s="56">
        <v>0</v>
      </c>
      <c r="CL46" s="56">
        <v>0</v>
      </c>
      <c r="CM46" s="56">
        <v>0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4"/>
      <c r="CX46" s="110" t="s">
        <v>483</v>
      </c>
      <c r="CZ46" s="12">
        <v>4.9990782378613456</v>
      </c>
      <c r="DA46" s="12">
        <f t="shared" si="14"/>
        <v>8</v>
      </c>
    </row>
    <row r="47" spans="1:105" ht="16" customHeight="1">
      <c r="A47" s="4">
        <v>38</v>
      </c>
      <c r="B47" s="17" t="s">
        <v>194</v>
      </c>
      <c r="C47" s="15" t="s">
        <v>108</v>
      </c>
      <c r="H47" s="18">
        <v>46.74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9"/>
      <c r="V47" s="9"/>
      <c r="W47" s="9"/>
      <c r="X47" s="9">
        <v>53.26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R47" s="25">
        <f t="shared" si="3"/>
        <v>100</v>
      </c>
      <c r="AS47" s="89"/>
      <c r="AT47" s="41">
        <v>0</v>
      </c>
      <c r="AU47" s="21">
        <f>L47*AT47</f>
        <v>0</v>
      </c>
      <c r="AV47" s="21">
        <f>L47*(1-AT47)</f>
        <v>0</v>
      </c>
      <c r="AW47" s="20">
        <f t="shared" si="12"/>
        <v>0</v>
      </c>
      <c r="AX47" s="20">
        <f t="shared" si="13"/>
        <v>0</v>
      </c>
      <c r="AY47" s="88">
        <f t="shared" si="9"/>
        <v>100</v>
      </c>
      <c r="AZ47" s="88"/>
      <c r="BA47" s="45" t="s">
        <v>193</v>
      </c>
      <c r="BC47" s="87" t="s">
        <v>189</v>
      </c>
      <c r="BE47" s="50" t="s">
        <v>14</v>
      </c>
      <c r="BF47" s="86">
        <f t="shared" si="6"/>
        <v>3.328958059878742</v>
      </c>
      <c r="BG47" s="50">
        <v>2</v>
      </c>
      <c r="BH47" s="50">
        <v>0</v>
      </c>
      <c r="BI47" s="50">
        <v>0</v>
      </c>
      <c r="BJ47" s="12"/>
      <c r="BK47" s="11">
        <v>0.99983473430566394</v>
      </c>
      <c r="BL47" s="11">
        <v>0</v>
      </c>
      <c r="BM47" s="11">
        <v>0</v>
      </c>
      <c r="BN47" s="11">
        <v>0</v>
      </c>
      <c r="BO47" s="11">
        <v>0</v>
      </c>
      <c r="BP47" s="11">
        <v>0</v>
      </c>
      <c r="BQ47" s="11">
        <v>0</v>
      </c>
      <c r="BR47" s="11">
        <v>0</v>
      </c>
      <c r="BS47" s="11">
        <v>0</v>
      </c>
      <c r="BT47" s="11">
        <v>0</v>
      </c>
      <c r="BU47" s="11">
        <v>0</v>
      </c>
      <c r="BV47" s="11">
        <v>0</v>
      </c>
      <c r="BW47" s="11">
        <v>0</v>
      </c>
      <c r="BX47" s="56">
        <v>0</v>
      </c>
      <c r="BY47" s="11">
        <v>0</v>
      </c>
      <c r="BZ47" s="34">
        <v>0</v>
      </c>
      <c r="CA47" s="11">
        <v>0</v>
      </c>
      <c r="CB47" s="11">
        <v>2</v>
      </c>
      <c r="CC47" s="11">
        <f t="shared" si="7"/>
        <v>0</v>
      </c>
      <c r="CD47" s="11">
        <f t="shared" si="8"/>
        <v>0</v>
      </c>
      <c r="CE47" s="54"/>
      <c r="CF47" s="56">
        <v>0</v>
      </c>
      <c r="CG47" s="56">
        <v>0</v>
      </c>
      <c r="CH47" s="56">
        <v>0</v>
      </c>
      <c r="CI47" s="56">
        <v>0</v>
      </c>
      <c r="CJ47" s="56">
        <v>0</v>
      </c>
      <c r="CK47" s="56">
        <v>0</v>
      </c>
      <c r="CL47" s="56">
        <v>0</v>
      </c>
      <c r="CM47" s="56">
        <v>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4"/>
      <c r="CX47" s="110" t="s">
        <v>483</v>
      </c>
      <c r="CZ47" s="12">
        <v>0.99983473430566394</v>
      </c>
      <c r="DA47" s="12">
        <f t="shared" si="14"/>
        <v>2</v>
      </c>
    </row>
    <row r="48" spans="1:105" ht="16" customHeight="1">
      <c r="A48" s="4">
        <v>39</v>
      </c>
      <c r="B48" s="17" t="s">
        <v>192</v>
      </c>
      <c r="C48" s="15" t="s">
        <v>108</v>
      </c>
      <c r="H48" s="20"/>
      <c r="I48" s="20"/>
      <c r="J48" s="20">
        <v>37.93</v>
      </c>
      <c r="K48" s="20"/>
      <c r="L48" s="20"/>
      <c r="M48" s="20"/>
      <c r="N48" s="20">
        <v>17.079999999999998</v>
      </c>
      <c r="O48" s="20"/>
      <c r="P48" s="20"/>
      <c r="Q48" s="20"/>
      <c r="R48" s="20"/>
      <c r="S48" s="20"/>
      <c r="T48" s="20"/>
      <c r="U48" s="9"/>
      <c r="V48" s="9"/>
      <c r="W48" s="9"/>
      <c r="X48" s="9">
        <v>44.98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R48" s="25">
        <f t="shared" si="3"/>
        <v>99.99</v>
      </c>
      <c r="AS48" s="89"/>
      <c r="AT48" s="41">
        <v>0</v>
      </c>
      <c r="AU48" s="21">
        <f>L48*AT48</f>
        <v>0</v>
      </c>
      <c r="AV48" s="21">
        <f>L48*(1-AT48)</f>
        <v>0</v>
      </c>
      <c r="AW48" s="20">
        <f t="shared" si="12"/>
        <v>0</v>
      </c>
      <c r="AX48" s="20">
        <f t="shared" si="13"/>
        <v>0</v>
      </c>
      <c r="AY48" s="88">
        <f t="shared" si="9"/>
        <v>99.99</v>
      </c>
      <c r="AZ48" s="88"/>
      <c r="BA48" s="45" t="s">
        <v>38</v>
      </c>
      <c r="BC48" s="87" t="s">
        <v>189</v>
      </c>
      <c r="BE48" s="50" t="s">
        <v>14</v>
      </c>
      <c r="BF48" s="86">
        <f t="shared" si="6"/>
        <v>2.8114257141071315</v>
      </c>
      <c r="BG48" s="50">
        <v>4</v>
      </c>
      <c r="BH48" s="50">
        <v>0</v>
      </c>
      <c r="BI48" s="50">
        <v>0</v>
      </c>
      <c r="BJ48" s="12"/>
      <c r="BK48" s="11">
        <v>0</v>
      </c>
      <c r="BL48" s="11">
        <v>0</v>
      </c>
      <c r="BM48" s="11">
        <v>2.0000898392374609</v>
      </c>
      <c r="BN48" s="11">
        <v>0</v>
      </c>
      <c r="BO48" s="11">
        <v>0</v>
      </c>
      <c r="BP48" s="11">
        <v>0</v>
      </c>
      <c r="BQ48" s="11">
        <v>0</v>
      </c>
      <c r="BR48" s="11">
        <v>0.99982874740370098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56">
        <v>0</v>
      </c>
      <c r="BY48" s="11">
        <v>0</v>
      </c>
      <c r="BZ48" s="34">
        <v>0</v>
      </c>
      <c r="CA48" s="11">
        <v>0</v>
      </c>
      <c r="CB48" s="11">
        <v>4</v>
      </c>
      <c r="CC48" s="11">
        <f t="shared" si="7"/>
        <v>0</v>
      </c>
      <c r="CD48" s="11">
        <f t="shared" si="8"/>
        <v>0</v>
      </c>
      <c r="CE48" s="54"/>
      <c r="CF48" s="56">
        <v>0</v>
      </c>
      <c r="CG48" s="56">
        <v>0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>
        <v>0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4"/>
      <c r="CX48" s="110" t="s">
        <v>483</v>
      </c>
      <c r="CZ48" s="12">
        <v>2.999918586641162</v>
      </c>
      <c r="DA48" s="12">
        <f t="shared" si="14"/>
        <v>4</v>
      </c>
    </row>
    <row r="49" spans="1:105" ht="16" customHeight="1">
      <c r="A49" s="4">
        <v>40</v>
      </c>
      <c r="B49" s="17" t="s">
        <v>190</v>
      </c>
      <c r="C49" s="15" t="s">
        <v>108</v>
      </c>
      <c r="H49" s="20"/>
      <c r="I49" s="20"/>
      <c r="J49" s="20">
        <v>52.93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9"/>
      <c r="V49" s="9"/>
      <c r="W49" s="9"/>
      <c r="X49" s="9">
        <v>47.07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R49" s="25">
        <f t="shared" si="3"/>
        <v>100</v>
      </c>
      <c r="AS49" s="89"/>
      <c r="AT49" s="41">
        <v>0</v>
      </c>
      <c r="AU49" s="21">
        <f>L49*AT49</f>
        <v>0</v>
      </c>
      <c r="AV49" s="21">
        <f>L49*(1-AT49)</f>
        <v>0</v>
      </c>
      <c r="AW49" s="20">
        <f t="shared" si="12"/>
        <v>0</v>
      </c>
      <c r="AX49" s="20">
        <f t="shared" si="13"/>
        <v>0</v>
      </c>
      <c r="AY49" s="88">
        <f t="shared" si="9"/>
        <v>100</v>
      </c>
      <c r="AZ49" s="88"/>
      <c r="BA49" s="45" t="s">
        <v>38</v>
      </c>
      <c r="BC49" s="87" t="s">
        <v>189</v>
      </c>
      <c r="BE49" s="50" t="s">
        <v>14</v>
      </c>
      <c r="BF49" s="86">
        <f t="shared" si="6"/>
        <v>2.9420588786799176</v>
      </c>
      <c r="BG49" s="50">
        <v>4</v>
      </c>
      <c r="BH49" s="50">
        <v>0</v>
      </c>
      <c r="BI49" s="50">
        <v>0</v>
      </c>
      <c r="BJ49" s="12"/>
      <c r="BK49" s="11">
        <v>0</v>
      </c>
      <c r="BL49" s="11">
        <v>0</v>
      </c>
      <c r="BM49" s="11">
        <v>2.6671276863673032</v>
      </c>
      <c r="BN49" s="11">
        <v>0</v>
      </c>
      <c r="BO49" s="11">
        <v>0</v>
      </c>
      <c r="BP49" s="11">
        <v>0</v>
      </c>
      <c r="BQ49" s="11">
        <v>0</v>
      </c>
      <c r="BR49" s="11">
        <v>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56">
        <v>0</v>
      </c>
      <c r="BY49" s="11">
        <v>0</v>
      </c>
      <c r="BZ49" s="34">
        <v>0</v>
      </c>
      <c r="CA49" s="11">
        <v>0</v>
      </c>
      <c r="CB49" s="11">
        <v>4</v>
      </c>
      <c r="CC49" s="11">
        <f t="shared" si="7"/>
        <v>0</v>
      </c>
      <c r="CD49" s="11">
        <f t="shared" si="8"/>
        <v>0</v>
      </c>
      <c r="CE49" s="54"/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4"/>
      <c r="CX49" s="110" t="s">
        <v>483</v>
      </c>
      <c r="CZ49" s="12">
        <v>2.6671276863673032</v>
      </c>
      <c r="DA49" s="12">
        <f t="shared" si="14"/>
        <v>4</v>
      </c>
    </row>
    <row r="50" spans="1:105" ht="16" customHeight="1">
      <c r="A50" s="4">
        <v>3</v>
      </c>
      <c r="B50" s="16" t="s">
        <v>343</v>
      </c>
      <c r="C50" s="15" t="s">
        <v>342</v>
      </c>
      <c r="H50" s="20"/>
      <c r="I50" s="20"/>
      <c r="J50" s="20"/>
      <c r="K50" s="20"/>
      <c r="L50" s="20">
        <v>25.53</v>
      </c>
      <c r="M50" s="20"/>
      <c r="N50" s="20"/>
      <c r="O50" s="20">
        <v>40.4</v>
      </c>
      <c r="P50" s="20"/>
      <c r="Q50" s="20"/>
      <c r="R50" s="20"/>
      <c r="S50" s="20"/>
      <c r="T50" s="20"/>
      <c r="U50" s="9">
        <v>32.869999999999997</v>
      </c>
      <c r="V50" s="9"/>
      <c r="W50" s="9"/>
      <c r="X50" s="9"/>
      <c r="Z50" s="56">
        <v>0.71599999999999997</v>
      </c>
      <c r="AA50" s="56">
        <v>1.2999999999999999E-2</v>
      </c>
      <c r="AB50" s="56"/>
      <c r="AC50" s="56"/>
      <c r="AD50" s="56"/>
      <c r="AE50" s="56">
        <v>0.11600000000000001</v>
      </c>
      <c r="AF50" s="56"/>
      <c r="AG50" s="56"/>
      <c r="AH50" s="56"/>
      <c r="AI50" s="56"/>
      <c r="AJ50" s="56"/>
      <c r="AK50" s="56"/>
      <c r="AL50" s="56">
        <v>7.6E-3</v>
      </c>
      <c r="AM50" s="56">
        <v>7.6E-3</v>
      </c>
      <c r="AN50" s="56">
        <v>0</v>
      </c>
      <c r="AO50" s="56">
        <v>0.1144</v>
      </c>
      <c r="AR50" s="25">
        <f t="shared" si="3"/>
        <v>99.774600000000007</v>
      </c>
      <c r="AS50" s="89"/>
      <c r="AT50" s="41">
        <v>0</v>
      </c>
      <c r="AU50" s="21">
        <f>L50*AT50</f>
        <v>0</v>
      </c>
      <c r="AV50" s="21">
        <f>L50*(1-AT50)</f>
        <v>25.53</v>
      </c>
      <c r="AW50" s="20">
        <f t="shared" ref="AW50" si="15">BH50*BF50/BG50</f>
        <v>0</v>
      </c>
      <c r="AX50" s="20">
        <f t="shared" ref="AX50" si="16">BI50*12.011*BF50/BG50</f>
        <v>0</v>
      </c>
      <c r="AY50" s="88">
        <f t="shared" si="9"/>
        <v>99.774600000000007</v>
      </c>
      <c r="AZ50" s="88"/>
      <c r="BA50" s="45" t="s">
        <v>38</v>
      </c>
      <c r="BC50" s="87" t="s">
        <v>341</v>
      </c>
      <c r="BE50" s="50" t="s">
        <v>105</v>
      </c>
      <c r="BF50" s="86">
        <f t="shared" si="6"/>
        <v>1.025105254950881</v>
      </c>
      <c r="BG50" s="50">
        <v>4</v>
      </c>
      <c r="BH50" s="50">
        <v>0</v>
      </c>
      <c r="BI50" s="50">
        <v>0</v>
      </c>
      <c r="BJ50" s="12"/>
      <c r="BK50" s="11">
        <v>0</v>
      </c>
      <c r="BL50" s="11">
        <v>0</v>
      </c>
      <c r="BM50" s="11">
        <v>0</v>
      </c>
      <c r="BN50" s="11">
        <v>0</v>
      </c>
      <c r="BO50" s="11">
        <v>20.926458995975121</v>
      </c>
      <c r="BP50" s="11" t="s">
        <v>484</v>
      </c>
      <c r="BQ50" s="11">
        <v>0</v>
      </c>
      <c r="BR50" s="11">
        <v>0</v>
      </c>
      <c r="BS50" s="11">
        <v>31.508035365551397</v>
      </c>
      <c r="BT50" s="11">
        <v>0</v>
      </c>
      <c r="BU50" s="11">
        <v>0</v>
      </c>
      <c r="BV50" s="11">
        <v>0</v>
      </c>
      <c r="BW50" s="11">
        <v>0</v>
      </c>
      <c r="BX50" s="56">
        <v>0</v>
      </c>
      <c r="BY50" s="11">
        <v>46.924287510461276</v>
      </c>
      <c r="BZ50" s="34">
        <v>0</v>
      </c>
      <c r="CA50" s="11">
        <v>0</v>
      </c>
      <c r="CB50" s="11">
        <v>0</v>
      </c>
      <c r="CC50" s="11">
        <f t="shared" si="7"/>
        <v>0</v>
      </c>
      <c r="CD50" s="11">
        <f t="shared" si="8"/>
        <v>0</v>
      </c>
      <c r="CE50" s="54"/>
      <c r="CF50" s="56">
        <v>0.55613760598831108</v>
      </c>
      <c r="CG50" s="56">
        <v>9.3644949795540274E-3</v>
      </c>
      <c r="CH50" s="56">
        <v>0</v>
      </c>
      <c r="CI50" s="56">
        <v>0</v>
      </c>
      <c r="CJ50" s="56">
        <v>0</v>
      </c>
      <c r="CK50" s="56">
        <v>2.5626982092592024E-2</v>
      </c>
      <c r="CL50" s="56">
        <v>0</v>
      </c>
      <c r="CM50" s="56">
        <v>0</v>
      </c>
      <c r="CN50" s="56">
        <v>0</v>
      </c>
      <c r="CO50" s="56">
        <v>0</v>
      </c>
      <c r="CP50" s="56">
        <v>0</v>
      </c>
      <c r="CQ50" s="56">
        <v>0</v>
      </c>
      <c r="CR50" s="56">
        <v>4.643396568574684E-3</v>
      </c>
      <c r="CS50" s="56">
        <v>4.4059105920988481E-3</v>
      </c>
      <c r="CT50" s="56">
        <v>0</v>
      </c>
      <c r="CU50" s="56">
        <v>4.1039737791085537E-2</v>
      </c>
      <c r="CV50" s="54"/>
      <c r="CX50" s="110">
        <v>99.999999999999986</v>
      </c>
      <c r="CZ50" s="12">
        <v>53.030266841155552</v>
      </c>
      <c r="DA50" s="12">
        <f t="shared" si="14"/>
        <v>46.924287510461276</v>
      </c>
    </row>
    <row r="51" spans="1:105" ht="16" customHeight="1">
      <c r="B51" s="17" t="s">
        <v>345</v>
      </c>
      <c r="H51" s="20"/>
      <c r="I51" s="20"/>
      <c r="J51" s="20"/>
      <c r="K51" s="20"/>
      <c r="L51" s="20">
        <v>72.36</v>
      </c>
      <c r="M51" s="20"/>
      <c r="N51" s="20"/>
      <c r="O51" s="20"/>
      <c r="P51" s="20"/>
      <c r="Q51" s="20"/>
      <c r="R51" s="20"/>
      <c r="U51" s="9"/>
      <c r="V51" s="9"/>
      <c r="W51" s="9"/>
      <c r="X51" s="9">
        <v>27.64</v>
      </c>
      <c r="AR51" s="25">
        <f t="shared" si="3"/>
        <v>100</v>
      </c>
      <c r="AS51" s="89"/>
      <c r="AT51" s="41">
        <v>0.66666666666666663</v>
      </c>
      <c r="AU51" s="21">
        <f>L51*AT51</f>
        <v>48.239999999999995</v>
      </c>
      <c r="AV51" s="21">
        <f>L51*(1-AT51)</f>
        <v>24.12</v>
      </c>
      <c r="AW51" s="20">
        <f t="shared" ref="AW51" si="17">BH51*BF51/BG51</f>
        <v>0</v>
      </c>
      <c r="AX51" s="20">
        <f t="shared" ref="AX51" si="18">BI51*12.011*BF51/BG51</f>
        <v>0</v>
      </c>
      <c r="AY51" s="88">
        <f t="shared" si="9"/>
        <v>100</v>
      </c>
      <c r="AZ51" s="88"/>
      <c r="BA51" s="45" t="s">
        <v>346</v>
      </c>
      <c r="BC51" s="87" t="s">
        <v>347</v>
      </c>
      <c r="BE51" s="50" t="s">
        <v>14</v>
      </c>
      <c r="BF51" s="86">
        <f t="shared" si="6"/>
        <v>1.7276079754984686</v>
      </c>
      <c r="BG51" s="50">
        <v>4</v>
      </c>
      <c r="BH51" s="50">
        <v>0</v>
      </c>
      <c r="BI51" s="50">
        <v>0</v>
      </c>
      <c r="BJ51" s="12"/>
      <c r="BK51" s="11">
        <v>0</v>
      </c>
      <c r="BL51" s="11">
        <v>0</v>
      </c>
      <c r="BM51" s="11">
        <v>0</v>
      </c>
      <c r="BN51" s="11">
        <v>0</v>
      </c>
      <c r="BO51" s="11">
        <v>3.0000538756033315</v>
      </c>
      <c r="BP51" s="11">
        <v>2.0000359170688871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56">
        <v>0</v>
      </c>
      <c r="BY51" s="11">
        <v>0</v>
      </c>
      <c r="BZ51" s="34">
        <v>0</v>
      </c>
      <c r="CA51" s="11">
        <v>0</v>
      </c>
      <c r="CB51" s="11">
        <v>4</v>
      </c>
      <c r="CC51" s="11">
        <f t="shared" si="7"/>
        <v>0</v>
      </c>
      <c r="CD51" s="11">
        <f t="shared" si="8"/>
        <v>0</v>
      </c>
      <c r="CE51" s="54"/>
      <c r="CF51" s="56">
        <v>0</v>
      </c>
      <c r="CG51" s="56">
        <v>0</v>
      </c>
      <c r="CH51" s="56">
        <v>0</v>
      </c>
      <c r="CI51" s="56">
        <v>0</v>
      </c>
      <c r="CJ51" s="56">
        <v>0</v>
      </c>
      <c r="CK51" s="56">
        <v>0</v>
      </c>
      <c r="CL51" s="56">
        <v>0</v>
      </c>
      <c r="CM51" s="56">
        <v>0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4"/>
      <c r="CX51" s="110" t="s">
        <v>483</v>
      </c>
      <c r="CZ51" s="12">
        <v>5.0000897926722185</v>
      </c>
      <c r="DA51" s="12">
        <f t="shared" si="14"/>
        <v>4</v>
      </c>
    </row>
    <row r="52" spans="1:105" ht="16" customHeight="1"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X52" s="9"/>
      <c r="AR52" s="25">
        <f t="shared" si="3"/>
        <v>0</v>
      </c>
      <c r="AS52" s="25"/>
      <c r="AT52" s="41"/>
      <c r="AU52" s="21"/>
      <c r="AY52" s="88">
        <f t="shared" si="9"/>
        <v>0</v>
      </c>
      <c r="BF52" s="86"/>
      <c r="BX52" s="56"/>
      <c r="CC52" s="11"/>
      <c r="CD52" s="11"/>
    </row>
    <row r="53" spans="1:105" ht="16" customHeight="1">
      <c r="A53" s="18" t="s">
        <v>348</v>
      </c>
      <c r="B53" s="17" t="s">
        <v>38</v>
      </c>
      <c r="C53" s="16" t="s">
        <v>349</v>
      </c>
      <c r="D53" s="16">
        <v>3</v>
      </c>
      <c r="E53" s="16" t="s">
        <v>350</v>
      </c>
      <c r="H53" s="20">
        <v>0.18</v>
      </c>
      <c r="I53" s="20">
        <v>0.47</v>
      </c>
      <c r="J53" s="20"/>
      <c r="K53" s="20">
        <v>3.72</v>
      </c>
      <c r="L53" s="20">
        <v>65.39</v>
      </c>
      <c r="M53" s="20">
        <v>0.36</v>
      </c>
      <c r="N53" s="20">
        <v>1.07</v>
      </c>
      <c r="O53" s="20">
        <v>0.56000000000000005</v>
      </c>
      <c r="P53" s="20"/>
      <c r="Q53" s="20"/>
      <c r="R53" s="20"/>
      <c r="X53" s="9">
        <v>21.93</v>
      </c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R53" s="25">
        <f t="shared" si="3"/>
        <v>93.68</v>
      </c>
      <c r="AS53" s="25"/>
      <c r="AT53" s="41"/>
      <c r="AU53" s="21"/>
      <c r="AY53" s="88">
        <f t="shared" si="9"/>
        <v>93.68</v>
      </c>
      <c r="BF53" s="86"/>
      <c r="BX53" s="56"/>
      <c r="CC53" s="11"/>
      <c r="CD53" s="11"/>
    </row>
    <row r="54" spans="1:105" ht="16" customHeight="1">
      <c r="A54" s="18" t="s">
        <v>351</v>
      </c>
      <c r="B54" s="17" t="s">
        <v>38</v>
      </c>
      <c r="C54" s="16" t="s">
        <v>352</v>
      </c>
      <c r="D54" s="16">
        <v>2</v>
      </c>
      <c r="E54" s="16" t="s">
        <v>353</v>
      </c>
      <c r="H54" s="20">
        <v>0.19</v>
      </c>
      <c r="I54" s="20">
        <v>0.39</v>
      </c>
      <c r="J54" s="20"/>
      <c r="K54" s="20">
        <v>3.74</v>
      </c>
      <c r="L54" s="20">
        <v>65.599999999999994</v>
      </c>
      <c r="M54" s="20">
        <v>0.35</v>
      </c>
      <c r="N54" s="20">
        <v>1.02</v>
      </c>
      <c r="O54" s="20">
        <v>0.57999999999999996</v>
      </c>
      <c r="P54" s="20"/>
      <c r="Q54" s="20"/>
      <c r="R54" s="20"/>
      <c r="X54" s="9">
        <v>21.93</v>
      </c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R54" s="25">
        <f t="shared" si="3"/>
        <v>93.799999999999983</v>
      </c>
      <c r="AS54" s="89"/>
      <c r="AT54" s="41">
        <v>1.5907790743786417E-4</v>
      </c>
      <c r="AU54" s="21">
        <f>L54*AT54</f>
        <v>1.0435510727923888E-2</v>
      </c>
      <c r="AV54" s="21">
        <f>L54*(1-AT54)</f>
        <v>65.589564489272078</v>
      </c>
      <c r="AW54" s="20">
        <f t="shared" ref="AW54" si="19">BH54*BF54/BG54</f>
        <v>0</v>
      </c>
      <c r="AX54" s="20">
        <f t="shared" ref="AX54" si="20">BI54*12.011*BF54/BG54</f>
        <v>0</v>
      </c>
      <c r="AY54" s="88">
        <f t="shared" si="9"/>
        <v>93.799999999999983</v>
      </c>
      <c r="AZ54" s="88"/>
      <c r="BA54" s="45" t="s">
        <v>38</v>
      </c>
      <c r="BC54" s="87" t="s">
        <v>189</v>
      </c>
      <c r="BE54" s="50" t="s">
        <v>14</v>
      </c>
      <c r="BF54" s="86">
        <f t="shared" si="6"/>
        <v>1.3707106694168385</v>
      </c>
      <c r="BG54" s="50">
        <v>4</v>
      </c>
      <c r="BH54" s="50">
        <v>0</v>
      </c>
      <c r="BI54" s="50">
        <v>0</v>
      </c>
      <c r="BJ54" s="12"/>
      <c r="BK54" s="11">
        <v>1.9741749598359767E-2</v>
      </c>
      <c r="BL54" s="11">
        <v>2.3776208227670972E-2</v>
      </c>
      <c r="BM54" s="11">
        <v>0</v>
      </c>
      <c r="BN54" s="11">
        <v>0.2099012524329307</v>
      </c>
      <c r="BO54" s="11">
        <v>3.4273988762504581</v>
      </c>
      <c r="BP54" s="11">
        <v>5.4531018799242048E-4</v>
      </c>
      <c r="BQ54" s="11">
        <v>1.8591269631952817E-2</v>
      </c>
      <c r="BR54" s="11">
        <v>0.12246690555584792</v>
      </c>
      <c r="BS54" s="11">
        <v>2.8837188978294997E-2</v>
      </c>
      <c r="BT54" s="11">
        <v>0</v>
      </c>
      <c r="BU54" s="11">
        <v>0</v>
      </c>
      <c r="BV54" s="11">
        <v>0</v>
      </c>
      <c r="BW54" s="11">
        <v>0</v>
      </c>
      <c r="BX54" s="56">
        <v>0</v>
      </c>
      <c r="BY54" s="11">
        <v>0</v>
      </c>
      <c r="BZ54" s="34">
        <v>0</v>
      </c>
      <c r="CA54" s="11">
        <v>0</v>
      </c>
      <c r="CB54" s="11">
        <v>4</v>
      </c>
      <c r="CC54" s="11">
        <f t="shared" si="7"/>
        <v>0</v>
      </c>
      <c r="CD54" s="11">
        <f t="shared" si="8"/>
        <v>0</v>
      </c>
      <c r="CE54" s="54"/>
      <c r="CF54" s="56">
        <v>0</v>
      </c>
      <c r="CG54" s="56">
        <v>0</v>
      </c>
      <c r="CH54" s="56">
        <v>0</v>
      </c>
      <c r="CI54" s="56">
        <v>0</v>
      </c>
      <c r="CJ54" s="56">
        <v>0</v>
      </c>
      <c r="CK54" s="56">
        <v>0</v>
      </c>
      <c r="CL54" s="56">
        <v>0</v>
      </c>
      <c r="CM54" s="56">
        <v>0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4"/>
      <c r="CX54" s="110" t="s">
        <v>483</v>
      </c>
      <c r="CZ54" s="12">
        <v>3.8512587608635078</v>
      </c>
      <c r="DA54" s="12">
        <f>BZ54+CA54+CB54+BY54</f>
        <v>4</v>
      </c>
    </row>
    <row r="55" spans="1:105" ht="16" customHeight="1">
      <c r="A55" s="18" t="s">
        <v>354</v>
      </c>
      <c r="B55" s="17" t="s">
        <v>38</v>
      </c>
      <c r="C55" s="16" t="s">
        <v>355</v>
      </c>
      <c r="D55" s="16">
        <v>5</v>
      </c>
      <c r="E55" s="16" t="s">
        <v>356</v>
      </c>
      <c r="H55" s="20">
        <v>0.15</v>
      </c>
      <c r="I55" s="20">
        <v>0.17</v>
      </c>
      <c r="J55" s="20"/>
      <c r="K55" s="20">
        <v>9.82</v>
      </c>
      <c r="L55" s="20">
        <v>58.89</v>
      </c>
      <c r="M55" s="20">
        <v>0.26</v>
      </c>
      <c r="N55" s="20">
        <v>1.81</v>
      </c>
      <c r="O55" s="20">
        <v>0.46</v>
      </c>
      <c r="P55" s="20"/>
      <c r="Q55" s="20"/>
      <c r="R55" s="20"/>
      <c r="X55" s="9">
        <v>23.22</v>
      </c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R55" s="25">
        <f t="shared" si="3"/>
        <v>94.78</v>
      </c>
      <c r="AS55" s="89"/>
      <c r="AT55" s="41">
        <v>1.6499192284799537E-2</v>
      </c>
      <c r="AU55" s="21">
        <f t="shared" ref="AU55:AU66" si="21">L55*AT55</f>
        <v>0.97163743365184474</v>
      </c>
      <c r="AV55" s="21">
        <f t="shared" ref="AV55:AV66" si="22">L55*(1-AT55)</f>
        <v>57.918362566348151</v>
      </c>
      <c r="AW55" s="20">
        <f t="shared" ref="AW55:AW66" si="23">BH55*BF55/BG55</f>
        <v>0</v>
      </c>
      <c r="AX55" s="20">
        <f t="shared" ref="AX55:AX66" si="24">BI55*12.011*BF55/BG55</f>
        <v>0</v>
      </c>
      <c r="AY55" s="88">
        <f t="shared" si="9"/>
        <v>94.78</v>
      </c>
      <c r="AZ55" s="88"/>
      <c r="BA55" s="45" t="s">
        <v>38</v>
      </c>
      <c r="BC55" s="87" t="s">
        <v>189</v>
      </c>
      <c r="BE55" s="50" t="s">
        <v>14</v>
      </c>
      <c r="BF55" s="86">
        <f t="shared" si="6"/>
        <v>1.4513407087942995</v>
      </c>
      <c r="BG55" s="50">
        <v>4</v>
      </c>
      <c r="BH55" s="50">
        <v>0</v>
      </c>
      <c r="BI55" s="50">
        <v>0</v>
      </c>
      <c r="BJ55" s="12"/>
      <c r="BK55" s="11">
        <v>1.4719725577724389E-2</v>
      </c>
      <c r="BL55" s="11">
        <v>9.7882110794827778E-3</v>
      </c>
      <c r="BM55" s="11">
        <v>0</v>
      </c>
      <c r="BN55" s="11">
        <v>0.52051270174024733</v>
      </c>
      <c r="BO55" s="11">
        <v>2.8583973087778709</v>
      </c>
      <c r="BP55" s="11">
        <v>4.7952423072677774E-2</v>
      </c>
      <c r="BQ55" s="11">
        <v>1.3043398694163724E-2</v>
      </c>
      <c r="BR55" s="11">
        <v>0.20524546208896735</v>
      </c>
      <c r="BS55" s="11">
        <v>2.1600269905197977E-2</v>
      </c>
      <c r="BT55" s="11">
        <v>0</v>
      </c>
      <c r="BU55" s="11">
        <v>0</v>
      </c>
      <c r="BV55" s="11">
        <v>0</v>
      </c>
      <c r="BW55" s="11">
        <v>0</v>
      </c>
      <c r="BX55" s="56">
        <v>0</v>
      </c>
      <c r="BY55" s="11">
        <v>0</v>
      </c>
      <c r="BZ55" s="34">
        <v>0</v>
      </c>
      <c r="CA55" s="11">
        <v>0</v>
      </c>
      <c r="CB55" s="11">
        <v>4</v>
      </c>
      <c r="CC55" s="11">
        <f t="shared" si="7"/>
        <v>0</v>
      </c>
      <c r="CD55" s="11">
        <f t="shared" si="8"/>
        <v>0</v>
      </c>
      <c r="CE55" s="54"/>
      <c r="CF55" s="56">
        <v>0</v>
      </c>
      <c r="CG55" s="56">
        <v>0</v>
      </c>
      <c r="CH55" s="56">
        <v>0</v>
      </c>
      <c r="CI55" s="56">
        <v>0</v>
      </c>
      <c r="CJ55" s="56">
        <v>0</v>
      </c>
      <c r="CK55" s="56">
        <v>0</v>
      </c>
      <c r="CL55" s="56">
        <v>0</v>
      </c>
      <c r="CM55" s="56">
        <v>0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4"/>
      <c r="CX55" s="110" t="s">
        <v>483</v>
      </c>
      <c r="CZ55" s="12">
        <v>3.691259500936332</v>
      </c>
      <c r="DA55" s="12">
        <f>BZ55+CA55+CB55+BY55</f>
        <v>4</v>
      </c>
    </row>
    <row r="56" spans="1:105" ht="16" customHeight="1">
      <c r="A56" s="18" t="s">
        <v>357</v>
      </c>
      <c r="B56" s="17" t="s">
        <v>38</v>
      </c>
      <c r="C56" s="16" t="s">
        <v>355</v>
      </c>
      <c r="D56" s="16">
        <v>5</v>
      </c>
      <c r="E56" s="16" t="s">
        <v>356</v>
      </c>
      <c r="H56" s="20">
        <v>0.62</v>
      </c>
      <c r="I56" s="20">
        <v>0.22</v>
      </c>
      <c r="J56" s="20"/>
      <c r="K56" s="20">
        <v>15.14</v>
      </c>
      <c r="L56" s="20">
        <v>51.17</v>
      </c>
      <c r="M56" s="20">
        <v>0.51</v>
      </c>
      <c r="N56" s="20">
        <v>2.62</v>
      </c>
      <c r="O56" s="20"/>
      <c r="P56" s="20"/>
      <c r="Q56" s="20">
        <v>0.44</v>
      </c>
      <c r="R56" s="20"/>
      <c r="X56" s="9">
        <v>24.74</v>
      </c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R56" s="25">
        <f t="shared" si="3"/>
        <v>95.460000000000008</v>
      </c>
      <c r="AS56" s="89"/>
      <c r="AT56" s="41">
        <v>2.596440465707681E-2</v>
      </c>
      <c r="AU56" s="21">
        <f t="shared" si="21"/>
        <v>1.3285985863026204</v>
      </c>
      <c r="AV56" s="21">
        <f t="shared" si="22"/>
        <v>49.841401413697383</v>
      </c>
      <c r="AW56" s="20">
        <f t="shared" si="23"/>
        <v>0</v>
      </c>
      <c r="AX56" s="20">
        <f t="shared" si="24"/>
        <v>0</v>
      </c>
      <c r="AY56" s="88">
        <f t="shared" si="9"/>
        <v>95.460000000000008</v>
      </c>
      <c r="AZ56" s="88"/>
      <c r="BA56" s="45" t="s">
        <v>38</v>
      </c>
      <c r="BC56" s="87" t="s">
        <v>189</v>
      </c>
      <c r="BE56" s="50" t="s">
        <v>14</v>
      </c>
      <c r="BF56" s="86">
        <f t="shared" si="6"/>
        <v>1.5463466466654165</v>
      </c>
      <c r="BG56" s="50">
        <v>4</v>
      </c>
      <c r="BH56" s="50">
        <v>0</v>
      </c>
      <c r="BI56" s="50">
        <v>0</v>
      </c>
      <c r="BJ56" s="12"/>
      <c r="BK56" s="11">
        <v>5.7103491594489728E-2</v>
      </c>
      <c r="BL56" s="11">
        <v>1.1888843377818684E-2</v>
      </c>
      <c r="BM56" s="11">
        <v>0</v>
      </c>
      <c r="BN56" s="11">
        <v>0.75319640640232899</v>
      </c>
      <c r="BO56" s="11">
        <v>2.3086552468139603</v>
      </c>
      <c r="BP56" s="11">
        <v>6.1540727390827499E-2</v>
      </c>
      <c r="BQ56" s="11">
        <v>2.4013204405202666E-2</v>
      </c>
      <c r="BR56" s="11">
        <v>0.27884239248023096</v>
      </c>
      <c r="BS56" s="11">
        <v>0</v>
      </c>
      <c r="BT56" s="11">
        <v>0</v>
      </c>
      <c r="BU56" s="11">
        <v>2.8398785666253149E-2</v>
      </c>
      <c r="BV56" s="11">
        <v>0</v>
      </c>
      <c r="BW56" s="11">
        <v>0</v>
      </c>
      <c r="BX56" s="56">
        <v>0</v>
      </c>
      <c r="BY56" s="11">
        <v>0</v>
      </c>
      <c r="BZ56" s="34">
        <v>0</v>
      </c>
      <c r="CA56" s="11">
        <v>0</v>
      </c>
      <c r="CB56" s="11">
        <v>4</v>
      </c>
      <c r="CC56" s="11">
        <f t="shared" si="7"/>
        <v>0</v>
      </c>
      <c r="CD56" s="11">
        <f t="shared" si="8"/>
        <v>0</v>
      </c>
      <c r="CE56" s="54"/>
      <c r="CF56" s="56">
        <v>0</v>
      </c>
      <c r="CG56" s="56">
        <v>0</v>
      </c>
      <c r="CH56" s="56">
        <v>0</v>
      </c>
      <c r="CI56" s="56">
        <v>0</v>
      </c>
      <c r="CJ56" s="56">
        <v>0</v>
      </c>
      <c r="CK56" s="56">
        <v>0</v>
      </c>
      <c r="CL56" s="56">
        <v>0</v>
      </c>
      <c r="CM56" s="56">
        <v>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4"/>
      <c r="CX56" s="110" t="s">
        <v>483</v>
      </c>
      <c r="CZ56" s="12">
        <v>3.5236390981311119</v>
      </c>
      <c r="DA56" s="12">
        <f>BZ56+CA56+CB56+BY56</f>
        <v>4</v>
      </c>
    </row>
    <row r="57" spans="1:105" ht="16" customHeight="1"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X57" s="9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R57" s="25">
        <f t="shared" si="3"/>
        <v>0</v>
      </c>
      <c r="AS57" s="89"/>
      <c r="AT57" s="41"/>
      <c r="AU57" s="21"/>
      <c r="AV57" s="21"/>
      <c r="AW57" s="20"/>
      <c r="AX57" s="20"/>
      <c r="AY57" s="88">
        <f t="shared" si="9"/>
        <v>0</v>
      </c>
      <c r="AZ57" s="88"/>
      <c r="BA57" s="45"/>
      <c r="BC57" s="87"/>
      <c r="BE57" s="50"/>
      <c r="BF57" s="86"/>
      <c r="BG57" s="50"/>
      <c r="BH57" s="50"/>
      <c r="BI57" s="50"/>
      <c r="BJ57" s="12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56"/>
      <c r="BY57" s="11"/>
      <c r="BZ57" s="34"/>
      <c r="CA57" s="11"/>
      <c r="CB57" s="11"/>
      <c r="CC57" s="11"/>
      <c r="CD57" s="11"/>
      <c r="CE57" s="54"/>
      <c r="CF57" s="56"/>
      <c r="CG57" s="56"/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4"/>
      <c r="CX57" s="110"/>
      <c r="CZ57" s="12"/>
      <c r="DA57" s="12"/>
    </row>
    <row r="58" spans="1:105" ht="16" customHeight="1">
      <c r="A58" s="18" t="s">
        <v>348</v>
      </c>
      <c r="B58" s="17" t="s">
        <v>38</v>
      </c>
      <c r="C58" s="16" t="s">
        <v>349</v>
      </c>
      <c r="D58" s="16">
        <v>3</v>
      </c>
      <c r="E58" s="16" t="s">
        <v>350</v>
      </c>
      <c r="H58" s="20">
        <v>0.17</v>
      </c>
      <c r="I58" s="20">
        <v>0.44</v>
      </c>
      <c r="J58" s="20"/>
      <c r="K58" s="20">
        <v>3.6</v>
      </c>
      <c r="L58" s="20">
        <v>64.36</v>
      </c>
      <c r="M58" s="20">
        <v>0.36</v>
      </c>
      <c r="N58" s="20">
        <v>0.93</v>
      </c>
      <c r="O58" s="20">
        <v>0.56000000000000005</v>
      </c>
      <c r="P58" s="20"/>
      <c r="Q58" s="20"/>
      <c r="R58" s="20"/>
      <c r="X58" s="9">
        <v>30.07</v>
      </c>
      <c r="Z58" s="56"/>
      <c r="AA58" s="56"/>
      <c r="AB58" s="56"/>
      <c r="AC58" s="56"/>
      <c r="AD58" s="56"/>
      <c r="AE58" s="56"/>
      <c r="AF58" s="56">
        <v>0.09</v>
      </c>
      <c r="AG58" s="56"/>
      <c r="AH58" s="56"/>
      <c r="AI58" s="56"/>
      <c r="AJ58" s="56"/>
      <c r="AK58" s="56"/>
      <c r="AL58" s="56"/>
      <c r="AM58" s="56"/>
      <c r="AN58" s="56"/>
      <c r="AO58" s="56"/>
      <c r="AR58" s="25">
        <f>SUM(H58:AP58)</f>
        <v>100.58000000000001</v>
      </c>
      <c r="AS58" s="89"/>
      <c r="AT58" s="41">
        <v>0.93418912043191427</v>
      </c>
      <c r="AU58" s="21">
        <f t="shared" si="21"/>
        <v>60.124411790998003</v>
      </c>
      <c r="AV58" s="21">
        <f t="shared" si="22"/>
        <v>4.2355882090019978</v>
      </c>
      <c r="AW58" s="20">
        <f t="shared" si="23"/>
        <v>0</v>
      </c>
      <c r="AX58" s="20">
        <f t="shared" si="24"/>
        <v>0</v>
      </c>
      <c r="AY58" s="88">
        <f t="shared" si="9"/>
        <v>100.58000000000001</v>
      </c>
      <c r="AZ58" s="88"/>
      <c r="BA58" s="45" t="s">
        <v>38</v>
      </c>
      <c r="BC58" s="87" t="s">
        <v>189</v>
      </c>
      <c r="BE58" s="50" t="s">
        <v>14</v>
      </c>
      <c r="BF58" s="86">
        <f t="shared" si="6"/>
        <v>1.8794924682792673</v>
      </c>
      <c r="BG58" s="50">
        <v>4</v>
      </c>
      <c r="BH58" s="50">
        <v>0</v>
      </c>
      <c r="BI58" s="50">
        <v>0</v>
      </c>
      <c r="BJ58" s="12"/>
      <c r="BK58" s="11">
        <v>1.2882085078263886E-2</v>
      </c>
      <c r="BL58" s="11">
        <v>1.9563018634335499E-2</v>
      </c>
      <c r="BM58" s="11">
        <v>0</v>
      </c>
      <c r="BN58" s="11">
        <v>0.14735033653271612</v>
      </c>
      <c r="BO58" s="11">
        <v>0.16141683850482025</v>
      </c>
      <c r="BP58" s="11">
        <v>2.2913210608241776</v>
      </c>
      <c r="BQ58" s="11">
        <v>1.3945969451312755E-2</v>
      </c>
      <c r="BR58" s="11">
        <v>8.143417946754837E-2</v>
      </c>
      <c r="BS58" s="11">
        <v>2.0305709115778427E-2</v>
      </c>
      <c r="BT58" s="11">
        <v>0</v>
      </c>
      <c r="BU58" s="11">
        <v>0</v>
      </c>
      <c r="BV58" s="11">
        <v>0</v>
      </c>
      <c r="BW58" s="11">
        <v>0</v>
      </c>
      <c r="BX58" s="56">
        <v>0</v>
      </c>
      <c r="BY58" s="11">
        <v>0</v>
      </c>
      <c r="BZ58" s="34">
        <v>0</v>
      </c>
      <c r="CA58" s="11">
        <v>0</v>
      </c>
      <c r="CB58" s="11">
        <v>4</v>
      </c>
      <c r="CC58" s="11">
        <f t="shared" si="7"/>
        <v>0</v>
      </c>
      <c r="CD58" s="11">
        <f t="shared" si="8"/>
        <v>0</v>
      </c>
      <c r="CE58" s="54"/>
      <c r="CF58" s="56">
        <v>0</v>
      </c>
      <c r="CG58" s="56">
        <v>0</v>
      </c>
      <c r="CH58" s="56">
        <v>0</v>
      </c>
      <c r="CI58" s="56">
        <v>0</v>
      </c>
      <c r="CJ58" s="56">
        <v>0</v>
      </c>
      <c r="CK58" s="56">
        <v>0</v>
      </c>
      <c r="CL58" s="56">
        <v>3.7600202356569594E-3</v>
      </c>
      <c r="CM58" s="56">
        <v>0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4"/>
      <c r="CX58" s="110" t="s">
        <v>483</v>
      </c>
      <c r="CZ58" s="12">
        <v>2.7519792178446099</v>
      </c>
      <c r="DA58" s="12">
        <f>BZ58+CA58+CB58+BY58</f>
        <v>4</v>
      </c>
    </row>
    <row r="59" spans="1:105" ht="16" customHeight="1">
      <c r="A59" s="18" t="s">
        <v>351</v>
      </c>
      <c r="B59" s="17" t="s">
        <v>38</v>
      </c>
      <c r="C59" s="16" t="s">
        <v>352</v>
      </c>
      <c r="D59" s="16">
        <v>2</v>
      </c>
      <c r="E59" s="16" t="s">
        <v>353</v>
      </c>
      <c r="H59" s="20">
        <v>0.17</v>
      </c>
      <c r="I59" s="20">
        <v>0.37</v>
      </c>
      <c r="J59" s="20"/>
      <c r="K59" s="20">
        <v>3.62</v>
      </c>
      <c r="L59" s="20">
        <v>64.58</v>
      </c>
      <c r="M59" s="20">
        <v>0.36</v>
      </c>
      <c r="N59" s="20">
        <v>0.89</v>
      </c>
      <c r="O59" s="20">
        <v>0.57999999999999996</v>
      </c>
      <c r="P59" s="20"/>
      <c r="Q59" s="20"/>
      <c r="R59" s="20"/>
      <c r="X59" s="9">
        <v>30.17</v>
      </c>
      <c r="Z59" s="56"/>
      <c r="AA59" s="56"/>
      <c r="AB59" s="56"/>
      <c r="AC59" s="56"/>
      <c r="AD59" s="56"/>
      <c r="AE59" s="56"/>
      <c r="AF59" s="56">
        <v>0.1</v>
      </c>
      <c r="AG59" s="56"/>
      <c r="AH59" s="56"/>
      <c r="AI59" s="56"/>
      <c r="AJ59" s="56"/>
      <c r="AK59" s="56"/>
      <c r="AL59" s="56"/>
      <c r="AM59" s="56"/>
      <c r="AN59" s="56"/>
      <c r="AO59" s="56"/>
      <c r="AR59" s="25">
        <f t="shared" ref="AR59:AR94" si="25">SUM(H59:AP59)</f>
        <v>100.83999999999999</v>
      </c>
      <c r="AS59" s="89"/>
      <c r="AT59" s="41">
        <v>0.94132083352475482</v>
      </c>
      <c r="AU59" s="21">
        <f t="shared" si="21"/>
        <v>60.790499429028664</v>
      </c>
      <c r="AV59" s="21">
        <f t="shared" si="22"/>
        <v>3.7895005709713336</v>
      </c>
      <c r="AW59" s="20">
        <f t="shared" si="23"/>
        <v>0</v>
      </c>
      <c r="AX59" s="20">
        <f t="shared" si="24"/>
        <v>0</v>
      </c>
      <c r="AY59" s="88">
        <f t="shared" si="9"/>
        <v>100.83999999999999</v>
      </c>
      <c r="AZ59" s="88"/>
      <c r="BA59" s="45" t="s">
        <v>38</v>
      </c>
      <c r="BC59" s="87" t="s">
        <v>189</v>
      </c>
      <c r="BE59" s="50" t="s">
        <v>14</v>
      </c>
      <c r="BF59" s="86">
        <f t="shared" si="6"/>
        <v>1.8857428589286831</v>
      </c>
      <c r="BG59" s="50">
        <v>4</v>
      </c>
      <c r="BH59" s="50">
        <v>0</v>
      </c>
      <c r="BI59" s="50">
        <v>0</v>
      </c>
      <c r="BJ59" s="12"/>
      <c r="BK59" s="11">
        <v>1.2839386751852668E-2</v>
      </c>
      <c r="BL59" s="11">
        <v>1.6396193466097667E-2</v>
      </c>
      <c r="BM59" s="11">
        <v>0</v>
      </c>
      <c r="BN59" s="11">
        <v>0.14767783599169851</v>
      </c>
      <c r="BO59" s="11">
        <v>0.14393791289766344</v>
      </c>
      <c r="BP59" s="11">
        <v>2.3090265980823323</v>
      </c>
      <c r="BQ59" s="11">
        <v>1.3899744826018379E-2</v>
      </c>
      <c r="BR59" s="11">
        <v>7.7673325747800795E-2</v>
      </c>
      <c r="BS59" s="11">
        <v>2.0961204981571401E-2</v>
      </c>
      <c r="BT59" s="11">
        <v>0</v>
      </c>
      <c r="BU59" s="11">
        <v>0</v>
      </c>
      <c r="BV59" s="11">
        <v>0</v>
      </c>
      <c r="BW59" s="11">
        <v>0</v>
      </c>
      <c r="BX59" s="56">
        <v>0</v>
      </c>
      <c r="BY59" s="11">
        <v>0</v>
      </c>
      <c r="BZ59" s="34">
        <v>0</v>
      </c>
      <c r="CA59" s="11">
        <v>0</v>
      </c>
      <c r="CB59" s="11">
        <v>4</v>
      </c>
      <c r="CC59" s="11">
        <f t="shared" si="7"/>
        <v>0</v>
      </c>
      <c r="CD59" s="11">
        <f t="shared" si="8"/>
        <v>0</v>
      </c>
      <c r="CE59" s="54"/>
      <c r="CF59" s="56">
        <v>0</v>
      </c>
      <c r="CG59" s="56">
        <v>0</v>
      </c>
      <c r="CH59" s="56">
        <v>0</v>
      </c>
      <c r="CI59" s="56">
        <v>0</v>
      </c>
      <c r="CJ59" s="56">
        <v>0</v>
      </c>
      <c r="CK59" s="56">
        <v>0</v>
      </c>
      <c r="CL59" s="56">
        <v>4.1639527303135851E-3</v>
      </c>
      <c r="CM59" s="56">
        <v>0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4"/>
      <c r="CX59" s="110" t="s">
        <v>483</v>
      </c>
      <c r="CZ59" s="12">
        <v>2.7465761554753487</v>
      </c>
      <c r="DA59" s="12">
        <f>BZ59+CA59+CB59+BY59</f>
        <v>4</v>
      </c>
    </row>
    <row r="60" spans="1:105" ht="16" customHeight="1">
      <c r="A60" s="18" t="s">
        <v>354</v>
      </c>
      <c r="B60" s="17" t="s">
        <v>38</v>
      </c>
      <c r="C60" s="16" t="s">
        <v>355</v>
      </c>
      <c r="D60" s="16">
        <v>5</v>
      </c>
      <c r="E60" s="16" t="s">
        <v>356</v>
      </c>
      <c r="H60" s="20">
        <v>0.32</v>
      </c>
      <c r="I60" s="20">
        <v>0.2</v>
      </c>
      <c r="J60" s="20"/>
      <c r="K60" s="20">
        <v>12.29</v>
      </c>
      <c r="L60" s="20">
        <v>53.6</v>
      </c>
      <c r="M60" s="20">
        <v>0.44</v>
      </c>
      <c r="N60" s="20">
        <v>1.93</v>
      </c>
      <c r="O60" s="20">
        <v>0.39</v>
      </c>
      <c r="P60" s="20"/>
      <c r="Q60" s="20"/>
      <c r="R60" s="20"/>
      <c r="X60" s="9">
        <v>29.94</v>
      </c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R60" s="25">
        <f t="shared" si="25"/>
        <v>99.11</v>
      </c>
      <c r="AS60" s="89"/>
      <c r="AT60" s="41">
        <v>0.89980547141669343</v>
      </c>
      <c r="AU60" s="21">
        <f t="shared" si="21"/>
        <v>48.229573267934768</v>
      </c>
      <c r="AV60" s="21">
        <f t="shared" si="22"/>
        <v>5.3704267320652326</v>
      </c>
      <c r="AW60" s="20">
        <f t="shared" si="23"/>
        <v>0</v>
      </c>
      <c r="AX60" s="20">
        <f t="shared" si="24"/>
        <v>0</v>
      </c>
      <c r="AY60" s="88">
        <f t="shared" si="9"/>
        <v>99.11</v>
      </c>
      <c r="AZ60" s="88"/>
      <c r="BA60" s="45" t="s">
        <v>38</v>
      </c>
      <c r="BC60" s="87" t="s">
        <v>189</v>
      </c>
      <c r="BE60" s="50" t="s">
        <v>14</v>
      </c>
      <c r="BF60" s="86">
        <f t="shared" si="6"/>
        <v>1.8713669604350271</v>
      </c>
      <c r="BG60" s="50">
        <v>4</v>
      </c>
      <c r="BH60" s="50">
        <v>0</v>
      </c>
      <c r="BI60" s="50">
        <v>0</v>
      </c>
      <c r="BJ60" s="12"/>
      <c r="BK60" s="11">
        <v>2.4353918711361233E-2</v>
      </c>
      <c r="BL60" s="11">
        <v>8.9308916368262062E-3</v>
      </c>
      <c r="BM60" s="11">
        <v>0</v>
      </c>
      <c r="BN60" s="11">
        <v>0.50522187499194238</v>
      </c>
      <c r="BO60" s="11">
        <v>0.20555381162255681</v>
      </c>
      <c r="BP60" s="11">
        <v>1.8459934587620666</v>
      </c>
      <c r="BQ60" s="11">
        <v>1.7119083780192682E-2</v>
      </c>
      <c r="BR60" s="11">
        <v>0.16973160474415197</v>
      </c>
      <c r="BS60" s="11">
        <v>1.4202878525710248E-2</v>
      </c>
      <c r="BT60" s="11">
        <v>0</v>
      </c>
      <c r="BU60" s="11">
        <v>0</v>
      </c>
      <c r="BV60" s="11">
        <v>0</v>
      </c>
      <c r="BW60" s="11">
        <v>0</v>
      </c>
      <c r="BX60" s="56">
        <v>0</v>
      </c>
      <c r="BY60" s="11">
        <v>0</v>
      </c>
      <c r="BZ60" s="34">
        <v>0</v>
      </c>
      <c r="CA60" s="11">
        <v>0</v>
      </c>
      <c r="CB60" s="11">
        <v>4</v>
      </c>
      <c r="CC60" s="11">
        <f t="shared" si="7"/>
        <v>0</v>
      </c>
      <c r="CD60" s="11">
        <f t="shared" si="8"/>
        <v>0</v>
      </c>
      <c r="CE60" s="54"/>
      <c r="CF60" s="56">
        <v>0</v>
      </c>
      <c r="CG60" s="56">
        <v>0</v>
      </c>
      <c r="CH60" s="56">
        <v>0</v>
      </c>
      <c r="CI60" s="56">
        <v>0</v>
      </c>
      <c r="CJ60" s="56">
        <v>0</v>
      </c>
      <c r="CK60" s="56">
        <v>0</v>
      </c>
      <c r="CL60" s="56">
        <v>0</v>
      </c>
      <c r="CM60" s="56">
        <v>0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4"/>
      <c r="CX60" s="110" t="s">
        <v>483</v>
      </c>
      <c r="CZ60" s="12">
        <v>2.7911075227748086</v>
      </c>
      <c r="DA60" s="12">
        <f>BZ60+CA60+CB60+BY60</f>
        <v>4</v>
      </c>
    </row>
    <row r="61" spans="1:105" ht="16" customHeight="1">
      <c r="A61" s="18" t="s">
        <v>357</v>
      </c>
      <c r="B61" s="17" t="s">
        <v>38</v>
      </c>
      <c r="C61" s="16" t="s">
        <v>355</v>
      </c>
      <c r="D61" s="16">
        <v>5</v>
      </c>
      <c r="E61" s="16" t="s">
        <v>356</v>
      </c>
      <c r="H61" s="20">
        <v>0.57999999999999996</v>
      </c>
      <c r="I61" s="20">
        <v>0.24</v>
      </c>
      <c r="J61" s="20"/>
      <c r="K61" s="20">
        <v>14.63</v>
      </c>
      <c r="L61" s="20">
        <v>50.44</v>
      </c>
      <c r="M61" s="20">
        <v>0.52</v>
      </c>
      <c r="N61" s="20">
        <v>2.29</v>
      </c>
      <c r="O61" s="20">
        <v>0</v>
      </c>
      <c r="P61" s="20"/>
      <c r="Q61" s="20">
        <v>0.42</v>
      </c>
      <c r="R61" s="20"/>
      <c r="X61" s="9">
        <v>30.95</v>
      </c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R61" s="25">
        <f t="shared" si="25"/>
        <v>100.07000000000001</v>
      </c>
      <c r="AS61" s="89"/>
      <c r="AT61" s="41">
        <v>0.98257187600128593</v>
      </c>
      <c r="AU61" s="21">
        <f t="shared" si="21"/>
        <v>49.560925425504863</v>
      </c>
      <c r="AV61" s="21">
        <f t="shared" si="22"/>
        <v>0.87907457449513782</v>
      </c>
      <c r="AW61" s="20">
        <f t="shared" si="23"/>
        <v>0</v>
      </c>
      <c r="AX61" s="20">
        <f t="shared" si="24"/>
        <v>0</v>
      </c>
      <c r="AY61" s="88">
        <f t="shared" si="9"/>
        <v>100.07000000000001</v>
      </c>
      <c r="AZ61" s="88"/>
      <c r="BA61" s="45" t="s">
        <v>38</v>
      </c>
      <c r="BC61" s="87" t="s">
        <v>189</v>
      </c>
      <c r="BE61" s="50" t="s">
        <v>14</v>
      </c>
      <c r="BF61" s="86">
        <f t="shared" si="6"/>
        <v>1.9344959059941245</v>
      </c>
      <c r="BG61" s="50">
        <v>4</v>
      </c>
      <c r="BH61" s="50">
        <v>0</v>
      </c>
      <c r="BI61" s="50">
        <v>0</v>
      </c>
      <c r="BJ61" s="12"/>
      <c r="BK61" s="11">
        <v>4.270099648692751E-2</v>
      </c>
      <c r="BL61" s="11">
        <v>1.0367336824810724E-2</v>
      </c>
      <c r="BM61" s="11">
        <v>0</v>
      </c>
      <c r="BN61" s="11">
        <v>0.58178930339124268</v>
      </c>
      <c r="BO61" s="11">
        <v>3.254869645942815E-2</v>
      </c>
      <c r="BP61" s="11">
        <v>1.8350474063586217</v>
      </c>
      <c r="BQ61" s="11">
        <v>1.9571419559191061E-2</v>
      </c>
      <c r="BR61" s="11">
        <v>0.19481932455709769</v>
      </c>
      <c r="BS61" s="11">
        <v>0</v>
      </c>
      <c r="BT61" s="11">
        <v>0</v>
      </c>
      <c r="BU61" s="11">
        <v>2.166882817600993E-2</v>
      </c>
      <c r="BV61" s="11">
        <v>0</v>
      </c>
      <c r="BW61" s="11">
        <v>0</v>
      </c>
      <c r="BX61" s="56">
        <v>0</v>
      </c>
      <c r="BY61" s="11">
        <v>0</v>
      </c>
      <c r="BZ61" s="34">
        <v>0</v>
      </c>
      <c r="CA61" s="11">
        <v>0</v>
      </c>
      <c r="CB61" s="11">
        <v>4</v>
      </c>
      <c r="CC61" s="11">
        <f t="shared" si="7"/>
        <v>0</v>
      </c>
      <c r="CD61" s="11">
        <f t="shared" si="8"/>
        <v>0</v>
      </c>
      <c r="CE61" s="54"/>
      <c r="CF61" s="56">
        <v>0</v>
      </c>
      <c r="CG61" s="56">
        <v>0</v>
      </c>
      <c r="CH61" s="56">
        <v>0</v>
      </c>
      <c r="CI61" s="56">
        <v>0</v>
      </c>
      <c r="CJ61" s="56">
        <v>0</v>
      </c>
      <c r="CK61" s="56">
        <v>0</v>
      </c>
      <c r="CL61" s="56">
        <v>0</v>
      </c>
      <c r="CM61" s="56">
        <v>0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4"/>
      <c r="CX61" s="110" t="s">
        <v>483</v>
      </c>
      <c r="CZ61" s="12">
        <v>2.7385133118133291</v>
      </c>
      <c r="DA61" s="12">
        <f>BZ61+CA61+CB61+BY61</f>
        <v>4</v>
      </c>
    </row>
    <row r="62" spans="1:105" ht="16" customHeight="1"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X62" s="9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R62" s="25">
        <f t="shared" si="25"/>
        <v>0</v>
      </c>
      <c r="AS62" s="89"/>
      <c r="AT62" s="41"/>
      <c r="AU62" s="21"/>
      <c r="AV62" s="21"/>
      <c r="AW62" s="20"/>
      <c r="AX62" s="20"/>
      <c r="AY62" s="88">
        <f t="shared" si="9"/>
        <v>0</v>
      </c>
      <c r="AZ62" s="88"/>
      <c r="BA62" s="45"/>
      <c r="BC62" s="87"/>
      <c r="BE62" s="50"/>
      <c r="BF62" s="86"/>
      <c r="BG62" s="50"/>
      <c r="BH62" s="50"/>
      <c r="BI62" s="50"/>
      <c r="BJ62" s="12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56"/>
      <c r="BY62" s="11"/>
      <c r="BZ62" s="34"/>
      <c r="CA62" s="11"/>
      <c r="CB62" s="11"/>
      <c r="CC62" s="11"/>
      <c r="CD62" s="11"/>
      <c r="CE62" s="54"/>
      <c r="CF62" s="56"/>
      <c r="CG62" s="56"/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/>
      <c r="CS62" s="56"/>
      <c r="CT62" s="56"/>
      <c r="CU62" s="56"/>
      <c r="CV62" s="54"/>
      <c r="CX62" s="110"/>
      <c r="CZ62" s="12"/>
      <c r="DA62" s="12"/>
    </row>
    <row r="63" spans="1:105" ht="16" customHeight="1">
      <c r="A63" s="111" t="s">
        <v>348</v>
      </c>
      <c r="B63" s="112" t="s">
        <v>38</v>
      </c>
      <c r="C63" s="113" t="s">
        <v>349</v>
      </c>
      <c r="D63" s="113">
        <v>3</v>
      </c>
      <c r="E63" s="113" t="s">
        <v>350</v>
      </c>
      <c r="H63" s="20">
        <v>0.18</v>
      </c>
      <c r="I63" s="20">
        <v>0.41</v>
      </c>
      <c r="J63" s="20"/>
      <c r="K63" s="20">
        <v>3.72</v>
      </c>
      <c r="L63" s="20">
        <v>66.17</v>
      </c>
      <c r="M63" s="20">
        <v>0.38</v>
      </c>
      <c r="N63" s="20">
        <v>1.07</v>
      </c>
      <c r="O63" s="20">
        <v>0.44</v>
      </c>
      <c r="P63" s="20"/>
      <c r="Q63" s="20"/>
      <c r="R63" s="20"/>
      <c r="X63" s="9">
        <v>27.95</v>
      </c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R63" s="25">
        <f t="shared" si="25"/>
        <v>100.32</v>
      </c>
      <c r="AS63" s="89"/>
      <c r="AT63" s="41">
        <v>0.61844826347233472</v>
      </c>
      <c r="AU63" s="21">
        <f t="shared" si="21"/>
        <v>40.92272159396439</v>
      </c>
      <c r="AV63" s="21">
        <f t="shared" si="22"/>
        <v>25.247278406035612</v>
      </c>
      <c r="AW63" s="20">
        <f t="shared" si="23"/>
        <v>0</v>
      </c>
      <c r="AX63" s="20">
        <f t="shared" si="24"/>
        <v>0</v>
      </c>
      <c r="AY63" s="88">
        <f t="shared" si="9"/>
        <v>100.32</v>
      </c>
      <c r="AZ63" s="88"/>
      <c r="BA63" s="45" t="s">
        <v>38</v>
      </c>
      <c r="BC63" s="87" t="s">
        <v>189</v>
      </c>
      <c r="BE63" s="50" t="s">
        <v>14</v>
      </c>
      <c r="BF63" s="86">
        <f t="shared" si="6"/>
        <v>1.7469841865116569</v>
      </c>
      <c r="BG63" s="50">
        <v>4</v>
      </c>
      <c r="BH63" s="50">
        <v>0</v>
      </c>
      <c r="BI63" s="50">
        <v>0</v>
      </c>
      <c r="BJ63" s="12"/>
      <c r="BK63" s="11">
        <v>1.4674434114408313E-2</v>
      </c>
      <c r="BL63" s="11">
        <v>1.9611854597262324E-2</v>
      </c>
      <c r="BM63" s="11">
        <v>0</v>
      </c>
      <c r="BN63" s="11">
        <v>0.16381104735325222</v>
      </c>
      <c r="BO63" s="11">
        <v>1.0351452446068246</v>
      </c>
      <c r="BP63" s="11">
        <v>1.6778426558735315</v>
      </c>
      <c r="BQ63" s="11">
        <v>1.5837310130428377E-2</v>
      </c>
      <c r="BR63" s="11">
        <v>0.10079968380365945</v>
      </c>
      <c r="BS63" s="11">
        <v>1.7164629195568694E-2</v>
      </c>
      <c r="BT63" s="11">
        <v>0</v>
      </c>
      <c r="BU63" s="11">
        <v>0</v>
      </c>
      <c r="BV63" s="11">
        <v>0</v>
      </c>
      <c r="BW63" s="11">
        <v>0</v>
      </c>
      <c r="BX63" s="56">
        <v>0</v>
      </c>
      <c r="BY63" s="11">
        <v>0</v>
      </c>
      <c r="BZ63" s="34">
        <v>0</v>
      </c>
      <c r="CA63" s="11">
        <v>0</v>
      </c>
      <c r="CB63" s="11">
        <v>4</v>
      </c>
      <c r="CC63" s="11">
        <f t="shared" si="7"/>
        <v>0</v>
      </c>
      <c r="CD63" s="11">
        <f t="shared" si="8"/>
        <v>0</v>
      </c>
      <c r="CE63" s="54"/>
      <c r="CF63" s="56">
        <v>0</v>
      </c>
      <c r="CG63" s="56">
        <v>0</v>
      </c>
      <c r="CH63" s="56">
        <v>0</v>
      </c>
      <c r="CI63" s="56">
        <v>0</v>
      </c>
      <c r="CJ63" s="56">
        <v>0</v>
      </c>
      <c r="CK63" s="56">
        <v>0</v>
      </c>
      <c r="CL63" s="56">
        <v>0</v>
      </c>
      <c r="CM63" s="56">
        <v>0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4"/>
      <c r="CX63" s="110" t="s">
        <v>483</v>
      </c>
      <c r="CZ63" s="12">
        <v>3.0448868596749352</v>
      </c>
      <c r="DA63" s="12">
        <f>BZ63+CA63+CB63+BY63</f>
        <v>4</v>
      </c>
    </row>
    <row r="64" spans="1:105" ht="16" customHeight="1">
      <c r="A64" s="111" t="s">
        <v>351</v>
      </c>
      <c r="B64" s="112" t="s">
        <v>38</v>
      </c>
      <c r="C64" s="113" t="s">
        <v>352</v>
      </c>
      <c r="D64" s="113">
        <v>2</v>
      </c>
      <c r="E64" s="113" t="s">
        <v>353</v>
      </c>
      <c r="H64" s="20">
        <v>0.18</v>
      </c>
      <c r="I64" s="20">
        <v>0.33</v>
      </c>
      <c r="J64" s="20"/>
      <c r="K64" s="20">
        <v>3.74</v>
      </c>
      <c r="L64" s="20">
        <v>66.319999999999993</v>
      </c>
      <c r="M64" s="20">
        <v>0.36</v>
      </c>
      <c r="N64" s="20">
        <v>1.02</v>
      </c>
      <c r="O64" s="20">
        <v>0.46</v>
      </c>
      <c r="P64" s="20"/>
      <c r="Q64" s="20"/>
      <c r="R64" s="20"/>
      <c r="X64" s="9">
        <v>27.93</v>
      </c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R64" s="25">
        <f t="shared" si="25"/>
        <v>100.33999999999997</v>
      </c>
      <c r="AS64" s="89"/>
      <c r="AT64" s="41">
        <v>0.61858206477251654</v>
      </c>
      <c r="AU64" s="21">
        <f t="shared" si="21"/>
        <v>41.024362535713294</v>
      </c>
      <c r="AV64" s="21">
        <f t="shared" si="22"/>
        <v>25.295637464286699</v>
      </c>
      <c r="AW64" s="20">
        <f t="shared" si="23"/>
        <v>0</v>
      </c>
      <c r="AX64" s="20">
        <f t="shared" si="24"/>
        <v>0</v>
      </c>
      <c r="AY64" s="88">
        <f t="shared" si="9"/>
        <v>100.33999999999997</v>
      </c>
      <c r="AZ64" s="88"/>
      <c r="BA64" s="45" t="s">
        <v>38</v>
      </c>
      <c r="BC64" s="87" t="s">
        <v>189</v>
      </c>
      <c r="BE64" s="50" t="s">
        <v>14</v>
      </c>
      <c r="BF64" s="86">
        <f t="shared" si="6"/>
        <v>1.7457341083817737</v>
      </c>
      <c r="BG64" s="50">
        <v>4</v>
      </c>
      <c r="BH64" s="50">
        <v>0</v>
      </c>
      <c r="BI64" s="50">
        <v>0</v>
      </c>
      <c r="BJ64" s="12"/>
      <c r="BK64" s="11">
        <v>1.4684942123083149E-2</v>
      </c>
      <c r="BL64" s="11">
        <v>1.5796454627671014E-2</v>
      </c>
      <c r="BM64" s="11">
        <v>0</v>
      </c>
      <c r="BN64" s="11">
        <v>0.16480968370405194</v>
      </c>
      <c r="BO64" s="11">
        <v>1.0378706414325674</v>
      </c>
      <c r="BP64" s="11">
        <v>1.6832144087855498</v>
      </c>
      <c r="BQ64" s="11">
        <v>1.5014511328355695E-2</v>
      </c>
      <c r="BR64" s="11">
        <v>9.6158225522368246E-2</v>
      </c>
      <c r="BS64" s="11">
        <v>1.7957689480798317E-2</v>
      </c>
      <c r="BT64" s="11">
        <v>0</v>
      </c>
      <c r="BU64" s="11">
        <v>0</v>
      </c>
      <c r="BV64" s="11">
        <v>0</v>
      </c>
      <c r="BW64" s="11">
        <v>0</v>
      </c>
      <c r="BX64" s="56">
        <v>0</v>
      </c>
      <c r="BY64" s="11">
        <v>0</v>
      </c>
      <c r="BZ64" s="34">
        <v>0</v>
      </c>
      <c r="CA64" s="11">
        <v>0</v>
      </c>
      <c r="CB64" s="11">
        <v>4</v>
      </c>
      <c r="CC64" s="11">
        <f t="shared" si="7"/>
        <v>0</v>
      </c>
      <c r="CD64" s="11">
        <f t="shared" si="8"/>
        <v>0</v>
      </c>
      <c r="CE64" s="54"/>
      <c r="CF64" s="56">
        <v>0</v>
      </c>
      <c r="CG64" s="56">
        <v>0</v>
      </c>
      <c r="CH64" s="56">
        <v>0</v>
      </c>
      <c r="CI64" s="56">
        <v>0</v>
      </c>
      <c r="CJ64" s="56">
        <v>0</v>
      </c>
      <c r="CK64" s="56">
        <v>0</v>
      </c>
      <c r="CL64" s="56">
        <v>0</v>
      </c>
      <c r="CM64" s="56">
        <v>0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4"/>
      <c r="CX64" s="110" t="s">
        <v>483</v>
      </c>
      <c r="CZ64" s="12">
        <v>3.0455065570044453</v>
      </c>
      <c r="DA64" s="12">
        <f>BZ64+CA64+CB64+BY64</f>
        <v>4</v>
      </c>
    </row>
    <row r="65" spans="1:105" ht="16" customHeight="1">
      <c r="A65" s="111" t="s">
        <v>354</v>
      </c>
      <c r="B65" s="112" t="s">
        <v>38</v>
      </c>
      <c r="C65" s="113" t="s">
        <v>355</v>
      </c>
      <c r="D65" s="113">
        <v>5</v>
      </c>
      <c r="E65" s="113" t="s">
        <v>356</v>
      </c>
      <c r="H65" s="20">
        <v>0.17</v>
      </c>
      <c r="I65" s="20">
        <v>0.14000000000000001</v>
      </c>
      <c r="J65" s="20"/>
      <c r="K65" s="20">
        <v>10.11</v>
      </c>
      <c r="L65" s="20">
        <v>60.75</v>
      </c>
      <c r="M65" s="20">
        <v>0.24</v>
      </c>
      <c r="N65" s="20">
        <v>1.79</v>
      </c>
      <c r="O65" s="20">
        <v>0.34</v>
      </c>
      <c r="P65" s="20"/>
      <c r="Q65" s="20"/>
      <c r="R65" s="20"/>
      <c r="X65" s="9">
        <v>29.08</v>
      </c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R65" s="25">
        <f t="shared" si="25"/>
        <v>102.62</v>
      </c>
      <c r="AS65" s="89"/>
      <c r="AT65" s="41">
        <v>0.61840503696742621</v>
      </c>
      <c r="AU65" s="21">
        <f t="shared" si="21"/>
        <v>37.568105995771141</v>
      </c>
      <c r="AV65" s="21">
        <f t="shared" si="22"/>
        <v>23.181894004228859</v>
      </c>
      <c r="AW65" s="20">
        <f t="shared" si="23"/>
        <v>0</v>
      </c>
      <c r="AX65" s="20">
        <f t="shared" si="24"/>
        <v>0</v>
      </c>
      <c r="AY65" s="88">
        <f t="shared" si="9"/>
        <v>102.62</v>
      </c>
      <c r="AZ65" s="88"/>
      <c r="BA65" s="45" t="s">
        <v>38</v>
      </c>
      <c r="BC65" s="87" t="s">
        <v>189</v>
      </c>
      <c r="BE65" s="50" t="s">
        <v>14</v>
      </c>
      <c r="BF65" s="86">
        <f t="shared" si="6"/>
        <v>1.817613600850053</v>
      </c>
      <c r="BG65" s="50">
        <v>4</v>
      </c>
      <c r="BH65" s="50">
        <v>0</v>
      </c>
      <c r="BI65" s="50">
        <v>0</v>
      </c>
      <c r="BJ65" s="12"/>
      <c r="BK65" s="11">
        <v>1.3320642995302443E-2</v>
      </c>
      <c r="BL65" s="11">
        <v>6.4365071157016377E-3</v>
      </c>
      <c r="BM65" s="11">
        <v>0</v>
      </c>
      <c r="BN65" s="11">
        <v>0.42789657748296839</v>
      </c>
      <c r="BO65" s="11">
        <v>0.913530492259925</v>
      </c>
      <c r="BP65" s="11">
        <v>1.4804489381812047</v>
      </c>
      <c r="BQ65" s="11">
        <v>9.6138308436720457E-3</v>
      </c>
      <c r="BR65" s="11">
        <v>0.16207492642079804</v>
      </c>
      <c r="BS65" s="11">
        <v>1.2748176757337854E-2</v>
      </c>
      <c r="BT65" s="11">
        <v>0</v>
      </c>
      <c r="BU65" s="11">
        <v>0</v>
      </c>
      <c r="BV65" s="11">
        <v>0</v>
      </c>
      <c r="BW65" s="11">
        <v>0</v>
      </c>
      <c r="BX65" s="56">
        <v>0</v>
      </c>
      <c r="BY65" s="11">
        <v>0</v>
      </c>
      <c r="BZ65" s="34">
        <v>0</v>
      </c>
      <c r="CA65" s="11">
        <v>0</v>
      </c>
      <c r="CB65" s="11">
        <v>4</v>
      </c>
      <c r="CC65" s="11">
        <f t="shared" si="7"/>
        <v>0</v>
      </c>
      <c r="CD65" s="11">
        <f t="shared" si="8"/>
        <v>0</v>
      </c>
      <c r="CE65" s="54"/>
      <c r="CF65" s="56">
        <v>0</v>
      </c>
      <c r="CG65" s="56">
        <v>0</v>
      </c>
      <c r="CH65" s="56">
        <v>0</v>
      </c>
      <c r="CI65" s="56">
        <v>0</v>
      </c>
      <c r="CJ65" s="56">
        <v>0</v>
      </c>
      <c r="CK65" s="56">
        <v>0</v>
      </c>
      <c r="CL65" s="56">
        <v>0</v>
      </c>
      <c r="CM65" s="56">
        <v>0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4"/>
      <c r="CX65" s="110" t="s">
        <v>483</v>
      </c>
      <c r="CZ65" s="12">
        <v>3.0260700920569099</v>
      </c>
      <c r="DA65" s="12">
        <f>BZ65+CA65+CB65+BY65</f>
        <v>4</v>
      </c>
    </row>
    <row r="66" spans="1:105" ht="16" customHeight="1">
      <c r="A66" s="111" t="s">
        <v>357</v>
      </c>
      <c r="B66" s="112" t="s">
        <v>38</v>
      </c>
      <c r="C66" s="113" t="s">
        <v>355</v>
      </c>
      <c r="D66" s="113">
        <v>5</v>
      </c>
      <c r="E66" s="113" t="s">
        <v>356</v>
      </c>
      <c r="H66" s="20">
        <v>0.59</v>
      </c>
      <c r="I66" s="20">
        <v>0.2</v>
      </c>
      <c r="J66" s="20"/>
      <c r="K66" s="20">
        <v>15.47</v>
      </c>
      <c r="L66" s="20">
        <v>52.22</v>
      </c>
      <c r="M66" s="20">
        <v>0.53</v>
      </c>
      <c r="N66" s="20">
        <v>2.54</v>
      </c>
      <c r="O66" s="20">
        <v>0</v>
      </c>
      <c r="P66" s="20"/>
      <c r="Q66" s="20">
        <v>0.45</v>
      </c>
      <c r="R66" s="20"/>
      <c r="X66" s="9">
        <v>27.78</v>
      </c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R66" s="25">
        <f t="shared" si="25"/>
        <v>99.780000000000015</v>
      </c>
      <c r="AS66" s="89"/>
      <c r="AT66" s="41">
        <v>0.3833547038338182</v>
      </c>
      <c r="AU66" s="21">
        <f t="shared" si="21"/>
        <v>20.018782634201987</v>
      </c>
      <c r="AV66" s="21">
        <f t="shared" si="22"/>
        <v>32.201217365798016</v>
      </c>
      <c r="AW66" s="20">
        <f t="shared" si="23"/>
        <v>0</v>
      </c>
      <c r="AX66" s="20">
        <f t="shared" si="24"/>
        <v>0</v>
      </c>
      <c r="AY66" s="88">
        <f t="shared" si="9"/>
        <v>99.780000000000015</v>
      </c>
      <c r="AZ66" s="88"/>
      <c r="BA66" s="45" t="s">
        <v>38</v>
      </c>
      <c r="BC66" s="87" t="s">
        <v>189</v>
      </c>
      <c r="BE66" s="50" t="s">
        <v>14</v>
      </c>
      <c r="BF66" s="86">
        <f t="shared" si="6"/>
        <v>1.7363585224076505</v>
      </c>
      <c r="BG66" s="50">
        <v>4</v>
      </c>
      <c r="BH66" s="50">
        <v>0</v>
      </c>
      <c r="BI66" s="50">
        <v>0</v>
      </c>
      <c r="BJ66" s="12"/>
      <c r="BK66" s="11">
        <v>4.839387964235866E-2</v>
      </c>
      <c r="BL66" s="11">
        <v>9.6253022176593442E-3</v>
      </c>
      <c r="BM66" s="11">
        <v>0</v>
      </c>
      <c r="BN66" s="11">
        <v>0.6853937371436768</v>
      </c>
      <c r="BO66" s="11">
        <v>1.328337959581515</v>
      </c>
      <c r="BP66" s="11">
        <v>0.82579824779747835</v>
      </c>
      <c r="BQ66" s="11">
        <v>2.2224053050007648E-2</v>
      </c>
      <c r="BR66" s="11">
        <v>0.24074577798433605</v>
      </c>
      <c r="BS66" s="11">
        <v>0</v>
      </c>
      <c r="BT66" s="11">
        <v>0</v>
      </c>
      <c r="BU66" s="11">
        <v>2.5865868252372234E-2</v>
      </c>
      <c r="BV66" s="11">
        <v>0</v>
      </c>
      <c r="BW66" s="11">
        <v>0</v>
      </c>
      <c r="BX66" s="56">
        <v>0</v>
      </c>
      <c r="BY66" s="11">
        <v>0</v>
      </c>
      <c r="BZ66" s="34">
        <v>0</v>
      </c>
      <c r="CA66" s="11">
        <v>0</v>
      </c>
      <c r="CB66" s="11">
        <v>4</v>
      </c>
      <c r="CC66" s="11">
        <f t="shared" si="7"/>
        <v>0</v>
      </c>
      <c r="CD66" s="11">
        <f t="shared" si="8"/>
        <v>0</v>
      </c>
      <c r="CE66" s="54"/>
      <c r="CF66" s="56">
        <v>0</v>
      </c>
      <c r="CG66" s="56">
        <v>0</v>
      </c>
      <c r="CH66" s="56">
        <v>0</v>
      </c>
      <c r="CI66" s="56">
        <v>0</v>
      </c>
      <c r="CJ66" s="56">
        <v>0</v>
      </c>
      <c r="CK66" s="56">
        <v>0</v>
      </c>
      <c r="CL66" s="56">
        <v>0</v>
      </c>
      <c r="CM66" s="56">
        <v>0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4"/>
      <c r="CX66" s="110" t="s">
        <v>483</v>
      </c>
      <c r="CZ66" s="12">
        <v>3.1863848256694038</v>
      </c>
      <c r="DA66" s="12">
        <f>BZ66+CA66+CB66+BY66</f>
        <v>4</v>
      </c>
    </row>
    <row r="67" spans="1:105" ht="16" customHeight="1"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X67" s="9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R67" s="25">
        <f t="shared" si="25"/>
        <v>0</v>
      </c>
      <c r="AS67" s="25"/>
      <c r="AT67" s="41"/>
      <c r="AU67" s="21"/>
      <c r="AY67" s="88">
        <f t="shared" si="9"/>
        <v>0</v>
      </c>
      <c r="BF67" s="86"/>
      <c r="BX67" s="56"/>
      <c r="CC67" s="11"/>
      <c r="CD67" s="11"/>
    </row>
    <row r="68" spans="1:105" ht="16" customHeight="1">
      <c r="H68" s="20">
        <v>1.89E-2</v>
      </c>
      <c r="I68" s="20">
        <v>0.37780000000000002</v>
      </c>
      <c r="J68" s="20">
        <v>1.2200000000000001E-2</v>
      </c>
      <c r="K68" s="20">
        <v>3.16</v>
      </c>
      <c r="L68" s="20">
        <v>67.430000000000007</v>
      </c>
      <c r="M68" s="20">
        <v>0.31419999999999998</v>
      </c>
      <c r="N68" s="20">
        <v>0.63839999999999997</v>
      </c>
      <c r="O68" s="20">
        <v>0.52149999999999996</v>
      </c>
      <c r="P68" s="20">
        <v>3.6600000000000001E-2</v>
      </c>
      <c r="Q68" s="20"/>
      <c r="R68" s="20"/>
      <c r="X68" s="9">
        <v>21.76</v>
      </c>
      <c r="Z68" s="56"/>
      <c r="AA68" s="56"/>
      <c r="AB68" s="56"/>
      <c r="AC68" s="56"/>
      <c r="AD68" s="56"/>
      <c r="AE68" s="56"/>
      <c r="AF68" s="56">
        <v>8.5199999999999998E-2</v>
      </c>
      <c r="AG68" s="56"/>
      <c r="AH68" s="56"/>
      <c r="AI68" s="56"/>
      <c r="AJ68" s="56"/>
      <c r="AK68" s="56"/>
      <c r="AL68" s="56"/>
      <c r="AM68" s="56"/>
      <c r="AN68" s="56"/>
      <c r="AO68" s="56"/>
      <c r="AR68" s="25">
        <f t="shared" si="25"/>
        <v>94.354800000000026</v>
      </c>
      <c r="AS68" s="89"/>
      <c r="AT68" s="41">
        <v>3.7024583214481628E-3</v>
      </c>
      <c r="AU68" s="21">
        <f>L68*AT68</f>
        <v>0.24965676461524963</v>
      </c>
      <c r="AV68" s="21">
        <f>L68*(1-AT68)</f>
        <v>67.180343235384754</v>
      </c>
      <c r="AW68" s="20">
        <f t="shared" ref="AW68" si="26">BH68*BF68/BG68</f>
        <v>0</v>
      </c>
      <c r="AX68" s="20">
        <f t="shared" ref="AX68" si="27">BI68*12.011*BF68/BG68</f>
        <v>0</v>
      </c>
      <c r="AY68" s="88">
        <f t="shared" ref="AY68:AY94" si="28">SUM(H68:AP68)+AW68+AX68</f>
        <v>94.354800000000026</v>
      </c>
      <c r="AZ68" s="88"/>
      <c r="BA68" s="45" t="s">
        <v>38</v>
      </c>
      <c r="BC68" s="87" t="s">
        <v>189</v>
      </c>
      <c r="BE68" s="50" t="s">
        <v>14</v>
      </c>
      <c r="BF68" s="86">
        <f t="shared" ref="BF68:BF94" si="29">IF(BE68="O",X68/15.999,
IF(BE68="S",U68/32.065,
IF(BE68="F",V68/18.998403
)))</f>
        <v>1.3600850053128322</v>
      </c>
      <c r="BG68" s="50">
        <v>4</v>
      </c>
      <c r="BH68" s="50">
        <v>0</v>
      </c>
      <c r="BI68" s="50">
        <v>0</v>
      </c>
      <c r="BJ68" s="12"/>
      <c r="BK68" s="11">
        <v>1.9791266322270124E-3</v>
      </c>
      <c r="BL68" s="11">
        <v>2.3212380597464298E-2</v>
      </c>
      <c r="BM68" s="11">
        <v>1.3298022138069161E-3</v>
      </c>
      <c r="BN68" s="11">
        <v>0.17873526600467887</v>
      </c>
      <c r="BO68" s="11">
        <v>3.5379513919268426</v>
      </c>
      <c r="BP68" s="11">
        <v>1.3147796741372453E-2</v>
      </c>
      <c r="BQ68" s="11">
        <v>1.6820036215812167E-2</v>
      </c>
      <c r="BR68" s="11">
        <v>7.7248702155208918E-2</v>
      </c>
      <c r="BS68" s="11">
        <v>2.6131177703816379E-2</v>
      </c>
      <c r="BT68" s="11">
        <v>1.6463800991488673E-3</v>
      </c>
      <c r="BU68" s="11">
        <v>0</v>
      </c>
      <c r="BV68" s="11">
        <v>0</v>
      </c>
      <c r="BW68" s="11">
        <v>0</v>
      </c>
      <c r="BX68" s="56">
        <v>0</v>
      </c>
      <c r="BY68" s="11">
        <v>0</v>
      </c>
      <c r="BZ68" s="34">
        <v>0</v>
      </c>
      <c r="CA68" s="11">
        <v>0</v>
      </c>
      <c r="CB68" s="11">
        <v>4</v>
      </c>
      <c r="CC68" s="11">
        <f t="shared" ref="CC68:CC94" si="30">BH68</f>
        <v>0</v>
      </c>
      <c r="CD68" s="11">
        <f t="shared" ref="CD68:CD94" si="31">BI68</f>
        <v>0</v>
      </c>
      <c r="CE68" s="54"/>
      <c r="CF68" s="56">
        <v>0</v>
      </c>
      <c r="CG68" s="56">
        <v>0</v>
      </c>
      <c r="CH68" s="56">
        <v>0</v>
      </c>
      <c r="CI68" s="56">
        <v>0</v>
      </c>
      <c r="CJ68" s="56">
        <v>0</v>
      </c>
      <c r="CK68" s="56">
        <v>0</v>
      </c>
      <c r="CL68" s="56">
        <v>4.9188299035052311E-3</v>
      </c>
      <c r="CM68" s="56">
        <v>0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4"/>
      <c r="CX68" s="110" t="s">
        <v>483</v>
      </c>
      <c r="CZ68" s="12">
        <v>3.8831208901938843</v>
      </c>
      <c r="DA68" s="12">
        <f>BZ68+CA68+CB68+BY68</f>
        <v>4</v>
      </c>
    </row>
    <row r="69" spans="1:105" ht="16" customHeight="1"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X69" s="9"/>
      <c r="AR69" s="25">
        <f t="shared" si="25"/>
        <v>0</v>
      </c>
      <c r="AS69" s="25"/>
      <c r="AT69" s="41"/>
      <c r="AU69" s="21"/>
      <c r="AY69" s="88">
        <f t="shared" si="28"/>
        <v>0</v>
      </c>
      <c r="BF69" s="86"/>
      <c r="BX69" s="56"/>
      <c r="CC69" s="11"/>
      <c r="CD69" s="11"/>
    </row>
    <row r="70" spans="1:105" ht="16" customHeight="1"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X70" s="9"/>
      <c r="AR70" s="25">
        <f t="shared" si="25"/>
        <v>0</v>
      </c>
      <c r="AS70" s="25"/>
      <c r="AT70" s="41"/>
      <c r="AU70" s="21"/>
      <c r="AY70" s="88">
        <f t="shared" si="28"/>
        <v>0</v>
      </c>
      <c r="BF70" s="86"/>
      <c r="BX70" s="56"/>
      <c r="CC70" s="11"/>
      <c r="CD70" s="11"/>
    </row>
    <row r="71" spans="1:105" ht="16" customHeight="1">
      <c r="A71" s="111"/>
      <c r="B71" s="112" t="s">
        <v>452</v>
      </c>
      <c r="C71" s="113" t="s">
        <v>474</v>
      </c>
      <c r="D71" s="113"/>
      <c r="E71" s="113"/>
      <c r="H71" s="20">
        <v>4.4000000000000004</v>
      </c>
      <c r="I71" s="20"/>
      <c r="J71" s="20">
        <v>0.36</v>
      </c>
      <c r="K71" s="20"/>
      <c r="L71" s="20">
        <v>0.41</v>
      </c>
      <c r="M71" s="20"/>
      <c r="N71" s="20">
        <v>0.66</v>
      </c>
      <c r="O71" s="20"/>
      <c r="P71" s="20"/>
      <c r="Q71" s="20">
        <v>10.45</v>
      </c>
      <c r="R71" s="20">
        <v>0.46</v>
      </c>
      <c r="S71" s="20">
        <v>0.19</v>
      </c>
      <c r="T71" s="20">
        <v>1.71</v>
      </c>
      <c r="U71" s="20"/>
      <c r="V71" s="20"/>
      <c r="W71" s="20"/>
      <c r="X71" s="20">
        <v>27.93</v>
      </c>
      <c r="Z71" s="20"/>
      <c r="AA71" s="20"/>
      <c r="AB71" s="20"/>
      <c r="AC71" s="20"/>
      <c r="AD71" s="20"/>
      <c r="AE71" s="20">
        <v>48.33</v>
      </c>
      <c r="AF71" s="20"/>
      <c r="AG71" s="20">
        <v>5.09</v>
      </c>
      <c r="AH71" s="20"/>
      <c r="AI71" s="20"/>
      <c r="AJ71" s="20"/>
      <c r="AK71" s="20"/>
      <c r="AL71" s="20"/>
      <c r="AM71" s="20"/>
      <c r="AN71" s="20"/>
      <c r="AO71" s="56"/>
      <c r="AR71" s="25">
        <f t="shared" si="25"/>
        <v>99.990000000000009</v>
      </c>
      <c r="AS71" s="89"/>
      <c r="AT71" s="41">
        <v>0</v>
      </c>
      <c r="AU71" s="21">
        <f t="shared" ref="AU71:AU74" si="32">L71*AT71</f>
        <v>0</v>
      </c>
      <c r="AV71" s="21">
        <f t="shared" ref="AV71:AV74" si="33">L71*(1-AT71)</f>
        <v>0.41</v>
      </c>
      <c r="AW71" s="20">
        <f t="shared" ref="AW71:AW74" si="34">BH71*BF71/BG71</f>
        <v>0</v>
      </c>
      <c r="AX71" s="20">
        <f t="shared" ref="AX71:AX74" si="35">BI71*12.011*BF71/BG71</f>
        <v>0</v>
      </c>
      <c r="AY71" s="88">
        <f t="shared" si="28"/>
        <v>99.990000000000009</v>
      </c>
      <c r="AZ71" s="88"/>
      <c r="BA71" s="45"/>
      <c r="BC71" s="87" t="s">
        <v>341</v>
      </c>
      <c r="BE71" s="50" t="s">
        <v>14</v>
      </c>
      <c r="BF71" s="86">
        <f t="shared" si="29"/>
        <v>1.7457341083817737</v>
      </c>
      <c r="BG71" s="50">
        <v>1</v>
      </c>
      <c r="BH71" s="50">
        <v>0</v>
      </c>
      <c r="BI71" s="50">
        <v>0</v>
      </c>
      <c r="BJ71" s="12"/>
      <c r="BK71" s="11">
        <v>6.1025752863914944</v>
      </c>
      <c r="BL71" s="11">
        <v>0</v>
      </c>
      <c r="BM71" s="11">
        <v>0.51973074959058441</v>
      </c>
      <c r="BN71" s="11">
        <v>0</v>
      </c>
      <c r="BO71" s="11">
        <v>0.28598429933679587</v>
      </c>
      <c r="BP71" s="11" t="s">
        <v>484</v>
      </c>
      <c r="BQ71" s="11">
        <v>0</v>
      </c>
      <c r="BR71" s="11">
        <v>1.0577692545110984</v>
      </c>
      <c r="BS71" s="11">
        <v>0</v>
      </c>
      <c r="BT71" s="11">
        <v>0</v>
      </c>
      <c r="BU71" s="11">
        <v>10.156705941891492</v>
      </c>
      <c r="BV71" s="11">
        <v>0.77940978455891141</v>
      </c>
      <c r="BW71" s="11">
        <v>0.18929465695863884</v>
      </c>
      <c r="BX71" s="56">
        <v>2.1505264221857696</v>
      </c>
      <c r="BY71" s="11">
        <v>0</v>
      </c>
      <c r="BZ71" s="34">
        <v>0</v>
      </c>
      <c r="CA71" s="11">
        <v>0</v>
      </c>
      <c r="CB71" s="11">
        <v>68.001849807262616</v>
      </c>
      <c r="CC71" s="11">
        <f t="shared" si="30"/>
        <v>0</v>
      </c>
      <c r="CD71" s="11">
        <f t="shared" si="31"/>
        <v>0</v>
      </c>
      <c r="CE71" s="54"/>
      <c r="CF71" s="56">
        <v>0</v>
      </c>
      <c r="CG71" s="56">
        <v>0</v>
      </c>
      <c r="CH71" s="56">
        <v>0</v>
      </c>
      <c r="CI71" s="56">
        <v>0</v>
      </c>
      <c r="CJ71" s="56">
        <v>0</v>
      </c>
      <c r="CK71" s="56">
        <v>9.0859360013310386</v>
      </c>
      <c r="CL71" s="56">
        <v>0</v>
      </c>
      <c r="CM71" s="56">
        <v>1.6702177959815687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4"/>
      <c r="CX71" s="110">
        <v>100</v>
      </c>
      <c r="CZ71" s="12">
        <v>31.998150192737388</v>
      </c>
      <c r="DA71" s="12">
        <f t="shared" ref="DA71:DA94" si="36">BZ71+CA71+CB71+BY71</f>
        <v>68.001849807262616</v>
      </c>
    </row>
    <row r="72" spans="1:105" ht="16" customHeight="1">
      <c r="A72" s="111"/>
      <c r="B72" s="112" t="s">
        <v>453</v>
      </c>
      <c r="C72" s="113" t="s">
        <v>474</v>
      </c>
      <c r="D72" s="113"/>
      <c r="E72" s="113"/>
      <c r="H72" s="20">
        <v>5.0999999999999996</v>
      </c>
      <c r="I72" s="20"/>
      <c r="J72" s="20">
        <v>0.39</v>
      </c>
      <c r="K72" s="20"/>
      <c r="L72" s="20">
        <v>0.39</v>
      </c>
      <c r="M72" s="20"/>
      <c r="N72" s="20">
        <v>0.36</v>
      </c>
      <c r="O72" s="20"/>
      <c r="P72" s="20"/>
      <c r="Q72" s="20">
        <v>6.63</v>
      </c>
      <c r="R72" s="20">
        <v>0</v>
      </c>
      <c r="S72" s="20">
        <v>0.18</v>
      </c>
      <c r="T72" s="20">
        <v>4.9800000000000004</v>
      </c>
      <c r="U72" s="20"/>
      <c r="V72" s="20"/>
      <c r="W72" s="20"/>
      <c r="X72" s="20">
        <v>25.62</v>
      </c>
      <c r="Z72" s="20"/>
      <c r="AA72" s="20"/>
      <c r="AB72" s="20"/>
      <c r="AC72" s="20"/>
      <c r="AD72" s="20"/>
      <c r="AE72" s="20">
        <v>50.28</v>
      </c>
      <c r="AF72" s="20"/>
      <c r="AG72" s="20">
        <v>6.07</v>
      </c>
      <c r="AH72" s="20"/>
      <c r="AI72" s="20"/>
      <c r="AJ72" s="20"/>
      <c r="AK72" s="20"/>
      <c r="AL72" s="20"/>
      <c r="AM72" s="20"/>
      <c r="AN72" s="20"/>
      <c r="AO72" s="56"/>
      <c r="AR72" s="25">
        <f t="shared" si="25"/>
        <v>100</v>
      </c>
      <c r="AS72" s="89"/>
      <c r="AT72" s="41">
        <v>0</v>
      </c>
      <c r="AU72" s="21">
        <f t="shared" si="32"/>
        <v>0</v>
      </c>
      <c r="AV72" s="21">
        <f t="shared" si="33"/>
        <v>0.39</v>
      </c>
      <c r="AW72" s="20">
        <f t="shared" si="34"/>
        <v>0</v>
      </c>
      <c r="AX72" s="20">
        <f t="shared" si="35"/>
        <v>0</v>
      </c>
      <c r="AY72" s="88">
        <f t="shared" si="28"/>
        <v>100</v>
      </c>
      <c r="AZ72" s="88"/>
      <c r="BA72" s="45"/>
      <c r="BC72" s="87" t="s">
        <v>341</v>
      </c>
      <c r="BE72" s="50" t="s">
        <v>14</v>
      </c>
      <c r="BF72" s="86">
        <f t="shared" si="29"/>
        <v>1.6013500843802737</v>
      </c>
      <c r="BG72" s="50">
        <v>1</v>
      </c>
      <c r="BH72" s="50">
        <v>0</v>
      </c>
      <c r="BI72" s="50">
        <v>0</v>
      </c>
      <c r="BJ72" s="12"/>
      <c r="BK72" s="11">
        <v>7.4305808395382416</v>
      </c>
      <c r="BL72" s="11">
        <v>0</v>
      </c>
      <c r="BM72" s="11">
        <v>0.59146988399453126</v>
      </c>
      <c r="BN72" s="11">
        <v>0</v>
      </c>
      <c r="BO72" s="11">
        <v>0.2857689630642658</v>
      </c>
      <c r="BP72" s="11" t="s">
        <v>484</v>
      </c>
      <c r="BQ72" s="11">
        <v>0</v>
      </c>
      <c r="BR72" s="11">
        <v>0.60609628568951335</v>
      </c>
      <c r="BS72" s="11">
        <v>0</v>
      </c>
      <c r="BT72" s="11">
        <v>0</v>
      </c>
      <c r="BU72" s="11">
        <v>6.7692762018939732</v>
      </c>
      <c r="BV72" s="11">
        <v>0</v>
      </c>
      <c r="BW72" s="11">
        <v>0.18838632656258228</v>
      </c>
      <c r="BX72" s="56">
        <v>6.5791552248089893</v>
      </c>
      <c r="BY72" s="11">
        <v>0</v>
      </c>
      <c r="BZ72" s="34">
        <v>0</v>
      </c>
      <c r="CA72" s="11">
        <v>0</v>
      </c>
      <c r="CB72" s="11">
        <v>65.527113001988724</v>
      </c>
      <c r="CC72" s="11">
        <f t="shared" si="30"/>
        <v>0</v>
      </c>
      <c r="CD72" s="11">
        <f t="shared" si="31"/>
        <v>0</v>
      </c>
      <c r="CE72" s="54"/>
      <c r="CF72" s="56">
        <v>0</v>
      </c>
      <c r="CG72" s="56">
        <v>0</v>
      </c>
      <c r="CH72" s="56">
        <v>0</v>
      </c>
      <c r="CI72" s="56">
        <v>0</v>
      </c>
      <c r="CJ72" s="56">
        <v>0</v>
      </c>
      <c r="CK72" s="56">
        <v>9.9297946005846818</v>
      </c>
      <c r="CL72" s="56">
        <v>0</v>
      </c>
      <c r="CM72" s="56">
        <v>2.0923586718744929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4"/>
      <c r="CX72" s="110">
        <v>100</v>
      </c>
      <c r="CZ72" s="12">
        <v>34.472886998011276</v>
      </c>
      <c r="DA72" s="12">
        <f t="shared" si="36"/>
        <v>65.527113001988724</v>
      </c>
    </row>
    <row r="73" spans="1:105" ht="16" customHeight="1">
      <c r="A73" s="111"/>
      <c r="B73" s="112" t="s">
        <v>454</v>
      </c>
      <c r="C73" s="113" t="s">
        <v>474</v>
      </c>
      <c r="D73" s="113"/>
      <c r="E73" s="113"/>
      <c r="H73" s="20">
        <v>5.84</v>
      </c>
      <c r="I73" s="20"/>
      <c r="J73" s="20">
        <v>1.37</v>
      </c>
      <c r="K73" s="20"/>
      <c r="L73" s="20">
        <v>0.52</v>
      </c>
      <c r="M73" s="20"/>
      <c r="N73" s="20">
        <v>0.32</v>
      </c>
      <c r="O73" s="20"/>
      <c r="P73" s="20"/>
      <c r="Q73" s="20">
        <v>7.95</v>
      </c>
      <c r="R73" s="20">
        <v>0.24</v>
      </c>
      <c r="S73" s="20">
        <v>0.5</v>
      </c>
      <c r="T73" s="20">
        <v>5.0199999999999996</v>
      </c>
      <c r="U73" s="20"/>
      <c r="V73" s="20"/>
      <c r="W73" s="20"/>
      <c r="X73" s="20">
        <v>30.74</v>
      </c>
      <c r="Z73" s="20"/>
      <c r="AA73" s="20"/>
      <c r="AB73" s="20"/>
      <c r="AC73" s="20"/>
      <c r="AD73" s="20"/>
      <c r="AE73" s="20">
        <v>37.79</v>
      </c>
      <c r="AF73" s="20"/>
      <c r="AG73" s="20">
        <v>9.73</v>
      </c>
      <c r="AH73" s="20"/>
      <c r="AI73" s="20"/>
      <c r="AJ73" s="20"/>
      <c r="AK73" s="20"/>
      <c r="AL73" s="20"/>
      <c r="AM73" s="20"/>
      <c r="AN73" s="20"/>
      <c r="AO73" s="56"/>
      <c r="AR73" s="25">
        <f t="shared" si="25"/>
        <v>100.02</v>
      </c>
      <c r="AS73" s="89"/>
      <c r="AT73" s="41">
        <v>0</v>
      </c>
      <c r="AU73" s="21">
        <f t="shared" si="32"/>
        <v>0</v>
      </c>
      <c r="AV73" s="21">
        <f t="shared" si="33"/>
        <v>0.52</v>
      </c>
      <c r="AW73" s="20">
        <f t="shared" si="34"/>
        <v>0</v>
      </c>
      <c r="AX73" s="20">
        <f t="shared" si="35"/>
        <v>0</v>
      </c>
      <c r="AY73" s="88">
        <f t="shared" si="28"/>
        <v>100.02</v>
      </c>
      <c r="AZ73" s="88"/>
      <c r="BA73" s="45"/>
      <c r="BC73" s="87" t="s">
        <v>341</v>
      </c>
      <c r="BE73" s="50" t="s">
        <v>14</v>
      </c>
      <c r="BF73" s="86">
        <f t="shared" si="29"/>
        <v>1.9213700856303517</v>
      </c>
      <c r="BG73" s="50">
        <v>1</v>
      </c>
      <c r="BH73" s="50">
        <v>0</v>
      </c>
      <c r="BI73" s="50">
        <v>0</v>
      </c>
      <c r="BJ73" s="12"/>
      <c r="BK73" s="11">
        <v>7.2945535568519038</v>
      </c>
      <c r="BL73" s="11">
        <v>0</v>
      </c>
      <c r="BM73" s="11">
        <v>1.7812377042020762</v>
      </c>
      <c r="BN73" s="11">
        <v>0</v>
      </c>
      <c r="BO73" s="11">
        <v>0.32665332138398406</v>
      </c>
      <c r="BP73" s="11" t="s">
        <v>484</v>
      </c>
      <c r="BQ73" s="11">
        <v>0</v>
      </c>
      <c r="BR73" s="11">
        <v>0.46187279559922367</v>
      </c>
      <c r="BS73" s="11">
        <v>0</v>
      </c>
      <c r="BT73" s="11">
        <v>0</v>
      </c>
      <c r="BU73" s="11">
        <v>6.9587160865578603</v>
      </c>
      <c r="BV73" s="11">
        <v>0.36622219748181678</v>
      </c>
      <c r="BW73" s="11">
        <v>0.44862157917668138</v>
      </c>
      <c r="BX73" s="56">
        <v>5.6856194780214739</v>
      </c>
      <c r="BY73" s="11">
        <v>0</v>
      </c>
      <c r="BZ73" s="34">
        <v>0</v>
      </c>
      <c r="CA73" s="11">
        <v>0</v>
      </c>
      <c r="CB73" s="11">
        <v>67.402973320790139</v>
      </c>
      <c r="CC73" s="11">
        <f t="shared" si="30"/>
        <v>0</v>
      </c>
      <c r="CD73" s="11">
        <f t="shared" si="31"/>
        <v>0</v>
      </c>
      <c r="CE73" s="54"/>
      <c r="CF73" s="56">
        <v>0</v>
      </c>
      <c r="CG73" s="56">
        <v>0</v>
      </c>
      <c r="CH73" s="56">
        <v>0</v>
      </c>
      <c r="CI73" s="56">
        <v>0</v>
      </c>
      <c r="CJ73" s="56">
        <v>0</v>
      </c>
      <c r="CK73" s="56">
        <v>6.3981610980500241</v>
      </c>
      <c r="CL73" s="56">
        <v>0</v>
      </c>
      <c r="CM73" s="56">
        <v>2.8753688618848132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4"/>
      <c r="CX73" s="110">
        <v>99.999999999999986</v>
      </c>
      <c r="CZ73" s="12">
        <v>32.597026679209861</v>
      </c>
      <c r="DA73" s="12">
        <f t="shared" si="36"/>
        <v>67.402973320790139</v>
      </c>
    </row>
    <row r="74" spans="1:105" ht="16" customHeight="1">
      <c r="A74" s="111"/>
      <c r="B74" s="112" t="s">
        <v>444</v>
      </c>
      <c r="C74" s="113" t="s">
        <v>474</v>
      </c>
      <c r="D74" s="113"/>
      <c r="E74" s="113"/>
      <c r="H74" s="20">
        <v>4.43</v>
      </c>
      <c r="I74" s="20"/>
      <c r="J74" s="20">
        <v>2.2599999999999998</v>
      </c>
      <c r="K74" s="20"/>
      <c r="L74" s="20">
        <v>2.04</v>
      </c>
      <c r="M74" s="20"/>
      <c r="N74" s="20">
        <v>0.87</v>
      </c>
      <c r="O74" s="20"/>
      <c r="P74" s="20"/>
      <c r="Q74" s="20">
        <v>35.26</v>
      </c>
      <c r="R74" s="20"/>
      <c r="S74" s="20">
        <v>1.0900000000000001</v>
      </c>
      <c r="T74" s="20">
        <v>0.9</v>
      </c>
      <c r="U74" s="20">
        <v>12.4</v>
      </c>
      <c r="V74" s="20"/>
      <c r="W74" s="20">
        <v>0.47</v>
      </c>
      <c r="X74" s="20">
        <v>35.549999999999997</v>
      </c>
      <c r="Z74" s="20"/>
      <c r="AA74" s="20"/>
      <c r="AB74" s="20"/>
      <c r="AC74" s="20"/>
      <c r="AD74" s="20"/>
      <c r="AE74" s="20">
        <v>4.7300000000000004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56"/>
      <c r="AR74" s="25">
        <f t="shared" si="25"/>
        <v>100</v>
      </c>
      <c r="AS74" s="89"/>
      <c r="AT74" s="41">
        <v>0</v>
      </c>
      <c r="AU74" s="21">
        <f t="shared" si="32"/>
        <v>0</v>
      </c>
      <c r="AV74" s="21">
        <f t="shared" si="33"/>
        <v>2.04</v>
      </c>
      <c r="AW74" s="20">
        <f t="shared" si="34"/>
        <v>0</v>
      </c>
      <c r="AX74" s="20">
        <f t="shared" si="35"/>
        <v>0</v>
      </c>
      <c r="AY74" s="88">
        <f t="shared" si="28"/>
        <v>100</v>
      </c>
      <c r="AZ74" s="88"/>
      <c r="BA74" s="45"/>
      <c r="BC74" s="87" t="s">
        <v>341</v>
      </c>
      <c r="BE74" s="50" t="s">
        <v>14</v>
      </c>
      <c r="BF74" s="86">
        <f t="shared" si="29"/>
        <v>2.2220138758672414</v>
      </c>
      <c r="BG74" s="50">
        <v>1</v>
      </c>
      <c r="BH74" s="50">
        <v>0</v>
      </c>
      <c r="BI74" s="50">
        <v>0</v>
      </c>
      <c r="BJ74" s="12"/>
      <c r="BK74" s="11">
        <v>4.0492528494057014</v>
      </c>
      <c r="BL74" s="11">
        <v>0</v>
      </c>
      <c r="BM74" s="11">
        <v>2.150280178468384</v>
      </c>
      <c r="BN74" s="11">
        <v>0</v>
      </c>
      <c r="BO74" s="11">
        <v>0.93777619099319776</v>
      </c>
      <c r="BP74" s="11" t="s">
        <v>484</v>
      </c>
      <c r="BQ74" s="11">
        <v>0</v>
      </c>
      <c r="BR74" s="11">
        <v>0.91891842043784178</v>
      </c>
      <c r="BS74" s="11">
        <v>0</v>
      </c>
      <c r="BT74" s="11">
        <v>0</v>
      </c>
      <c r="BU74" s="11">
        <v>22.585494162252395</v>
      </c>
      <c r="BV74" s="11">
        <v>0</v>
      </c>
      <c r="BW74" s="11">
        <v>0.7156850635193418</v>
      </c>
      <c r="BX74" s="56">
        <v>0.74593654156685607</v>
      </c>
      <c r="BY74" s="11">
        <v>9.9275885867032905</v>
      </c>
      <c r="BZ74" s="34">
        <v>0</v>
      </c>
      <c r="CA74" s="11">
        <v>0.34032840429205508</v>
      </c>
      <c r="CB74" s="11">
        <v>57.042703029626779</v>
      </c>
      <c r="CC74" s="11">
        <f t="shared" si="30"/>
        <v>0</v>
      </c>
      <c r="CD74" s="11">
        <f t="shared" si="31"/>
        <v>0</v>
      </c>
      <c r="CE74" s="54"/>
      <c r="CF74" s="56">
        <v>0</v>
      </c>
      <c r="CG74" s="56">
        <v>0</v>
      </c>
      <c r="CH74" s="56">
        <v>0</v>
      </c>
      <c r="CI74" s="56">
        <v>0</v>
      </c>
      <c r="CJ74" s="56">
        <v>0</v>
      </c>
      <c r="CK74" s="56">
        <v>0.58603657273414811</v>
      </c>
      <c r="CL74" s="56">
        <v>0</v>
      </c>
      <c r="CM74" s="56">
        <v>0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4"/>
      <c r="CX74" s="110">
        <v>99.999999999999986</v>
      </c>
      <c r="CZ74" s="12">
        <v>32.689379979377875</v>
      </c>
      <c r="DA74" s="12">
        <f t="shared" si="36"/>
        <v>67.310620020622125</v>
      </c>
    </row>
    <row r="75" spans="1:105" ht="16" customHeight="1">
      <c r="B75" s="17" t="s">
        <v>445</v>
      </c>
      <c r="C75" s="113" t="s">
        <v>474</v>
      </c>
      <c r="H75" s="20">
        <v>2.73</v>
      </c>
      <c r="I75" s="20"/>
      <c r="J75" s="20">
        <v>1.1599999999999999</v>
      </c>
      <c r="K75" s="20"/>
      <c r="L75" s="20">
        <v>1.5</v>
      </c>
      <c r="M75" s="20"/>
      <c r="N75" s="20">
        <v>0.18</v>
      </c>
      <c r="O75" s="20"/>
      <c r="P75" s="20"/>
      <c r="Q75" s="20">
        <v>31.69</v>
      </c>
      <c r="R75" s="20">
        <v>0.08</v>
      </c>
      <c r="S75" s="20">
        <v>0.54</v>
      </c>
      <c r="T75" s="20">
        <v>1.1200000000000001</v>
      </c>
      <c r="U75" s="20">
        <v>19.899999999999999</v>
      </c>
      <c r="V75" s="20"/>
      <c r="W75" s="20"/>
      <c r="X75" s="20">
        <v>33.909999999999997</v>
      </c>
      <c r="Z75" s="20"/>
      <c r="AA75" s="20"/>
      <c r="AB75" s="20"/>
      <c r="AC75" s="20"/>
      <c r="AD75" s="20"/>
      <c r="AE75" s="20">
        <v>7.19</v>
      </c>
      <c r="AF75" s="20"/>
      <c r="AG75" s="20">
        <v>0</v>
      </c>
      <c r="AH75" s="20"/>
      <c r="AI75" s="20"/>
      <c r="AJ75" s="20"/>
      <c r="AK75" s="20"/>
      <c r="AL75" s="20"/>
      <c r="AM75" s="20"/>
      <c r="AN75" s="20"/>
      <c r="AR75" s="25">
        <f t="shared" si="25"/>
        <v>99.999999999999986</v>
      </c>
      <c r="AS75" s="89"/>
      <c r="AT75" s="41">
        <v>0</v>
      </c>
      <c r="AU75" s="21">
        <f t="shared" ref="AU75:AU94" si="37">L75*AT75</f>
        <v>0</v>
      </c>
      <c r="AV75" s="21">
        <f t="shared" ref="AV75:AV94" si="38">L75*(1-AT75)</f>
        <v>1.5</v>
      </c>
      <c r="AW75" s="20">
        <f t="shared" ref="AW75:AW94" si="39">BH75*BF75/BG75</f>
        <v>0</v>
      </c>
      <c r="AX75" s="20">
        <f t="shared" ref="AX75:AX94" si="40">BI75*12.011*BF75/BG75</f>
        <v>0</v>
      </c>
      <c r="AY75" s="88">
        <f t="shared" si="28"/>
        <v>99.999999999999986</v>
      </c>
      <c r="BA75" s="45"/>
      <c r="BC75" s="87" t="s">
        <v>341</v>
      </c>
      <c r="BE75" s="50" t="s">
        <v>14</v>
      </c>
      <c r="BF75" s="86">
        <f t="shared" si="29"/>
        <v>2.1195074692168259</v>
      </c>
      <c r="BG75" s="50">
        <v>1</v>
      </c>
      <c r="BH75" s="50">
        <v>0</v>
      </c>
      <c r="BI75" s="50">
        <v>0</v>
      </c>
      <c r="BJ75" s="12"/>
      <c r="BK75" s="11">
        <v>2.5623999852827333</v>
      </c>
      <c r="BL75" s="11">
        <v>0</v>
      </c>
      <c r="BM75" s="11">
        <v>1.1333334512612521</v>
      </c>
      <c r="BN75" s="11">
        <v>0</v>
      </c>
      <c r="BO75" s="11">
        <v>0.70806544395996174</v>
      </c>
      <c r="BP75" s="11" t="s">
        <v>484</v>
      </c>
      <c r="BQ75" s="11">
        <v>0</v>
      </c>
      <c r="BR75" s="11">
        <v>0.19522854417417351</v>
      </c>
      <c r="BS75" s="11">
        <v>0</v>
      </c>
      <c r="BT75" s="11">
        <v>0</v>
      </c>
      <c r="BU75" s="11">
        <v>20.844075343274735</v>
      </c>
      <c r="BV75" s="11">
        <v>9.1732201323569199E-2</v>
      </c>
      <c r="BW75" s="11">
        <v>0.3640846097774037</v>
      </c>
      <c r="BX75" s="56">
        <v>0.95321419645650096</v>
      </c>
      <c r="BY75" s="11">
        <v>16.360187179938393</v>
      </c>
      <c r="BZ75" s="34">
        <v>0</v>
      </c>
      <c r="CA75" s="11">
        <v>0</v>
      </c>
      <c r="CB75" s="11">
        <v>55.872922394544787</v>
      </c>
      <c r="CC75" s="11">
        <f t="shared" si="30"/>
        <v>0</v>
      </c>
      <c r="CD75" s="11">
        <f t="shared" si="31"/>
        <v>0</v>
      </c>
      <c r="CE75" s="54"/>
      <c r="CF75" s="56">
        <v>0</v>
      </c>
      <c r="CG75" s="56">
        <v>0</v>
      </c>
      <c r="CH75" s="56">
        <v>0</v>
      </c>
      <c r="CI75" s="56">
        <v>0</v>
      </c>
      <c r="CJ75" s="56">
        <v>0</v>
      </c>
      <c r="CK75" s="56">
        <v>0.91475665000649242</v>
      </c>
      <c r="CL75" s="56">
        <v>0</v>
      </c>
      <c r="CM75" s="56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X75" s="110">
        <v>100</v>
      </c>
      <c r="CZ75" s="12">
        <v>27.76689042551682</v>
      </c>
      <c r="DA75" s="12">
        <f t="shared" si="36"/>
        <v>72.23310957448318</v>
      </c>
    </row>
    <row r="76" spans="1:105" ht="16" customHeight="1">
      <c r="B76" s="17" t="s">
        <v>455</v>
      </c>
      <c r="C76" s="113" t="s">
        <v>474</v>
      </c>
      <c r="H76" s="20">
        <v>13.85</v>
      </c>
      <c r="I76" s="20"/>
      <c r="J76" s="20">
        <v>2.4300000000000002</v>
      </c>
      <c r="K76" s="20"/>
      <c r="L76" s="20">
        <v>0.73</v>
      </c>
      <c r="M76" s="20"/>
      <c r="N76" s="20">
        <v>7.0000000000000007E-2</v>
      </c>
      <c r="O76" s="20"/>
      <c r="P76" s="20"/>
      <c r="Q76" s="20">
        <v>2.74</v>
      </c>
      <c r="R76" s="20">
        <v>0.12</v>
      </c>
      <c r="S76" s="20">
        <v>0.78</v>
      </c>
      <c r="T76" s="20">
        <v>1.56</v>
      </c>
      <c r="U76" s="20"/>
      <c r="V76" s="20"/>
      <c r="W76" s="20"/>
      <c r="X76" s="20">
        <v>35.43</v>
      </c>
      <c r="Z76" s="20"/>
      <c r="AA76" s="20"/>
      <c r="AB76" s="20"/>
      <c r="AC76" s="20"/>
      <c r="AD76" s="20"/>
      <c r="AE76" s="20">
        <v>20.09</v>
      </c>
      <c r="AF76" s="20"/>
      <c r="AG76" s="20">
        <v>22.19</v>
      </c>
      <c r="AH76" s="20"/>
      <c r="AI76" s="20"/>
      <c r="AJ76" s="20"/>
      <c r="AK76" s="20"/>
      <c r="AL76" s="20"/>
      <c r="AM76" s="20"/>
      <c r="AN76" s="20"/>
      <c r="AR76" s="25">
        <f t="shared" si="25"/>
        <v>99.99</v>
      </c>
      <c r="AS76" s="89"/>
      <c r="AT76" s="41">
        <v>0</v>
      </c>
      <c r="AU76" s="21">
        <f t="shared" si="37"/>
        <v>0</v>
      </c>
      <c r="AV76" s="21">
        <f t="shared" si="38"/>
        <v>0.73</v>
      </c>
      <c r="AW76" s="20">
        <f t="shared" si="39"/>
        <v>0</v>
      </c>
      <c r="AX76" s="20">
        <f t="shared" si="40"/>
        <v>0</v>
      </c>
      <c r="AY76" s="88">
        <f t="shared" si="28"/>
        <v>99.99</v>
      </c>
      <c r="BA76" s="45"/>
      <c r="BC76" s="87" t="s">
        <v>341</v>
      </c>
      <c r="BE76" s="50" t="s">
        <v>14</v>
      </c>
      <c r="BF76" s="86">
        <f t="shared" si="29"/>
        <v>2.2145134070879431</v>
      </c>
      <c r="BG76" s="50">
        <v>1</v>
      </c>
      <c r="BH76" s="50">
        <v>0</v>
      </c>
      <c r="BI76" s="50">
        <v>0</v>
      </c>
      <c r="BJ76" s="12"/>
      <c r="BK76" s="11">
        <v>15.213466010760216</v>
      </c>
      <c r="BL76" s="11">
        <v>0</v>
      </c>
      <c r="BM76" s="11">
        <v>2.7784341667629744</v>
      </c>
      <c r="BN76" s="11">
        <v>0</v>
      </c>
      <c r="BO76" s="11">
        <v>0.40327297576291832</v>
      </c>
      <c r="BP76" s="11" t="s">
        <v>484</v>
      </c>
      <c r="BQ76" s="11">
        <v>0</v>
      </c>
      <c r="BR76" s="11">
        <v>8.885113290312395E-2</v>
      </c>
      <c r="BS76" s="11">
        <v>0</v>
      </c>
      <c r="BT76" s="11">
        <v>0</v>
      </c>
      <c r="BU76" s="11">
        <v>2.1091383913784449</v>
      </c>
      <c r="BV76" s="11">
        <v>0.16103014856319742</v>
      </c>
      <c r="BW76" s="11">
        <v>0.61545638720285378</v>
      </c>
      <c r="BX76" s="56">
        <v>1.5537859730292582</v>
      </c>
      <c r="BY76" s="11">
        <v>0</v>
      </c>
      <c r="BZ76" s="34">
        <v>0</v>
      </c>
      <c r="CA76" s="11">
        <v>0</v>
      </c>
      <c r="CB76" s="11">
        <v>68.318585983057375</v>
      </c>
      <c r="CC76" s="11">
        <f t="shared" si="30"/>
        <v>0</v>
      </c>
      <c r="CD76" s="11">
        <f t="shared" si="31"/>
        <v>0</v>
      </c>
      <c r="CE76" s="54"/>
      <c r="CF76" s="56">
        <v>0</v>
      </c>
      <c r="CG76" s="56">
        <v>0</v>
      </c>
      <c r="CH76" s="56">
        <v>0</v>
      </c>
      <c r="CI76" s="56">
        <v>0</v>
      </c>
      <c r="CJ76" s="56">
        <v>0</v>
      </c>
      <c r="CK76" s="56">
        <v>2.9912364254603898</v>
      </c>
      <c r="CL76" s="56">
        <v>0</v>
      </c>
      <c r="CM76" s="56">
        <v>5.7667424051192455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X76" s="110">
        <v>99.999999999999986</v>
      </c>
      <c r="CZ76" s="12">
        <v>31.681414016942618</v>
      </c>
      <c r="DA76" s="12">
        <f t="shared" si="36"/>
        <v>68.318585983057375</v>
      </c>
    </row>
    <row r="77" spans="1:105" ht="16" customHeight="1">
      <c r="B77" s="17" t="s">
        <v>456</v>
      </c>
      <c r="C77" s="113" t="s">
        <v>474</v>
      </c>
      <c r="H77" s="20">
        <v>1.85</v>
      </c>
      <c r="I77" s="20"/>
      <c r="J77" s="20">
        <v>0.18</v>
      </c>
      <c r="K77" s="20"/>
      <c r="L77" s="20"/>
      <c r="M77" s="20"/>
      <c r="N77" s="20">
        <v>0.45</v>
      </c>
      <c r="O77" s="20"/>
      <c r="P77" s="20"/>
      <c r="Q77" s="20">
        <v>2.1</v>
      </c>
      <c r="R77" s="20">
        <v>0.11</v>
      </c>
      <c r="S77" s="20">
        <v>0.27</v>
      </c>
      <c r="T77" s="20">
        <v>0.39</v>
      </c>
      <c r="U77" s="20"/>
      <c r="V77" s="20"/>
      <c r="W77" s="20"/>
      <c r="X77" s="20">
        <v>19.8</v>
      </c>
      <c r="Z77" s="20"/>
      <c r="AA77" s="20"/>
      <c r="AB77" s="20"/>
      <c r="AC77" s="20"/>
      <c r="AD77" s="20"/>
      <c r="AE77" s="20">
        <v>71.62</v>
      </c>
      <c r="AF77" s="20"/>
      <c r="AG77" s="20">
        <v>3.25</v>
      </c>
      <c r="AH77" s="20"/>
      <c r="AI77" s="20"/>
      <c r="AJ77" s="20"/>
      <c r="AK77" s="20"/>
      <c r="AL77" s="20"/>
      <c r="AM77" s="20"/>
      <c r="AN77" s="20"/>
      <c r="AR77" s="25">
        <f t="shared" si="25"/>
        <v>100.02000000000001</v>
      </c>
      <c r="AS77" s="89"/>
      <c r="AT77" s="41">
        <v>0</v>
      </c>
      <c r="AU77" s="21">
        <f t="shared" si="37"/>
        <v>0</v>
      </c>
      <c r="AV77" s="21">
        <f t="shared" si="38"/>
        <v>0</v>
      </c>
      <c r="AW77" s="20">
        <f t="shared" si="39"/>
        <v>0</v>
      </c>
      <c r="AX77" s="20">
        <f t="shared" si="40"/>
        <v>0</v>
      </c>
      <c r="AY77" s="88">
        <f t="shared" si="28"/>
        <v>100.02000000000001</v>
      </c>
      <c r="BA77" s="45"/>
      <c r="BC77" s="87" t="s">
        <v>341</v>
      </c>
      <c r="BE77" s="50" t="s">
        <v>14</v>
      </c>
      <c r="BF77" s="86">
        <f t="shared" si="29"/>
        <v>1.2375773485842865</v>
      </c>
      <c r="BG77" s="50">
        <v>1</v>
      </c>
      <c r="BH77" s="50">
        <v>0</v>
      </c>
      <c r="BI77" s="50">
        <v>0</v>
      </c>
      <c r="BJ77" s="12"/>
      <c r="BK77" s="11">
        <v>3.7040175168168603</v>
      </c>
      <c r="BL77" s="11">
        <v>0</v>
      </c>
      <c r="BM77" s="11">
        <v>0.37513643829524357</v>
      </c>
      <c r="BN77" s="11">
        <v>0</v>
      </c>
      <c r="BO77" s="11">
        <v>0</v>
      </c>
      <c r="BP77" s="11" t="s">
        <v>484</v>
      </c>
      <c r="BQ77" s="11">
        <v>0</v>
      </c>
      <c r="BR77" s="11">
        <v>1.0411189508521097</v>
      </c>
      <c r="BS77" s="11">
        <v>0</v>
      </c>
      <c r="BT77" s="11">
        <v>0</v>
      </c>
      <c r="BU77" s="11">
        <v>2.9464339987561532</v>
      </c>
      <c r="BV77" s="11">
        <v>0.26905529354293378</v>
      </c>
      <c r="BW77" s="11">
        <v>0.38831963692222715</v>
      </c>
      <c r="BX77" s="56">
        <v>0.70803400053242216</v>
      </c>
      <c r="BY77" s="11">
        <v>0</v>
      </c>
      <c r="BZ77" s="34">
        <v>0</v>
      </c>
      <c r="CA77" s="11">
        <v>0</v>
      </c>
      <c r="CB77" s="11">
        <v>69.591438741187758</v>
      </c>
      <c r="CC77" s="11">
        <f t="shared" si="30"/>
        <v>0</v>
      </c>
      <c r="CD77" s="11">
        <f t="shared" si="31"/>
        <v>0</v>
      </c>
      <c r="CE77" s="54"/>
      <c r="CF77" s="56">
        <v>0</v>
      </c>
      <c r="CG77" s="56">
        <v>0</v>
      </c>
      <c r="CH77" s="56">
        <v>0</v>
      </c>
      <c r="CI77" s="56">
        <v>0</v>
      </c>
      <c r="CJ77" s="56">
        <v>0</v>
      </c>
      <c r="CK77" s="56">
        <v>19.436946039414231</v>
      </c>
      <c r="CL77" s="56">
        <v>0</v>
      </c>
      <c r="CM77" s="56">
        <v>1.539499383680055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X77" s="110">
        <v>99.999999999999986</v>
      </c>
      <c r="CZ77" s="12">
        <v>30.408561258812238</v>
      </c>
      <c r="DA77" s="12">
        <f t="shared" si="36"/>
        <v>69.591438741187758</v>
      </c>
    </row>
    <row r="78" spans="1:105" ht="16" customHeight="1">
      <c r="B78" s="17" t="s">
        <v>457</v>
      </c>
      <c r="C78" s="113" t="s">
        <v>474</v>
      </c>
      <c r="H78" s="20">
        <v>7.63</v>
      </c>
      <c r="I78" s="20"/>
      <c r="J78" s="20">
        <v>0.56999999999999995</v>
      </c>
      <c r="K78" s="20"/>
      <c r="L78" s="20">
        <v>0.34</v>
      </c>
      <c r="M78" s="20"/>
      <c r="N78" s="20">
        <v>1.84</v>
      </c>
      <c r="O78" s="20"/>
      <c r="P78" s="20"/>
      <c r="Q78" s="20">
        <v>3.4</v>
      </c>
      <c r="R78" s="20">
        <v>0.14000000000000001</v>
      </c>
      <c r="S78" s="20">
        <v>0.38</v>
      </c>
      <c r="T78" s="20">
        <v>1.67</v>
      </c>
      <c r="U78" s="20"/>
      <c r="V78" s="20"/>
      <c r="W78" s="20"/>
      <c r="X78" s="20">
        <v>26.48</v>
      </c>
      <c r="Z78" s="20"/>
      <c r="AA78" s="20"/>
      <c r="AB78" s="20"/>
      <c r="AC78" s="20"/>
      <c r="AD78" s="20"/>
      <c r="AE78" s="20">
        <v>44.25</v>
      </c>
      <c r="AF78" s="20"/>
      <c r="AG78" s="20">
        <v>13.29</v>
      </c>
      <c r="AH78" s="20"/>
      <c r="AI78" s="20"/>
      <c r="AJ78" s="20"/>
      <c r="AK78" s="20"/>
      <c r="AL78" s="20"/>
      <c r="AM78" s="20"/>
      <c r="AN78" s="20"/>
      <c r="AR78" s="25">
        <f t="shared" si="25"/>
        <v>99.990000000000009</v>
      </c>
      <c r="AS78" s="89"/>
      <c r="AT78" s="41">
        <v>0</v>
      </c>
      <c r="AU78" s="21">
        <f t="shared" si="37"/>
        <v>0</v>
      </c>
      <c r="AV78" s="21">
        <f t="shared" si="38"/>
        <v>0.34</v>
      </c>
      <c r="AW78" s="20">
        <f t="shared" si="39"/>
        <v>0</v>
      </c>
      <c r="AX78" s="20">
        <f t="shared" si="40"/>
        <v>0</v>
      </c>
      <c r="AY78" s="88">
        <f t="shared" si="28"/>
        <v>99.990000000000009</v>
      </c>
      <c r="BA78" s="45"/>
      <c r="BC78" s="87" t="s">
        <v>341</v>
      </c>
      <c r="BE78" s="50" t="s">
        <v>14</v>
      </c>
      <c r="BF78" s="86">
        <f t="shared" si="29"/>
        <v>1.6551034439652479</v>
      </c>
      <c r="BG78" s="50">
        <v>1</v>
      </c>
      <c r="BH78" s="50">
        <v>0</v>
      </c>
      <c r="BI78" s="50">
        <v>0</v>
      </c>
      <c r="BJ78" s="12"/>
      <c r="BK78" s="11">
        <v>10.824525927165926</v>
      </c>
      <c r="BL78" s="11">
        <v>0</v>
      </c>
      <c r="BM78" s="11">
        <v>0.84173356388127585</v>
      </c>
      <c r="BN78" s="11">
        <v>0</v>
      </c>
      <c r="BO78" s="11">
        <v>0.242583427931017</v>
      </c>
      <c r="BP78" s="11" t="s">
        <v>484</v>
      </c>
      <c r="BQ78" s="11">
        <v>0</v>
      </c>
      <c r="BR78" s="11">
        <v>3.0163984196384268</v>
      </c>
      <c r="BS78" s="11">
        <v>0</v>
      </c>
      <c r="BT78" s="11">
        <v>0</v>
      </c>
      <c r="BU78" s="11">
        <v>3.3801765389509559</v>
      </c>
      <c r="BV78" s="11">
        <v>0.24263862439303918</v>
      </c>
      <c r="BW78" s="11">
        <v>0.38725071561460278</v>
      </c>
      <c r="BX78" s="56">
        <v>2.1482707790841848</v>
      </c>
      <c r="BY78" s="11">
        <v>0</v>
      </c>
      <c r="BZ78" s="34">
        <v>0</v>
      </c>
      <c r="CA78" s="11">
        <v>0</v>
      </c>
      <c r="CB78" s="11">
        <v>65.94648455762794</v>
      </c>
      <c r="CC78" s="11">
        <f t="shared" si="30"/>
        <v>0</v>
      </c>
      <c r="CD78" s="11">
        <f t="shared" si="31"/>
        <v>0</v>
      </c>
      <c r="CE78" s="54"/>
      <c r="CF78" s="56">
        <v>0</v>
      </c>
      <c r="CG78" s="56">
        <v>0</v>
      </c>
      <c r="CH78" s="56">
        <v>0</v>
      </c>
      <c r="CI78" s="56">
        <v>0</v>
      </c>
      <c r="CJ78" s="56">
        <v>0</v>
      </c>
      <c r="CK78" s="56">
        <v>8.5092254617127274</v>
      </c>
      <c r="CL78" s="56">
        <v>0</v>
      </c>
      <c r="CM78" s="56">
        <v>4.4607119839999001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X78" s="110">
        <v>100</v>
      </c>
      <c r="CZ78" s="12">
        <v>34.053515442372053</v>
      </c>
      <c r="DA78" s="12">
        <f t="shared" si="36"/>
        <v>65.94648455762794</v>
      </c>
    </row>
    <row r="79" spans="1:105" ht="16" customHeight="1">
      <c r="B79" s="17" t="s">
        <v>458</v>
      </c>
      <c r="C79" s="113" t="s">
        <v>474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Z79" s="20"/>
      <c r="AA79" s="20"/>
      <c r="AB79" s="20"/>
      <c r="AC79" s="20"/>
      <c r="AD79" s="20"/>
      <c r="AE79" s="20">
        <v>100</v>
      </c>
      <c r="AF79" s="20"/>
      <c r="AG79" s="20"/>
      <c r="AH79" s="20"/>
      <c r="AI79" s="20"/>
      <c r="AJ79" s="20"/>
      <c r="AK79" s="20"/>
      <c r="AL79" s="20"/>
      <c r="AM79" s="20"/>
      <c r="AN79" s="20"/>
      <c r="AR79" s="25">
        <f t="shared" si="25"/>
        <v>100</v>
      </c>
      <c r="AS79" s="89"/>
      <c r="AT79" s="41">
        <v>0</v>
      </c>
      <c r="AU79" s="21">
        <f t="shared" si="37"/>
        <v>0</v>
      </c>
      <c r="AV79" s="21">
        <f t="shared" si="38"/>
        <v>0</v>
      </c>
      <c r="AW79" s="20">
        <f t="shared" si="39"/>
        <v>0</v>
      </c>
      <c r="AX79" s="20">
        <f t="shared" si="40"/>
        <v>0</v>
      </c>
      <c r="AY79" s="88">
        <f t="shared" si="28"/>
        <v>100</v>
      </c>
      <c r="BA79" s="45"/>
      <c r="BC79" s="87" t="s">
        <v>341</v>
      </c>
      <c r="BE79" s="50" t="s">
        <v>14</v>
      </c>
      <c r="BF79" s="86">
        <f t="shared" si="29"/>
        <v>0</v>
      </c>
      <c r="BG79" s="50">
        <v>1</v>
      </c>
      <c r="BH79" s="50">
        <v>0</v>
      </c>
      <c r="BI79" s="50">
        <v>0</v>
      </c>
      <c r="BJ79" s="12"/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 t="s">
        <v>484</v>
      </c>
      <c r="BQ79" s="11">
        <v>0</v>
      </c>
      <c r="BR79" s="11">
        <v>0</v>
      </c>
      <c r="BS79" s="11">
        <v>0</v>
      </c>
      <c r="BT79" s="11">
        <v>0</v>
      </c>
      <c r="BU79" s="11">
        <v>0</v>
      </c>
      <c r="BV79" s="11">
        <v>0</v>
      </c>
      <c r="BW79" s="11">
        <v>0</v>
      </c>
      <c r="BX79" s="56">
        <v>0</v>
      </c>
      <c r="BY79" s="11">
        <v>0</v>
      </c>
      <c r="BZ79" s="34">
        <v>0</v>
      </c>
      <c r="CA79" s="11">
        <v>0</v>
      </c>
      <c r="CB79" s="11">
        <v>0</v>
      </c>
      <c r="CC79" s="11">
        <f t="shared" si="30"/>
        <v>0</v>
      </c>
      <c r="CD79" s="11">
        <f t="shared" si="31"/>
        <v>0</v>
      </c>
      <c r="CE79" s="54"/>
      <c r="CF79" s="56">
        <v>0</v>
      </c>
      <c r="CG79" s="56">
        <v>0</v>
      </c>
      <c r="CH79" s="56">
        <v>0</v>
      </c>
      <c r="CI79" s="56">
        <v>0</v>
      </c>
      <c r="CJ79" s="56">
        <v>0</v>
      </c>
      <c r="CK79" s="56">
        <v>100</v>
      </c>
      <c r="CL79" s="56">
        <v>0</v>
      </c>
      <c r="CM79" s="56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X79" s="110">
        <v>100</v>
      </c>
      <c r="CZ79" s="12">
        <v>100</v>
      </c>
      <c r="DA79" s="12">
        <f t="shared" si="36"/>
        <v>0</v>
      </c>
    </row>
    <row r="80" spans="1:105" ht="16" customHeight="1">
      <c r="B80" s="17" t="s">
        <v>459</v>
      </c>
      <c r="C80" s="113" t="s">
        <v>474</v>
      </c>
      <c r="H80" s="20">
        <v>48.84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>
        <v>51.16</v>
      </c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R80" s="25">
        <f t="shared" si="25"/>
        <v>100</v>
      </c>
      <c r="AS80" s="89"/>
      <c r="AT80" s="41">
        <v>0</v>
      </c>
      <c r="AU80" s="21">
        <f t="shared" si="37"/>
        <v>0</v>
      </c>
      <c r="AV80" s="21">
        <f t="shared" si="38"/>
        <v>0</v>
      </c>
      <c r="AW80" s="20">
        <f t="shared" si="39"/>
        <v>0</v>
      </c>
      <c r="AX80" s="20">
        <f t="shared" si="40"/>
        <v>0</v>
      </c>
      <c r="AY80" s="88">
        <f t="shared" si="28"/>
        <v>100</v>
      </c>
      <c r="BA80" s="45"/>
      <c r="BC80" s="87" t="s">
        <v>341</v>
      </c>
      <c r="BE80" s="50" t="s">
        <v>14</v>
      </c>
      <c r="BF80" s="86">
        <f t="shared" si="29"/>
        <v>3.1976998562410146</v>
      </c>
      <c r="BG80" s="50">
        <v>1</v>
      </c>
      <c r="BH80" s="50">
        <v>0</v>
      </c>
      <c r="BI80" s="50">
        <v>0</v>
      </c>
      <c r="BJ80" s="12"/>
      <c r="BK80" s="11">
        <v>35.22564190307282</v>
      </c>
      <c r="BL80" s="11">
        <v>0</v>
      </c>
      <c r="BM80" s="11">
        <v>0</v>
      </c>
      <c r="BN80" s="11">
        <v>0</v>
      </c>
      <c r="BO80" s="11">
        <v>0</v>
      </c>
      <c r="BP80" s="11" t="s">
        <v>484</v>
      </c>
      <c r="BQ80" s="11">
        <v>0</v>
      </c>
      <c r="BR80" s="11">
        <v>0</v>
      </c>
      <c r="BS80" s="11">
        <v>0</v>
      </c>
      <c r="BT80" s="11">
        <v>0</v>
      </c>
      <c r="BU80" s="11">
        <v>0</v>
      </c>
      <c r="BV80" s="11">
        <v>0</v>
      </c>
      <c r="BW80" s="11">
        <v>0</v>
      </c>
      <c r="BX80" s="56">
        <v>0</v>
      </c>
      <c r="BY80" s="11">
        <v>0</v>
      </c>
      <c r="BZ80" s="34">
        <v>0</v>
      </c>
      <c r="CA80" s="11">
        <v>0</v>
      </c>
      <c r="CB80" s="11">
        <v>64.774358096927187</v>
      </c>
      <c r="CC80" s="11">
        <f t="shared" si="30"/>
        <v>0</v>
      </c>
      <c r="CD80" s="11">
        <f t="shared" si="31"/>
        <v>0</v>
      </c>
      <c r="CE80" s="54"/>
      <c r="CF80" s="56">
        <v>0</v>
      </c>
      <c r="CG80" s="56">
        <v>0</v>
      </c>
      <c r="CH80" s="56">
        <v>0</v>
      </c>
      <c r="CI80" s="56">
        <v>0</v>
      </c>
      <c r="CJ80" s="56">
        <v>0</v>
      </c>
      <c r="CK80" s="56">
        <v>0</v>
      </c>
      <c r="CL80" s="56">
        <v>0</v>
      </c>
      <c r="CM80" s="56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X80" s="110">
        <v>100</v>
      </c>
      <c r="CZ80" s="12">
        <v>35.22564190307282</v>
      </c>
      <c r="DA80" s="12">
        <f t="shared" si="36"/>
        <v>64.774358096927187</v>
      </c>
    </row>
    <row r="81" spans="2:105" ht="16" customHeight="1">
      <c r="B81" s="17" t="s">
        <v>460</v>
      </c>
      <c r="C81" s="113" t="s">
        <v>474</v>
      </c>
      <c r="H81" s="20">
        <v>28.49</v>
      </c>
      <c r="I81" s="20"/>
      <c r="J81" s="20"/>
      <c r="K81" s="20"/>
      <c r="L81" s="20"/>
      <c r="M81" s="20"/>
      <c r="N81" s="20">
        <v>8.59</v>
      </c>
      <c r="O81" s="20"/>
      <c r="P81" s="20"/>
      <c r="Q81" s="20">
        <v>18.489999999999998</v>
      </c>
      <c r="R81" s="20"/>
      <c r="S81" s="20"/>
      <c r="T81" s="20"/>
      <c r="U81" s="20"/>
      <c r="V81" s="20"/>
      <c r="W81" s="20"/>
      <c r="X81" s="20">
        <v>44.43</v>
      </c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R81" s="25">
        <f t="shared" si="25"/>
        <v>100</v>
      </c>
      <c r="AS81" s="89"/>
      <c r="AT81" s="41">
        <v>0</v>
      </c>
      <c r="AU81" s="21">
        <f t="shared" si="37"/>
        <v>0</v>
      </c>
      <c r="AV81" s="21">
        <f t="shared" si="38"/>
        <v>0</v>
      </c>
      <c r="AW81" s="20">
        <f t="shared" si="39"/>
        <v>0</v>
      </c>
      <c r="AX81" s="20">
        <f t="shared" si="40"/>
        <v>0</v>
      </c>
      <c r="AY81" s="88">
        <f t="shared" si="28"/>
        <v>100</v>
      </c>
      <c r="BA81" s="45"/>
      <c r="BC81" s="87" t="s">
        <v>341</v>
      </c>
      <c r="BE81" s="50" t="s">
        <v>14</v>
      </c>
      <c r="BF81" s="86">
        <f t="shared" si="29"/>
        <v>2.7770485655353458</v>
      </c>
      <c r="BG81" s="50">
        <v>1</v>
      </c>
      <c r="BH81" s="50">
        <v>0</v>
      </c>
      <c r="BI81" s="50">
        <v>0</v>
      </c>
      <c r="BJ81" s="12"/>
      <c r="BK81" s="11">
        <v>22.022417415877655</v>
      </c>
      <c r="BL81" s="11">
        <v>0</v>
      </c>
      <c r="BM81" s="11">
        <v>0</v>
      </c>
      <c r="BN81" s="11">
        <v>0</v>
      </c>
      <c r="BO81" s="11">
        <v>0</v>
      </c>
      <c r="BP81" s="11" t="s">
        <v>484</v>
      </c>
      <c r="BQ81" s="11">
        <v>0</v>
      </c>
      <c r="BR81" s="11">
        <v>7.6727710466459289</v>
      </c>
      <c r="BS81" s="11">
        <v>0</v>
      </c>
      <c r="BT81" s="11">
        <v>0</v>
      </c>
      <c r="BU81" s="11">
        <v>10.015798321150951</v>
      </c>
      <c r="BV81" s="11">
        <v>0</v>
      </c>
      <c r="BW81" s="11">
        <v>0</v>
      </c>
      <c r="BX81" s="56">
        <v>0</v>
      </c>
      <c r="BY81" s="11">
        <v>0</v>
      </c>
      <c r="BZ81" s="34">
        <v>0</v>
      </c>
      <c r="CA81" s="11">
        <v>0</v>
      </c>
      <c r="CB81" s="11">
        <v>60.289013216325458</v>
      </c>
      <c r="CC81" s="11">
        <f t="shared" si="30"/>
        <v>0</v>
      </c>
      <c r="CD81" s="11">
        <f t="shared" si="31"/>
        <v>0</v>
      </c>
      <c r="CE81" s="54"/>
      <c r="CF81" s="56">
        <v>0</v>
      </c>
      <c r="CG81" s="56">
        <v>0</v>
      </c>
      <c r="CH81" s="56">
        <v>0</v>
      </c>
      <c r="CI81" s="56">
        <v>0</v>
      </c>
      <c r="CJ81" s="56">
        <v>0</v>
      </c>
      <c r="CK81" s="56">
        <v>0</v>
      </c>
      <c r="CL81" s="56">
        <v>0</v>
      </c>
      <c r="CM81" s="56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X81" s="110">
        <v>100</v>
      </c>
      <c r="CZ81" s="12">
        <v>39.710986783674535</v>
      </c>
      <c r="DA81" s="12">
        <f t="shared" si="36"/>
        <v>60.289013216325458</v>
      </c>
    </row>
    <row r="82" spans="2:105" ht="16" customHeight="1">
      <c r="B82" s="17" t="s">
        <v>461</v>
      </c>
      <c r="C82" s="113" t="s">
        <v>474</v>
      </c>
      <c r="H82" s="20">
        <v>7.14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Z82" s="20"/>
      <c r="AA82" s="20"/>
      <c r="AB82" s="20"/>
      <c r="AC82" s="20"/>
      <c r="AD82" s="20"/>
      <c r="AE82" s="20">
        <v>42.31</v>
      </c>
      <c r="AF82" s="20"/>
      <c r="AG82" s="20">
        <v>50.54</v>
      </c>
      <c r="AH82" s="20"/>
      <c r="AI82" s="20"/>
      <c r="AJ82" s="20"/>
      <c r="AK82" s="20"/>
      <c r="AL82" s="20"/>
      <c r="AM82" s="20"/>
      <c r="AN82" s="20"/>
      <c r="AR82" s="25">
        <f t="shared" si="25"/>
        <v>99.990000000000009</v>
      </c>
      <c r="AS82" s="89"/>
      <c r="AT82" s="41">
        <v>0</v>
      </c>
      <c r="AU82" s="21">
        <f t="shared" si="37"/>
        <v>0</v>
      </c>
      <c r="AV82" s="21">
        <f t="shared" si="38"/>
        <v>0</v>
      </c>
      <c r="AW82" s="20">
        <f t="shared" si="39"/>
        <v>0</v>
      </c>
      <c r="AX82" s="20">
        <f t="shared" si="40"/>
        <v>0</v>
      </c>
      <c r="AY82" s="88">
        <f t="shared" si="28"/>
        <v>99.990000000000009</v>
      </c>
      <c r="BA82" s="45"/>
      <c r="BC82" s="87" t="s">
        <v>341</v>
      </c>
      <c r="BE82" s="50" t="s">
        <v>14</v>
      </c>
      <c r="BF82" s="86">
        <f t="shared" si="29"/>
        <v>0</v>
      </c>
      <c r="BG82" s="50">
        <v>1</v>
      </c>
      <c r="BH82" s="50">
        <v>0</v>
      </c>
      <c r="BI82" s="50">
        <v>0</v>
      </c>
      <c r="BJ82" s="12"/>
      <c r="BK82" s="11">
        <v>28.752940207723533</v>
      </c>
      <c r="BL82" s="11">
        <v>0</v>
      </c>
      <c r="BM82" s="11">
        <v>0</v>
      </c>
      <c r="BN82" s="11">
        <v>0</v>
      </c>
      <c r="BO82" s="11">
        <v>0</v>
      </c>
      <c r="BP82" s="11" t="s">
        <v>484</v>
      </c>
      <c r="BQ82" s="11">
        <v>0</v>
      </c>
      <c r="BR82" s="11">
        <v>0</v>
      </c>
      <c r="BS82" s="11">
        <v>0</v>
      </c>
      <c r="BT82" s="11">
        <v>0</v>
      </c>
      <c r="BU82" s="11">
        <v>0</v>
      </c>
      <c r="BV82" s="11">
        <v>0</v>
      </c>
      <c r="BW82" s="11">
        <v>0</v>
      </c>
      <c r="BX82" s="56">
        <v>0</v>
      </c>
      <c r="BY82" s="11">
        <v>0</v>
      </c>
      <c r="BZ82" s="34">
        <v>0</v>
      </c>
      <c r="CA82" s="11">
        <v>0</v>
      </c>
      <c r="CB82" s="11">
        <v>0</v>
      </c>
      <c r="CC82" s="11">
        <f t="shared" si="30"/>
        <v>0</v>
      </c>
      <c r="CD82" s="11">
        <f t="shared" si="31"/>
        <v>0</v>
      </c>
      <c r="CE82" s="54"/>
      <c r="CF82" s="56">
        <v>0</v>
      </c>
      <c r="CG82" s="56">
        <v>0</v>
      </c>
      <c r="CH82" s="56">
        <v>0</v>
      </c>
      <c r="CI82" s="56">
        <v>0</v>
      </c>
      <c r="CJ82" s="56">
        <v>0</v>
      </c>
      <c r="CK82" s="56">
        <v>23.095080674331935</v>
      </c>
      <c r="CL82" s="56">
        <v>0</v>
      </c>
      <c r="CM82" s="56">
        <v>48.151979117944528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X82" s="110">
        <v>100</v>
      </c>
      <c r="CZ82" s="12">
        <v>100</v>
      </c>
      <c r="DA82" s="12">
        <f t="shared" si="36"/>
        <v>0</v>
      </c>
    </row>
    <row r="83" spans="2:105" ht="16" customHeight="1">
      <c r="B83" s="17" t="s">
        <v>462</v>
      </c>
      <c r="C83" s="113" t="s">
        <v>474</v>
      </c>
      <c r="H83" s="20"/>
      <c r="I83" s="20"/>
      <c r="J83" s="20"/>
      <c r="K83" s="20"/>
      <c r="L83" s="20"/>
      <c r="M83" s="20"/>
      <c r="N83" s="20">
        <v>11.9</v>
      </c>
      <c r="O83" s="20"/>
      <c r="P83" s="20"/>
      <c r="Q83" s="20">
        <v>31.88</v>
      </c>
      <c r="R83" s="20"/>
      <c r="S83" s="20"/>
      <c r="T83" s="20"/>
      <c r="U83" s="20"/>
      <c r="V83" s="20"/>
      <c r="W83" s="20"/>
      <c r="X83" s="20">
        <v>56.22</v>
      </c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R83" s="25">
        <f t="shared" si="25"/>
        <v>100</v>
      </c>
      <c r="AS83" s="89"/>
      <c r="AT83" s="41">
        <v>0</v>
      </c>
      <c r="AU83" s="21">
        <f t="shared" si="37"/>
        <v>0</v>
      </c>
      <c r="AV83" s="21">
        <f t="shared" si="38"/>
        <v>0</v>
      </c>
      <c r="AW83" s="20">
        <f t="shared" si="39"/>
        <v>0</v>
      </c>
      <c r="AX83" s="20">
        <f t="shared" si="40"/>
        <v>0</v>
      </c>
      <c r="AY83" s="88">
        <f t="shared" si="28"/>
        <v>100</v>
      </c>
      <c r="BA83" s="45"/>
      <c r="BC83" s="87" t="s">
        <v>341</v>
      </c>
      <c r="BE83" s="50" t="s">
        <v>14</v>
      </c>
      <c r="BF83" s="86">
        <f t="shared" si="29"/>
        <v>3.5139696231014437</v>
      </c>
      <c r="BG83" s="50">
        <v>1</v>
      </c>
      <c r="BH83" s="50">
        <v>0</v>
      </c>
      <c r="BI83" s="50">
        <v>0</v>
      </c>
      <c r="BJ83" s="12"/>
      <c r="BK83" s="11">
        <v>0</v>
      </c>
      <c r="BL83" s="11">
        <v>0</v>
      </c>
      <c r="BM83" s="11">
        <v>0</v>
      </c>
      <c r="BN83" s="11">
        <v>0</v>
      </c>
      <c r="BO83" s="11">
        <v>0</v>
      </c>
      <c r="BP83" s="11" t="s">
        <v>484</v>
      </c>
      <c r="BQ83" s="11">
        <v>0</v>
      </c>
      <c r="BR83" s="11">
        <v>10.202295523290967</v>
      </c>
      <c r="BS83" s="11">
        <v>0</v>
      </c>
      <c r="BT83" s="11">
        <v>0</v>
      </c>
      <c r="BU83" s="11">
        <v>16.575202202494108</v>
      </c>
      <c r="BV83" s="11">
        <v>0</v>
      </c>
      <c r="BW83" s="11">
        <v>0</v>
      </c>
      <c r="BX83" s="56">
        <v>0</v>
      </c>
      <c r="BY83" s="11">
        <v>0</v>
      </c>
      <c r="BZ83" s="34">
        <v>0</v>
      </c>
      <c r="CA83" s="11">
        <v>0</v>
      </c>
      <c r="CB83" s="11">
        <v>73.222502274214932</v>
      </c>
      <c r="CC83" s="11">
        <f t="shared" si="30"/>
        <v>0</v>
      </c>
      <c r="CD83" s="11">
        <f t="shared" si="31"/>
        <v>0</v>
      </c>
      <c r="CE83" s="54"/>
      <c r="CF83" s="56">
        <v>0</v>
      </c>
      <c r="CG83" s="56">
        <v>0</v>
      </c>
      <c r="CH83" s="56">
        <v>0</v>
      </c>
      <c r="CI83" s="56">
        <v>0</v>
      </c>
      <c r="CJ83" s="56">
        <v>0</v>
      </c>
      <c r="CK83" s="56">
        <v>0</v>
      </c>
      <c r="CL83" s="56">
        <v>0</v>
      </c>
      <c r="CM83" s="56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X83" s="110">
        <v>100</v>
      </c>
      <c r="CZ83" s="12">
        <v>26.777497725785075</v>
      </c>
      <c r="DA83" s="12">
        <f t="shared" si="36"/>
        <v>73.222502274214932</v>
      </c>
    </row>
    <row r="84" spans="2:105" ht="16" customHeight="1">
      <c r="B84" s="17" t="s">
        <v>463</v>
      </c>
      <c r="C84" s="113" t="s">
        <v>474</v>
      </c>
      <c r="H84" s="20"/>
      <c r="I84" s="20"/>
      <c r="J84" s="20"/>
      <c r="K84" s="20"/>
      <c r="L84" s="20"/>
      <c r="M84" s="20"/>
      <c r="N84" s="20"/>
      <c r="O84" s="20"/>
      <c r="P84" s="20"/>
      <c r="Q84" s="20">
        <v>31.12</v>
      </c>
      <c r="R84" s="20"/>
      <c r="S84" s="20"/>
      <c r="T84" s="20"/>
      <c r="U84" s="20">
        <v>19.48</v>
      </c>
      <c r="V84" s="20"/>
      <c r="W84" s="20"/>
      <c r="X84" s="20">
        <v>49.4</v>
      </c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R84" s="25">
        <f t="shared" si="25"/>
        <v>100</v>
      </c>
      <c r="AS84" s="89"/>
      <c r="AT84" s="41">
        <v>0</v>
      </c>
      <c r="AU84" s="21">
        <f t="shared" si="37"/>
        <v>0</v>
      </c>
      <c r="AV84" s="21">
        <f t="shared" si="38"/>
        <v>0</v>
      </c>
      <c r="AW84" s="20">
        <f t="shared" si="39"/>
        <v>0</v>
      </c>
      <c r="AX84" s="20">
        <f t="shared" si="40"/>
        <v>0</v>
      </c>
      <c r="AY84" s="88">
        <f t="shared" si="28"/>
        <v>100</v>
      </c>
      <c r="BA84" s="45"/>
      <c r="BC84" s="87" t="s">
        <v>341</v>
      </c>
      <c r="BE84" s="50" t="s">
        <v>14</v>
      </c>
      <c r="BF84" s="86">
        <f t="shared" si="29"/>
        <v>3.0876929808113007</v>
      </c>
      <c r="BG84" s="50">
        <v>1</v>
      </c>
      <c r="BH84" s="50">
        <v>0</v>
      </c>
      <c r="BI84" s="50">
        <v>0</v>
      </c>
      <c r="BJ84" s="12"/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 t="s">
        <v>484</v>
      </c>
      <c r="BQ84" s="11">
        <v>0</v>
      </c>
      <c r="BR84" s="11">
        <v>0</v>
      </c>
      <c r="BS84" s="11">
        <v>0</v>
      </c>
      <c r="BT84" s="11">
        <v>0</v>
      </c>
      <c r="BU84" s="11">
        <v>17.364464357277981</v>
      </c>
      <c r="BV84" s="11">
        <v>0</v>
      </c>
      <c r="BW84" s="11">
        <v>0</v>
      </c>
      <c r="BX84" s="56">
        <v>0</v>
      </c>
      <c r="BY84" s="11">
        <v>13.585810483078463</v>
      </c>
      <c r="BZ84" s="34">
        <v>0</v>
      </c>
      <c r="CA84" s="11">
        <v>0</v>
      </c>
      <c r="CB84" s="11">
        <v>69.049725159643558</v>
      </c>
      <c r="CC84" s="11">
        <f t="shared" si="30"/>
        <v>0</v>
      </c>
      <c r="CD84" s="11">
        <f t="shared" si="31"/>
        <v>0</v>
      </c>
      <c r="CE84" s="54"/>
      <c r="CF84" s="56">
        <v>0</v>
      </c>
      <c r="CG84" s="56">
        <v>0</v>
      </c>
      <c r="CH84" s="56">
        <v>0</v>
      </c>
      <c r="CI84" s="56">
        <v>0</v>
      </c>
      <c r="CJ84" s="56">
        <v>0</v>
      </c>
      <c r="CK84" s="56">
        <v>0</v>
      </c>
      <c r="CL84" s="56">
        <v>0</v>
      </c>
      <c r="CM84" s="56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X84" s="110">
        <v>100</v>
      </c>
      <c r="CZ84" s="12">
        <v>17.364464357277981</v>
      </c>
      <c r="DA84" s="12">
        <f t="shared" si="36"/>
        <v>82.635535642722019</v>
      </c>
    </row>
    <row r="85" spans="2:105" ht="16" customHeight="1">
      <c r="B85" s="17" t="s">
        <v>464</v>
      </c>
      <c r="C85" s="113" t="s">
        <v>474</v>
      </c>
      <c r="H85" s="20"/>
      <c r="I85" s="20"/>
      <c r="J85" s="20"/>
      <c r="K85" s="20"/>
      <c r="L85" s="20"/>
      <c r="M85" s="20"/>
      <c r="N85" s="20"/>
      <c r="O85" s="20"/>
      <c r="P85" s="20"/>
      <c r="Q85" s="20">
        <v>66.48</v>
      </c>
      <c r="R85" s="20"/>
      <c r="S85" s="20"/>
      <c r="T85" s="20"/>
      <c r="U85" s="20">
        <v>33.520000000000003</v>
      </c>
      <c r="V85" s="20"/>
      <c r="W85" s="20"/>
      <c r="X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R85" s="25">
        <f t="shared" si="25"/>
        <v>100</v>
      </c>
      <c r="AS85" s="89"/>
      <c r="AT85" s="41">
        <v>0</v>
      </c>
      <c r="AU85" s="21">
        <f t="shared" si="37"/>
        <v>0</v>
      </c>
      <c r="AV85" s="21">
        <f t="shared" si="38"/>
        <v>0</v>
      </c>
      <c r="AW85" s="20">
        <f t="shared" si="39"/>
        <v>0</v>
      </c>
      <c r="AX85" s="20">
        <f t="shared" si="40"/>
        <v>0</v>
      </c>
      <c r="AY85" s="88">
        <f t="shared" si="28"/>
        <v>100</v>
      </c>
      <c r="BA85" s="45"/>
      <c r="BC85" s="87" t="s">
        <v>341</v>
      </c>
      <c r="BE85" s="50" t="s">
        <v>14</v>
      </c>
      <c r="BF85" s="86">
        <f t="shared" si="29"/>
        <v>0</v>
      </c>
      <c r="BG85" s="50">
        <v>1</v>
      </c>
      <c r="BH85" s="50">
        <v>0</v>
      </c>
      <c r="BI85" s="50">
        <v>0</v>
      </c>
      <c r="BJ85" s="12"/>
      <c r="BK85" s="11">
        <v>0</v>
      </c>
      <c r="BL85" s="11">
        <v>0</v>
      </c>
      <c r="BM85" s="11">
        <v>0</v>
      </c>
      <c r="BN85" s="11">
        <v>0</v>
      </c>
      <c r="BO85" s="11">
        <v>0</v>
      </c>
      <c r="BP85" s="11" t="s">
        <v>484</v>
      </c>
      <c r="BQ85" s="11">
        <v>0</v>
      </c>
      <c r="BR85" s="11">
        <v>0</v>
      </c>
      <c r="BS85" s="11">
        <v>0</v>
      </c>
      <c r="BT85" s="11">
        <v>0</v>
      </c>
      <c r="BU85" s="11">
        <v>61.341653503096552</v>
      </c>
      <c r="BV85" s="11">
        <v>0</v>
      </c>
      <c r="BW85" s="11">
        <v>0</v>
      </c>
      <c r="BX85" s="56">
        <v>0</v>
      </c>
      <c r="BY85" s="11">
        <v>38.658346496903448</v>
      </c>
      <c r="BZ85" s="34">
        <v>0</v>
      </c>
      <c r="CA85" s="11">
        <v>0</v>
      </c>
      <c r="CB85" s="11">
        <v>0</v>
      </c>
      <c r="CC85" s="11">
        <f t="shared" si="30"/>
        <v>0</v>
      </c>
      <c r="CD85" s="11">
        <f t="shared" si="31"/>
        <v>0</v>
      </c>
      <c r="CE85" s="54"/>
      <c r="CF85" s="56">
        <v>0</v>
      </c>
      <c r="CG85" s="56">
        <v>0</v>
      </c>
      <c r="CH85" s="56">
        <v>0</v>
      </c>
      <c r="CI85" s="56">
        <v>0</v>
      </c>
      <c r="CJ85" s="56">
        <v>0</v>
      </c>
      <c r="CK85" s="56">
        <v>0</v>
      </c>
      <c r="CL85" s="56">
        <v>0</v>
      </c>
      <c r="CM85" s="56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X85" s="110">
        <v>100</v>
      </c>
      <c r="CZ85" s="12">
        <v>61.341653503096552</v>
      </c>
      <c r="DA85" s="12">
        <f t="shared" si="36"/>
        <v>38.658346496903448</v>
      </c>
    </row>
    <row r="86" spans="2:105" ht="16" customHeight="1">
      <c r="B86" s="17" t="s">
        <v>465</v>
      </c>
      <c r="C86" s="113" t="s">
        <v>474</v>
      </c>
      <c r="H86" s="20">
        <v>50.7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>
        <v>49.3</v>
      </c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R86" s="25">
        <f t="shared" si="25"/>
        <v>100</v>
      </c>
      <c r="AS86" s="89"/>
      <c r="AT86" s="41">
        <v>0</v>
      </c>
      <c r="AU86" s="21">
        <f t="shared" si="37"/>
        <v>0</v>
      </c>
      <c r="AV86" s="21">
        <f t="shared" si="38"/>
        <v>0</v>
      </c>
      <c r="AW86" s="20">
        <f t="shared" si="39"/>
        <v>0</v>
      </c>
      <c r="AX86" s="20">
        <f t="shared" si="40"/>
        <v>0</v>
      </c>
      <c r="AY86" s="88">
        <f t="shared" si="28"/>
        <v>100</v>
      </c>
      <c r="BA86" s="45"/>
      <c r="BC86" s="87" t="s">
        <v>341</v>
      </c>
      <c r="BE86" s="50" t="s">
        <v>14</v>
      </c>
      <c r="BF86" s="86">
        <f t="shared" si="29"/>
        <v>3.0814425901618847</v>
      </c>
      <c r="BG86" s="50">
        <v>1</v>
      </c>
      <c r="BH86" s="50">
        <v>0</v>
      </c>
      <c r="BI86" s="50">
        <v>0</v>
      </c>
      <c r="BJ86" s="12"/>
      <c r="BK86" s="11">
        <v>36.941544435697566</v>
      </c>
      <c r="BL86" s="11">
        <v>0</v>
      </c>
      <c r="BM86" s="11">
        <v>0</v>
      </c>
      <c r="BN86" s="11">
        <v>0</v>
      </c>
      <c r="BO86" s="11">
        <v>0</v>
      </c>
      <c r="BP86" s="11" t="s">
        <v>484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56">
        <v>0</v>
      </c>
      <c r="BY86" s="11">
        <v>0</v>
      </c>
      <c r="BZ86" s="34">
        <v>0</v>
      </c>
      <c r="CA86" s="11">
        <v>0</v>
      </c>
      <c r="CB86" s="11">
        <v>63.058455564302449</v>
      </c>
      <c r="CC86" s="11">
        <f t="shared" si="30"/>
        <v>0</v>
      </c>
      <c r="CD86" s="11">
        <f t="shared" si="31"/>
        <v>0</v>
      </c>
      <c r="CE86" s="54"/>
      <c r="CF86" s="56">
        <v>0</v>
      </c>
      <c r="CG86" s="56">
        <v>0</v>
      </c>
      <c r="CH86" s="56">
        <v>0</v>
      </c>
      <c r="CI86" s="56">
        <v>0</v>
      </c>
      <c r="CJ86" s="56">
        <v>0</v>
      </c>
      <c r="CK86" s="56">
        <v>0</v>
      </c>
      <c r="CL86" s="56">
        <v>0</v>
      </c>
      <c r="CM86" s="56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X86" s="110">
        <v>100.00000000000001</v>
      </c>
      <c r="CZ86" s="12">
        <v>36.941544435697566</v>
      </c>
      <c r="DA86" s="12">
        <f t="shared" si="36"/>
        <v>63.058455564302449</v>
      </c>
    </row>
    <row r="87" spans="2:105" ht="16" customHeight="1">
      <c r="B87" s="17" t="s">
        <v>466</v>
      </c>
      <c r="C87" s="113" t="s">
        <v>474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>
        <v>18.48</v>
      </c>
      <c r="Z87" s="20"/>
      <c r="AA87" s="20"/>
      <c r="AB87" s="20"/>
      <c r="AC87" s="20"/>
      <c r="AD87" s="20"/>
      <c r="AE87" s="20">
        <v>81.52</v>
      </c>
      <c r="AF87" s="20"/>
      <c r="AG87" s="20"/>
      <c r="AH87" s="20"/>
      <c r="AI87" s="20"/>
      <c r="AJ87" s="20"/>
      <c r="AK87" s="20"/>
      <c r="AL87" s="20"/>
      <c r="AM87" s="20"/>
      <c r="AN87" s="20"/>
      <c r="AR87" s="25">
        <f t="shared" si="25"/>
        <v>100</v>
      </c>
      <c r="AS87" s="89"/>
      <c r="AT87" s="41">
        <v>0</v>
      </c>
      <c r="AU87" s="21">
        <f t="shared" si="37"/>
        <v>0</v>
      </c>
      <c r="AV87" s="21">
        <f t="shared" si="38"/>
        <v>0</v>
      </c>
      <c r="AW87" s="20">
        <f t="shared" si="39"/>
        <v>0</v>
      </c>
      <c r="AX87" s="20">
        <f t="shared" si="40"/>
        <v>0</v>
      </c>
      <c r="AY87" s="88">
        <f t="shared" si="28"/>
        <v>100</v>
      </c>
      <c r="BA87" s="45"/>
      <c r="BC87" s="87" t="s">
        <v>341</v>
      </c>
      <c r="BE87" s="50" t="s">
        <v>14</v>
      </c>
      <c r="BF87" s="86">
        <f t="shared" si="29"/>
        <v>1.1550721920120008</v>
      </c>
      <c r="BG87" s="50">
        <v>1</v>
      </c>
      <c r="BH87" s="50">
        <v>0</v>
      </c>
      <c r="BI87" s="50">
        <v>0</v>
      </c>
      <c r="BJ87" s="12"/>
      <c r="BK87" s="11">
        <v>0</v>
      </c>
      <c r="BL87" s="11">
        <v>0</v>
      </c>
      <c r="BM87" s="11">
        <v>0</v>
      </c>
      <c r="BN87" s="11">
        <v>0</v>
      </c>
      <c r="BO87" s="11">
        <v>0</v>
      </c>
      <c r="BP87" s="11" t="s">
        <v>484</v>
      </c>
      <c r="BQ87" s="11">
        <v>0</v>
      </c>
      <c r="BR87" s="11">
        <v>0</v>
      </c>
      <c r="BS87" s="11">
        <v>0</v>
      </c>
      <c r="BT87" s="11">
        <v>0</v>
      </c>
      <c r="BU87" s="11">
        <v>0</v>
      </c>
      <c r="BV87" s="11">
        <v>0</v>
      </c>
      <c r="BW87" s="11">
        <v>0</v>
      </c>
      <c r="BX87" s="56">
        <v>0</v>
      </c>
      <c r="BY87" s="11">
        <v>0</v>
      </c>
      <c r="BZ87" s="34">
        <v>0</v>
      </c>
      <c r="CA87" s="11">
        <v>0</v>
      </c>
      <c r="CB87" s="11">
        <v>74.592564578527757</v>
      </c>
      <c r="CC87" s="11">
        <f t="shared" si="30"/>
        <v>0</v>
      </c>
      <c r="CD87" s="11">
        <f t="shared" si="31"/>
        <v>0</v>
      </c>
      <c r="CE87" s="54"/>
      <c r="CF87" s="56">
        <v>0</v>
      </c>
      <c r="CG87" s="56">
        <v>0</v>
      </c>
      <c r="CH87" s="56">
        <v>0</v>
      </c>
      <c r="CI87" s="56">
        <v>0</v>
      </c>
      <c r="CJ87" s="56">
        <v>0</v>
      </c>
      <c r="CK87" s="56">
        <v>25.407435421472254</v>
      </c>
      <c r="CL87" s="56">
        <v>0</v>
      </c>
      <c r="CM87" s="56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X87" s="110">
        <v>100.00000000000001</v>
      </c>
      <c r="CZ87" s="12">
        <v>25.407435421472254</v>
      </c>
      <c r="DA87" s="12">
        <f t="shared" si="36"/>
        <v>74.592564578527757</v>
      </c>
    </row>
    <row r="88" spans="2:105" ht="16" customHeight="1">
      <c r="B88" s="17" t="s">
        <v>467</v>
      </c>
      <c r="C88" s="113" t="s">
        <v>474</v>
      </c>
      <c r="H88" s="20"/>
      <c r="I88" s="20"/>
      <c r="J88" s="20"/>
      <c r="K88" s="20"/>
      <c r="L88" s="20"/>
      <c r="M88" s="20"/>
      <c r="N88" s="20"/>
      <c r="O88" s="20"/>
      <c r="P88" s="20"/>
      <c r="Q88" s="20">
        <v>6.73</v>
      </c>
      <c r="R88" s="20"/>
      <c r="S88" s="20"/>
      <c r="T88" s="20">
        <v>6.79</v>
      </c>
      <c r="U88" s="20"/>
      <c r="V88" s="20"/>
      <c r="W88" s="20"/>
      <c r="X88" s="20">
        <v>25.48</v>
      </c>
      <c r="Z88" s="20"/>
      <c r="AA88" s="20"/>
      <c r="AB88" s="20"/>
      <c r="AC88" s="20"/>
      <c r="AD88" s="20"/>
      <c r="AE88" s="20">
        <v>61</v>
      </c>
      <c r="AF88" s="20"/>
      <c r="AG88" s="20"/>
      <c r="AH88" s="20"/>
      <c r="AI88" s="20"/>
      <c r="AJ88" s="20"/>
      <c r="AK88" s="20"/>
      <c r="AL88" s="20"/>
      <c r="AM88" s="20"/>
      <c r="AN88" s="20"/>
      <c r="AR88" s="25">
        <f t="shared" si="25"/>
        <v>100</v>
      </c>
      <c r="AS88" s="89"/>
      <c r="AT88" s="41">
        <v>0</v>
      </c>
      <c r="AU88" s="21">
        <f t="shared" si="37"/>
        <v>0</v>
      </c>
      <c r="AV88" s="21">
        <f t="shared" si="38"/>
        <v>0</v>
      </c>
      <c r="AW88" s="20">
        <f t="shared" si="39"/>
        <v>0</v>
      </c>
      <c r="AX88" s="20">
        <f t="shared" si="40"/>
        <v>0</v>
      </c>
      <c r="AY88" s="88">
        <f t="shared" si="28"/>
        <v>100</v>
      </c>
      <c r="BA88" s="45"/>
      <c r="BC88" s="87" t="s">
        <v>341</v>
      </c>
      <c r="BE88" s="50" t="s">
        <v>14</v>
      </c>
      <c r="BF88" s="86">
        <f t="shared" si="29"/>
        <v>1.592599537471092</v>
      </c>
      <c r="BG88" s="50">
        <v>1</v>
      </c>
      <c r="BH88" s="50">
        <v>0</v>
      </c>
      <c r="BI88" s="50">
        <v>0</v>
      </c>
      <c r="BJ88" s="12"/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 t="s">
        <v>484</v>
      </c>
      <c r="BQ88" s="11">
        <v>0</v>
      </c>
      <c r="BR88" s="11">
        <v>0</v>
      </c>
      <c r="BS88" s="11">
        <v>0</v>
      </c>
      <c r="BT88" s="11">
        <v>0</v>
      </c>
      <c r="BU88" s="11">
        <v>7.3839976928859032</v>
      </c>
      <c r="BV88" s="11">
        <v>0</v>
      </c>
      <c r="BW88" s="11">
        <v>0</v>
      </c>
      <c r="BX88" s="56">
        <v>9.6395852033456482</v>
      </c>
      <c r="BY88" s="11">
        <v>0</v>
      </c>
      <c r="BZ88" s="34">
        <v>0</v>
      </c>
      <c r="CA88" s="11">
        <v>0</v>
      </c>
      <c r="CB88" s="11">
        <v>70.03080431163707</v>
      </c>
      <c r="CC88" s="11">
        <f t="shared" si="30"/>
        <v>0</v>
      </c>
      <c r="CD88" s="11">
        <f t="shared" si="31"/>
        <v>0</v>
      </c>
      <c r="CE88" s="54"/>
      <c r="CF88" s="56">
        <v>0</v>
      </c>
      <c r="CG88" s="56">
        <v>0</v>
      </c>
      <c r="CH88" s="56">
        <v>0</v>
      </c>
      <c r="CI88" s="56">
        <v>0</v>
      </c>
      <c r="CJ88" s="56">
        <v>0</v>
      </c>
      <c r="CK88" s="56">
        <v>12.945612792131381</v>
      </c>
      <c r="CL88" s="56">
        <v>0</v>
      </c>
      <c r="CM88" s="56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X88" s="110">
        <v>100</v>
      </c>
      <c r="CZ88" s="12">
        <v>29.969195688362934</v>
      </c>
      <c r="DA88" s="12">
        <f t="shared" si="36"/>
        <v>70.03080431163707</v>
      </c>
    </row>
    <row r="89" spans="2:105" ht="16" customHeight="1">
      <c r="B89" s="17" t="s">
        <v>468</v>
      </c>
      <c r="C89" s="113" t="s">
        <v>474</v>
      </c>
      <c r="H89" s="20">
        <v>5.57</v>
      </c>
      <c r="I89" s="20"/>
      <c r="J89" s="20"/>
      <c r="K89" s="20"/>
      <c r="L89" s="20"/>
      <c r="M89" s="20"/>
      <c r="N89" s="20"/>
      <c r="O89" s="20"/>
      <c r="P89" s="20"/>
      <c r="Q89" s="20">
        <v>6.56</v>
      </c>
      <c r="R89" s="20"/>
      <c r="S89" s="20"/>
      <c r="T89" s="20">
        <v>3.76</v>
      </c>
      <c r="U89" s="20"/>
      <c r="V89" s="20"/>
      <c r="W89" s="20"/>
      <c r="X89" s="20">
        <v>30.38</v>
      </c>
      <c r="Z89" s="20"/>
      <c r="AA89" s="20"/>
      <c r="AB89" s="20"/>
      <c r="AC89" s="20"/>
      <c r="AD89" s="20"/>
      <c r="AE89" s="20">
        <v>33.85</v>
      </c>
      <c r="AF89" s="20"/>
      <c r="AG89" s="20">
        <v>19.87</v>
      </c>
      <c r="AH89" s="20"/>
      <c r="AI89" s="20"/>
      <c r="AJ89" s="20"/>
      <c r="AK89" s="20"/>
      <c r="AL89" s="20"/>
      <c r="AM89" s="20"/>
      <c r="AN89" s="20"/>
      <c r="AR89" s="25">
        <f t="shared" si="25"/>
        <v>99.990000000000009</v>
      </c>
      <c r="AS89" s="89"/>
      <c r="AT89" s="41">
        <v>0</v>
      </c>
      <c r="AU89" s="21">
        <f t="shared" si="37"/>
        <v>0</v>
      </c>
      <c r="AV89" s="21">
        <f t="shared" si="38"/>
        <v>0</v>
      </c>
      <c r="AW89" s="20">
        <f t="shared" si="39"/>
        <v>0</v>
      </c>
      <c r="AX89" s="20">
        <f t="shared" si="40"/>
        <v>0</v>
      </c>
      <c r="AY89" s="88">
        <f t="shared" si="28"/>
        <v>99.990000000000009</v>
      </c>
      <c r="BA89" s="45"/>
      <c r="BC89" s="87" t="s">
        <v>341</v>
      </c>
      <c r="BE89" s="50" t="s">
        <v>14</v>
      </c>
      <c r="BF89" s="86">
        <f t="shared" si="29"/>
        <v>1.8988686792924556</v>
      </c>
      <c r="BG89" s="50">
        <v>1</v>
      </c>
      <c r="BH89" s="50">
        <v>0</v>
      </c>
      <c r="BI89" s="50">
        <v>0</v>
      </c>
      <c r="BJ89" s="12"/>
      <c r="BK89" s="11">
        <v>7.3100529840362771</v>
      </c>
      <c r="BL89" s="11">
        <v>0</v>
      </c>
      <c r="BM89" s="11">
        <v>0</v>
      </c>
      <c r="BN89" s="11">
        <v>0</v>
      </c>
      <c r="BO89" s="11">
        <v>0</v>
      </c>
      <c r="BP89" s="11" t="s">
        <v>484</v>
      </c>
      <c r="BQ89" s="11">
        <v>0</v>
      </c>
      <c r="BR89" s="11">
        <v>0</v>
      </c>
      <c r="BS89" s="11">
        <v>0</v>
      </c>
      <c r="BT89" s="11">
        <v>0</v>
      </c>
      <c r="BU89" s="11">
        <v>6.0331661815360826</v>
      </c>
      <c r="BV89" s="11">
        <v>0</v>
      </c>
      <c r="BW89" s="11">
        <v>0</v>
      </c>
      <c r="BX89" s="56">
        <v>4.4744677015581171</v>
      </c>
      <c r="BY89" s="11">
        <v>0</v>
      </c>
      <c r="BZ89" s="34">
        <v>0</v>
      </c>
      <c r="CA89" s="11">
        <v>0</v>
      </c>
      <c r="CB89" s="11">
        <v>69.991035793710651</v>
      </c>
      <c r="CC89" s="11">
        <f t="shared" si="30"/>
        <v>0</v>
      </c>
      <c r="CD89" s="11">
        <f t="shared" si="31"/>
        <v>0</v>
      </c>
      <c r="CE89" s="54"/>
      <c r="CF89" s="56">
        <v>0</v>
      </c>
      <c r="CG89" s="56">
        <v>0</v>
      </c>
      <c r="CH89" s="56">
        <v>0</v>
      </c>
      <c r="CI89" s="56">
        <v>0</v>
      </c>
      <c r="CJ89" s="56">
        <v>0</v>
      </c>
      <c r="CK89" s="56">
        <v>6.0216625112335258</v>
      </c>
      <c r="CL89" s="56">
        <v>0</v>
      </c>
      <c r="CM89" s="56">
        <v>6.1696148279253444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X89" s="110">
        <v>100</v>
      </c>
      <c r="CZ89" s="12">
        <v>30.008964206289345</v>
      </c>
      <c r="DA89" s="12">
        <f t="shared" si="36"/>
        <v>69.991035793710651</v>
      </c>
    </row>
    <row r="90" spans="2:105" ht="16" customHeight="1">
      <c r="B90" s="17" t="s">
        <v>469</v>
      </c>
      <c r="C90" s="113" t="s">
        <v>474</v>
      </c>
      <c r="H90" s="20">
        <v>18.760000000000002</v>
      </c>
      <c r="I90" s="20"/>
      <c r="J90" s="20">
        <v>3.46</v>
      </c>
      <c r="K90" s="20"/>
      <c r="L90" s="20"/>
      <c r="M90" s="20"/>
      <c r="N90" s="20"/>
      <c r="O90" s="20"/>
      <c r="P90" s="20"/>
      <c r="Q90" s="20">
        <v>7.78</v>
      </c>
      <c r="R90" s="20"/>
      <c r="S90" s="20"/>
      <c r="T90" s="20">
        <v>4.04</v>
      </c>
      <c r="U90" s="20"/>
      <c r="V90" s="20"/>
      <c r="W90" s="20"/>
      <c r="X90" s="20">
        <v>36.64</v>
      </c>
      <c r="Z90" s="20"/>
      <c r="AA90" s="20"/>
      <c r="AB90" s="20"/>
      <c r="AC90" s="20"/>
      <c r="AD90" s="20"/>
      <c r="AE90" s="20">
        <v>29.32</v>
      </c>
      <c r="AF90" s="20"/>
      <c r="AG90" s="20"/>
      <c r="AH90" s="20"/>
      <c r="AI90" s="20"/>
      <c r="AJ90" s="20"/>
      <c r="AK90" s="20"/>
      <c r="AL90" s="20"/>
      <c r="AM90" s="20"/>
      <c r="AN90" s="20"/>
      <c r="AR90" s="25">
        <f t="shared" si="25"/>
        <v>100</v>
      </c>
      <c r="AS90" s="89"/>
      <c r="AT90" s="41">
        <v>0</v>
      </c>
      <c r="AU90" s="21">
        <f t="shared" si="37"/>
        <v>0</v>
      </c>
      <c r="AV90" s="21">
        <f t="shared" si="38"/>
        <v>0</v>
      </c>
      <c r="AW90" s="20">
        <f t="shared" si="39"/>
        <v>0</v>
      </c>
      <c r="AX90" s="20">
        <f t="shared" si="40"/>
        <v>0</v>
      </c>
      <c r="AY90" s="88">
        <f t="shared" si="28"/>
        <v>100</v>
      </c>
      <c r="BA90" s="45"/>
      <c r="BC90" s="87" t="s">
        <v>341</v>
      </c>
      <c r="BE90" s="50" t="s">
        <v>14</v>
      </c>
      <c r="BF90" s="86">
        <f t="shared" si="29"/>
        <v>2.2901431339458718</v>
      </c>
      <c r="BG90" s="50">
        <v>1</v>
      </c>
      <c r="BH90" s="50">
        <v>0</v>
      </c>
      <c r="BI90" s="50">
        <v>0</v>
      </c>
      <c r="BJ90" s="12"/>
      <c r="BK90" s="11">
        <v>18.803074649406035</v>
      </c>
      <c r="BL90" s="11">
        <v>0</v>
      </c>
      <c r="BM90" s="11">
        <v>3.6098368761217028</v>
      </c>
      <c r="BN90" s="11">
        <v>0</v>
      </c>
      <c r="BO90" s="11">
        <v>0</v>
      </c>
      <c r="BP90" s="11" t="s">
        <v>484</v>
      </c>
      <c r="BQ90" s="11">
        <v>0</v>
      </c>
      <c r="BR90" s="11">
        <v>0</v>
      </c>
      <c r="BS90" s="11">
        <v>0</v>
      </c>
      <c r="BT90" s="11">
        <v>0</v>
      </c>
      <c r="BU90" s="11">
        <v>5.4645166324024341</v>
      </c>
      <c r="BV90" s="11">
        <v>0</v>
      </c>
      <c r="BW90" s="11">
        <v>0</v>
      </c>
      <c r="BX90" s="56">
        <v>3.671686597911243</v>
      </c>
      <c r="BY90" s="11">
        <v>0</v>
      </c>
      <c r="BZ90" s="34">
        <v>0</v>
      </c>
      <c r="CA90" s="11">
        <v>0</v>
      </c>
      <c r="CB90" s="11">
        <v>64.467499075882827</v>
      </c>
      <c r="CC90" s="11">
        <f t="shared" si="30"/>
        <v>0</v>
      </c>
      <c r="CD90" s="11">
        <f t="shared" si="31"/>
        <v>0</v>
      </c>
      <c r="CE90" s="54"/>
      <c r="CF90" s="56">
        <v>0</v>
      </c>
      <c r="CG90" s="56">
        <v>0</v>
      </c>
      <c r="CH90" s="56">
        <v>0</v>
      </c>
      <c r="CI90" s="56">
        <v>0</v>
      </c>
      <c r="CJ90" s="56">
        <v>0</v>
      </c>
      <c r="CK90" s="56">
        <v>3.9833861682757581</v>
      </c>
      <c r="CL90" s="56">
        <v>0</v>
      </c>
      <c r="CM90" s="56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X90" s="110">
        <v>100</v>
      </c>
      <c r="CZ90" s="12">
        <v>35.53250092411718</v>
      </c>
      <c r="DA90" s="12">
        <f t="shared" si="36"/>
        <v>64.467499075882827</v>
      </c>
    </row>
    <row r="91" spans="2:105" ht="16" customHeight="1">
      <c r="B91" s="17" t="s">
        <v>470</v>
      </c>
      <c r="C91" s="113" t="s">
        <v>474</v>
      </c>
      <c r="H91" s="20">
        <v>2.7</v>
      </c>
      <c r="I91" s="20"/>
      <c r="J91" s="20"/>
      <c r="K91" s="20"/>
      <c r="L91" s="20"/>
      <c r="M91" s="20"/>
      <c r="N91" s="20"/>
      <c r="O91" s="20"/>
      <c r="P91" s="20"/>
      <c r="Q91" s="20">
        <v>14.37</v>
      </c>
      <c r="R91" s="20"/>
      <c r="S91" s="20"/>
      <c r="T91" s="20">
        <v>7.24</v>
      </c>
      <c r="U91" s="20"/>
      <c r="V91" s="20"/>
      <c r="W91" s="20"/>
      <c r="X91" s="20">
        <v>31.28</v>
      </c>
      <c r="Z91" s="20"/>
      <c r="AA91" s="20"/>
      <c r="AB91" s="20"/>
      <c r="AC91" s="20"/>
      <c r="AD91" s="20"/>
      <c r="AE91" s="20">
        <v>44.4</v>
      </c>
      <c r="AF91" s="20"/>
      <c r="AG91" s="20"/>
      <c r="AH91" s="20"/>
      <c r="AI91" s="20"/>
      <c r="AJ91" s="20"/>
      <c r="AK91" s="20"/>
      <c r="AL91" s="20"/>
      <c r="AM91" s="20"/>
      <c r="AN91" s="20"/>
      <c r="AR91" s="25">
        <f t="shared" si="25"/>
        <v>99.990000000000009</v>
      </c>
      <c r="AS91" s="89"/>
      <c r="AT91" s="41">
        <v>0</v>
      </c>
      <c r="AU91" s="21">
        <f t="shared" si="37"/>
        <v>0</v>
      </c>
      <c r="AV91" s="21">
        <f t="shared" si="38"/>
        <v>0</v>
      </c>
      <c r="AW91" s="20">
        <f t="shared" si="39"/>
        <v>0</v>
      </c>
      <c r="AX91" s="20">
        <f t="shared" si="40"/>
        <v>0</v>
      </c>
      <c r="AY91" s="88">
        <f t="shared" si="28"/>
        <v>99.990000000000009</v>
      </c>
      <c r="BA91" s="45"/>
      <c r="BC91" s="87" t="s">
        <v>341</v>
      </c>
      <c r="BE91" s="50" t="s">
        <v>14</v>
      </c>
      <c r="BF91" s="86">
        <f t="shared" si="29"/>
        <v>1.955122195137196</v>
      </c>
      <c r="BG91" s="50">
        <v>1</v>
      </c>
      <c r="BH91" s="50">
        <v>0</v>
      </c>
      <c r="BI91" s="50">
        <v>0</v>
      </c>
      <c r="BJ91" s="12"/>
      <c r="BK91" s="11">
        <v>3.3639048026884151</v>
      </c>
      <c r="BL91" s="11">
        <v>0</v>
      </c>
      <c r="BM91" s="11">
        <v>0</v>
      </c>
      <c r="BN91" s="11">
        <v>0</v>
      </c>
      <c r="BO91" s="11">
        <v>0</v>
      </c>
      <c r="BP91" s="11" t="s">
        <v>484</v>
      </c>
      <c r="BQ91" s="11">
        <v>0</v>
      </c>
      <c r="BR91" s="11">
        <v>0</v>
      </c>
      <c r="BS91" s="11">
        <v>0</v>
      </c>
      <c r="BT91" s="11">
        <v>0</v>
      </c>
      <c r="BU91" s="11">
        <v>12.546217723466661</v>
      </c>
      <c r="BV91" s="11">
        <v>0</v>
      </c>
      <c r="BW91" s="11">
        <v>0</v>
      </c>
      <c r="BX91" s="56">
        <v>8.1791222967882682</v>
      </c>
      <c r="BY91" s="11">
        <v>0</v>
      </c>
      <c r="BZ91" s="34">
        <v>0</v>
      </c>
      <c r="CA91" s="11">
        <v>0</v>
      </c>
      <c r="CB91" s="11">
        <v>68.412584674207025</v>
      </c>
      <c r="CC91" s="11">
        <f t="shared" si="30"/>
        <v>0</v>
      </c>
      <c r="CD91" s="11">
        <f t="shared" si="31"/>
        <v>0</v>
      </c>
      <c r="CE91" s="54"/>
      <c r="CF91" s="56">
        <v>0</v>
      </c>
      <c r="CG91" s="56">
        <v>0</v>
      </c>
      <c r="CH91" s="56">
        <v>0</v>
      </c>
      <c r="CI91" s="56">
        <v>0</v>
      </c>
      <c r="CJ91" s="56">
        <v>0</v>
      </c>
      <c r="CK91" s="56">
        <v>7.498170502849641</v>
      </c>
      <c r="CL91" s="56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X91" s="110">
        <v>100.00000000000001</v>
      </c>
      <c r="CZ91" s="12">
        <v>31.587415325792982</v>
      </c>
      <c r="DA91" s="12">
        <f t="shared" si="36"/>
        <v>68.412584674207025</v>
      </c>
    </row>
    <row r="92" spans="2:105" ht="16" customHeight="1">
      <c r="B92" s="17" t="s">
        <v>471</v>
      </c>
      <c r="C92" s="113" t="s">
        <v>474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Z92" s="20"/>
      <c r="AA92" s="20"/>
      <c r="AB92" s="20"/>
      <c r="AC92" s="20"/>
      <c r="AD92" s="20"/>
      <c r="AE92" s="20">
        <v>100</v>
      </c>
      <c r="AF92" s="20"/>
      <c r="AG92" s="20"/>
      <c r="AH92" s="20"/>
      <c r="AI92" s="20"/>
      <c r="AJ92" s="20"/>
      <c r="AK92" s="20"/>
      <c r="AL92" s="20"/>
      <c r="AM92" s="20"/>
      <c r="AN92" s="20"/>
      <c r="AR92" s="25">
        <f t="shared" si="25"/>
        <v>100</v>
      </c>
      <c r="AS92" s="89"/>
      <c r="AT92" s="41">
        <v>0</v>
      </c>
      <c r="AU92" s="21">
        <f t="shared" si="37"/>
        <v>0</v>
      </c>
      <c r="AV92" s="21">
        <f t="shared" si="38"/>
        <v>0</v>
      </c>
      <c r="AW92" s="20">
        <f t="shared" si="39"/>
        <v>0</v>
      </c>
      <c r="AX92" s="20">
        <f t="shared" si="40"/>
        <v>0</v>
      </c>
      <c r="AY92" s="88">
        <f t="shared" si="28"/>
        <v>100</v>
      </c>
      <c r="BA92" s="45"/>
      <c r="BC92" s="87" t="s">
        <v>341</v>
      </c>
      <c r="BE92" s="50" t="s">
        <v>14</v>
      </c>
      <c r="BF92" s="86">
        <f t="shared" si="29"/>
        <v>0</v>
      </c>
      <c r="BG92" s="50">
        <v>1</v>
      </c>
      <c r="BH92" s="50">
        <v>0</v>
      </c>
      <c r="BI92" s="50">
        <v>0</v>
      </c>
      <c r="BJ92" s="12"/>
      <c r="BK92" s="11">
        <v>0</v>
      </c>
      <c r="BL92" s="11">
        <v>0</v>
      </c>
      <c r="BM92" s="11">
        <v>0</v>
      </c>
      <c r="BN92" s="11">
        <v>0</v>
      </c>
      <c r="BO92" s="11">
        <v>0</v>
      </c>
      <c r="BP92" s="11" t="s">
        <v>484</v>
      </c>
      <c r="BQ92" s="11">
        <v>0</v>
      </c>
      <c r="BR92" s="11">
        <v>0</v>
      </c>
      <c r="BS92" s="11">
        <v>0</v>
      </c>
      <c r="BT92" s="11">
        <v>0</v>
      </c>
      <c r="BU92" s="11">
        <v>0</v>
      </c>
      <c r="BV92" s="11">
        <v>0</v>
      </c>
      <c r="BW92" s="11">
        <v>0</v>
      </c>
      <c r="BX92" s="56">
        <v>0</v>
      </c>
      <c r="BY92" s="11">
        <v>0</v>
      </c>
      <c r="BZ92" s="34">
        <v>0</v>
      </c>
      <c r="CA92" s="11">
        <v>0</v>
      </c>
      <c r="CB92" s="11">
        <v>0</v>
      </c>
      <c r="CC92" s="11">
        <f t="shared" si="30"/>
        <v>0</v>
      </c>
      <c r="CD92" s="11">
        <f t="shared" si="31"/>
        <v>0</v>
      </c>
      <c r="CE92" s="54"/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100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X92" s="110">
        <v>100</v>
      </c>
      <c r="CZ92" s="12">
        <v>100</v>
      </c>
      <c r="DA92" s="12">
        <f t="shared" si="36"/>
        <v>0</v>
      </c>
    </row>
    <row r="93" spans="2:105" ht="16" customHeight="1">
      <c r="B93" s="17" t="s">
        <v>472</v>
      </c>
      <c r="C93" s="113" t="s">
        <v>474</v>
      </c>
      <c r="H93" s="20"/>
      <c r="I93" s="20"/>
      <c r="J93" s="20"/>
      <c r="K93" s="20"/>
      <c r="L93" s="20"/>
      <c r="M93" s="20"/>
      <c r="N93" s="20"/>
      <c r="O93" s="20"/>
      <c r="P93" s="20"/>
      <c r="Q93" s="20">
        <v>47.66</v>
      </c>
      <c r="R93" s="20"/>
      <c r="S93" s="20"/>
      <c r="T93" s="20"/>
      <c r="U93" s="20"/>
      <c r="V93" s="20"/>
      <c r="W93" s="20"/>
      <c r="X93" s="20">
        <v>52.34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R93" s="25">
        <f t="shared" si="25"/>
        <v>100</v>
      </c>
      <c r="AS93" s="89"/>
      <c r="AT93" s="41">
        <v>0</v>
      </c>
      <c r="AU93" s="21">
        <f t="shared" si="37"/>
        <v>0</v>
      </c>
      <c r="AV93" s="21">
        <f t="shared" si="38"/>
        <v>0</v>
      </c>
      <c r="AW93" s="20">
        <f t="shared" si="39"/>
        <v>0</v>
      </c>
      <c r="AX93" s="20">
        <f t="shared" si="40"/>
        <v>0</v>
      </c>
      <c r="AY93" s="88">
        <f t="shared" si="28"/>
        <v>100</v>
      </c>
      <c r="BA93" s="45"/>
      <c r="BC93" s="87" t="s">
        <v>341</v>
      </c>
      <c r="BE93" s="50" t="s">
        <v>14</v>
      </c>
      <c r="BF93" s="86">
        <f t="shared" si="29"/>
        <v>3.2714544659041191</v>
      </c>
      <c r="BG93" s="50">
        <v>1</v>
      </c>
      <c r="BH93" s="50">
        <v>0</v>
      </c>
      <c r="BI93" s="50">
        <v>0</v>
      </c>
      <c r="BJ93" s="12"/>
      <c r="BK93" s="11">
        <v>0</v>
      </c>
      <c r="BL93" s="11">
        <v>0</v>
      </c>
      <c r="BM93" s="11">
        <v>0</v>
      </c>
      <c r="BN93" s="11">
        <v>0</v>
      </c>
      <c r="BO93" s="11">
        <v>0</v>
      </c>
      <c r="BP93" s="11" t="s">
        <v>484</v>
      </c>
      <c r="BQ93" s="11">
        <v>0</v>
      </c>
      <c r="BR93" s="11">
        <v>0</v>
      </c>
      <c r="BS93" s="11">
        <v>0</v>
      </c>
      <c r="BT93" s="11">
        <v>0</v>
      </c>
      <c r="BU93" s="11">
        <v>26.659454244316766</v>
      </c>
      <c r="BV93" s="11">
        <v>0</v>
      </c>
      <c r="BW93" s="11">
        <v>0</v>
      </c>
      <c r="BX93" s="56">
        <v>0</v>
      </c>
      <c r="BY93" s="11">
        <v>0</v>
      </c>
      <c r="BZ93" s="34">
        <v>0</v>
      </c>
      <c r="CA93" s="11">
        <v>0</v>
      </c>
      <c r="CB93" s="11">
        <v>73.340545755683237</v>
      </c>
      <c r="CC93" s="11">
        <f t="shared" si="30"/>
        <v>0</v>
      </c>
      <c r="CD93" s="11">
        <f t="shared" si="31"/>
        <v>0</v>
      </c>
      <c r="CE93" s="54"/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X93" s="110">
        <v>100</v>
      </c>
      <c r="CZ93" s="12">
        <v>26.659454244316766</v>
      </c>
      <c r="DA93" s="12">
        <f t="shared" si="36"/>
        <v>73.340545755683237</v>
      </c>
    </row>
    <row r="94" spans="2:105" ht="16" customHeight="1">
      <c r="B94" s="17" t="s">
        <v>473</v>
      </c>
      <c r="C94" s="113" t="s">
        <v>474</v>
      </c>
      <c r="H94" s="20">
        <v>33.450000000000003</v>
      </c>
      <c r="I94" s="20"/>
      <c r="J94" s="20">
        <v>19.649999999999999</v>
      </c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>
        <v>46.9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R94" s="25">
        <f t="shared" si="25"/>
        <v>100</v>
      </c>
      <c r="AS94" s="89"/>
      <c r="AT94" s="41">
        <v>0</v>
      </c>
      <c r="AU94" s="21">
        <f t="shared" si="37"/>
        <v>0</v>
      </c>
      <c r="AV94" s="21">
        <f t="shared" si="38"/>
        <v>0</v>
      </c>
      <c r="AW94" s="20">
        <f t="shared" si="39"/>
        <v>0</v>
      </c>
      <c r="AX94" s="20">
        <f t="shared" si="40"/>
        <v>0</v>
      </c>
      <c r="AY94" s="88">
        <f t="shared" si="28"/>
        <v>100</v>
      </c>
      <c r="BA94" s="45"/>
      <c r="BC94" s="87" t="s">
        <v>341</v>
      </c>
      <c r="BE94" s="50" t="s">
        <v>14</v>
      </c>
      <c r="BF94" s="86">
        <f t="shared" si="29"/>
        <v>2.931433214575911</v>
      </c>
      <c r="BG94" s="50">
        <v>1</v>
      </c>
      <c r="BH94" s="50">
        <v>0</v>
      </c>
      <c r="BI94" s="50">
        <v>0</v>
      </c>
      <c r="BJ94" s="12"/>
      <c r="BK94" s="11">
        <v>24.55320587231644</v>
      </c>
      <c r="BL94" s="11">
        <v>0</v>
      </c>
      <c r="BM94" s="11">
        <v>15.013781116288063</v>
      </c>
      <c r="BN94" s="11">
        <v>0</v>
      </c>
      <c r="BO94" s="11">
        <v>0</v>
      </c>
      <c r="BP94" s="11" t="s">
        <v>484</v>
      </c>
      <c r="BQ94" s="11">
        <v>0</v>
      </c>
      <c r="BR94" s="11">
        <v>0</v>
      </c>
      <c r="BS94" s="11">
        <v>0</v>
      </c>
      <c r="BT94" s="11">
        <v>0</v>
      </c>
      <c r="BU94" s="11">
        <v>0</v>
      </c>
      <c r="BV94" s="11">
        <v>0</v>
      </c>
      <c r="BW94" s="11">
        <v>0</v>
      </c>
      <c r="BX94" s="56">
        <v>0</v>
      </c>
      <c r="BY94" s="11">
        <v>0</v>
      </c>
      <c r="BZ94" s="34">
        <v>0</v>
      </c>
      <c r="CA94" s="11">
        <v>0</v>
      </c>
      <c r="CB94" s="11">
        <v>60.433013011395509</v>
      </c>
      <c r="CC94" s="11">
        <f t="shared" si="30"/>
        <v>0</v>
      </c>
      <c r="CD94" s="11">
        <f t="shared" si="31"/>
        <v>0</v>
      </c>
      <c r="CE94" s="54"/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X94" s="110">
        <v>100.00000000000001</v>
      </c>
      <c r="CZ94" s="12">
        <v>39.566986988604505</v>
      </c>
      <c r="DA94" s="12">
        <f t="shared" si="36"/>
        <v>60.433013011395509</v>
      </c>
    </row>
    <row r="95" spans="2:105" ht="16" customHeight="1"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R95" s="25"/>
      <c r="AS95" s="25"/>
      <c r="AT95" s="41"/>
      <c r="AU95" s="21"/>
    </row>
    <row r="96" spans="2:105" ht="16" customHeight="1"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AR96" s="25"/>
      <c r="AS96" s="25"/>
      <c r="AT96" s="41"/>
      <c r="AU96" s="21"/>
    </row>
    <row r="97" spans="8:47" ht="16" customHeight="1"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AR97" s="25"/>
      <c r="AS97" s="25"/>
      <c r="AT97" s="41"/>
      <c r="AU97" s="21"/>
    </row>
    <row r="98" spans="8:47" ht="16" customHeight="1"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AR98" s="25"/>
      <c r="AS98" s="25"/>
      <c r="AT98" s="41"/>
      <c r="AU98" s="21"/>
    </row>
    <row r="99" spans="8:47" ht="16" customHeight="1"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AR99" s="25"/>
      <c r="AS99" s="25"/>
      <c r="AT99" s="41"/>
      <c r="AU99" s="21"/>
    </row>
    <row r="100" spans="8:47" ht="16" customHeight="1"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AR100" s="25"/>
      <c r="AS100" s="25"/>
      <c r="AT100" s="41"/>
      <c r="AU100" s="21"/>
    </row>
    <row r="101" spans="8:47" ht="16" customHeight="1"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AR101" s="25"/>
      <c r="AS101" s="25"/>
      <c r="AT101" s="41"/>
      <c r="AU101" s="21"/>
    </row>
    <row r="102" spans="8:47" ht="16" customHeight="1"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AR102" s="25"/>
      <c r="AS102" s="25"/>
      <c r="AT102" s="41"/>
      <c r="AU102" s="21"/>
    </row>
    <row r="103" spans="8:47" ht="16" customHeight="1"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AR103" s="25"/>
      <c r="AS103" s="25"/>
      <c r="AT103" s="41"/>
      <c r="AU103" s="21"/>
    </row>
    <row r="104" spans="8:47" ht="16" customHeight="1"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AR104" s="25"/>
      <c r="AS104" s="25"/>
      <c r="AT104" s="41"/>
      <c r="AU104" s="21"/>
    </row>
    <row r="105" spans="8:47" ht="16" customHeight="1"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AR105" s="25"/>
      <c r="AS105" s="25"/>
      <c r="AT105" s="41"/>
      <c r="AU105" s="21"/>
    </row>
    <row r="106" spans="8:47" ht="16" customHeight="1"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AR106" s="25"/>
      <c r="AS106" s="25"/>
      <c r="AT106" s="41"/>
      <c r="AU106" s="21"/>
    </row>
    <row r="107" spans="8:47" ht="16" customHeight="1"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AR107" s="25"/>
      <c r="AS107" s="25"/>
      <c r="AT107" s="41"/>
      <c r="AU107" s="21"/>
    </row>
    <row r="108" spans="8:47" ht="16" customHeight="1"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AR108" s="25"/>
      <c r="AS108" s="25"/>
      <c r="AT108" s="41"/>
      <c r="AU108" s="21"/>
    </row>
    <row r="109" spans="8:47" ht="16" customHeight="1"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AR109" s="25"/>
      <c r="AS109" s="25"/>
      <c r="AT109" s="41"/>
      <c r="AU109" s="21"/>
    </row>
    <row r="110" spans="8:47" ht="16" customHeight="1"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AR110" s="25"/>
      <c r="AS110" s="25"/>
      <c r="AT110" s="41"/>
      <c r="AU110" s="21"/>
    </row>
    <row r="111" spans="8:47" ht="16" customHeight="1"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AR111" s="25"/>
      <c r="AS111" s="25"/>
      <c r="AT111" s="41"/>
      <c r="AU111" s="21"/>
    </row>
    <row r="112" spans="8:47" ht="16" customHeight="1"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AR112" s="25"/>
      <c r="AS112" s="25"/>
      <c r="AT112" s="41"/>
      <c r="AU112" s="21"/>
    </row>
    <row r="113" spans="8:47" ht="16" customHeight="1"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AR113" s="25"/>
      <c r="AS113" s="25"/>
      <c r="AT113" s="41"/>
      <c r="AU113" s="21"/>
    </row>
    <row r="114" spans="8:47" ht="16" customHeight="1"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AR114" s="25"/>
      <c r="AS114" s="25"/>
      <c r="AT114" s="41"/>
      <c r="AU114" s="21"/>
    </row>
    <row r="115" spans="8:47" ht="16" customHeight="1"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AR115" s="25"/>
      <c r="AS115" s="25"/>
      <c r="AT115" s="41"/>
      <c r="AU115" s="21"/>
    </row>
    <row r="116" spans="8:47" ht="16" customHeight="1"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AR116" s="25"/>
      <c r="AS116" s="25"/>
      <c r="AT116" s="41"/>
      <c r="AU116" s="21"/>
    </row>
    <row r="117" spans="8:47" ht="16" customHeight="1"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AR117" s="25"/>
      <c r="AS117" s="25"/>
      <c r="AT117" s="41"/>
      <c r="AU117" s="21"/>
    </row>
    <row r="118" spans="8:47" ht="16" customHeight="1"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AR118" s="25"/>
      <c r="AS118" s="25"/>
      <c r="AT118" s="41"/>
      <c r="AU118" s="21"/>
    </row>
    <row r="119" spans="8:47" ht="16" customHeight="1"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AR119" s="25"/>
      <c r="AS119" s="25"/>
      <c r="AT119" s="41"/>
      <c r="AU119" s="21"/>
    </row>
    <row r="120" spans="8:47" ht="16" customHeight="1"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AR120" s="25"/>
      <c r="AS120" s="25"/>
      <c r="AT120" s="41"/>
      <c r="AU120" s="21"/>
    </row>
    <row r="121" spans="8:47" ht="16" customHeight="1"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AR121" s="25"/>
      <c r="AS121" s="25"/>
      <c r="AT121" s="41"/>
      <c r="AU121" s="21"/>
    </row>
    <row r="122" spans="8:47" ht="16" customHeight="1"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AR122" s="25"/>
      <c r="AS122" s="25"/>
      <c r="AT122" s="41"/>
      <c r="AU122" s="21"/>
    </row>
    <row r="123" spans="8:47" ht="16" customHeight="1"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AR123" s="25"/>
      <c r="AS123" s="25"/>
      <c r="AT123" s="41"/>
      <c r="AU123" s="21"/>
    </row>
    <row r="124" spans="8:47" ht="16" customHeight="1"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AR124" s="25"/>
      <c r="AS124" s="25"/>
      <c r="AT124" s="41"/>
      <c r="AU124" s="21"/>
    </row>
    <row r="125" spans="8:47" ht="16" customHeight="1"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AR125" s="25"/>
      <c r="AS125" s="25"/>
      <c r="AT125" s="41"/>
      <c r="AU125" s="21"/>
    </row>
    <row r="126" spans="8:47" ht="16" customHeight="1"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AR126" s="25"/>
      <c r="AS126" s="25"/>
      <c r="AT126" s="41"/>
      <c r="AU126" s="21"/>
    </row>
    <row r="127" spans="8:47" ht="16" customHeight="1"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AR127" s="25"/>
      <c r="AS127" s="25"/>
      <c r="AT127" s="41"/>
      <c r="AU127" s="21"/>
    </row>
    <row r="128" spans="8:47" ht="16" customHeight="1"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AR128" s="25"/>
      <c r="AS128" s="25"/>
      <c r="AT128" s="41"/>
      <c r="AU128" s="21"/>
    </row>
    <row r="129" spans="8:47" ht="16" customHeight="1"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AR129" s="25"/>
      <c r="AS129" s="25"/>
      <c r="AT129" s="41"/>
      <c r="AU129" s="21"/>
    </row>
    <row r="130" spans="8:47" ht="16" customHeight="1"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AR130" s="25"/>
      <c r="AS130" s="25"/>
      <c r="AT130" s="41"/>
      <c r="AU130" s="21"/>
    </row>
    <row r="131" spans="8:47" ht="16" customHeight="1"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AR131" s="25"/>
      <c r="AS131" s="25"/>
      <c r="AT131" s="41"/>
      <c r="AU131" s="21"/>
    </row>
    <row r="132" spans="8:47" ht="16" customHeight="1"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AR132" s="25"/>
      <c r="AS132" s="25"/>
      <c r="AT132" s="41"/>
      <c r="AU132" s="21"/>
    </row>
    <row r="133" spans="8:47" ht="16" customHeight="1"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AR133" s="25"/>
      <c r="AS133" s="25"/>
      <c r="AT133" s="41"/>
      <c r="AU133" s="21"/>
    </row>
    <row r="134" spans="8:47" ht="16" customHeight="1"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AR134" s="25"/>
      <c r="AS134" s="25"/>
      <c r="AT134" s="41"/>
      <c r="AU134" s="21"/>
    </row>
    <row r="135" spans="8:47" ht="16" customHeight="1"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AR135" s="25"/>
      <c r="AS135" s="25"/>
      <c r="AT135" s="41"/>
      <c r="AU135" s="21"/>
    </row>
    <row r="136" spans="8:47" ht="16" customHeight="1"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AR136" s="25"/>
      <c r="AS136" s="25"/>
      <c r="AT136" s="41"/>
      <c r="AU136" s="21"/>
    </row>
    <row r="137" spans="8:47" ht="16" customHeight="1"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AR137" s="25"/>
      <c r="AS137" s="25"/>
      <c r="AT137" s="41"/>
      <c r="AU137" s="21"/>
    </row>
    <row r="138" spans="8:47" ht="16" customHeight="1"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AR138" s="25"/>
      <c r="AS138" s="25"/>
      <c r="AT138" s="41"/>
      <c r="AU138" s="21"/>
    </row>
    <row r="139" spans="8:47" ht="16" customHeight="1"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AR139" s="25"/>
      <c r="AS139" s="25"/>
      <c r="AT139" s="41"/>
      <c r="AU139" s="21"/>
    </row>
    <row r="140" spans="8:47" ht="16" customHeight="1"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AR140" s="25"/>
      <c r="AS140" s="25"/>
      <c r="AT140" s="41"/>
      <c r="AU140" s="21"/>
    </row>
    <row r="141" spans="8:47" ht="16" customHeight="1"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AR141" s="25"/>
      <c r="AS141" s="25"/>
      <c r="AT141" s="41"/>
      <c r="AU141" s="21"/>
    </row>
    <row r="142" spans="8:47" ht="16" customHeight="1"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AR142" s="25"/>
      <c r="AS142" s="25"/>
      <c r="AT142" s="41"/>
      <c r="AU142" s="21"/>
    </row>
    <row r="143" spans="8:47" ht="16" customHeight="1"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AR143" s="25"/>
      <c r="AS143" s="25"/>
      <c r="AT143" s="41"/>
      <c r="AU143" s="21"/>
    </row>
    <row r="144" spans="8:47" ht="16" customHeight="1"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AR144" s="25"/>
      <c r="AS144" s="25"/>
      <c r="AT144" s="41"/>
      <c r="AU144" s="21"/>
    </row>
    <row r="145" spans="8:47" ht="16" customHeight="1"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AR145" s="25"/>
      <c r="AS145" s="25"/>
      <c r="AT145" s="41"/>
      <c r="AU145" s="21"/>
    </row>
    <row r="146" spans="8:47" ht="16" customHeight="1"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AR146" s="25"/>
      <c r="AS146" s="25"/>
      <c r="AT146" s="41"/>
      <c r="AU146" s="21"/>
    </row>
    <row r="147" spans="8:47" ht="16" customHeight="1"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AR147" s="25"/>
      <c r="AS147" s="25"/>
      <c r="AT147" s="41"/>
      <c r="AU147" s="21"/>
    </row>
    <row r="148" spans="8:47" ht="16" customHeight="1"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AR148" s="25"/>
      <c r="AS148" s="25"/>
      <c r="AT148" s="41"/>
      <c r="AU148" s="21"/>
    </row>
    <row r="149" spans="8:47" ht="16" customHeight="1"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AR149" s="25"/>
      <c r="AS149" s="25"/>
      <c r="AT149" s="41"/>
      <c r="AU149" s="21"/>
    </row>
    <row r="150" spans="8:47" ht="16" customHeight="1"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AR150" s="25"/>
      <c r="AS150" s="25"/>
      <c r="AT150" s="41"/>
      <c r="AU150" s="21"/>
    </row>
    <row r="151" spans="8:47" ht="16" customHeight="1"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AR151" s="25"/>
      <c r="AS151" s="25"/>
      <c r="AT151" s="41"/>
      <c r="AU151" s="21"/>
    </row>
    <row r="152" spans="8:47" ht="16" customHeight="1"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AR152" s="25"/>
      <c r="AS152" s="25"/>
      <c r="AT152" s="41"/>
      <c r="AU152" s="21"/>
    </row>
    <row r="153" spans="8:47" ht="16" customHeight="1"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AR153" s="25"/>
      <c r="AS153" s="25"/>
      <c r="AT153" s="41"/>
      <c r="AU153" s="21"/>
    </row>
    <row r="154" spans="8:47" ht="16" customHeight="1"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AR154" s="25"/>
      <c r="AS154" s="25"/>
      <c r="AT154" s="41"/>
      <c r="AU154" s="21"/>
    </row>
    <row r="155" spans="8:47" ht="16" customHeight="1"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AR155" s="25"/>
      <c r="AS155" s="25"/>
      <c r="AT155" s="41"/>
      <c r="AU155" s="21"/>
    </row>
    <row r="156" spans="8:47" ht="16" customHeight="1"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AR156" s="25"/>
      <c r="AS156" s="25"/>
      <c r="AT156" s="41"/>
      <c r="AU156" s="21"/>
    </row>
    <row r="157" spans="8:47" ht="16" customHeight="1"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AR157" s="25"/>
      <c r="AS157" s="25"/>
      <c r="AT157" s="41"/>
      <c r="AU157" s="21"/>
    </row>
    <row r="158" spans="8:47" ht="16" customHeight="1"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AR158" s="25"/>
      <c r="AS158" s="25"/>
      <c r="AT158" s="41"/>
      <c r="AU158" s="21"/>
    </row>
    <row r="159" spans="8:47" ht="16" customHeight="1"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AR159" s="25"/>
      <c r="AS159" s="25"/>
      <c r="AT159" s="41"/>
      <c r="AU159" s="21"/>
    </row>
    <row r="160" spans="8:47" ht="16" customHeight="1"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AR160" s="25"/>
      <c r="AS160" s="25"/>
      <c r="AT160" s="41"/>
      <c r="AU160" s="21"/>
    </row>
    <row r="161" spans="8:47" ht="16" customHeight="1"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AR161" s="25"/>
      <c r="AS161" s="25"/>
      <c r="AT161" s="41"/>
      <c r="AU161" s="21"/>
    </row>
    <row r="162" spans="8:47" ht="16" customHeight="1"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AR162" s="25"/>
      <c r="AS162" s="25"/>
      <c r="AT162" s="41"/>
      <c r="AU162" s="21"/>
    </row>
    <row r="163" spans="8:47" ht="16" customHeight="1"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AR163" s="25"/>
      <c r="AS163" s="25"/>
      <c r="AT163" s="41"/>
      <c r="AU163" s="21"/>
    </row>
    <row r="164" spans="8:47" ht="16" customHeight="1"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AR164" s="25"/>
      <c r="AS164" s="25"/>
      <c r="AT164" s="41"/>
      <c r="AU164" s="21"/>
    </row>
    <row r="165" spans="8:47" ht="16" customHeight="1"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AR165" s="25"/>
      <c r="AS165" s="25"/>
      <c r="AT165" s="41"/>
      <c r="AU165" s="21"/>
    </row>
    <row r="166" spans="8:47" ht="16" customHeight="1"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AR166" s="25"/>
      <c r="AS166" s="25"/>
      <c r="AT166" s="41"/>
      <c r="AU166" s="21"/>
    </row>
    <row r="167" spans="8:47" ht="16" customHeight="1"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AR167" s="25"/>
      <c r="AS167" s="25"/>
      <c r="AT167" s="41"/>
      <c r="AU167" s="21"/>
    </row>
    <row r="168" spans="8:47" ht="16" customHeight="1"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AR168" s="25"/>
      <c r="AS168" s="25"/>
      <c r="AT168" s="41"/>
      <c r="AU168" s="21"/>
    </row>
    <row r="169" spans="8:47" ht="16" customHeight="1"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AR169" s="25"/>
      <c r="AS169" s="25"/>
      <c r="AT169" s="41"/>
      <c r="AU169" s="21"/>
    </row>
    <row r="170" spans="8:47" ht="16" customHeight="1"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AR170" s="25"/>
      <c r="AS170" s="25"/>
      <c r="AT170" s="41"/>
      <c r="AU170" s="21"/>
    </row>
    <row r="171" spans="8:47" ht="16" customHeight="1"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AR171" s="25"/>
      <c r="AS171" s="25"/>
      <c r="AT171" s="41"/>
      <c r="AU171" s="21"/>
    </row>
    <row r="172" spans="8:47" ht="16" customHeight="1"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AR172" s="25"/>
      <c r="AS172" s="25"/>
      <c r="AT172" s="41"/>
      <c r="AU172" s="21"/>
    </row>
    <row r="173" spans="8:47" ht="16" customHeight="1"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AR173" s="25"/>
      <c r="AS173" s="25"/>
      <c r="AT173" s="41"/>
      <c r="AU173" s="21"/>
    </row>
    <row r="174" spans="8:47" ht="16" customHeight="1"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AR174" s="25"/>
      <c r="AS174" s="25"/>
      <c r="AT174" s="41"/>
      <c r="AU174" s="21"/>
    </row>
    <row r="175" spans="8:47" ht="16" customHeight="1"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AR175" s="25"/>
      <c r="AS175" s="25"/>
      <c r="AT175" s="41"/>
      <c r="AU175" s="21"/>
    </row>
    <row r="176" spans="8:47" ht="16" customHeight="1"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AR176" s="25"/>
      <c r="AS176" s="25"/>
      <c r="AT176" s="41"/>
      <c r="AU176" s="21"/>
    </row>
    <row r="177" spans="8:47" ht="16" customHeight="1"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AR177" s="25"/>
      <c r="AS177" s="25"/>
      <c r="AT177" s="41"/>
      <c r="AU177" s="21"/>
    </row>
    <row r="178" spans="8:47" ht="16" customHeight="1"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AR178" s="25"/>
      <c r="AS178" s="25"/>
      <c r="AT178" s="41"/>
      <c r="AU178" s="21"/>
    </row>
    <row r="179" spans="8:47" ht="16" customHeight="1"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AR179" s="25"/>
      <c r="AS179" s="25"/>
      <c r="AT179" s="41"/>
      <c r="AU179" s="21"/>
    </row>
    <row r="180" spans="8:47" ht="16" customHeight="1"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AR180" s="25"/>
      <c r="AS180" s="25"/>
      <c r="AT180" s="41"/>
      <c r="AU180" s="21"/>
    </row>
    <row r="181" spans="8:47" ht="16" customHeight="1"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AR181" s="25"/>
      <c r="AS181" s="25"/>
      <c r="AT181" s="41"/>
      <c r="AU181" s="21"/>
    </row>
    <row r="182" spans="8:47" ht="16" customHeight="1"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AR182" s="25"/>
      <c r="AS182" s="25"/>
      <c r="AT182" s="41"/>
      <c r="AU182" s="21"/>
    </row>
    <row r="183" spans="8:47" ht="16" customHeight="1"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AR183" s="25"/>
      <c r="AS183" s="25"/>
      <c r="AT183" s="41"/>
      <c r="AU183" s="21"/>
    </row>
    <row r="184" spans="8:47" ht="16" customHeight="1"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AR184" s="25"/>
      <c r="AS184" s="25"/>
      <c r="AT184" s="41"/>
      <c r="AU184" s="21"/>
    </row>
    <row r="185" spans="8:47" ht="16" customHeight="1"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AR185" s="25"/>
      <c r="AS185" s="25"/>
      <c r="AT185" s="41"/>
      <c r="AU185" s="21"/>
    </row>
    <row r="186" spans="8:47" ht="16" customHeight="1"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AR186" s="25"/>
      <c r="AS186" s="25"/>
      <c r="AT186" s="41"/>
      <c r="AU186" s="21"/>
    </row>
    <row r="187" spans="8:47" ht="16" customHeight="1"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AR187" s="25"/>
      <c r="AS187" s="25"/>
      <c r="AT187" s="41"/>
      <c r="AU187" s="21"/>
    </row>
    <row r="188" spans="8:47" ht="16" customHeight="1"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AR188" s="25"/>
      <c r="AS188" s="25"/>
      <c r="AT188" s="41"/>
      <c r="AU188" s="21"/>
    </row>
    <row r="189" spans="8:47" ht="16" customHeight="1"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AR189" s="25"/>
      <c r="AS189" s="25"/>
      <c r="AT189" s="41"/>
      <c r="AU189" s="21"/>
    </row>
    <row r="190" spans="8:47" ht="16" customHeight="1"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AR190" s="25"/>
      <c r="AS190" s="25"/>
      <c r="AT190" s="41"/>
      <c r="AU190" s="21"/>
    </row>
    <row r="191" spans="8:47" ht="16" customHeight="1"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AR191" s="25"/>
      <c r="AS191" s="25"/>
      <c r="AT191" s="41"/>
      <c r="AU191" s="21"/>
    </row>
    <row r="192" spans="8:47" ht="16" customHeight="1"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AR192" s="25"/>
      <c r="AS192" s="25"/>
      <c r="AT192" s="41"/>
      <c r="AU192" s="21"/>
    </row>
    <row r="193" spans="8:47" ht="16" customHeight="1"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AR193" s="25"/>
      <c r="AS193" s="25"/>
      <c r="AT193" s="41"/>
      <c r="AU193" s="21"/>
    </row>
    <row r="194" spans="8:47" ht="16" customHeight="1"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AR194" s="25"/>
      <c r="AS194" s="25"/>
      <c r="AT194" s="41"/>
      <c r="AU194" s="21"/>
    </row>
    <row r="195" spans="8:47" ht="16" customHeight="1"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AR195" s="25"/>
      <c r="AS195" s="25"/>
      <c r="AT195" s="41"/>
      <c r="AU195" s="21"/>
    </row>
    <row r="196" spans="8:47" ht="16" customHeight="1"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AR196" s="25"/>
      <c r="AS196" s="25"/>
      <c r="AT196" s="41"/>
      <c r="AU196" s="21"/>
    </row>
    <row r="197" spans="8:47" ht="16" customHeight="1"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AR197" s="25"/>
      <c r="AS197" s="25"/>
      <c r="AT197" s="41"/>
      <c r="AU197" s="21"/>
    </row>
    <row r="198" spans="8:47" ht="16" customHeight="1"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AR198" s="25"/>
      <c r="AS198" s="25"/>
      <c r="AT198" s="41"/>
      <c r="AU198" s="21"/>
    </row>
    <row r="199" spans="8:47" ht="16" customHeight="1"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AR199" s="25"/>
      <c r="AS199" s="25"/>
      <c r="AT199" s="41"/>
      <c r="AU199" s="21"/>
    </row>
    <row r="200" spans="8:47" ht="16" customHeight="1"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AR200" s="25"/>
      <c r="AS200" s="25"/>
      <c r="AT200" s="41"/>
      <c r="AU200" s="21"/>
    </row>
    <row r="201" spans="8:47" ht="16" customHeight="1"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AR201" s="25"/>
      <c r="AS201" s="25"/>
      <c r="AT201" s="41"/>
      <c r="AU201" s="21"/>
    </row>
    <row r="202" spans="8:47" ht="16" customHeight="1"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AR202" s="25"/>
      <c r="AS202" s="25"/>
      <c r="AT202" s="41"/>
      <c r="AU202" s="21"/>
    </row>
    <row r="203" spans="8:47" ht="16" customHeight="1"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AR203" s="25"/>
      <c r="AS203" s="25"/>
      <c r="AT203" s="41"/>
      <c r="AU203" s="21"/>
    </row>
    <row r="204" spans="8:47" ht="16" customHeight="1"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AR204" s="25"/>
      <c r="AS204" s="25"/>
      <c r="AT204" s="41"/>
      <c r="AU204" s="21"/>
    </row>
    <row r="205" spans="8:47" ht="16" customHeight="1"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AR205" s="25"/>
      <c r="AS205" s="25"/>
      <c r="AT205" s="41"/>
      <c r="AU205" s="21"/>
    </row>
    <row r="206" spans="8:47" ht="16" customHeight="1"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AR206" s="25"/>
      <c r="AS206" s="25"/>
      <c r="AT206" s="41"/>
      <c r="AU206" s="21"/>
    </row>
    <row r="207" spans="8:47" ht="16" customHeight="1"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AR207" s="25"/>
      <c r="AS207" s="25"/>
      <c r="AT207" s="41"/>
      <c r="AU207" s="21"/>
    </row>
    <row r="208" spans="8:47" ht="16" customHeight="1"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AR208" s="25"/>
      <c r="AS208" s="25"/>
      <c r="AT208" s="41"/>
      <c r="AU208" s="21"/>
    </row>
    <row r="209" spans="8:47" ht="16" customHeight="1"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AR209" s="25"/>
      <c r="AS209" s="25"/>
      <c r="AT209" s="41"/>
      <c r="AU209" s="21"/>
    </row>
    <row r="210" spans="8:47" ht="16" customHeight="1"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AR210" s="25"/>
      <c r="AS210" s="25"/>
      <c r="AT210" s="41"/>
      <c r="AU210" s="21"/>
    </row>
    <row r="211" spans="8:47" ht="16" customHeight="1"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AR211" s="25"/>
      <c r="AS211" s="25"/>
      <c r="AT211" s="41"/>
      <c r="AU211" s="21"/>
    </row>
    <row r="212" spans="8:47" ht="16" customHeight="1"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AR212" s="25"/>
      <c r="AS212" s="25"/>
      <c r="AT212" s="41"/>
      <c r="AU212" s="21"/>
    </row>
    <row r="213" spans="8:47" ht="16" customHeight="1"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AR213" s="25"/>
      <c r="AS213" s="25"/>
      <c r="AT213" s="41"/>
      <c r="AU213" s="21"/>
    </row>
    <row r="214" spans="8:47" ht="16" customHeight="1"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AR214" s="25"/>
      <c r="AS214" s="25"/>
      <c r="AT214" s="41"/>
      <c r="AU214" s="21"/>
    </row>
    <row r="215" spans="8:47" ht="16" customHeight="1"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AR215" s="25"/>
      <c r="AS215" s="25"/>
      <c r="AT215" s="41"/>
      <c r="AU215" s="21"/>
    </row>
    <row r="216" spans="8:47" ht="16" customHeight="1"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AR216" s="25"/>
      <c r="AS216" s="25"/>
      <c r="AT216" s="41"/>
      <c r="AU216" s="21"/>
    </row>
    <row r="217" spans="8:47" ht="16" customHeight="1"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AR217" s="25"/>
      <c r="AS217" s="25"/>
      <c r="AT217" s="41"/>
      <c r="AU217" s="21"/>
    </row>
    <row r="218" spans="8:47" ht="16" customHeight="1"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AR218" s="25"/>
      <c r="AS218" s="25"/>
      <c r="AT218" s="41"/>
      <c r="AU218" s="21"/>
    </row>
    <row r="219" spans="8:47" ht="16" customHeight="1"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AR219" s="25"/>
      <c r="AS219" s="25"/>
      <c r="AT219" s="41"/>
      <c r="AU219" s="21"/>
    </row>
    <row r="220" spans="8:47" ht="16" customHeight="1"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AR220" s="25"/>
      <c r="AS220" s="25"/>
      <c r="AT220" s="41"/>
      <c r="AU220" s="21"/>
    </row>
    <row r="221" spans="8:47" ht="16" customHeight="1"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AR221" s="25"/>
      <c r="AS221" s="25"/>
      <c r="AT221" s="41"/>
      <c r="AU221" s="21"/>
    </row>
    <row r="222" spans="8:47" ht="16" customHeight="1"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AR222" s="25"/>
      <c r="AS222" s="25"/>
      <c r="AT222" s="41"/>
      <c r="AU222" s="21"/>
    </row>
    <row r="223" spans="8:47" ht="16" customHeight="1"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AR223" s="25"/>
      <c r="AS223" s="25"/>
      <c r="AT223" s="41"/>
      <c r="AU223" s="21"/>
    </row>
    <row r="224" spans="8:47" ht="16" customHeight="1"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AR224" s="25"/>
      <c r="AS224" s="25"/>
      <c r="AT224" s="41"/>
      <c r="AU224" s="21"/>
    </row>
    <row r="225" spans="8:47" ht="16" customHeight="1"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AR225" s="25"/>
      <c r="AS225" s="25"/>
      <c r="AT225" s="41"/>
      <c r="AU225" s="21"/>
    </row>
    <row r="226" spans="8:47" ht="16" customHeight="1"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AR226" s="25"/>
      <c r="AS226" s="25"/>
      <c r="AT226" s="41"/>
      <c r="AU226" s="21"/>
    </row>
    <row r="227" spans="8:47" ht="16" customHeight="1"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AR227" s="25"/>
      <c r="AS227" s="25"/>
      <c r="AT227" s="41"/>
      <c r="AU227" s="21"/>
    </row>
    <row r="228" spans="8:47" ht="16" customHeight="1"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AR228" s="25"/>
      <c r="AS228" s="25"/>
      <c r="AT228" s="41"/>
      <c r="AU228" s="21"/>
    </row>
    <row r="229" spans="8:47" ht="16" customHeight="1"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AR229" s="25"/>
      <c r="AS229" s="25"/>
      <c r="AT229" s="41"/>
      <c r="AU229" s="21"/>
    </row>
    <row r="230" spans="8:47" ht="16" customHeight="1"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AR230" s="25"/>
      <c r="AS230" s="25"/>
      <c r="AT230" s="41"/>
      <c r="AU230" s="21"/>
    </row>
    <row r="231" spans="8:47" ht="16" customHeight="1"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AR231" s="25"/>
      <c r="AS231" s="25"/>
      <c r="AT231" s="41"/>
      <c r="AU231" s="21"/>
    </row>
    <row r="232" spans="8:47" ht="16" customHeight="1"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AR232" s="25"/>
      <c r="AS232" s="25"/>
      <c r="AT232" s="41"/>
      <c r="AU232" s="21"/>
    </row>
    <row r="233" spans="8:47" ht="16" customHeight="1"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AR233" s="25"/>
      <c r="AS233" s="25"/>
      <c r="AT233" s="41"/>
      <c r="AU233" s="21"/>
    </row>
    <row r="234" spans="8:47" ht="16" customHeight="1"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AR234" s="25"/>
      <c r="AS234" s="25"/>
      <c r="AT234" s="41"/>
      <c r="AU234" s="21"/>
    </row>
    <row r="235" spans="8:47" ht="16" customHeight="1"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AR235" s="25"/>
      <c r="AS235" s="25"/>
      <c r="AT235" s="41"/>
      <c r="AU235" s="21"/>
    </row>
    <row r="236" spans="8:47" ht="16" customHeight="1"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AR236" s="25"/>
      <c r="AS236" s="25"/>
      <c r="AT236" s="41"/>
      <c r="AU236" s="21"/>
    </row>
    <row r="237" spans="8:47" ht="16" customHeight="1"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AR237" s="25"/>
      <c r="AS237" s="25"/>
      <c r="AT237" s="41"/>
      <c r="AU237" s="21"/>
    </row>
    <row r="238" spans="8:47" ht="16" customHeight="1"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AR238" s="25"/>
      <c r="AS238" s="25"/>
      <c r="AT238" s="41"/>
      <c r="AU238" s="21"/>
    </row>
    <row r="239" spans="8:47" ht="16" customHeight="1"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AR239" s="25"/>
      <c r="AS239" s="25"/>
      <c r="AT239" s="41"/>
      <c r="AU239" s="21"/>
    </row>
    <row r="240" spans="8:47" ht="16" customHeight="1"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AR240" s="25"/>
      <c r="AS240" s="25"/>
      <c r="AT240" s="41"/>
      <c r="AU240" s="21"/>
    </row>
    <row r="241" spans="8:47" ht="16" customHeight="1"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AR241" s="25"/>
      <c r="AS241" s="25"/>
      <c r="AT241" s="41"/>
      <c r="AU241" s="21"/>
    </row>
    <row r="242" spans="8:47" ht="16" customHeight="1"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AR242" s="25"/>
      <c r="AS242" s="25"/>
      <c r="AT242" s="41"/>
      <c r="AU242" s="21"/>
    </row>
    <row r="243" spans="8:47" ht="16" customHeight="1"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AR243" s="25"/>
      <c r="AS243" s="25"/>
      <c r="AT243" s="41"/>
      <c r="AU243" s="21"/>
    </row>
    <row r="244" spans="8:47" ht="16" customHeight="1"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AR244" s="25"/>
      <c r="AS244" s="25"/>
      <c r="AT244" s="41"/>
      <c r="AU244" s="21"/>
    </row>
    <row r="245" spans="8:47" ht="16" customHeight="1"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AR245" s="25"/>
      <c r="AS245" s="25"/>
      <c r="AT245" s="41"/>
      <c r="AU245" s="21"/>
    </row>
    <row r="246" spans="8:47" ht="16" customHeight="1"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AR246" s="25"/>
      <c r="AS246" s="25"/>
      <c r="AT246" s="41"/>
      <c r="AU246" s="21"/>
    </row>
    <row r="247" spans="8:47" ht="16" customHeight="1"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AR247" s="25"/>
      <c r="AS247" s="25"/>
      <c r="AT247" s="41"/>
      <c r="AU247" s="21"/>
    </row>
    <row r="248" spans="8:47" ht="16" customHeight="1"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AR248" s="25"/>
      <c r="AS248" s="25"/>
      <c r="AT248" s="41"/>
      <c r="AU248" s="21"/>
    </row>
    <row r="249" spans="8:47" ht="16" customHeight="1"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AR249" s="25"/>
      <c r="AS249" s="25"/>
      <c r="AT249" s="41"/>
      <c r="AU249" s="21"/>
    </row>
    <row r="250" spans="8:47" ht="16" customHeight="1"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AR250" s="25"/>
      <c r="AS250" s="25"/>
      <c r="AT250" s="41"/>
      <c r="AU250" s="21"/>
    </row>
    <row r="251" spans="8:47" ht="16" customHeight="1"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AR251" s="25"/>
      <c r="AS251" s="25"/>
      <c r="AT251" s="41"/>
      <c r="AU251" s="21"/>
    </row>
    <row r="252" spans="8:47" ht="16" customHeight="1"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AR252" s="25"/>
      <c r="AS252" s="25"/>
      <c r="AT252" s="41"/>
      <c r="AU252" s="21"/>
    </row>
    <row r="253" spans="8:47" ht="16" customHeight="1"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AR253" s="25"/>
      <c r="AS253" s="25"/>
      <c r="AT253" s="41"/>
      <c r="AU253" s="21"/>
    </row>
    <row r="254" spans="8:47" ht="16" customHeight="1"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AR254" s="25"/>
      <c r="AS254" s="25"/>
      <c r="AT254" s="41"/>
      <c r="AU254" s="21"/>
    </row>
    <row r="255" spans="8:47" ht="16" customHeight="1"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AR255" s="25"/>
      <c r="AS255" s="25"/>
      <c r="AT255" s="41"/>
      <c r="AU255" s="21"/>
    </row>
    <row r="256" spans="8:47" ht="16" customHeight="1"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AR256" s="25"/>
      <c r="AS256" s="25"/>
      <c r="AT256" s="41"/>
      <c r="AU256" s="21"/>
    </row>
    <row r="257" spans="8:47" ht="16" customHeight="1"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AR257" s="25"/>
      <c r="AS257" s="25"/>
      <c r="AT257" s="41"/>
      <c r="AU257" s="21"/>
    </row>
    <row r="258" spans="8:47" ht="16" customHeight="1"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AR258" s="25"/>
      <c r="AS258" s="25"/>
      <c r="AT258" s="41"/>
      <c r="AU258" s="21"/>
    </row>
    <row r="259" spans="8:47" ht="16" customHeight="1"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AR259" s="25"/>
      <c r="AS259" s="25"/>
      <c r="AT259" s="41"/>
      <c r="AU259" s="21"/>
    </row>
    <row r="260" spans="8:47" ht="16" customHeight="1"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AR260" s="25"/>
      <c r="AS260" s="25"/>
      <c r="AT260" s="41"/>
      <c r="AU260" s="21"/>
    </row>
    <row r="261" spans="8:47" ht="16" customHeight="1"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AR261" s="25"/>
      <c r="AS261" s="25"/>
      <c r="AT261" s="41"/>
      <c r="AU261" s="21"/>
    </row>
    <row r="262" spans="8:47" ht="16" customHeight="1"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AR262" s="25"/>
      <c r="AS262" s="25"/>
      <c r="AT262" s="41"/>
      <c r="AU262" s="21"/>
    </row>
    <row r="263" spans="8:47" ht="16" customHeight="1"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AR263" s="25"/>
      <c r="AS263" s="25"/>
      <c r="AT263" s="41"/>
      <c r="AU263" s="21"/>
    </row>
    <row r="264" spans="8:47" ht="16" customHeight="1"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AR264" s="25"/>
      <c r="AS264" s="25"/>
      <c r="AT264" s="41"/>
      <c r="AU264" s="21"/>
    </row>
    <row r="265" spans="8:47" ht="16" customHeight="1"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AR265" s="25"/>
      <c r="AS265" s="25"/>
      <c r="AT265" s="41"/>
      <c r="AU265" s="21"/>
    </row>
    <row r="266" spans="8:47" ht="16" customHeight="1"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AR266" s="25"/>
      <c r="AS266" s="25"/>
      <c r="AT266" s="41"/>
      <c r="AU266" s="21"/>
    </row>
    <row r="267" spans="8:47" ht="16" customHeight="1"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AR267" s="25"/>
      <c r="AS267" s="25"/>
      <c r="AT267" s="41"/>
      <c r="AU267" s="21"/>
    </row>
    <row r="268" spans="8:47" ht="16" customHeight="1"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AR268" s="25"/>
      <c r="AS268" s="25"/>
      <c r="AT268" s="41"/>
      <c r="AU268" s="21"/>
    </row>
    <row r="269" spans="8:47" ht="16" customHeight="1"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AR269" s="25"/>
      <c r="AS269" s="25"/>
      <c r="AT269" s="41"/>
      <c r="AU269" s="21"/>
    </row>
    <row r="270" spans="8:47" ht="16" customHeight="1"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AR270" s="25"/>
      <c r="AS270" s="25"/>
      <c r="AT270" s="41"/>
      <c r="AU270" s="21"/>
    </row>
    <row r="271" spans="8:47" ht="16" customHeight="1"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AR271" s="25"/>
      <c r="AS271" s="25"/>
      <c r="AT271" s="41"/>
      <c r="AU271" s="21"/>
    </row>
    <row r="272" spans="8:47" ht="16" customHeight="1"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AR272" s="25"/>
      <c r="AS272" s="25"/>
      <c r="AT272" s="41"/>
      <c r="AU272" s="21"/>
    </row>
    <row r="273" spans="8:47" ht="16" customHeight="1"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AR273" s="25"/>
      <c r="AS273" s="25"/>
      <c r="AT273" s="41"/>
      <c r="AU273" s="21"/>
    </row>
    <row r="274" spans="8:47" ht="16" customHeight="1"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AR274" s="25"/>
      <c r="AS274" s="25"/>
      <c r="AT274" s="41"/>
      <c r="AU274" s="21"/>
    </row>
    <row r="275" spans="8:47" ht="16" customHeight="1"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AR275" s="25"/>
      <c r="AS275" s="25"/>
      <c r="AT275" s="41"/>
      <c r="AU275" s="21"/>
    </row>
    <row r="276" spans="8:47" ht="16" customHeight="1"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AR276" s="25"/>
      <c r="AS276" s="25"/>
      <c r="AT276" s="41"/>
      <c r="AU276" s="21"/>
    </row>
    <row r="277" spans="8:47" ht="16" customHeight="1"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AR277" s="25"/>
      <c r="AS277" s="25"/>
      <c r="AT277" s="41"/>
      <c r="AU277" s="21"/>
    </row>
    <row r="278" spans="8:47" ht="16" customHeight="1"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AR278" s="25"/>
      <c r="AS278" s="25"/>
      <c r="AT278" s="41"/>
      <c r="AU278" s="21"/>
    </row>
    <row r="279" spans="8:47" ht="16" customHeight="1"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AR279" s="25"/>
      <c r="AS279" s="25"/>
      <c r="AT279" s="41"/>
      <c r="AU279" s="21"/>
    </row>
    <row r="280" spans="8:47" ht="16" customHeight="1"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AR280" s="25"/>
      <c r="AS280" s="25"/>
      <c r="AT280" s="41"/>
      <c r="AU280" s="21"/>
    </row>
    <row r="281" spans="8:47" ht="16" customHeight="1"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AR281" s="25"/>
      <c r="AS281" s="25"/>
      <c r="AT281" s="41"/>
      <c r="AU281" s="21"/>
    </row>
    <row r="282" spans="8:47" ht="16" customHeight="1"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AR282" s="25"/>
      <c r="AS282" s="25"/>
      <c r="AT282" s="41"/>
      <c r="AU282" s="21"/>
    </row>
    <row r="283" spans="8:47" ht="16" customHeight="1"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AR283" s="25"/>
      <c r="AS283" s="25"/>
      <c r="AT283" s="41"/>
      <c r="AU283" s="21"/>
    </row>
    <row r="284" spans="8:47" ht="16" customHeight="1"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AR284" s="25"/>
      <c r="AS284" s="25"/>
      <c r="AT284" s="41"/>
      <c r="AU284" s="21"/>
    </row>
    <row r="285" spans="8:47" ht="16" customHeight="1"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AR285" s="25"/>
      <c r="AS285" s="25"/>
      <c r="AT285" s="41"/>
      <c r="AU285" s="21"/>
    </row>
    <row r="286" spans="8:47" ht="16" customHeight="1"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AR286" s="25"/>
      <c r="AS286" s="25"/>
      <c r="AT286" s="41"/>
      <c r="AU286" s="21"/>
    </row>
    <row r="287" spans="8:47" ht="16" customHeight="1"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AR287" s="25"/>
      <c r="AS287" s="25"/>
      <c r="AT287" s="41"/>
      <c r="AU287" s="21"/>
    </row>
    <row r="288" spans="8:47" ht="16" customHeight="1"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AR288" s="25"/>
      <c r="AS288" s="25"/>
      <c r="AT288" s="41"/>
      <c r="AU288" s="21"/>
    </row>
    <row r="289" spans="8:47" ht="16" customHeight="1"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AR289" s="25"/>
      <c r="AS289" s="25"/>
      <c r="AT289" s="41"/>
      <c r="AU289" s="21"/>
    </row>
    <row r="290" spans="8:47" ht="16" customHeight="1"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AR290" s="25"/>
      <c r="AS290" s="25"/>
      <c r="AT290" s="41"/>
      <c r="AU290" s="21"/>
    </row>
    <row r="291" spans="8:47" ht="16" customHeight="1"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AR291" s="25"/>
      <c r="AS291" s="25"/>
      <c r="AT291" s="41"/>
      <c r="AU291" s="21"/>
    </row>
    <row r="292" spans="8:47" ht="16" customHeight="1"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AR292" s="25"/>
      <c r="AS292" s="25"/>
      <c r="AT292" s="41"/>
      <c r="AU292" s="21"/>
    </row>
    <row r="293" spans="8:47" ht="16" customHeight="1"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AR293" s="25"/>
      <c r="AS293" s="25"/>
      <c r="AT293" s="41"/>
      <c r="AU293" s="21"/>
    </row>
    <row r="294" spans="8:47" ht="16" customHeight="1"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AR294" s="25"/>
      <c r="AS294" s="25"/>
      <c r="AT294" s="41"/>
      <c r="AU294" s="21"/>
    </row>
    <row r="295" spans="8:47" ht="16" customHeight="1"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AR295" s="25"/>
      <c r="AS295" s="25"/>
      <c r="AT295" s="41"/>
      <c r="AU295" s="21"/>
    </row>
    <row r="296" spans="8:47" ht="16" customHeight="1"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AR296" s="25"/>
      <c r="AS296" s="25"/>
      <c r="AT296" s="41"/>
      <c r="AU296" s="21"/>
    </row>
    <row r="297" spans="8:47" ht="16" customHeight="1"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AR297" s="25"/>
      <c r="AS297" s="25"/>
      <c r="AT297" s="41"/>
      <c r="AU297" s="21"/>
    </row>
    <row r="298" spans="8:47" ht="16" customHeight="1"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AR298" s="25"/>
      <c r="AS298" s="25"/>
      <c r="AT298" s="41"/>
      <c r="AU298" s="21"/>
    </row>
    <row r="299" spans="8:47" ht="16" customHeight="1"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AR299" s="25"/>
      <c r="AS299" s="25"/>
      <c r="AT299" s="41"/>
      <c r="AU299" s="21"/>
    </row>
    <row r="300" spans="8:47" ht="16" customHeight="1"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AR300" s="25"/>
      <c r="AS300" s="25"/>
      <c r="AT300" s="41"/>
      <c r="AU300" s="21"/>
    </row>
    <row r="301" spans="8:47" ht="16" customHeight="1"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AR301" s="25"/>
      <c r="AS301" s="25"/>
      <c r="AT301" s="41"/>
      <c r="AU301" s="21"/>
    </row>
    <row r="302" spans="8:47" ht="16" customHeight="1"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AR302" s="25"/>
      <c r="AS302" s="25"/>
      <c r="AT302" s="41"/>
      <c r="AU302" s="21"/>
    </row>
    <row r="303" spans="8:47" ht="16" customHeight="1"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AR303" s="25"/>
      <c r="AS303" s="25"/>
      <c r="AT303" s="41"/>
      <c r="AU303" s="21"/>
    </row>
    <row r="304" spans="8:47" ht="16" customHeight="1"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AR304" s="25"/>
      <c r="AS304" s="25"/>
      <c r="AT304" s="41"/>
      <c r="AU304" s="21"/>
    </row>
    <row r="305" spans="8:47" ht="16" customHeight="1"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AR305" s="25"/>
      <c r="AS305" s="25"/>
      <c r="AT305" s="41"/>
      <c r="AU305" s="21"/>
    </row>
    <row r="306" spans="8:47" ht="16" customHeight="1"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AR306" s="25"/>
      <c r="AS306" s="25"/>
      <c r="AT306" s="41"/>
      <c r="AU306" s="21"/>
    </row>
    <row r="307" spans="8:47" ht="16" customHeight="1"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AR307" s="25"/>
      <c r="AS307" s="25"/>
      <c r="AT307" s="41"/>
      <c r="AU307" s="21"/>
    </row>
    <row r="308" spans="8:47" ht="16" customHeight="1"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AR308" s="25"/>
      <c r="AS308" s="25"/>
      <c r="AT308" s="41"/>
      <c r="AU308" s="21"/>
    </row>
    <row r="309" spans="8:47" ht="16" customHeight="1"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AR309" s="25"/>
      <c r="AS309" s="25"/>
      <c r="AT309" s="41"/>
      <c r="AU309" s="21"/>
    </row>
    <row r="310" spans="8:47" ht="16" customHeight="1"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AR310" s="25"/>
      <c r="AS310" s="25"/>
      <c r="AT310" s="41"/>
      <c r="AU310" s="21"/>
    </row>
    <row r="311" spans="8:47" ht="16" customHeight="1"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AR311" s="25"/>
      <c r="AS311" s="25"/>
      <c r="AT311" s="41"/>
      <c r="AU311" s="21"/>
    </row>
    <row r="312" spans="8:47" ht="16" customHeight="1"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AR312" s="25"/>
      <c r="AS312" s="25"/>
      <c r="AT312" s="41"/>
      <c r="AU312" s="21"/>
    </row>
    <row r="313" spans="8:47" ht="16" customHeight="1"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AR313" s="25"/>
      <c r="AS313" s="25"/>
      <c r="AT313" s="41"/>
      <c r="AU313" s="21"/>
    </row>
    <row r="314" spans="8:47" ht="16" customHeight="1"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AR314" s="25"/>
      <c r="AS314" s="25"/>
      <c r="AT314" s="41"/>
      <c r="AU314" s="21"/>
    </row>
    <row r="315" spans="8:47" ht="16" customHeight="1"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AR315" s="25"/>
      <c r="AS315" s="25"/>
      <c r="AT315" s="41"/>
      <c r="AU315" s="21"/>
    </row>
    <row r="316" spans="8:47" ht="16" customHeight="1"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AR316" s="25"/>
      <c r="AS316" s="25"/>
      <c r="AT316" s="41"/>
      <c r="AU316" s="21"/>
    </row>
    <row r="317" spans="8:47" ht="16" customHeight="1"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AR317" s="25"/>
      <c r="AS317" s="25"/>
      <c r="AT317" s="41"/>
      <c r="AU317" s="21"/>
    </row>
    <row r="318" spans="8:47" ht="16" customHeight="1"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AR318" s="25"/>
      <c r="AS318" s="25"/>
      <c r="AT318" s="41"/>
      <c r="AU318" s="21"/>
    </row>
    <row r="319" spans="8:47" ht="16" customHeight="1"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AR319" s="25"/>
      <c r="AS319" s="25"/>
      <c r="AT319" s="41"/>
      <c r="AU319" s="21"/>
    </row>
    <row r="320" spans="8:47" ht="16" customHeight="1"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AR320" s="25"/>
      <c r="AS320" s="25"/>
      <c r="AT320" s="41"/>
      <c r="AU320" s="21"/>
    </row>
    <row r="321" spans="8:47" ht="16" customHeight="1"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AR321" s="25"/>
      <c r="AS321" s="25"/>
      <c r="AT321" s="41"/>
      <c r="AU321" s="21"/>
    </row>
    <row r="322" spans="8:47" ht="16" customHeight="1"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AR322" s="25"/>
      <c r="AS322" s="25"/>
      <c r="AT322" s="41"/>
      <c r="AU322" s="21"/>
    </row>
    <row r="323" spans="8:47" ht="16" customHeight="1"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AR323" s="25"/>
      <c r="AS323" s="25"/>
      <c r="AT323" s="41"/>
      <c r="AU323" s="21"/>
    </row>
    <row r="324" spans="8:47" ht="16" customHeight="1"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AR324" s="25"/>
      <c r="AS324" s="25"/>
      <c r="AT324" s="41"/>
      <c r="AU324" s="21"/>
    </row>
    <row r="325" spans="8:47" ht="16" customHeight="1"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AR325" s="25"/>
      <c r="AS325" s="25"/>
      <c r="AT325" s="41"/>
      <c r="AU325" s="21"/>
    </row>
    <row r="326" spans="8:47" ht="16" customHeight="1"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AR326" s="25"/>
      <c r="AS326" s="25"/>
      <c r="AT326" s="41"/>
      <c r="AU326" s="21"/>
    </row>
    <row r="327" spans="8:47" ht="16" customHeight="1"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AR327" s="25"/>
      <c r="AS327" s="25"/>
      <c r="AT327" s="41"/>
      <c r="AU327" s="21"/>
    </row>
    <row r="328" spans="8:47" ht="16" customHeight="1"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AR328" s="25"/>
      <c r="AS328" s="25"/>
      <c r="AT328" s="41"/>
      <c r="AU328" s="21"/>
    </row>
    <row r="329" spans="8:47" ht="16" customHeight="1"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AR329" s="25"/>
      <c r="AS329" s="25"/>
      <c r="AT329" s="41"/>
      <c r="AU329" s="21"/>
    </row>
    <row r="330" spans="8:47" ht="16" customHeight="1"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AR330" s="25"/>
      <c r="AS330" s="25"/>
      <c r="AT330" s="41"/>
      <c r="AU330" s="21"/>
    </row>
    <row r="331" spans="8:47" ht="16" customHeight="1"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AR331" s="25"/>
      <c r="AS331" s="25"/>
      <c r="AT331" s="41"/>
      <c r="AU331" s="21"/>
    </row>
    <row r="332" spans="8:47" ht="16" customHeight="1"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AR332" s="25"/>
      <c r="AS332" s="25"/>
      <c r="AT332" s="41"/>
      <c r="AU332" s="21"/>
    </row>
    <row r="333" spans="8:47" ht="16" customHeight="1"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AR333" s="25"/>
      <c r="AS333" s="25"/>
      <c r="AT333" s="41"/>
      <c r="AU333" s="21"/>
    </row>
    <row r="334" spans="8:47" ht="16" customHeight="1"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AR334" s="25"/>
      <c r="AS334" s="25"/>
      <c r="AT334" s="41"/>
      <c r="AU334" s="21"/>
    </row>
    <row r="335" spans="8:47" ht="16" customHeight="1"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AR335" s="25"/>
      <c r="AS335" s="25"/>
      <c r="AT335" s="41"/>
      <c r="AU335" s="21"/>
    </row>
    <row r="336" spans="8:47" ht="16" customHeight="1"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AR336" s="25"/>
      <c r="AS336" s="25"/>
      <c r="AT336" s="41"/>
      <c r="AU336" s="21"/>
    </row>
    <row r="337" spans="8:47" ht="16" customHeight="1"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AR337" s="25"/>
      <c r="AS337" s="25"/>
      <c r="AT337" s="41"/>
      <c r="AU337" s="21"/>
    </row>
    <row r="338" spans="8:47" ht="16" customHeight="1"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AR338" s="25"/>
      <c r="AS338" s="25"/>
      <c r="AT338" s="41"/>
      <c r="AU338" s="21"/>
    </row>
    <row r="339" spans="8:47" ht="16" customHeight="1"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AR339" s="25"/>
      <c r="AS339" s="25"/>
      <c r="AT339" s="41"/>
      <c r="AU339" s="21"/>
    </row>
    <row r="340" spans="8:47" ht="16" customHeight="1"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AR340" s="25"/>
      <c r="AS340" s="25"/>
      <c r="AT340" s="41"/>
      <c r="AU340" s="21"/>
    </row>
    <row r="341" spans="8:47" ht="16" customHeight="1"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AR341" s="25"/>
      <c r="AS341" s="25"/>
      <c r="AT341" s="41"/>
      <c r="AU341" s="21"/>
    </row>
    <row r="342" spans="8:47" ht="16" customHeight="1"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AR342" s="25"/>
      <c r="AS342" s="25"/>
      <c r="AT342" s="41"/>
      <c r="AU342" s="21"/>
    </row>
    <row r="343" spans="8:47" ht="16" customHeight="1"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AR343" s="25"/>
      <c r="AS343" s="25"/>
      <c r="AT343" s="41"/>
      <c r="AU343" s="21"/>
    </row>
    <row r="344" spans="8:47" ht="16" customHeight="1"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AR344" s="25"/>
      <c r="AS344" s="25"/>
      <c r="AT344" s="41"/>
      <c r="AU344" s="21"/>
    </row>
    <row r="345" spans="8:47" ht="16" customHeight="1"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AR345" s="25"/>
      <c r="AS345" s="25"/>
      <c r="AT345" s="41"/>
      <c r="AU345" s="21"/>
    </row>
    <row r="346" spans="8:47" ht="16" customHeight="1"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AR346" s="25"/>
      <c r="AS346" s="25"/>
      <c r="AT346" s="41"/>
      <c r="AU346" s="21"/>
    </row>
    <row r="347" spans="8:47" ht="16" customHeight="1"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AR347" s="25"/>
      <c r="AS347" s="25"/>
      <c r="AT347" s="41"/>
      <c r="AU347" s="21"/>
    </row>
    <row r="348" spans="8:47" ht="16" customHeight="1"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AR348" s="25"/>
      <c r="AS348" s="25"/>
      <c r="AT348" s="41"/>
      <c r="AU348" s="21"/>
    </row>
    <row r="349" spans="8:47" ht="16" customHeight="1"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AR349" s="25"/>
      <c r="AS349" s="25"/>
      <c r="AT349" s="41"/>
      <c r="AU349" s="21"/>
    </row>
    <row r="350" spans="8:47" ht="16" customHeight="1"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AR350" s="25"/>
      <c r="AS350" s="25"/>
      <c r="AT350" s="41"/>
      <c r="AU350" s="21"/>
    </row>
    <row r="351" spans="8:47" ht="16" customHeight="1"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AR351" s="25"/>
      <c r="AS351" s="25"/>
      <c r="AT351" s="41"/>
      <c r="AU351" s="21"/>
    </row>
    <row r="352" spans="8:47" ht="16" customHeight="1"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AR352" s="25"/>
      <c r="AS352" s="25"/>
      <c r="AT352" s="41"/>
      <c r="AU352" s="21"/>
    </row>
    <row r="353" spans="8:47" ht="16" customHeight="1"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AR353" s="25"/>
      <c r="AS353" s="25"/>
      <c r="AT353" s="41"/>
      <c r="AU353" s="21"/>
    </row>
    <row r="354" spans="8:47" ht="16" customHeight="1"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AR354" s="25"/>
      <c r="AS354" s="25"/>
      <c r="AT354" s="41"/>
      <c r="AU354" s="21"/>
    </row>
    <row r="355" spans="8:47" ht="16" customHeight="1"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AR355" s="25"/>
      <c r="AS355" s="25"/>
      <c r="AT355" s="41"/>
      <c r="AU355" s="21"/>
    </row>
    <row r="356" spans="8:47" ht="16" customHeight="1"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AR356" s="25"/>
      <c r="AS356" s="25"/>
      <c r="AT356" s="41"/>
      <c r="AU356" s="21"/>
    </row>
    <row r="357" spans="8:47" ht="16" customHeight="1"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AR357" s="25"/>
      <c r="AS357" s="25"/>
      <c r="AT357" s="41"/>
      <c r="AU357" s="21"/>
    </row>
    <row r="358" spans="8:47" ht="16" customHeight="1"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AR358" s="25"/>
      <c r="AS358" s="25"/>
      <c r="AT358" s="41"/>
      <c r="AU358" s="21"/>
    </row>
    <row r="359" spans="8:47" ht="16" customHeight="1"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AR359" s="25"/>
      <c r="AS359" s="25"/>
      <c r="AT359" s="41"/>
      <c r="AU359" s="21"/>
    </row>
    <row r="360" spans="8:47" ht="16" customHeight="1"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AR360" s="25"/>
      <c r="AS360" s="25"/>
      <c r="AT360" s="41"/>
      <c r="AU360" s="21"/>
    </row>
    <row r="361" spans="8:47" ht="16" customHeight="1"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AR361" s="25"/>
      <c r="AS361" s="25"/>
      <c r="AT361" s="41"/>
      <c r="AU361" s="21"/>
    </row>
    <row r="362" spans="8:47" ht="16" customHeight="1"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AR362" s="25"/>
      <c r="AS362" s="25"/>
      <c r="AT362" s="41"/>
      <c r="AU362" s="21"/>
    </row>
    <row r="363" spans="8:47" ht="16" customHeight="1"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AR363" s="25"/>
      <c r="AS363" s="25"/>
      <c r="AT363" s="41"/>
      <c r="AU363" s="21"/>
    </row>
    <row r="364" spans="8:47" ht="16" customHeight="1"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AR364" s="25"/>
      <c r="AS364" s="25"/>
      <c r="AT364" s="41"/>
      <c r="AU364" s="21"/>
    </row>
    <row r="365" spans="8:47" ht="16" customHeight="1"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AR365" s="25"/>
      <c r="AS365" s="25"/>
      <c r="AT365" s="41"/>
      <c r="AU365" s="21"/>
    </row>
    <row r="366" spans="8:47" ht="16" customHeight="1"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AR366" s="25"/>
      <c r="AS366" s="25"/>
      <c r="AT366" s="41"/>
      <c r="AU366" s="21"/>
    </row>
    <row r="367" spans="8:47" ht="16" customHeight="1"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AR367" s="25"/>
      <c r="AS367" s="25"/>
      <c r="AT367" s="41"/>
      <c r="AU367" s="21"/>
    </row>
    <row r="368" spans="8:47" ht="16" customHeight="1"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AR368" s="25"/>
      <c r="AS368" s="25"/>
      <c r="AT368" s="41"/>
      <c r="AU368" s="21"/>
    </row>
    <row r="369" spans="8:47" ht="16" customHeight="1"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AR369" s="25"/>
      <c r="AS369" s="25"/>
      <c r="AT369" s="41"/>
      <c r="AU369" s="21"/>
    </row>
    <row r="370" spans="8:47" ht="16" customHeight="1"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AR370" s="25"/>
      <c r="AS370" s="25"/>
      <c r="AT370" s="41"/>
      <c r="AU370" s="21"/>
    </row>
    <row r="371" spans="8:47" ht="16" customHeight="1"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AR371" s="25"/>
      <c r="AS371" s="25"/>
      <c r="AT371" s="41"/>
      <c r="AU371" s="21"/>
    </row>
    <row r="372" spans="8:47" ht="16" customHeight="1"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AR372" s="25"/>
      <c r="AS372" s="25"/>
      <c r="AT372" s="41"/>
      <c r="AU372" s="21"/>
    </row>
    <row r="373" spans="8:47" ht="16" customHeight="1"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AR373" s="25"/>
      <c r="AS373" s="25"/>
      <c r="AT373" s="41"/>
      <c r="AU373" s="21"/>
    </row>
    <row r="374" spans="8:47" ht="16" customHeight="1"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AR374" s="25"/>
      <c r="AS374" s="25"/>
      <c r="AT374" s="41"/>
      <c r="AU374" s="21"/>
    </row>
    <row r="375" spans="8:47" ht="16" customHeight="1"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AR375" s="25"/>
      <c r="AS375" s="25"/>
      <c r="AT375" s="41"/>
      <c r="AU375" s="21"/>
    </row>
    <row r="376" spans="8:47" ht="16" customHeight="1"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AR376" s="25"/>
      <c r="AS376" s="25"/>
      <c r="AT376" s="41"/>
      <c r="AU376" s="21"/>
    </row>
    <row r="377" spans="8:47" ht="16" customHeight="1"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AR377" s="25"/>
      <c r="AS377" s="25"/>
      <c r="AT377" s="41"/>
      <c r="AU377" s="21"/>
    </row>
    <row r="378" spans="8:47" ht="16" customHeight="1"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AR378" s="25"/>
      <c r="AS378" s="25"/>
      <c r="AT378" s="41"/>
      <c r="AU378" s="21"/>
    </row>
    <row r="379" spans="8:47" ht="16" customHeight="1"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AR379" s="25"/>
      <c r="AS379" s="25"/>
      <c r="AT379" s="41"/>
      <c r="AU379" s="21"/>
    </row>
    <row r="380" spans="8:47" ht="16" customHeight="1"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AR380" s="25"/>
      <c r="AS380" s="25"/>
      <c r="AT380" s="41"/>
      <c r="AU380" s="21"/>
    </row>
    <row r="381" spans="8:47" ht="16" customHeight="1"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AR381" s="25"/>
      <c r="AS381" s="25"/>
      <c r="AT381" s="41"/>
      <c r="AU381" s="21"/>
    </row>
    <row r="382" spans="8:47" ht="16" customHeight="1"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AR382" s="25"/>
      <c r="AS382" s="25"/>
      <c r="AT382" s="41"/>
      <c r="AU382" s="21"/>
    </row>
    <row r="383" spans="8:47" ht="16" customHeight="1"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AR383" s="25"/>
      <c r="AS383" s="25"/>
      <c r="AT383" s="41"/>
      <c r="AU383" s="21"/>
    </row>
    <row r="384" spans="8:47" ht="16" customHeight="1"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AR384" s="25"/>
      <c r="AS384" s="25"/>
      <c r="AT384" s="41"/>
      <c r="AU384" s="21"/>
    </row>
    <row r="385" spans="8:47" ht="16" customHeight="1"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AR385" s="25"/>
      <c r="AS385" s="25"/>
      <c r="AT385" s="41"/>
      <c r="AU385" s="21"/>
    </row>
    <row r="386" spans="8:47" ht="16" customHeight="1"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AR386" s="25"/>
      <c r="AS386" s="25"/>
      <c r="AT386" s="41"/>
      <c r="AU386" s="21"/>
    </row>
    <row r="387" spans="8:47" ht="16" customHeight="1"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AR387" s="25"/>
      <c r="AS387" s="25"/>
      <c r="AT387" s="41"/>
      <c r="AU387" s="21"/>
    </row>
    <row r="388" spans="8:47" ht="16" customHeight="1"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AR388" s="25"/>
      <c r="AS388" s="25"/>
      <c r="AT388" s="41"/>
      <c r="AU388" s="21"/>
    </row>
    <row r="389" spans="8:47" ht="16" customHeight="1"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AR389" s="25"/>
      <c r="AS389" s="25"/>
      <c r="AT389" s="41"/>
      <c r="AU389" s="21"/>
    </row>
    <row r="390" spans="8:47" ht="16" customHeight="1"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AR390" s="25"/>
      <c r="AS390" s="25"/>
      <c r="AT390" s="41"/>
      <c r="AU390" s="21"/>
    </row>
    <row r="391" spans="8:47" ht="16" customHeight="1"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AR391" s="25"/>
      <c r="AS391" s="25"/>
      <c r="AT391" s="41"/>
      <c r="AU391" s="21"/>
    </row>
    <row r="392" spans="8:47" ht="16" customHeight="1"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AR392" s="25"/>
      <c r="AS392" s="25"/>
      <c r="AT392" s="41"/>
      <c r="AU392" s="21"/>
    </row>
    <row r="393" spans="8:47" ht="16" customHeight="1"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AR393" s="25"/>
      <c r="AS393" s="25"/>
      <c r="AT393" s="41"/>
      <c r="AU393" s="21"/>
    </row>
    <row r="394" spans="8:47" ht="16" customHeight="1"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AR394" s="25"/>
      <c r="AS394" s="25"/>
      <c r="AT394" s="41"/>
      <c r="AU394" s="21"/>
    </row>
    <row r="395" spans="8:47" ht="16" customHeight="1"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AR395" s="25"/>
      <c r="AS395" s="25"/>
      <c r="AT395" s="41"/>
      <c r="AU395" s="21"/>
    </row>
    <row r="396" spans="8:47" ht="16" customHeight="1"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AR396" s="25"/>
      <c r="AS396" s="25"/>
      <c r="AT396" s="41"/>
      <c r="AU396" s="21"/>
    </row>
    <row r="397" spans="8:47" ht="16" customHeight="1"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AR397" s="25"/>
      <c r="AS397" s="25"/>
      <c r="AT397" s="41"/>
      <c r="AU397" s="21"/>
    </row>
    <row r="398" spans="8:47" ht="16" customHeight="1"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AR398" s="25"/>
      <c r="AS398" s="25"/>
      <c r="AT398" s="41"/>
      <c r="AU398" s="21"/>
    </row>
    <row r="399" spans="8:47" ht="16" customHeight="1"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AR399" s="25"/>
      <c r="AS399" s="25"/>
      <c r="AT399" s="41"/>
      <c r="AU399" s="21"/>
    </row>
    <row r="400" spans="8:47" ht="16" customHeight="1"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AR400" s="25"/>
      <c r="AS400" s="25"/>
      <c r="AT400" s="41"/>
      <c r="AU400" s="21"/>
    </row>
    <row r="401" spans="8:47" ht="16" customHeight="1"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AR401" s="25"/>
      <c r="AS401" s="25"/>
      <c r="AT401" s="41"/>
      <c r="AU401" s="21"/>
    </row>
    <row r="402" spans="8:47" ht="16" customHeight="1"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AR402" s="25"/>
      <c r="AS402" s="25"/>
      <c r="AT402" s="41"/>
      <c r="AU402" s="21"/>
    </row>
    <row r="403" spans="8:47" ht="16" customHeight="1"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AR403" s="25"/>
      <c r="AS403" s="25"/>
      <c r="AT403" s="41"/>
      <c r="AU403" s="21"/>
    </row>
    <row r="404" spans="8:47" ht="16" customHeight="1"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AR404" s="25"/>
      <c r="AS404" s="25"/>
      <c r="AT404" s="41"/>
      <c r="AU404" s="21"/>
    </row>
    <row r="405" spans="8:47" ht="16" customHeight="1"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AR405" s="25"/>
      <c r="AS405" s="25"/>
      <c r="AT405" s="41"/>
      <c r="AU405" s="21"/>
    </row>
    <row r="406" spans="8:47" ht="16" customHeight="1"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AR406" s="25"/>
      <c r="AS406" s="25"/>
      <c r="AT406" s="41"/>
      <c r="AU406" s="21"/>
    </row>
    <row r="407" spans="8:47" ht="16" customHeight="1"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AR407" s="25"/>
      <c r="AS407" s="25"/>
      <c r="AT407" s="41"/>
      <c r="AU407" s="21"/>
    </row>
    <row r="408" spans="8:47" ht="16" customHeight="1"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AR408" s="25"/>
      <c r="AS408" s="25"/>
      <c r="AT408" s="41"/>
      <c r="AU408" s="21"/>
    </row>
    <row r="409" spans="8:47" ht="16" customHeight="1"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AR409" s="25"/>
      <c r="AS409" s="25"/>
      <c r="AT409" s="41"/>
      <c r="AU409" s="21"/>
    </row>
    <row r="410" spans="8:47" ht="16" customHeight="1"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AR410" s="25"/>
      <c r="AS410" s="25"/>
      <c r="AT410" s="41"/>
      <c r="AU410" s="21"/>
    </row>
    <row r="411" spans="8:47" ht="16" customHeight="1"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AR411" s="25"/>
      <c r="AS411" s="25"/>
      <c r="AT411" s="41"/>
      <c r="AU411" s="21"/>
    </row>
    <row r="412" spans="8:47" ht="16" customHeight="1"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AR412" s="25"/>
      <c r="AS412" s="25"/>
      <c r="AT412" s="41"/>
      <c r="AU412" s="21"/>
    </row>
    <row r="413" spans="8:47" ht="16" customHeight="1"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AR413" s="25"/>
      <c r="AS413" s="25"/>
      <c r="AT413" s="41"/>
      <c r="AU413" s="21"/>
    </row>
    <row r="414" spans="8:47" ht="16" customHeight="1"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AR414" s="25"/>
      <c r="AS414" s="25"/>
      <c r="AT414" s="41"/>
      <c r="AU414" s="21"/>
    </row>
    <row r="415" spans="8:47" ht="16" customHeight="1"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AR415" s="25"/>
      <c r="AS415" s="25"/>
      <c r="AT415" s="41"/>
      <c r="AU415" s="21"/>
    </row>
    <row r="416" spans="8:47" ht="16" customHeight="1"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AR416" s="25"/>
      <c r="AS416" s="25"/>
      <c r="AT416" s="41"/>
      <c r="AU416" s="21"/>
    </row>
    <row r="417" spans="8:47" ht="16" customHeight="1"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AR417" s="25"/>
      <c r="AS417" s="25"/>
      <c r="AT417" s="41"/>
      <c r="AU417" s="21"/>
    </row>
    <row r="418" spans="8:47" ht="16" customHeight="1"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AR418" s="25"/>
      <c r="AS418" s="25"/>
      <c r="AT418" s="41"/>
      <c r="AU418" s="21"/>
    </row>
    <row r="419" spans="8:47" ht="16" customHeight="1"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AR419" s="25"/>
      <c r="AS419" s="25"/>
      <c r="AT419" s="41"/>
      <c r="AU419" s="21"/>
    </row>
    <row r="420" spans="8:47" ht="16" customHeight="1"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AR420" s="25"/>
      <c r="AS420" s="25"/>
      <c r="AT420" s="41"/>
      <c r="AU420" s="21"/>
    </row>
    <row r="421" spans="8:47" ht="16" customHeight="1"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AR421" s="25"/>
      <c r="AS421" s="25"/>
      <c r="AT421" s="41"/>
      <c r="AU421" s="21"/>
    </row>
    <row r="422" spans="8:47" ht="16" customHeight="1"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AR422" s="25"/>
      <c r="AS422" s="25"/>
      <c r="AT422" s="41"/>
      <c r="AU422" s="21"/>
    </row>
    <row r="423" spans="8:47" ht="16" customHeight="1"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AR423" s="25"/>
      <c r="AS423" s="25"/>
      <c r="AT423" s="41"/>
      <c r="AU423" s="21"/>
    </row>
    <row r="424" spans="8:47" ht="16" customHeight="1"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AR424" s="25"/>
      <c r="AS424" s="25"/>
      <c r="AT424" s="41"/>
      <c r="AU424" s="21"/>
    </row>
    <row r="425" spans="8:47" ht="16" customHeight="1"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AR425" s="25"/>
      <c r="AS425" s="25"/>
      <c r="AT425" s="41"/>
      <c r="AU425" s="21"/>
    </row>
    <row r="426" spans="8:47" ht="16" customHeight="1"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AR426" s="25"/>
      <c r="AS426" s="25"/>
      <c r="AT426" s="41"/>
      <c r="AU426" s="21"/>
    </row>
    <row r="427" spans="8:47" ht="16" customHeight="1"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AR427" s="25"/>
      <c r="AS427" s="25"/>
      <c r="AT427" s="41"/>
      <c r="AU427" s="21"/>
    </row>
    <row r="428" spans="8:47" ht="16" customHeight="1"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AR428" s="25"/>
      <c r="AS428" s="25"/>
      <c r="AT428" s="41"/>
      <c r="AU428" s="21"/>
    </row>
    <row r="429" spans="8:47" ht="16" customHeight="1"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AR429" s="25"/>
      <c r="AS429" s="25"/>
      <c r="AT429" s="41"/>
      <c r="AU429" s="21"/>
    </row>
    <row r="430" spans="8:47" ht="16" customHeight="1"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AR430" s="25"/>
      <c r="AS430" s="25"/>
      <c r="AT430" s="41"/>
      <c r="AU430" s="21"/>
    </row>
    <row r="431" spans="8:47" ht="16" customHeight="1"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AR431" s="25"/>
      <c r="AS431" s="25"/>
      <c r="AT431" s="41"/>
      <c r="AU431" s="21"/>
    </row>
    <row r="432" spans="8:47" ht="16" customHeight="1"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AR432" s="25"/>
      <c r="AS432" s="25"/>
      <c r="AT432" s="41"/>
      <c r="AU432" s="21"/>
    </row>
    <row r="433" spans="8:47" ht="16" customHeight="1"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AR433" s="25"/>
      <c r="AS433" s="25"/>
      <c r="AT433" s="41"/>
      <c r="AU433" s="21"/>
    </row>
    <row r="434" spans="8:47" ht="16" customHeight="1"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AR434" s="25"/>
      <c r="AS434" s="25"/>
      <c r="AT434" s="41"/>
      <c r="AU434" s="21"/>
    </row>
    <row r="435" spans="8:47" ht="16" customHeight="1"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AR435" s="25"/>
      <c r="AS435" s="25"/>
      <c r="AT435" s="41"/>
      <c r="AU435" s="21"/>
    </row>
    <row r="436" spans="8:47" ht="16" customHeight="1"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AR436" s="25"/>
      <c r="AS436" s="25"/>
      <c r="AT436" s="41"/>
      <c r="AU436" s="21"/>
    </row>
    <row r="437" spans="8:47" ht="16" customHeight="1"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AR437" s="25"/>
      <c r="AS437" s="25"/>
      <c r="AT437" s="41"/>
      <c r="AU437" s="21"/>
    </row>
    <row r="438" spans="8:47" ht="16" customHeight="1"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AR438" s="25"/>
      <c r="AS438" s="25"/>
      <c r="AT438" s="41"/>
      <c r="AU438" s="21"/>
    </row>
    <row r="439" spans="8:47" ht="16" customHeight="1"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AR439" s="25"/>
      <c r="AS439" s="25"/>
      <c r="AT439" s="41"/>
      <c r="AU439" s="21"/>
    </row>
    <row r="440" spans="8:47" ht="16" customHeight="1"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AR440" s="25"/>
      <c r="AS440" s="25"/>
      <c r="AT440" s="41"/>
      <c r="AU440" s="21"/>
    </row>
    <row r="441" spans="8:47" ht="16" customHeight="1"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AR441" s="25"/>
      <c r="AS441" s="25"/>
      <c r="AT441" s="41"/>
      <c r="AU441" s="21"/>
    </row>
    <row r="442" spans="8:47" ht="16" customHeight="1"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AR442" s="25"/>
      <c r="AS442" s="25"/>
      <c r="AT442" s="41"/>
      <c r="AU442" s="21"/>
    </row>
    <row r="443" spans="8:47" ht="16" customHeight="1"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AR443" s="25"/>
      <c r="AS443" s="25"/>
      <c r="AT443" s="41"/>
      <c r="AU443" s="21"/>
    </row>
    <row r="444" spans="8:47" ht="16" customHeight="1"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AR444" s="25"/>
      <c r="AS444" s="25"/>
      <c r="AT444" s="41"/>
      <c r="AU444" s="21"/>
    </row>
    <row r="445" spans="8:47" ht="16" customHeight="1"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AR445" s="25"/>
      <c r="AS445" s="25"/>
      <c r="AT445" s="41"/>
      <c r="AU445" s="21"/>
    </row>
    <row r="446" spans="8:47" ht="16" customHeight="1"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AR446" s="25"/>
      <c r="AS446" s="25"/>
      <c r="AT446" s="41"/>
      <c r="AU446" s="21"/>
    </row>
    <row r="447" spans="8:47" ht="16" customHeight="1"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AR447" s="25"/>
      <c r="AS447" s="25"/>
      <c r="AT447" s="41"/>
      <c r="AU447" s="21"/>
    </row>
    <row r="448" spans="8:47" ht="16" customHeight="1"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AR448" s="25"/>
      <c r="AS448" s="25"/>
      <c r="AT448" s="41"/>
      <c r="AU448" s="21"/>
    </row>
    <row r="449" spans="8:47" ht="16" customHeight="1"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AR449" s="25"/>
      <c r="AS449" s="25"/>
      <c r="AT449" s="41"/>
      <c r="AU449" s="21"/>
    </row>
    <row r="450" spans="8:47" ht="16" customHeight="1"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AR450" s="25"/>
      <c r="AS450" s="25"/>
      <c r="AT450" s="41"/>
      <c r="AU450" s="21"/>
    </row>
    <row r="451" spans="8:47" ht="16" customHeight="1"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AR451" s="25"/>
      <c r="AS451" s="25"/>
      <c r="AT451" s="41"/>
      <c r="AU451" s="21"/>
    </row>
    <row r="452" spans="8:47" ht="16" customHeight="1"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AR452" s="25"/>
      <c r="AS452" s="25"/>
      <c r="AT452" s="41"/>
      <c r="AU452" s="21"/>
    </row>
    <row r="453" spans="8:47" ht="16" customHeight="1"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AR453" s="25"/>
      <c r="AS453" s="25"/>
      <c r="AT453" s="41"/>
      <c r="AU453" s="21"/>
    </row>
    <row r="454" spans="8:47" ht="16" customHeight="1"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AR454" s="25"/>
      <c r="AS454" s="25"/>
      <c r="AT454" s="41"/>
      <c r="AU454" s="21"/>
    </row>
    <row r="455" spans="8:47" ht="16" customHeight="1"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AR455" s="25"/>
      <c r="AS455" s="25"/>
      <c r="AT455" s="41"/>
      <c r="AU455" s="21"/>
    </row>
    <row r="456" spans="8:47" ht="16" customHeight="1"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AR456" s="25"/>
      <c r="AS456" s="25"/>
      <c r="AT456" s="41"/>
      <c r="AU456" s="21"/>
    </row>
    <row r="457" spans="8:47" ht="16" customHeight="1"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AR457" s="25"/>
      <c r="AS457" s="25"/>
      <c r="AT457" s="41"/>
      <c r="AU457" s="21"/>
    </row>
    <row r="458" spans="8:47" ht="16" customHeight="1"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AR458" s="25"/>
      <c r="AS458" s="25"/>
      <c r="AT458" s="41"/>
      <c r="AU458" s="21"/>
    </row>
    <row r="459" spans="8:47" ht="16" customHeight="1"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AR459" s="25"/>
      <c r="AS459" s="25"/>
      <c r="AT459" s="41"/>
      <c r="AU459" s="21"/>
    </row>
    <row r="460" spans="8:47" ht="16" customHeight="1"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AR460" s="25"/>
      <c r="AS460" s="25"/>
      <c r="AT460" s="41"/>
      <c r="AU460" s="21"/>
    </row>
    <row r="461" spans="8:47" ht="16" customHeight="1"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AR461" s="25"/>
      <c r="AS461" s="25"/>
      <c r="AT461" s="41"/>
      <c r="AU461" s="21"/>
    </row>
    <row r="462" spans="8:47" ht="16" customHeight="1"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AR462" s="25"/>
      <c r="AS462" s="25"/>
      <c r="AT462" s="41"/>
      <c r="AU462" s="21"/>
    </row>
    <row r="463" spans="8:47" ht="16" customHeight="1"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AR463" s="25"/>
      <c r="AS463" s="25"/>
      <c r="AT463" s="41"/>
      <c r="AU463" s="21"/>
    </row>
    <row r="464" spans="8:47" ht="16" customHeight="1"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AR464" s="25"/>
      <c r="AS464" s="25"/>
      <c r="AT464" s="41"/>
      <c r="AU464" s="21"/>
    </row>
    <row r="465" spans="8:47" ht="16" customHeight="1"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AR465" s="25"/>
      <c r="AS465" s="25"/>
      <c r="AT465" s="41"/>
      <c r="AU465" s="21"/>
    </row>
    <row r="466" spans="8:47" ht="16" customHeight="1"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AR466" s="25"/>
      <c r="AS466" s="25"/>
      <c r="AT466" s="41"/>
      <c r="AU466" s="21"/>
    </row>
    <row r="467" spans="8:47" ht="16" customHeight="1"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AR467" s="25"/>
      <c r="AS467" s="25"/>
      <c r="AT467" s="41"/>
      <c r="AU467" s="21"/>
    </row>
    <row r="468" spans="8:47" ht="16" customHeight="1"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AR468" s="25"/>
      <c r="AS468" s="25"/>
      <c r="AT468" s="41"/>
      <c r="AU468" s="21"/>
    </row>
    <row r="469" spans="8:47" ht="16" customHeight="1"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AR469" s="25"/>
      <c r="AS469" s="25"/>
      <c r="AT469" s="41"/>
      <c r="AU469" s="21"/>
    </row>
    <row r="470" spans="8:47" ht="16" customHeight="1"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AR470" s="25"/>
      <c r="AS470" s="25"/>
      <c r="AT470" s="41"/>
      <c r="AU470" s="21"/>
    </row>
    <row r="471" spans="8:47" ht="16" customHeight="1"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AR471" s="25"/>
      <c r="AS471" s="25"/>
      <c r="AT471" s="41"/>
      <c r="AU471" s="21"/>
    </row>
    <row r="472" spans="8:47" ht="16" customHeight="1"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AR472" s="25"/>
      <c r="AS472" s="25"/>
      <c r="AT472" s="41"/>
      <c r="AU472" s="21"/>
    </row>
    <row r="473" spans="8:47" ht="16" customHeight="1"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AR473" s="25"/>
      <c r="AS473" s="25"/>
      <c r="AT473" s="41"/>
      <c r="AU473" s="21"/>
    </row>
    <row r="474" spans="8:47" ht="16" customHeight="1"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AR474" s="25"/>
      <c r="AS474" s="25"/>
      <c r="AT474" s="41"/>
      <c r="AU474" s="21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16A6-D602-9F4C-A9E3-B1DE7209A959}">
  <dimension ref="A1:CA473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G2" sqref="BG2"/>
    </sheetView>
  </sheetViews>
  <sheetFormatPr baseColWidth="10" defaultRowHeight="16" customHeight="1"/>
  <cols>
    <col min="1" max="1" width="5.1640625" style="39" bestFit="1" customWidth="1"/>
    <col min="2" max="2" width="15.33203125" style="57" bestFit="1" customWidth="1"/>
    <col min="3" max="3" width="10.6640625" style="67" bestFit="1" customWidth="1"/>
    <col min="4" max="4" width="7.33203125" style="67" bestFit="1" customWidth="1"/>
    <col min="5" max="5" width="2.33203125" style="39" bestFit="1" customWidth="1"/>
    <col min="6" max="6" width="4.5" style="39" bestFit="1" customWidth="1"/>
    <col min="7" max="7" width="3.33203125" style="39" bestFit="1" customWidth="1"/>
    <col min="8" max="8" width="8" style="67" customWidth="1"/>
    <col min="9" max="18" width="5.83203125" style="39" customWidth="1"/>
    <col min="19" max="29" width="5.83203125" style="71" customWidth="1"/>
    <col min="30" max="30" width="0.83203125" style="140" customWidth="1"/>
    <col min="31" max="31" width="9.33203125" style="22" bestFit="1" customWidth="1"/>
    <col min="32" max="32" width="1.33203125" style="22" customWidth="1"/>
    <col min="33" max="33" width="9.1640625" style="40" bestFit="1" customWidth="1"/>
    <col min="34" max="34" width="5.1640625" style="119" customWidth="1"/>
    <col min="35" max="35" width="7.5" style="28" bestFit="1" customWidth="1"/>
    <col min="36" max="36" width="5" style="28" bestFit="1" customWidth="1"/>
    <col min="37" max="40" width="5" style="117" customWidth="1"/>
    <col min="41" max="41" width="5.5" style="141" bestFit="1" customWidth="1"/>
    <col min="42" max="42" width="3.1640625" style="141" bestFit="1" customWidth="1"/>
    <col min="43" max="43" width="2.83203125" style="141" bestFit="1" customWidth="1"/>
    <col min="44" max="44" width="2.33203125" style="141" bestFit="1" customWidth="1"/>
    <col min="45" max="45" width="2.5" style="141" bestFit="1" customWidth="1"/>
    <col min="46" max="46" width="3" style="141" bestFit="1" customWidth="1"/>
    <col min="47" max="47" width="6" style="67" customWidth="1"/>
    <col min="48" max="48" width="7.5" style="44" bestFit="1" customWidth="1"/>
    <col min="49" max="49" width="1.1640625" style="67" customWidth="1"/>
    <col min="50" max="50" width="4.33203125" style="78" bestFit="1" customWidth="1"/>
    <col min="51" max="51" width="4.6640625" style="127" bestFit="1" customWidth="1"/>
    <col min="52" max="52" width="1.1640625" style="67" customWidth="1"/>
    <col min="53" max="53" width="4.83203125" style="142" bestFit="1" customWidth="1"/>
    <col min="54" max="54" width="2.5" style="67" customWidth="1"/>
    <col min="55" max="64" width="6.6640625" style="67" customWidth="1"/>
    <col min="65" max="74" width="6.6640625" style="71" customWidth="1"/>
    <col min="75" max="75" width="0.83203125" style="140" customWidth="1"/>
    <col min="76" max="76" width="4.83203125" style="71" customWidth="1"/>
    <col min="77" max="77" width="8.33203125" style="67" bestFit="1" customWidth="1"/>
    <col min="78" max="78" width="8.33203125" style="67" customWidth="1"/>
    <col min="79" max="16384" width="10.83203125" style="67"/>
  </cols>
  <sheetData>
    <row r="1" spans="1:79" ht="16" customHeight="1">
      <c r="A1" s="4" t="s">
        <v>0</v>
      </c>
      <c r="B1" s="5" t="s">
        <v>1</v>
      </c>
      <c r="C1" s="14" t="s">
        <v>11</v>
      </c>
      <c r="D1" s="4" t="s">
        <v>332</v>
      </c>
      <c r="E1" s="4" t="s">
        <v>119</v>
      </c>
      <c r="F1" s="4" t="s">
        <v>333</v>
      </c>
      <c r="G1" s="4" t="s">
        <v>8</v>
      </c>
      <c r="H1" s="4" t="s">
        <v>147</v>
      </c>
      <c r="I1" s="4" t="s">
        <v>18</v>
      </c>
      <c r="J1" s="4" t="s">
        <v>22</v>
      </c>
      <c r="K1" s="4" t="s">
        <v>19</v>
      </c>
      <c r="L1" s="4" t="s">
        <v>23</v>
      </c>
      <c r="M1" s="4" t="s">
        <v>265</v>
      </c>
      <c r="N1" s="4" t="s">
        <v>20</v>
      </c>
      <c r="O1" s="4" t="s">
        <v>17</v>
      </c>
      <c r="P1" s="4" t="s">
        <v>24</v>
      </c>
      <c r="Q1" s="4" t="s">
        <v>21</v>
      </c>
      <c r="R1" s="4" t="s">
        <v>16</v>
      </c>
      <c r="S1" s="4" t="s">
        <v>67</v>
      </c>
      <c r="T1" s="4" t="s">
        <v>119</v>
      </c>
      <c r="U1" s="4" t="s">
        <v>127</v>
      </c>
      <c r="V1" s="4" t="s">
        <v>111</v>
      </c>
      <c r="W1" s="4" t="s">
        <v>298</v>
      </c>
      <c r="X1" s="39" t="s">
        <v>329</v>
      </c>
      <c r="Y1" s="39" t="s">
        <v>331</v>
      </c>
      <c r="Z1" s="4" t="s">
        <v>29</v>
      </c>
      <c r="AA1" s="4" t="s">
        <v>153</v>
      </c>
      <c r="AB1" s="39" t="s">
        <v>330</v>
      </c>
      <c r="AC1" s="4" t="s">
        <v>154</v>
      </c>
      <c r="AD1" s="53"/>
      <c r="AE1" s="22" t="s">
        <v>98</v>
      </c>
      <c r="AG1" s="40" t="s">
        <v>175</v>
      </c>
      <c r="AH1" s="117" t="s">
        <v>485</v>
      </c>
      <c r="AI1" s="28" t="s">
        <v>264</v>
      </c>
      <c r="AJ1" s="28" t="s">
        <v>263</v>
      </c>
      <c r="AK1" s="117" t="s">
        <v>486</v>
      </c>
      <c r="AL1" s="117" t="s">
        <v>487</v>
      </c>
      <c r="AM1" s="117" t="s">
        <v>488</v>
      </c>
      <c r="AN1" s="117" t="s">
        <v>489</v>
      </c>
      <c r="AO1" s="117" t="s">
        <v>490</v>
      </c>
      <c r="AP1" s="119" t="s">
        <v>491</v>
      </c>
      <c r="AQ1" s="119" t="s">
        <v>492</v>
      </c>
      <c r="AR1" s="119" t="s">
        <v>493</v>
      </c>
      <c r="AS1" s="119" t="s">
        <v>494</v>
      </c>
      <c r="AT1" s="119" t="s">
        <v>495</v>
      </c>
      <c r="AU1" s="4"/>
      <c r="AV1" s="44" t="s">
        <v>13</v>
      </c>
      <c r="AW1" s="4"/>
      <c r="AX1" s="4" t="s">
        <v>262</v>
      </c>
      <c r="AY1" s="127" t="s">
        <v>95</v>
      </c>
      <c r="AZ1" s="4"/>
      <c r="BA1" s="22" t="s">
        <v>261</v>
      </c>
      <c r="BB1" s="66"/>
      <c r="BC1" s="4" t="s">
        <v>18</v>
      </c>
      <c r="BD1" s="4" t="s">
        <v>22</v>
      </c>
      <c r="BE1" s="4" t="s">
        <v>19</v>
      </c>
      <c r="BF1" s="4" t="s">
        <v>23</v>
      </c>
      <c r="BG1" s="4" t="s">
        <v>265</v>
      </c>
      <c r="BH1" s="4" t="s">
        <v>20</v>
      </c>
      <c r="BI1" s="4" t="s">
        <v>17</v>
      </c>
      <c r="BJ1" s="4" t="s">
        <v>24</v>
      </c>
      <c r="BK1" s="4" t="s">
        <v>21</v>
      </c>
      <c r="BL1" s="4" t="s">
        <v>16</v>
      </c>
      <c r="BM1" s="4" t="s">
        <v>67</v>
      </c>
      <c r="BN1" s="4" t="s">
        <v>119</v>
      </c>
      <c r="BO1" s="4" t="s">
        <v>127</v>
      </c>
      <c r="BP1" s="4" t="s">
        <v>111</v>
      </c>
      <c r="BQ1" s="4" t="s">
        <v>65</v>
      </c>
      <c r="BR1" s="4" t="s">
        <v>66</v>
      </c>
      <c r="BS1" s="4" t="s">
        <v>334</v>
      </c>
      <c r="BT1" s="4" t="s">
        <v>29</v>
      </c>
      <c r="BU1" s="4" t="s">
        <v>105</v>
      </c>
      <c r="BV1" s="4" t="s">
        <v>14</v>
      </c>
      <c r="BW1" s="53"/>
      <c r="BX1" s="4"/>
      <c r="BY1" s="66" t="s">
        <v>97</v>
      </c>
      <c r="BZ1" s="66" t="s">
        <v>96</v>
      </c>
      <c r="CA1" s="105"/>
    </row>
    <row r="2" spans="1:79" ht="16" customHeight="1">
      <c r="A2" s="4">
        <v>1</v>
      </c>
      <c r="B2" s="5" t="s">
        <v>41</v>
      </c>
      <c r="C2" s="15" t="s">
        <v>51</v>
      </c>
      <c r="D2" s="15"/>
      <c r="E2" s="128"/>
      <c r="F2" s="128"/>
      <c r="G2" s="128"/>
      <c r="H2" s="128"/>
      <c r="I2" s="56"/>
      <c r="J2" s="56"/>
      <c r="K2" s="56"/>
      <c r="L2" s="56"/>
      <c r="M2" s="56">
        <v>72.358999999999995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>
        <v>27.640999999999998</v>
      </c>
      <c r="AD2" s="54"/>
      <c r="AE2" s="24">
        <f>SUM(I2:AD2)</f>
        <v>100</v>
      </c>
      <c r="AF2" s="24"/>
      <c r="AG2" s="76">
        <f t="shared" ref="AG2:AG8" si="0">AI2/(AI2+AJ2)</f>
        <v>0.66664489462175158</v>
      </c>
      <c r="AH2" s="118">
        <v>0</v>
      </c>
      <c r="AI2" s="106">
        <f>((BV2-BC2*2-BD2*2-BE2*3/2-BF2*3/2-BH2-BI2-BJ2-BK2-BL2*1/2-BM2*1/2-BN2*5/2-BO2*2-BP2-BT2*2)-BG2)*2</f>
        <v>1.9999510124989817</v>
      </c>
      <c r="AJ2" s="106">
        <f>BG2-AI2</f>
        <v>1.0000734812515275</v>
      </c>
      <c r="AK2" s="118"/>
      <c r="AL2" s="118"/>
      <c r="AM2" s="118"/>
      <c r="AN2" s="118"/>
      <c r="AO2" s="129"/>
      <c r="AP2" s="129"/>
      <c r="AQ2" s="129"/>
      <c r="AR2" s="129"/>
      <c r="AS2" s="129"/>
      <c r="AT2" s="129"/>
      <c r="AU2" s="130"/>
      <c r="AV2" s="44" t="s">
        <v>38</v>
      </c>
      <c r="AW2" s="128"/>
      <c r="AX2" s="131" t="s">
        <v>14</v>
      </c>
      <c r="AY2" s="132">
        <v>4</v>
      </c>
      <c r="AZ2" s="128"/>
      <c r="BA2" s="133">
        <f>IF(AX2="O",AC2/15.9995,
IF(AX2="S",AB2/32.065,
IF(AX2="F",W2/18.998403
)))</f>
        <v>1.7276164880152505</v>
      </c>
      <c r="BB2" s="125"/>
      <c r="BC2" s="39">
        <f t="shared" ref="BC2:BC8" si="1">I2/28.085/BA2*AY2</f>
        <v>0</v>
      </c>
      <c r="BD2" s="39">
        <f t="shared" ref="BD2:BD8" si="2">J2/47.867/BA2*AY2</f>
        <v>0</v>
      </c>
      <c r="BE2" s="39">
        <f t="shared" ref="BE2:BE8" si="3">K2/26.9812/BA2*AY2</f>
        <v>0</v>
      </c>
      <c r="BF2" s="39">
        <f t="shared" ref="BF2:BF8" si="4">L2/51.9958/BA2*AY2</f>
        <v>0</v>
      </c>
      <c r="BG2" s="134">
        <f t="shared" ref="BG2:BG8" si="5">M2/55.8445/BA2*AY2</f>
        <v>3.0000244937505092</v>
      </c>
      <c r="BH2" s="39">
        <f t="shared" ref="BH2:BH8" si="6">N2/54.9375/BA2*AY2</f>
        <v>0</v>
      </c>
      <c r="BI2" s="39">
        <f t="shared" ref="BI2:BI8" si="7">O2/24.3045/BA2*AY2</f>
        <v>0</v>
      </c>
      <c r="BJ2" s="39">
        <f t="shared" ref="BJ2:BJ8" si="8">P2/58.6935/BA2*AY2</f>
        <v>0</v>
      </c>
      <c r="BK2" s="39">
        <f t="shared" ref="BK2:BK8" si="9">Q2/40.0775/BA2*AY2</f>
        <v>0</v>
      </c>
      <c r="BL2" s="39">
        <f t="shared" ref="BL2:BL8" si="10">R2/22.9898/BA2*AY2</f>
        <v>0</v>
      </c>
      <c r="BM2" s="39">
        <f t="shared" ref="BM2:BM8" si="11">S2/39.0983/BA2*AY2</f>
        <v>0</v>
      </c>
      <c r="BN2" s="39">
        <f t="shared" ref="BN2:BN8" si="12">T2/41.096/BA2*AY2</f>
        <v>0</v>
      </c>
      <c r="BO2" s="39">
        <f t="shared" ref="BO2:BO8" si="13">U2/91.221/BA2*AY2</f>
        <v>0</v>
      </c>
      <c r="BP2" s="39">
        <f t="shared" ref="BP2:BP8" si="14">V2/63.5455/BA2*AY2</f>
        <v>0</v>
      </c>
      <c r="BQ2" s="39">
        <f t="shared" ref="BQ2:BQ8" si="15">2*W2/37.9968/BA2*AY2</f>
        <v>0</v>
      </c>
      <c r="BR2" s="39">
        <f t="shared" ref="BR2:BR8" si="16">2*X2/70.906/BA2*AY2</f>
        <v>0</v>
      </c>
      <c r="BS2" s="39">
        <f t="shared" ref="BS2:BS8" si="17">2*Y2/28.013/BA2*AY2</f>
        <v>0</v>
      </c>
      <c r="BT2" s="39">
        <f t="shared" ref="BT2:BT8" si="18">Z2/12.011/BA2*AY2</f>
        <v>0</v>
      </c>
      <c r="BU2" s="39">
        <f t="shared" ref="BU2:BU8" si="19">2*AB2/64.13/BA2*AY2</f>
        <v>0</v>
      </c>
      <c r="BV2" s="39">
        <f t="shared" ref="BV2:BV8" si="20">2*AC2/31.999/BA2*AY2</f>
        <v>4</v>
      </c>
      <c r="BW2" s="54"/>
      <c r="BX2" s="56"/>
      <c r="BY2" s="125">
        <f>SUM(BC2:BM2)</f>
        <v>3.0000244937505092</v>
      </c>
      <c r="BZ2" s="125">
        <f>BQ2+BR2+BV2</f>
        <v>4</v>
      </c>
      <c r="CA2" s="135"/>
    </row>
    <row r="3" spans="1:79" ht="16" customHeight="1">
      <c r="A3" s="4">
        <v>1</v>
      </c>
      <c r="B3" s="5" t="s">
        <v>41</v>
      </c>
      <c r="C3" s="15" t="s">
        <v>51</v>
      </c>
      <c r="D3" s="15"/>
      <c r="E3" s="128"/>
      <c r="F3" s="128"/>
      <c r="G3" s="128"/>
      <c r="H3" s="128"/>
      <c r="I3" s="56"/>
      <c r="J3" s="56"/>
      <c r="K3" s="56"/>
      <c r="L3" s="56"/>
      <c r="M3" s="56">
        <v>69.941999999999993</v>
      </c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>
        <v>30.058</v>
      </c>
      <c r="AD3" s="54"/>
      <c r="AE3" s="24">
        <f t="shared" ref="AE3:AE6" si="21">SUM(I3:AD3)</f>
        <v>100</v>
      </c>
      <c r="AF3" s="24"/>
      <c r="AG3" s="76">
        <f t="shared" si="0"/>
        <v>1.0000329524395031</v>
      </c>
      <c r="AH3" s="118">
        <v>0</v>
      </c>
      <c r="AI3" s="106">
        <f t="shared" ref="AI3:AI6" si="22">((BV3-BC3*2-BD3*2-BE3*3/2-BF3*3/2-BH3-BI3-BJ3-BK3-BL3*1/2-BM3*1/2-BN3*5/2-BO3*2-BP3-BT3*2)-BG3)*2</f>
        <v>2.0000439361034035</v>
      </c>
      <c r="AJ3" s="106">
        <f t="shared" ref="AJ3:AJ6" si="23">BG3-AI3</f>
        <v>-6.590415510521197E-5</v>
      </c>
      <c r="AK3" s="118"/>
      <c r="AL3" s="118"/>
      <c r="AM3" s="118"/>
      <c r="AN3" s="118"/>
      <c r="AO3" s="129"/>
      <c r="AP3" s="129"/>
      <c r="AQ3" s="129"/>
      <c r="AR3" s="129"/>
      <c r="AS3" s="129"/>
      <c r="AT3" s="129"/>
      <c r="AU3" s="130"/>
      <c r="AV3" s="44" t="s">
        <v>224</v>
      </c>
      <c r="AW3" s="128"/>
      <c r="AX3" s="131" t="s">
        <v>14</v>
      </c>
      <c r="AY3" s="132">
        <v>3</v>
      </c>
      <c r="AZ3" s="128"/>
      <c r="BA3" s="133">
        <f t="shared" ref="BA3:BA7" si="24">IF(AX3="O",AC3/15.9995,
IF(AX3="S",AB3/32.065,
IF(AX3="F",W3/18.998403
)))</f>
        <v>1.8786837088659021</v>
      </c>
      <c r="BB3" s="125"/>
      <c r="BC3" s="39">
        <f t="shared" si="1"/>
        <v>0</v>
      </c>
      <c r="BD3" s="39">
        <f t="shared" si="2"/>
        <v>0</v>
      </c>
      <c r="BE3" s="39">
        <f t="shared" si="3"/>
        <v>0</v>
      </c>
      <c r="BF3" s="39">
        <f t="shared" si="4"/>
        <v>0</v>
      </c>
      <c r="BG3" s="134">
        <f t="shared" si="5"/>
        <v>1.9999780319482983</v>
      </c>
      <c r="BH3" s="39">
        <f t="shared" si="6"/>
        <v>0</v>
      </c>
      <c r="BI3" s="39">
        <f t="shared" si="7"/>
        <v>0</v>
      </c>
      <c r="BJ3" s="39">
        <f t="shared" si="8"/>
        <v>0</v>
      </c>
      <c r="BK3" s="39">
        <f t="shared" si="9"/>
        <v>0</v>
      </c>
      <c r="BL3" s="39">
        <f t="shared" si="10"/>
        <v>0</v>
      </c>
      <c r="BM3" s="39">
        <f t="shared" si="11"/>
        <v>0</v>
      </c>
      <c r="BN3" s="39">
        <f t="shared" si="12"/>
        <v>0</v>
      </c>
      <c r="BO3" s="39">
        <f t="shared" si="13"/>
        <v>0</v>
      </c>
      <c r="BP3" s="39">
        <f t="shared" si="14"/>
        <v>0</v>
      </c>
      <c r="BQ3" s="39">
        <f t="shared" si="15"/>
        <v>0</v>
      </c>
      <c r="BR3" s="39">
        <f t="shared" si="16"/>
        <v>0</v>
      </c>
      <c r="BS3" s="39">
        <f t="shared" si="17"/>
        <v>0</v>
      </c>
      <c r="BT3" s="39">
        <f t="shared" si="18"/>
        <v>0</v>
      </c>
      <c r="BU3" s="39">
        <f t="shared" si="19"/>
        <v>0</v>
      </c>
      <c r="BV3" s="39">
        <f t="shared" si="20"/>
        <v>3</v>
      </c>
      <c r="BW3" s="54"/>
      <c r="BX3" s="56"/>
      <c r="BY3" s="125">
        <f t="shared" ref="BY3:BY6" si="25">SUM(BC3:BM3)</f>
        <v>1.9999780319482983</v>
      </c>
      <c r="BZ3" s="125">
        <f>BQ3+BR3+BV3</f>
        <v>3</v>
      </c>
      <c r="CA3" s="135"/>
    </row>
    <row r="4" spans="1:79" ht="16" customHeight="1">
      <c r="A4" s="4">
        <v>1</v>
      </c>
      <c r="B4" s="5" t="s">
        <v>41</v>
      </c>
      <c r="C4" s="15" t="s">
        <v>51</v>
      </c>
      <c r="D4" s="15"/>
      <c r="E4" s="128"/>
      <c r="F4" s="128"/>
      <c r="G4" s="128"/>
      <c r="H4" s="128"/>
      <c r="I4" s="56">
        <v>13.782999999999999</v>
      </c>
      <c r="J4" s="56"/>
      <c r="K4" s="56"/>
      <c r="L4" s="56"/>
      <c r="M4" s="56">
        <v>54.811</v>
      </c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>
        <v>31.407</v>
      </c>
      <c r="AD4" s="54"/>
      <c r="AE4" s="24">
        <f t="shared" si="21"/>
        <v>100.00099999999999</v>
      </c>
      <c r="AF4" s="24"/>
      <c r="AG4" s="76">
        <f t="shared" si="0"/>
        <v>-3.0146760722182332E-5</v>
      </c>
      <c r="AH4" s="118">
        <v>0</v>
      </c>
      <c r="AI4" s="106">
        <f t="shared" si="22"/>
        <v>-6.0293142527534371E-5</v>
      </c>
      <c r="AJ4" s="106">
        <f t="shared" si="23"/>
        <v>2.0000477240697245</v>
      </c>
      <c r="AK4" s="118"/>
      <c r="AL4" s="118"/>
      <c r="AM4" s="118"/>
      <c r="AN4" s="118"/>
      <c r="AO4" s="129"/>
      <c r="AP4" s="129"/>
      <c r="AQ4" s="129"/>
      <c r="AR4" s="129"/>
      <c r="AS4" s="129"/>
      <c r="AT4" s="129"/>
      <c r="AU4" s="130"/>
      <c r="AV4" s="44" t="s">
        <v>26</v>
      </c>
      <c r="AW4" s="128"/>
      <c r="AX4" s="131" t="s">
        <v>14</v>
      </c>
      <c r="AY4" s="132">
        <v>4</v>
      </c>
      <c r="AZ4" s="128"/>
      <c r="BA4" s="133">
        <f t="shared" si="24"/>
        <v>1.9629988437138661</v>
      </c>
      <c r="BB4" s="125"/>
      <c r="BC4" s="39">
        <f t="shared" si="1"/>
        <v>1.0000213578220334</v>
      </c>
      <c r="BD4" s="39">
        <f t="shared" si="2"/>
        <v>0</v>
      </c>
      <c r="BE4" s="39">
        <f t="shared" si="3"/>
        <v>0</v>
      </c>
      <c r="BF4" s="39">
        <f t="shared" si="4"/>
        <v>0</v>
      </c>
      <c r="BG4" s="134">
        <f t="shared" si="5"/>
        <v>1.999987430927197</v>
      </c>
      <c r="BH4" s="39">
        <f t="shared" si="6"/>
        <v>0</v>
      </c>
      <c r="BI4" s="39">
        <f t="shared" si="7"/>
        <v>0</v>
      </c>
      <c r="BJ4" s="39">
        <f t="shared" si="8"/>
        <v>0</v>
      </c>
      <c r="BK4" s="39">
        <f t="shared" si="9"/>
        <v>0</v>
      </c>
      <c r="BL4" s="39">
        <f t="shared" si="10"/>
        <v>0</v>
      </c>
      <c r="BM4" s="39">
        <f t="shared" si="11"/>
        <v>0</v>
      </c>
      <c r="BN4" s="39">
        <f t="shared" si="12"/>
        <v>0</v>
      </c>
      <c r="BO4" s="39">
        <f t="shared" si="13"/>
        <v>0</v>
      </c>
      <c r="BP4" s="39">
        <f t="shared" si="14"/>
        <v>0</v>
      </c>
      <c r="BQ4" s="39">
        <f t="shared" si="15"/>
        <v>0</v>
      </c>
      <c r="BR4" s="39">
        <f t="shared" si="16"/>
        <v>0</v>
      </c>
      <c r="BS4" s="39">
        <f t="shared" si="17"/>
        <v>0</v>
      </c>
      <c r="BT4" s="39">
        <f t="shared" si="18"/>
        <v>0</v>
      </c>
      <c r="BU4" s="39">
        <f t="shared" si="19"/>
        <v>0</v>
      </c>
      <c r="BV4" s="39">
        <f t="shared" si="20"/>
        <v>4</v>
      </c>
      <c r="BW4" s="54"/>
      <c r="BX4" s="56"/>
      <c r="BY4" s="125">
        <f t="shared" si="25"/>
        <v>3.0000087887492306</v>
      </c>
      <c r="BZ4" s="125">
        <f t="shared" ref="BZ4:BZ6" si="26">BQ4+BR4+BV4</f>
        <v>4</v>
      </c>
      <c r="CA4" s="135"/>
    </row>
    <row r="5" spans="1:79" ht="16" customHeight="1">
      <c r="A5" s="4">
        <v>1</v>
      </c>
      <c r="B5" s="5" t="s">
        <v>41</v>
      </c>
      <c r="C5" s="15" t="s">
        <v>51</v>
      </c>
      <c r="D5" s="15"/>
      <c r="E5" s="128"/>
      <c r="F5" s="128"/>
      <c r="G5" s="128"/>
      <c r="H5" s="128"/>
      <c r="I5" s="138"/>
      <c r="J5" s="138"/>
      <c r="K5" s="138"/>
      <c r="L5" s="138"/>
      <c r="M5" s="138">
        <v>72.36</v>
      </c>
      <c r="N5" s="138"/>
      <c r="O5" s="138"/>
      <c r="P5" s="138"/>
      <c r="Q5" s="138"/>
      <c r="R5" s="138"/>
      <c r="S5" s="138"/>
      <c r="T5" s="143"/>
      <c r="U5" s="143"/>
      <c r="V5" s="56"/>
      <c r="W5" s="56"/>
      <c r="X5" s="56"/>
      <c r="Y5" s="56"/>
      <c r="Z5" s="56"/>
      <c r="AA5" s="56"/>
      <c r="AB5" s="56"/>
      <c r="AC5" s="56">
        <f>27.64</f>
        <v>27.64</v>
      </c>
      <c r="AD5" s="54"/>
      <c r="AE5" s="24">
        <f t="shared" si="21"/>
        <v>100</v>
      </c>
      <c r="AF5" s="24"/>
      <c r="AG5" s="76">
        <f t="shared" si="0"/>
        <v>0.66651156922727928</v>
      </c>
      <c r="AH5" s="118">
        <v>0</v>
      </c>
      <c r="AI5" s="106">
        <f t="shared" si="22"/>
        <v>1.9996510104636096</v>
      </c>
      <c r="AJ5" s="106">
        <f t="shared" si="23"/>
        <v>1.0005234843045856</v>
      </c>
      <c r="AK5" s="118"/>
      <c r="AL5" s="118"/>
      <c r="AM5" s="118"/>
      <c r="AN5" s="118"/>
      <c r="AO5" s="129"/>
      <c r="AP5" s="129"/>
      <c r="AQ5" s="129"/>
      <c r="AR5" s="129"/>
      <c r="AS5" s="129"/>
      <c r="AT5" s="129"/>
      <c r="AU5" s="130"/>
      <c r="AV5" s="44" t="s">
        <v>38</v>
      </c>
      <c r="AW5" s="128"/>
      <c r="AX5" s="131" t="s">
        <v>14</v>
      </c>
      <c r="AY5" s="132">
        <v>4</v>
      </c>
      <c r="AZ5" s="128"/>
      <c r="BA5" s="133">
        <f t="shared" si="24"/>
        <v>1.7275539860620646</v>
      </c>
      <c r="BB5" s="125"/>
      <c r="BC5" s="39">
        <f t="shared" si="1"/>
        <v>0</v>
      </c>
      <c r="BD5" s="39">
        <f t="shared" si="2"/>
        <v>0</v>
      </c>
      <c r="BE5" s="39">
        <f t="shared" si="3"/>
        <v>0</v>
      </c>
      <c r="BF5" s="39">
        <f t="shared" si="4"/>
        <v>0</v>
      </c>
      <c r="BG5" s="134">
        <f t="shared" si="5"/>
        <v>3.0001744947681952</v>
      </c>
      <c r="BH5" s="39">
        <f t="shared" si="6"/>
        <v>0</v>
      </c>
      <c r="BI5" s="39">
        <f t="shared" si="7"/>
        <v>0</v>
      </c>
      <c r="BJ5" s="39">
        <f t="shared" si="8"/>
        <v>0</v>
      </c>
      <c r="BK5" s="39">
        <f t="shared" si="9"/>
        <v>0</v>
      </c>
      <c r="BL5" s="39">
        <f t="shared" si="10"/>
        <v>0</v>
      </c>
      <c r="BM5" s="39">
        <f t="shared" si="11"/>
        <v>0</v>
      </c>
      <c r="BN5" s="39">
        <f t="shared" si="12"/>
        <v>0</v>
      </c>
      <c r="BO5" s="39">
        <f t="shared" si="13"/>
        <v>0</v>
      </c>
      <c r="BP5" s="39">
        <f t="shared" si="14"/>
        <v>0</v>
      </c>
      <c r="BQ5" s="39">
        <f t="shared" si="15"/>
        <v>0</v>
      </c>
      <c r="BR5" s="39">
        <f t="shared" si="16"/>
        <v>0</v>
      </c>
      <c r="BS5" s="39">
        <f t="shared" si="17"/>
        <v>0</v>
      </c>
      <c r="BT5" s="39">
        <f t="shared" si="18"/>
        <v>0</v>
      </c>
      <c r="BU5" s="39">
        <f t="shared" si="19"/>
        <v>0</v>
      </c>
      <c r="BV5" s="39">
        <f t="shared" si="20"/>
        <v>4</v>
      </c>
      <c r="BW5" s="54"/>
      <c r="BX5" s="56"/>
      <c r="BY5" s="125">
        <f t="shared" si="25"/>
        <v>3.0001744947681952</v>
      </c>
      <c r="BZ5" s="125">
        <f t="shared" si="26"/>
        <v>4</v>
      </c>
      <c r="CA5" s="135"/>
    </row>
    <row r="6" spans="1:79" ht="16" customHeight="1">
      <c r="A6" s="4"/>
      <c r="B6" s="5"/>
      <c r="C6" s="15"/>
      <c r="D6" s="15"/>
      <c r="I6" s="138">
        <v>0.18</v>
      </c>
      <c r="J6" s="138">
        <v>0.41</v>
      </c>
      <c r="K6" s="138"/>
      <c r="L6" s="138">
        <v>3.72</v>
      </c>
      <c r="M6" s="138">
        <v>66.17</v>
      </c>
      <c r="N6" s="138">
        <v>0.38</v>
      </c>
      <c r="O6" s="138">
        <v>1.07</v>
      </c>
      <c r="P6" s="138">
        <v>0.44</v>
      </c>
      <c r="Q6" s="138"/>
      <c r="R6" s="138"/>
      <c r="S6" s="56"/>
      <c r="T6" s="56"/>
      <c r="U6" s="56"/>
      <c r="V6" s="56"/>
      <c r="W6" s="56"/>
      <c r="X6" s="56"/>
      <c r="Y6" s="56"/>
      <c r="Z6" s="56"/>
      <c r="AA6" s="56"/>
      <c r="AB6" s="56"/>
      <c r="AC6" s="56">
        <v>27.95</v>
      </c>
      <c r="AD6" s="54"/>
      <c r="AE6" s="24">
        <f t="shared" si="21"/>
        <v>100.32</v>
      </c>
      <c r="AF6" s="24"/>
      <c r="AG6" s="76">
        <f t="shared" si="0"/>
        <v>0.61832961515780682</v>
      </c>
      <c r="AH6" s="118">
        <v>0</v>
      </c>
      <c r="AI6" s="106">
        <f t="shared" si="22"/>
        <v>1.6775882102717938</v>
      </c>
      <c r="AJ6" s="106">
        <f t="shared" si="23"/>
        <v>1.03550876769464</v>
      </c>
      <c r="AK6" s="118"/>
      <c r="AL6" s="118"/>
      <c r="AM6" s="118"/>
      <c r="AN6" s="118"/>
      <c r="AO6" s="129"/>
      <c r="AP6" s="129"/>
      <c r="AQ6" s="129"/>
      <c r="AR6" s="129"/>
      <c r="AS6" s="129"/>
      <c r="AT6" s="129"/>
      <c r="AU6" s="130"/>
      <c r="AV6" s="44" t="s">
        <v>38</v>
      </c>
      <c r="AW6" s="128"/>
      <c r="AX6" s="131" t="s">
        <v>14</v>
      </c>
      <c r="AY6" s="132">
        <v>4</v>
      </c>
      <c r="AZ6" s="128"/>
      <c r="BA6" s="133">
        <f t="shared" si="24"/>
        <v>1.746929591549736</v>
      </c>
      <c r="BB6" s="125"/>
      <c r="BC6" s="134">
        <f t="shared" si="1"/>
        <v>1.4675153977686569E-2</v>
      </c>
      <c r="BD6" s="134">
        <f t="shared" si="2"/>
        <v>1.9612467506025286E-2</v>
      </c>
      <c r="BE6" s="134">
        <f t="shared" si="3"/>
        <v>0</v>
      </c>
      <c r="BF6" s="134">
        <f t="shared" si="4"/>
        <v>0.16381711193805584</v>
      </c>
      <c r="BG6" s="134">
        <f t="shared" si="5"/>
        <v>2.7130969779664338</v>
      </c>
      <c r="BH6" s="134">
        <f t="shared" si="6"/>
        <v>1.5837961905808561E-2</v>
      </c>
      <c r="BI6" s="134">
        <f t="shared" si="7"/>
        <v>0.10080490773902416</v>
      </c>
      <c r="BJ6" s="134">
        <f t="shared" si="8"/>
        <v>1.7165136378329234E-2</v>
      </c>
      <c r="BK6" s="39">
        <f t="shared" si="9"/>
        <v>0</v>
      </c>
      <c r="BL6" s="39">
        <f t="shared" si="10"/>
        <v>0</v>
      </c>
      <c r="BM6" s="39">
        <f t="shared" si="11"/>
        <v>0</v>
      </c>
      <c r="BN6" s="39">
        <f t="shared" si="12"/>
        <v>0</v>
      </c>
      <c r="BO6" s="39">
        <f t="shared" si="13"/>
        <v>0</v>
      </c>
      <c r="BP6" s="39">
        <f t="shared" si="14"/>
        <v>0</v>
      </c>
      <c r="BQ6" s="39">
        <f t="shared" si="15"/>
        <v>0</v>
      </c>
      <c r="BR6" s="39">
        <f t="shared" si="16"/>
        <v>0</v>
      </c>
      <c r="BS6" s="39">
        <f t="shared" si="17"/>
        <v>0</v>
      </c>
      <c r="BT6" s="39">
        <f t="shared" si="18"/>
        <v>0</v>
      </c>
      <c r="BU6" s="39">
        <f t="shared" si="19"/>
        <v>0</v>
      </c>
      <c r="BV6" s="39">
        <f t="shared" si="20"/>
        <v>4</v>
      </c>
      <c r="BW6" s="54"/>
      <c r="BX6" s="56"/>
      <c r="BY6" s="125">
        <f t="shared" si="25"/>
        <v>3.0450097174113635</v>
      </c>
      <c r="BZ6" s="125">
        <f t="shared" si="26"/>
        <v>4</v>
      </c>
      <c r="CA6" s="135"/>
    </row>
    <row r="7" spans="1:79" ht="16" customHeight="1">
      <c r="A7" s="4"/>
      <c r="B7" s="57" t="s">
        <v>506</v>
      </c>
      <c r="C7" s="15" t="s">
        <v>508</v>
      </c>
      <c r="D7" s="15" t="s">
        <v>507</v>
      </c>
      <c r="E7" s="39">
        <v>2</v>
      </c>
      <c r="F7" s="39">
        <v>1273</v>
      </c>
      <c r="G7" s="39">
        <v>-12</v>
      </c>
      <c r="I7" s="138">
        <v>0</v>
      </c>
      <c r="J7" s="138">
        <v>1E-3</v>
      </c>
      <c r="K7" s="138">
        <v>35.722999999999999</v>
      </c>
      <c r="L7" s="138">
        <v>2.36</v>
      </c>
      <c r="M7" s="138">
        <v>2.379</v>
      </c>
      <c r="N7" s="138">
        <v>0</v>
      </c>
      <c r="O7" s="138">
        <v>15.664999999999999</v>
      </c>
      <c r="P7" s="138">
        <v>0</v>
      </c>
      <c r="Q7" s="138">
        <v>0</v>
      </c>
      <c r="R7" s="138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43.872</v>
      </c>
      <c r="AD7" s="54"/>
      <c r="AE7" s="24">
        <f t="shared" ref="AE7" si="27">SUM(I7:AD7)</f>
        <v>100</v>
      </c>
      <c r="AF7" s="24"/>
      <c r="AG7" s="76">
        <f t="shared" si="0"/>
        <v>3.9260210226636415E-2</v>
      </c>
      <c r="AH7" s="118">
        <v>1</v>
      </c>
      <c r="AI7" s="106">
        <f t="shared" ref="AI7" si="28">((BV7-BC7*2-BD7*2-BE7*3/2-BF7*3/2-BH7-BI7-BJ7-BK7-BL7*1/2-BM7*1/2-BN7*5/2-BO7*2-BP7-BT7*2)-BG7)*2</f>
        <v>2.4397516754636334E-3</v>
      </c>
      <c r="AJ7" s="106">
        <f t="shared" ref="AJ7" si="29">BG7-AI7</f>
        <v>5.9703361195805806E-2</v>
      </c>
      <c r="AK7" s="118"/>
      <c r="AL7" s="118"/>
      <c r="AM7" s="118"/>
      <c r="AN7" s="118"/>
      <c r="AO7" s="129"/>
      <c r="AP7" s="129"/>
      <c r="AQ7" s="129"/>
      <c r="AR7" s="129"/>
      <c r="AS7" s="129"/>
      <c r="AT7" s="129"/>
      <c r="AU7" s="130"/>
      <c r="AV7" s="44" t="s">
        <v>38</v>
      </c>
      <c r="AW7" s="128"/>
      <c r="AX7" s="131" t="s">
        <v>14</v>
      </c>
      <c r="AY7" s="132">
        <v>4</v>
      </c>
      <c r="AZ7" s="128"/>
      <c r="BA7" s="133">
        <f t="shared" si="24"/>
        <v>2.7420856901778183</v>
      </c>
      <c r="BB7" s="125"/>
      <c r="BC7" s="136">
        <f t="shared" si="1"/>
        <v>0</v>
      </c>
      <c r="BD7" s="136">
        <f t="shared" si="2"/>
        <v>3.0474932997623174E-5</v>
      </c>
      <c r="BE7" s="136">
        <f t="shared" si="3"/>
        <v>1.9313706676712072</v>
      </c>
      <c r="BF7" s="136">
        <f t="shared" si="4"/>
        <v>6.6209865758416225E-2</v>
      </c>
      <c r="BG7" s="136">
        <f t="shared" si="5"/>
        <v>6.2143112871269439E-2</v>
      </c>
      <c r="BH7" s="136">
        <f t="shared" si="6"/>
        <v>0</v>
      </c>
      <c r="BI7" s="136">
        <f t="shared" si="7"/>
        <v>0.94020526128056847</v>
      </c>
      <c r="BJ7" s="136">
        <f t="shared" si="8"/>
        <v>0</v>
      </c>
      <c r="BK7" s="39">
        <f t="shared" si="9"/>
        <v>0</v>
      </c>
      <c r="BL7" s="39">
        <f t="shared" si="10"/>
        <v>0</v>
      </c>
      <c r="BM7" s="39">
        <f t="shared" si="11"/>
        <v>0</v>
      </c>
      <c r="BN7" s="39">
        <f t="shared" si="12"/>
        <v>0</v>
      </c>
      <c r="BO7" s="39">
        <f t="shared" si="13"/>
        <v>0</v>
      </c>
      <c r="BP7" s="39">
        <f t="shared" si="14"/>
        <v>0</v>
      </c>
      <c r="BQ7" s="39">
        <f t="shared" si="15"/>
        <v>0</v>
      </c>
      <c r="BR7" s="39">
        <f t="shared" si="16"/>
        <v>0</v>
      </c>
      <c r="BS7" s="39">
        <f t="shared" si="17"/>
        <v>0</v>
      </c>
      <c r="BT7" s="39">
        <f t="shared" si="18"/>
        <v>0</v>
      </c>
      <c r="BU7" s="39">
        <f t="shared" si="19"/>
        <v>0</v>
      </c>
      <c r="BV7" s="39">
        <f t="shared" si="20"/>
        <v>4</v>
      </c>
      <c r="BW7" s="54"/>
      <c r="BX7" s="56"/>
      <c r="BY7" s="125">
        <f t="shared" ref="BY7" si="30">SUM(BC7:BM7)</f>
        <v>2.9999593825144588</v>
      </c>
      <c r="BZ7" s="125">
        <f t="shared" ref="BZ7" si="31">BQ7+BR7+BV7</f>
        <v>4</v>
      </c>
      <c r="CA7" s="135"/>
    </row>
    <row r="8" spans="1:79" ht="16" customHeight="1">
      <c r="A8" s="4"/>
      <c r="B8" s="57" t="s">
        <v>506</v>
      </c>
      <c r="C8" s="15" t="s">
        <v>508</v>
      </c>
      <c r="D8" s="15" t="s">
        <v>507</v>
      </c>
      <c r="E8" s="39">
        <v>2</v>
      </c>
      <c r="F8" s="39">
        <v>1273</v>
      </c>
      <c r="G8" s="39">
        <v>-9</v>
      </c>
      <c r="I8" s="138">
        <v>0</v>
      </c>
      <c r="J8" s="138">
        <v>2E-3</v>
      </c>
      <c r="K8" s="138">
        <v>35.137</v>
      </c>
      <c r="L8" s="138">
        <v>2.3889999999999998</v>
      </c>
      <c r="M8" s="138">
        <v>3.0409999999999999</v>
      </c>
      <c r="N8" s="138">
        <v>0</v>
      </c>
      <c r="O8" s="138">
        <v>15.715</v>
      </c>
      <c r="P8" s="138">
        <v>0</v>
      </c>
      <c r="Q8" s="138">
        <v>0</v>
      </c>
      <c r="R8" s="138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43.716999999999999</v>
      </c>
      <c r="AD8" s="54"/>
      <c r="AE8" s="24">
        <f t="shared" ref="AE8" si="32">SUM(I8:AD8)</f>
        <v>100.001</v>
      </c>
      <c r="AF8" s="24"/>
      <c r="AG8" s="76">
        <f t="shared" si="0"/>
        <v>0.32822542320132042</v>
      </c>
      <c r="AH8" s="118">
        <v>1</v>
      </c>
      <c r="AI8" s="106">
        <f t="shared" ref="AI8" si="33">((BV8-BC8*2-BD8*2-BE8*3/2-BF8*3/2-BH8-BI8-BJ8-BK8-BL8*1/2-BM8*1/2-BN8*5/2-BO8*2-BP8-BT8*2)-BG8)*2</f>
        <v>2.6165213372594059E-2</v>
      </c>
      <c r="AJ8" s="106">
        <f t="shared" ref="AJ8" si="34">BG8-AI8</f>
        <v>5.355199170370302E-2</v>
      </c>
      <c r="AK8" s="118"/>
      <c r="AL8" s="118"/>
      <c r="AM8" s="118"/>
      <c r="AN8" s="118"/>
      <c r="AO8" s="129"/>
      <c r="AP8" s="129"/>
      <c r="AQ8" s="129"/>
      <c r="AR8" s="129"/>
      <c r="AS8" s="129"/>
      <c r="AT8" s="129"/>
      <c r="AU8" s="130"/>
      <c r="AV8" s="44" t="s">
        <v>38</v>
      </c>
      <c r="AW8" s="128"/>
      <c r="AX8" s="131" t="s">
        <v>14</v>
      </c>
      <c r="AY8" s="132">
        <v>4</v>
      </c>
      <c r="AZ8" s="128"/>
      <c r="BA8" s="133">
        <f t="shared" ref="BA8" si="35">IF(AX8="O",AC8/15.9995,
IF(AX8="S",AB8/32.065,
IF(AX8="F",W8/18.998403
)))</f>
        <v>2.7323978874339825</v>
      </c>
      <c r="BB8" s="125"/>
      <c r="BC8" s="136">
        <f t="shared" si="1"/>
        <v>0</v>
      </c>
      <c r="BD8" s="136">
        <f t="shared" si="2"/>
        <v>6.116596566423697E-5</v>
      </c>
      <c r="BE8" s="136">
        <f t="shared" si="3"/>
        <v>1.9064238734915187</v>
      </c>
      <c r="BF8" s="136">
        <f t="shared" si="4"/>
        <v>6.7261095359789858E-2</v>
      </c>
      <c r="BG8" s="136">
        <f t="shared" si="5"/>
        <v>7.9717205076297079E-2</v>
      </c>
      <c r="BH8" s="136">
        <f t="shared" si="6"/>
        <v>0</v>
      </c>
      <c r="BI8" s="136">
        <f t="shared" si="7"/>
        <v>0.94655040302911453</v>
      </c>
      <c r="BJ8" s="136">
        <f t="shared" si="8"/>
        <v>0</v>
      </c>
      <c r="BK8" s="39">
        <f t="shared" si="9"/>
        <v>0</v>
      </c>
      <c r="BL8" s="39">
        <f t="shared" si="10"/>
        <v>0</v>
      </c>
      <c r="BM8" s="39">
        <f t="shared" si="11"/>
        <v>0</v>
      </c>
      <c r="BN8" s="39">
        <f t="shared" si="12"/>
        <v>0</v>
      </c>
      <c r="BO8" s="39">
        <f t="shared" si="13"/>
        <v>0</v>
      </c>
      <c r="BP8" s="39">
        <f t="shared" si="14"/>
        <v>0</v>
      </c>
      <c r="BQ8" s="39">
        <f t="shared" si="15"/>
        <v>0</v>
      </c>
      <c r="BR8" s="39">
        <f t="shared" si="16"/>
        <v>0</v>
      </c>
      <c r="BS8" s="39">
        <f t="shared" si="17"/>
        <v>0</v>
      </c>
      <c r="BT8" s="39">
        <f t="shared" si="18"/>
        <v>0</v>
      </c>
      <c r="BU8" s="39">
        <f t="shared" si="19"/>
        <v>0</v>
      </c>
      <c r="BV8" s="39">
        <f t="shared" si="20"/>
        <v>4</v>
      </c>
      <c r="BW8" s="54"/>
      <c r="BX8" s="56"/>
      <c r="BY8" s="125">
        <f t="shared" ref="BY8" si="36">SUM(BC8:BM8)</f>
        <v>3.0000137429223841</v>
      </c>
      <c r="BZ8" s="125">
        <f t="shared" ref="BZ8" si="37">BQ8+BR8+BV8</f>
        <v>4</v>
      </c>
      <c r="CA8" s="135"/>
    </row>
    <row r="9" spans="1:79" ht="16" customHeight="1">
      <c r="A9" s="4"/>
      <c r="B9" s="5"/>
      <c r="C9" s="15"/>
      <c r="D9" s="15"/>
      <c r="I9" s="60"/>
      <c r="J9" s="60"/>
      <c r="K9" s="60"/>
      <c r="L9" s="60"/>
      <c r="M9" s="60"/>
      <c r="N9" s="60"/>
      <c r="O9" s="60"/>
      <c r="P9" s="60"/>
      <c r="Q9" s="60"/>
      <c r="R9" s="60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54"/>
      <c r="AE9" s="24"/>
      <c r="AF9" s="24"/>
      <c r="AG9" s="76"/>
      <c r="AH9" s="129"/>
      <c r="AI9" s="106"/>
      <c r="AJ9" s="106"/>
      <c r="AK9" s="118"/>
      <c r="AL9" s="118"/>
      <c r="AM9" s="118"/>
      <c r="AN9" s="118"/>
      <c r="AO9" s="129"/>
      <c r="AP9" s="129"/>
      <c r="AQ9" s="129"/>
      <c r="AR9" s="129"/>
      <c r="AS9" s="129"/>
      <c r="AT9" s="129"/>
      <c r="AU9" s="130"/>
      <c r="AV9" s="68"/>
      <c r="AX9" s="137"/>
      <c r="BA9" s="133"/>
      <c r="BB9" s="125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138"/>
      <c r="BR9" s="56"/>
      <c r="BS9" s="56"/>
      <c r="BT9" s="56"/>
      <c r="BU9" s="56"/>
      <c r="BV9" s="56"/>
      <c r="BW9" s="54"/>
      <c r="BX9" s="56"/>
      <c r="BY9" s="125"/>
      <c r="BZ9" s="125"/>
      <c r="CA9" s="135"/>
    </row>
    <row r="10" spans="1:79" ht="16" customHeight="1">
      <c r="A10" s="4"/>
      <c r="B10" s="5"/>
      <c r="C10" s="15"/>
      <c r="D10" s="15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54"/>
      <c r="AE10" s="24"/>
      <c r="AF10" s="24"/>
      <c r="AG10" s="76"/>
      <c r="AH10" s="129"/>
      <c r="AI10" s="106"/>
      <c r="AJ10" s="106"/>
      <c r="AK10" s="118"/>
      <c r="AL10" s="118"/>
      <c r="AM10" s="118"/>
      <c r="AN10" s="118"/>
      <c r="AO10" s="129"/>
      <c r="AP10" s="129"/>
      <c r="AQ10" s="129"/>
      <c r="AR10" s="129"/>
      <c r="AS10" s="129"/>
      <c r="AT10" s="129"/>
      <c r="AU10" s="130"/>
      <c r="AV10" s="68"/>
      <c r="AX10" s="137"/>
      <c r="AZ10" s="128"/>
      <c r="BA10" s="133"/>
      <c r="BB10" s="125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138"/>
      <c r="BR10" s="56"/>
      <c r="BS10" s="56"/>
      <c r="BT10" s="56"/>
      <c r="BU10" s="56"/>
      <c r="BV10" s="56"/>
      <c r="BW10" s="54"/>
      <c r="BX10" s="56"/>
      <c r="BY10" s="125"/>
      <c r="BZ10" s="125"/>
      <c r="CA10" s="135"/>
    </row>
    <row r="11" spans="1:79" ht="16" customHeight="1">
      <c r="A11" s="4"/>
      <c r="B11" s="5"/>
      <c r="C11" s="15"/>
      <c r="D11" s="15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4"/>
      <c r="AE11" s="24"/>
      <c r="AF11" s="89"/>
      <c r="AG11" s="139"/>
      <c r="AH11" s="129"/>
      <c r="AI11" s="106"/>
      <c r="AJ11" s="106"/>
      <c r="AK11" s="118"/>
      <c r="AL11" s="118"/>
      <c r="AM11" s="118"/>
      <c r="AN11" s="118"/>
      <c r="AO11" s="129"/>
      <c r="AP11" s="129"/>
      <c r="AQ11" s="129"/>
      <c r="AR11" s="129"/>
      <c r="AS11" s="129"/>
      <c r="AT11" s="129"/>
      <c r="AU11" s="130"/>
      <c r="AV11" s="68"/>
      <c r="AX11" s="137"/>
      <c r="AZ11" s="128"/>
      <c r="BA11" s="133"/>
      <c r="BB11" s="125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138"/>
      <c r="BR11" s="56"/>
      <c r="BS11" s="56"/>
      <c r="BT11" s="56"/>
      <c r="BU11" s="56"/>
      <c r="BV11" s="56"/>
      <c r="BW11" s="54"/>
      <c r="BX11" s="56"/>
      <c r="BY11" s="125"/>
      <c r="BZ11" s="125"/>
      <c r="CA11" s="135"/>
    </row>
    <row r="12" spans="1:79" ht="16" customHeight="1">
      <c r="A12" s="4"/>
      <c r="B12" s="5"/>
      <c r="C12" s="15"/>
      <c r="D12" s="15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54"/>
      <c r="AE12" s="24"/>
      <c r="AF12" s="89"/>
      <c r="AG12" s="139"/>
      <c r="AH12" s="129"/>
      <c r="AI12" s="106"/>
      <c r="AJ12" s="106"/>
      <c r="AK12" s="118"/>
      <c r="AL12" s="118"/>
      <c r="AM12" s="118"/>
      <c r="AN12" s="118"/>
      <c r="AO12" s="129"/>
      <c r="AP12" s="129"/>
      <c r="AQ12" s="129"/>
      <c r="AR12" s="129"/>
      <c r="AS12" s="129"/>
      <c r="AT12" s="129"/>
      <c r="AU12" s="130"/>
      <c r="AV12" s="68"/>
      <c r="AX12" s="137"/>
      <c r="BA12" s="133"/>
      <c r="BB12" s="125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138"/>
      <c r="BR12" s="56"/>
      <c r="BS12" s="56"/>
      <c r="BT12" s="56"/>
      <c r="BU12" s="56"/>
      <c r="BV12" s="56"/>
      <c r="BW12" s="54"/>
      <c r="BX12" s="56"/>
      <c r="BY12" s="125"/>
      <c r="BZ12" s="125"/>
      <c r="CA12" s="135"/>
    </row>
    <row r="13" spans="1:79" ht="16" customHeight="1">
      <c r="A13" s="4"/>
      <c r="B13" s="5"/>
      <c r="C13" s="15"/>
      <c r="D13" s="15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54"/>
      <c r="AE13" s="24"/>
      <c r="AF13" s="89"/>
      <c r="AG13" s="139"/>
      <c r="AH13" s="129"/>
      <c r="AI13" s="106"/>
      <c r="AJ13" s="106"/>
      <c r="AK13" s="118"/>
      <c r="AL13" s="118"/>
      <c r="AM13" s="118"/>
      <c r="AN13" s="118"/>
      <c r="AO13" s="129"/>
      <c r="AP13" s="129"/>
      <c r="AQ13" s="129"/>
      <c r="AR13" s="129"/>
      <c r="AS13" s="129"/>
      <c r="AT13" s="129"/>
      <c r="AU13" s="130"/>
      <c r="AV13" s="68"/>
      <c r="AX13" s="137"/>
      <c r="BA13" s="133"/>
      <c r="BB13" s="125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138"/>
      <c r="BR13" s="56"/>
      <c r="BS13" s="56"/>
      <c r="BT13" s="56"/>
      <c r="BU13" s="56"/>
      <c r="BV13" s="56"/>
      <c r="BW13" s="54"/>
      <c r="BX13" s="56"/>
      <c r="BY13" s="125"/>
      <c r="BZ13" s="125"/>
      <c r="CA13" s="135"/>
    </row>
    <row r="14" spans="1:79" ht="16" customHeight="1">
      <c r="A14" s="4"/>
      <c r="B14" s="5"/>
      <c r="C14" s="15"/>
      <c r="D14" s="15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54"/>
      <c r="AE14" s="24"/>
      <c r="AF14" s="89"/>
      <c r="AG14" s="139"/>
      <c r="AH14" s="129"/>
      <c r="AI14" s="106"/>
      <c r="AJ14" s="106"/>
      <c r="AK14" s="118"/>
      <c r="AL14" s="118"/>
      <c r="AM14" s="118"/>
      <c r="AN14" s="118"/>
      <c r="AO14" s="129"/>
      <c r="AP14" s="129"/>
      <c r="AQ14" s="129"/>
      <c r="AR14" s="129"/>
      <c r="AS14" s="129"/>
      <c r="AT14" s="129"/>
      <c r="AU14" s="130"/>
      <c r="AV14" s="68"/>
      <c r="AX14" s="137"/>
      <c r="BA14" s="133"/>
      <c r="BB14" s="125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138"/>
      <c r="BR14" s="56"/>
      <c r="BS14" s="56"/>
      <c r="BT14" s="56"/>
      <c r="BU14" s="56"/>
      <c r="BV14" s="56"/>
      <c r="BW14" s="54"/>
      <c r="BX14" s="56"/>
      <c r="BY14" s="125"/>
      <c r="BZ14" s="125"/>
      <c r="CA14" s="135"/>
    </row>
    <row r="15" spans="1:79" ht="16" customHeight="1">
      <c r="A15" s="4"/>
      <c r="B15" s="5"/>
      <c r="C15" s="15"/>
      <c r="D15" s="15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54"/>
      <c r="AE15" s="24"/>
      <c r="AF15" s="89"/>
      <c r="AG15" s="139"/>
      <c r="AH15" s="129"/>
      <c r="AI15" s="106"/>
      <c r="AJ15" s="106"/>
      <c r="AK15" s="118"/>
      <c r="AL15" s="118"/>
      <c r="AM15" s="118"/>
      <c r="AN15" s="118"/>
      <c r="AO15" s="129"/>
      <c r="AP15" s="129"/>
      <c r="AQ15" s="129"/>
      <c r="AR15" s="129"/>
      <c r="AS15" s="129"/>
      <c r="AT15" s="129"/>
      <c r="AU15" s="130"/>
      <c r="AV15" s="68"/>
      <c r="AX15" s="137"/>
      <c r="BA15" s="133"/>
      <c r="BB15" s="125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138"/>
      <c r="BR15" s="56"/>
      <c r="BS15" s="56"/>
      <c r="BT15" s="56"/>
      <c r="BU15" s="56"/>
      <c r="BV15" s="56"/>
      <c r="BW15" s="54"/>
      <c r="BX15" s="56"/>
      <c r="BY15" s="125"/>
      <c r="BZ15" s="125"/>
      <c r="CA15" s="135"/>
    </row>
    <row r="16" spans="1:79" ht="16" customHeight="1">
      <c r="A16" s="4"/>
      <c r="C16" s="15"/>
      <c r="D16" s="15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54"/>
      <c r="AE16" s="24"/>
      <c r="AF16" s="89"/>
      <c r="AG16" s="139"/>
      <c r="AH16" s="129"/>
      <c r="AI16" s="106"/>
      <c r="AJ16" s="106"/>
      <c r="AK16" s="118"/>
      <c r="AL16" s="118"/>
      <c r="AM16" s="118"/>
      <c r="AN16" s="118"/>
      <c r="AO16" s="129"/>
      <c r="AP16" s="129"/>
      <c r="AQ16" s="129"/>
      <c r="AR16" s="129"/>
      <c r="AS16" s="129"/>
      <c r="AT16" s="129"/>
      <c r="AU16" s="130"/>
      <c r="AV16" s="68"/>
      <c r="AX16" s="137"/>
      <c r="BA16" s="133"/>
      <c r="BB16" s="125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138"/>
      <c r="BR16" s="56"/>
      <c r="BS16" s="56"/>
      <c r="BT16" s="56"/>
      <c r="BU16" s="56"/>
      <c r="BV16" s="56"/>
      <c r="BW16" s="54"/>
      <c r="BX16" s="56"/>
      <c r="BY16" s="125"/>
      <c r="BZ16" s="125"/>
      <c r="CA16" s="135"/>
    </row>
    <row r="17" spans="1:79" ht="16" customHeight="1">
      <c r="A17" s="4"/>
      <c r="B17" s="5"/>
      <c r="C17" s="15"/>
      <c r="D17" s="15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54"/>
      <c r="AE17" s="24"/>
      <c r="AF17" s="89"/>
      <c r="AG17" s="139"/>
      <c r="AH17" s="129"/>
      <c r="AI17" s="106"/>
      <c r="AJ17" s="106"/>
      <c r="AK17" s="118"/>
      <c r="AL17" s="118"/>
      <c r="AM17" s="118"/>
      <c r="AN17" s="118"/>
      <c r="AO17" s="129"/>
      <c r="AP17" s="129"/>
      <c r="AQ17" s="129"/>
      <c r="AR17" s="129"/>
      <c r="AS17" s="129"/>
      <c r="AT17" s="129"/>
      <c r="AU17" s="130"/>
      <c r="AV17" s="68"/>
      <c r="AX17" s="137"/>
      <c r="BA17" s="133"/>
      <c r="BB17" s="125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138"/>
      <c r="BR17" s="56"/>
      <c r="BS17" s="56"/>
      <c r="BT17" s="56"/>
      <c r="BU17" s="56"/>
      <c r="BV17" s="56"/>
      <c r="BW17" s="54"/>
      <c r="BX17" s="56"/>
      <c r="BY17" s="125"/>
      <c r="BZ17" s="125"/>
      <c r="CA17" s="135"/>
    </row>
    <row r="18" spans="1:79" ht="16" customHeight="1">
      <c r="A18" s="4"/>
      <c r="B18" s="5"/>
      <c r="C18" s="15"/>
      <c r="D18" s="15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9"/>
      <c r="V18" s="9"/>
      <c r="W18" s="9"/>
      <c r="X18" s="9"/>
      <c r="Y18" s="9"/>
      <c r="Z18" s="9"/>
      <c r="AA18" s="9"/>
      <c r="AB18" s="9"/>
      <c r="AC18" s="9"/>
      <c r="AE18" s="24"/>
      <c r="AF18" s="89"/>
      <c r="AG18" s="139"/>
      <c r="AH18" s="129"/>
      <c r="AI18" s="106"/>
      <c r="AJ18" s="106"/>
      <c r="AK18" s="118"/>
      <c r="AL18" s="118"/>
      <c r="AM18" s="118"/>
      <c r="AN18" s="118"/>
      <c r="AO18" s="129"/>
      <c r="AP18" s="129"/>
      <c r="AQ18" s="129"/>
      <c r="AR18" s="129"/>
      <c r="AS18" s="129"/>
      <c r="AT18" s="129"/>
      <c r="AU18" s="130"/>
      <c r="AV18" s="68"/>
      <c r="AX18" s="137"/>
      <c r="BA18" s="133"/>
      <c r="BB18" s="125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138"/>
      <c r="BR18" s="56"/>
      <c r="BS18" s="56"/>
      <c r="BT18" s="56"/>
      <c r="BU18" s="56"/>
      <c r="BV18" s="56"/>
      <c r="BW18" s="54"/>
      <c r="BX18" s="56"/>
      <c r="BY18" s="125"/>
      <c r="BZ18" s="125"/>
    </row>
    <row r="19" spans="1:79" ht="16" customHeight="1">
      <c r="A19" s="4"/>
      <c r="C19" s="15"/>
      <c r="D19" s="15"/>
      <c r="E19" s="128"/>
      <c r="F19" s="128"/>
      <c r="G19" s="128"/>
      <c r="H19" s="12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54"/>
      <c r="AE19" s="24"/>
      <c r="AF19" s="89"/>
      <c r="AG19" s="139"/>
      <c r="AH19" s="129"/>
      <c r="AI19" s="106"/>
      <c r="AJ19" s="106"/>
      <c r="AK19" s="118"/>
      <c r="AL19" s="118"/>
      <c r="AM19" s="118"/>
      <c r="AN19" s="118"/>
      <c r="AO19" s="129"/>
      <c r="AP19" s="129"/>
      <c r="AQ19" s="129"/>
      <c r="AR19" s="129"/>
      <c r="AS19" s="129"/>
      <c r="AT19" s="129"/>
      <c r="AU19" s="130"/>
      <c r="AV19" s="68"/>
      <c r="AX19" s="137"/>
      <c r="BA19" s="133"/>
      <c r="BB19" s="125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138"/>
      <c r="BR19" s="56"/>
      <c r="BS19" s="56"/>
      <c r="BT19" s="56"/>
      <c r="BU19" s="56"/>
      <c r="BV19" s="56"/>
      <c r="BW19" s="54"/>
      <c r="BX19" s="56"/>
      <c r="BY19" s="125"/>
      <c r="BZ19" s="125"/>
    </row>
    <row r="20" spans="1:79" ht="16" customHeight="1">
      <c r="A20" s="4"/>
      <c r="B20" s="5"/>
      <c r="C20" s="15"/>
      <c r="D20" s="15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54"/>
      <c r="AE20" s="24"/>
      <c r="AF20" s="89"/>
      <c r="AG20" s="139"/>
      <c r="AH20" s="129"/>
      <c r="AI20" s="106"/>
      <c r="AJ20" s="106"/>
      <c r="AK20" s="118"/>
      <c r="AL20" s="118"/>
      <c r="AM20" s="118"/>
      <c r="AN20" s="118"/>
      <c r="AO20" s="129"/>
      <c r="AP20" s="129"/>
      <c r="AQ20" s="129"/>
      <c r="AR20" s="129"/>
      <c r="AS20" s="129"/>
      <c r="AT20" s="129"/>
      <c r="AU20" s="130"/>
      <c r="AV20" s="68"/>
      <c r="AX20" s="137"/>
      <c r="BA20" s="133"/>
      <c r="BB20" s="125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138"/>
      <c r="BR20" s="56"/>
      <c r="BS20" s="56"/>
      <c r="BT20" s="56"/>
      <c r="BU20" s="56"/>
      <c r="BV20" s="56"/>
      <c r="BW20" s="54"/>
      <c r="BX20" s="56"/>
      <c r="BY20" s="125"/>
      <c r="BZ20" s="125"/>
      <c r="CA20" s="135"/>
    </row>
    <row r="21" spans="1:79" ht="16" customHeight="1">
      <c r="A21" s="4"/>
      <c r="C21" s="15"/>
      <c r="D21" s="15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54"/>
      <c r="AE21" s="24"/>
      <c r="AF21" s="89"/>
      <c r="AG21" s="139"/>
      <c r="AH21" s="129"/>
      <c r="AI21" s="106"/>
      <c r="AJ21" s="106"/>
      <c r="AK21" s="118"/>
      <c r="AL21" s="118"/>
      <c r="AM21" s="118"/>
      <c r="AN21" s="118"/>
      <c r="AO21" s="129"/>
      <c r="AP21" s="129"/>
      <c r="AQ21" s="129"/>
      <c r="AR21" s="129"/>
      <c r="AS21" s="129"/>
      <c r="AT21" s="129"/>
      <c r="AU21" s="130"/>
      <c r="AV21" s="68"/>
      <c r="AX21" s="137"/>
      <c r="BA21" s="133"/>
      <c r="BB21" s="125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138"/>
      <c r="BR21" s="56"/>
      <c r="BS21" s="56"/>
      <c r="BT21" s="56"/>
      <c r="BU21" s="56"/>
      <c r="BV21" s="56"/>
      <c r="BW21" s="54"/>
      <c r="BX21" s="56"/>
      <c r="BY21" s="125"/>
      <c r="BZ21" s="125"/>
      <c r="CA21" s="135"/>
    </row>
    <row r="22" spans="1:79" ht="16" customHeight="1">
      <c r="A22" s="4"/>
      <c r="B22" s="5"/>
      <c r="C22" s="15"/>
      <c r="D22" s="15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54"/>
      <c r="AE22" s="24"/>
      <c r="AF22" s="89"/>
      <c r="AG22" s="139"/>
      <c r="AH22" s="129"/>
      <c r="AI22" s="106"/>
      <c r="AJ22" s="106"/>
      <c r="AK22" s="118"/>
      <c r="AL22" s="118"/>
      <c r="AM22" s="118"/>
      <c r="AN22" s="118"/>
      <c r="AO22" s="129"/>
      <c r="AP22" s="129"/>
      <c r="AQ22" s="129"/>
      <c r="AR22" s="129"/>
      <c r="AS22" s="129"/>
      <c r="AT22" s="129"/>
      <c r="AU22" s="130"/>
      <c r="AV22" s="68"/>
      <c r="AX22" s="137"/>
      <c r="BA22" s="133"/>
      <c r="BB22" s="125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138"/>
      <c r="BR22" s="56"/>
      <c r="BS22" s="56"/>
      <c r="BT22" s="56"/>
      <c r="BU22" s="56"/>
      <c r="BV22" s="56"/>
      <c r="BW22" s="54"/>
      <c r="BX22" s="56"/>
      <c r="BY22" s="125"/>
      <c r="BZ22" s="125"/>
      <c r="CA22" s="135"/>
    </row>
    <row r="23" spans="1:79" ht="16" customHeight="1">
      <c r="A23" s="4"/>
      <c r="C23" s="15"/>
      <c r="D23" s="15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54"/>
      <c r="AE23" s="24"/>
      <c r="AF23" s="89"/>
      <c r="AG23" s="139"/>
      <c r="AH23" s="129"/>
      <c r="AI23" s="106"/>
      <c r="AJ23" s="106"/>
      <c r="AK23" s="118"/>
      <c r="AL23" s="118"/>
      <c r="AM23" s="118"/>
      <c r="AN23" s="118"/>
      <c r="AO23" s="129"/>
      <c r="AP23" s="129"/>
      <c r="AQ23" s="129"/>
      <c r="AR23" s="129"/>
      <c r="AS23" s="129"/>
      <c r="AT23" s="129"/>
      <c r="AU23" s="130"/>
      <c r="AV23" s="68"/>
      <c r="AX23" s="137"/>
      <c r="BA23" s="133"/>
      <c r="BB23" s="125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138"/>
      <c r="BR23" s="56"/>
      <c r="BS23" s="56"/>
      <c r="BT23" s="56"/>
      <c r="BU23" s="56"/>
      <c r="BV23" s="56"/>
      <c r="BW23" s="54"/>
      <c r="BX23" s="56"/>
      <c r="BY23" s="125"/>
      <c r="BZ23" s="125"/>
      <c r="CA23" s="135"/>
    </row>
    <row r="24" spans="1:79" ht="16" customHeight="1">
      <c r="A24" s="4"/>
      <c r="B24" s="5"/>
      <c r="C24" s="15"/>
      <c r="D24" s="15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54"/>
      <c r="AE24" s="24"/>
      <c r="AF24" s="89"/>
      <c r="AG24" s="139"/>
      <c r="AH24" s="129"/>
      <c r="AI24" s="106"/>
      <c r="AJ24" s="106"/>
      <c r="AK24" s="118"/>
      <c r="AL24" s="118"/>
      <c r="AM24" s="118"/>
      <c r="AN24" s="118"/>
      <c r="AO24" s="129"/>
      <c r="AP24" s="129"/>
      <c r="AQ24" s="129"/>
      <c r="AR24" s="129"/>
      <c r="AS24" s="129"/>
      <c r="AT24" s="129"/>
      <c r="AU24" s="130"/>
      <c r="AV24" s="68"/>
      <c r="AX24" s="137"/>
      <c r="BA24" s="133"/>
      <c r="BB24" s="125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138"/>
      <c r="BR24" s="56"/>
      <c r="BS24" s="56"/>
      <c r="BT24" s="56"/>
      <c r="BU24" s="56"/>
      <c r="BV24" s="56"/>
      <c r="BW24" s="54"/>
      <c r="BX24" s="56"/>
      <c r="BY24" s="125"/>
      <c r="BZ24" s="125"/>
      <c r="CA24" s="135"/>
    </row>
    <row r="25" spans="1:79" ht="16" customHeight="1">
      <c r="A25" s="4"/>
      <c r="C25" s="15"/>
      <c r="D25" s="98"/>
      <c r="I25" s="60"/>
      <c r="J25" s="60"/>
      <c r="K25" s="60"/>
      <c r="L25" s="60"/>
      <c r="M25" s="60"/>
      <c r="N25" s="60"/>
      <c r="O25" s="60"/>
      <c r="P25" s="60"/>
      <c r="Q25" s="60"/>
      <c r="R25" s="60"/>
      <c r="U25" s="9"/>
      <c r="V25" s="9"/>
      <c r="W25" s="9"/>
      <c r="X25" s="9"/>
      <c r="Y25" s="9"/>
      <c r="Z25" s="9"/>
      <c r="AA25" s="9"/>
      <c r="AC25" s="9"/>
      <c r="AE25" s="24"/>
      <c r="AF25" s="89"/>
      <c r="AG25" s="139"/>
      <c r="AH25" s="129"/>
      <c r="AI25" s="106"/>
      <c r="AJ25" s="106"/>
      <c r="AK25" s="118"/>
      <c r="AL25" s="118"/>
      <c r="AM25" s="118"/>
      <c r="AN25" s="118"/>
      <c r="AO25" s="129"/>
      <c r="AP25" s="129"/>
      <c r="AQ25" s="129"/>
      <c r="AR25" s="129"/>
      <c r="AS25" s="129"/>
      <c r="AT25" s="129"/>
      <c r="AU25" s="130"/>
      <c r="AV25" s="68"/>
      <c r="AX25" s="137"/>
      <c r="BA25" s="133"/>
      <c r="BB25" s="125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138"/>
      <c r="BR25" s="56"/>
      <c r="BS25" s="56"/>
      <c r="BT25" s="56"/>
      <c r="BU25" s="56"/>
      <c r="BV25" s="56"/>
      <c r="BW25" s="54"/>
      <c r="BX25" s="56"/>
      <c r="BY25" s="125"/>
      <c r="BZ25" s="125"/>
    </row>
    <row r="26" spans="1:79" ht="16" customHeight="1">
      <c r="A26" s="4"/>
      <c r="C26" s="15"/>
      <c r="I26" s="60"/>
      <c r="J26" s="60"/>
      <c r="K26" s="60"/>
      <c r="L26" s="60"/>
      <c r="M26" s="60"/>
      <c r="N26" s="60"/>
      <c r="O26" s="60"/>
      <c r="P26" s="60"/>
      <c r="Q26" s="60"/>
      <c r="R26" s="60"/>
      <c r="U26" s="9"/>
      <c r="V26" s="9"/>
      <c r="W26" s="9"/>
      <c r="X26" s="9"/>
      <c r="Y26" s="9"/>
      <c r="Z26" s="9"/>
      <c r="AA26" s="9"/>
      <c r="AB26" s="9"/>
      <c r="AC26" s="9"/>
      <c r="AE26" s="24"/>
      <c r="AF26" s="89"/>
      <c r="AG26" s="139"/>
      <c r="AH26" s="129"/>
      <c r="AI26" s="106"/>
      <c r="AJ26" s="106"/>
      <c r="AK26" s="118"/>
      <c r="AL26" s="118"/>
      <c r="AM26" s="118"/>
      <c r="AN26" s="118"/>
      <c r="AO26" s="129"/>
      <c r="AP26" s="129"/>
      <c r="AQ26" s="129"/>
      <c r="AR26" s="129"/>
      <c r="AS26" s="129"/>
      <c r="AT26" s="129"/>
      <c r="AU26" s="130"/>
      <c r="AV26" s="68"/>
      <c r="AX26" s="137"/>
      <c r="BA26" s="133"/>
      <c r="BB26" s="125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138"/>
      <c r="BR26" s="56"/>
      <c r="BS26" s="56"/>
      <c r="BT26" s="56"/>
      <c r="BU26" s="56"/>
      <c r="BV26" s="56"/>
      <c r="BW26" s="54"/>
      <c r="BX26" s="56"/>
      <c r="BY26" s="125"/>
      <c r="BZ26" s="125"/>
    </row>
    <row r="27" spans="1:79" ht="16" customHeight="1">
      <c r="A27" s="4"/>
      <c r="C27" s="15"/>
      <c r="I27" s="60"/>
      <c r="J27" s="60"/>
      <c r="K27" s="60"/>
      <c r="L27" s="60"/>
      <c r="M27" s="60"/>
      <c r="N27" s="60"/>
      <c r="O27" s="60"/>
      <c r="P27" s="60"/>
      <c r="Q27" s="60"/>
      <c r="R27" s="60"/>
      <c r="U27" s="9"/>
      <c r="V27" s="9"/>
      <c r="W27" s="9"/>
      <c r="X27" s="9"/>
      <c r="Y27" s="9"/>
      <c r="Z27" s="9"/>
      <c r="AA27" s="9"/>
      <c r="AC27" s="9"/>
      <c r="AE27" s="24"/>
      <c r="AF27" s="89"/>
      <c r="AG27" s="139"/>
      <c r="AH27" s="129"/>
      <c r="AI27" s="106"/>
      <c r="AJ27" s="106"/>
      <c r="AK27" s="118"/>
      <c r="AL27" s="118"/>
      <c r="AM27" s="118"/>
      <c r="AN27" s="118"/>
      <c r="AO27" s="129"/>
      <c r="AP27" s="129"/>
      <c r="AQ27" s="129"/>
      <c r="AR27" s="129"/>
      <c r="AS27" s="129"/>
      <c r="AT27" s="129"/>
      <c r="AU27" s="130"/>
      <c r="AV27" s="68"/>
      <c r="AX27" s="137"/>
      <c r="BA27" s="133"/>
      <c r="BB27" s="125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138"/>
      <c r="BR27" s="56"/>
      <c r="BS27" s="56"/>
      <c r="BT27" s="56"/>
      <c r="BU27" s="56"/>
      <c r="BV27" s="56"/>
      <c r="BW27" s="54"/>
      <c r="BX27" s="56"/>
      <c r="BY27" s="125"/>
      <c r="BZ27" s="125"/>
    </row>
    <row r="28" spans="1:79" ht="16" customHeight="1">
      <c r="A28" s="4"/>
      <c r="B28" s="5"/>
      <c r="C28" s="15"/>
      <c r="I28" s="60"/>
      <c r="J28" s="60"/>
      <c r="K28" s="60"/>
      <c r="L28" s="60"/>
      <c r="M28" s="60"/>
      <c r="N28" s="60"/>
      <c r="O28" s="60"/>
      <c r="P28" s="60"/>
      <c r="Q28" s="60"/>
      <c r="R28" s="60"/>
      <c r="U28" s="9"/>
      <c r="V28" s="9"/>
      <c r="W28" s="9"/>
      <c r="X28" s="9"/>
      <c r="Y28" s="9"/>
      <c r="Z28" s="9"/>
      <c r="AA28" s="9"/>
      <c r="AB28" s="9"/>
      <c r="AC28" s="9"/>
      <c r="AE28" s="24"/>
      <c r="AF28" s="89"/>
      <c r="AG28" s="139"/>
      <c r="AH28" s="129"/>
      <c r="AI28" s="106"/>
      <c r="AJ28" s="106"/>
      <c r="AK28" s="118"/>
      <c r="AL28" s="118"/>
      <c r="AM28" s="118"/>
      <c r="AN28" s="118"/>
      <c r="AO28" s="129"/>
      <c r="AP28" s="129"/>
      <c r="AQ28" s="129"/>
      <c r="AR28" s="129"/>
      <c r="AS28" s="129"/>
      <c r="AT28" s="129"/>
      <c r="AU28" s="130"/>
      <c r="AV28" s="68"/>
      <c r="AX28" s="137"/>
      <c r="BA28" s="133"/>
      <c r="BB28" s="125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138"/>
      <c r="BR28" s="56"/>
      <c r="BS28" s="56"/>
      <c r="BT28" s="56"/>
      <c r="BU28" s="56"/>
      <c r="BV28" s="56"/>
      <c r="BW28" s="54"/>
      <c r="BX28" s="56"/>
      <c r="BY28" s="125"/>
      <c r="BZ28" s="125"/>
    </row>
    <row r="29" spans="1:79" ht="16" customHeight="1">
      <c r="A29" s="4"/>
      <c r="B29" s="5"/>
      <c r="C29" s="15"/>
      <c r="I29" s="60"/>
      <c r="J29" s="60"/>
      <c r="K29" s="60"/>
      <c r="L29" s="60"/>
      <c r="M29" s="60"/>
      <c r="N29" s="60"/>
      <c r="O29" s="60"/>
      <c r="P29" s="60"/>
      <c r="Q29" s="60"/>
      <c r="R29" s="60"/>
      <c r="U29" s="9"/>
      <c r="V29" s="9"/>
      <c r="W29" s="9"/>
      <c r="X29" s="9"/>
      <c r="Y29" s="9"/>
      <c r="Z29" s="9"/>
      <c r="AA29" s="9"/>
      <c r="AB29" s="9"/>
      <c r="AC29" s="9"/>
      <c r="AE29" s="24"/>
      <c r="AF29" s="89"/>
      <c r="AG29" s="139"/>
      <c r="AH29" s="129"/>
      <c r="AI29" s="106"/>
      <c r="AJ29" s="106"/>
      <c r="AK29" s="118"/>
      <c r="AL29" s="118"/>
      <c r="AM29" s="118"/>
      <c r="AN29" s="118"/>
      <c r="AO29" s="129"/>
      <c r="AP29" s="129"/>
      <c r="AQ29" s="129"/>
      <c r="AR29" s="129"/>
      <c r="AS29" s="129"/>
      <c r="AT29" s="129"/>
      <c r="AU29" s="130"/>
      <c r="AV29" s="68"/>
      <c r="AX29" s="137"/>
      <c r="BA29" s="133"/>
      <c r="BB29" s="125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138"/>
      <c r="BR29" s="56"/>
      <c r="BS29" s="56"/>
      <c r="BT29" s="56"/>
      <c r="BU29" s="56"/>
      <c r="BV29" s="56"/>
      <c r="BW29" s="54"/>
      <c r="BX29" s="56"/>
      <c r="BY29" s="125"/>
      <c r="BZ29" s="125"/>
    </row>
    <row r="30" spans="1:79" ht="16" customHeight="1">
      <c r="A30" s="4"/>
      <c r="B30" s="5"/>
      <c r="C30" s="15"/>
      <c r="I30" s="60"/>
      <c r="J30" s="60"/>
      <c r="K30" s="60"/>
      <c r="L30" s="60"/>
      <c r="M30" s="60"/>
      <c r="N30" s="60"/>
      <c r="O30" s="60"/>
      <c r="P30" s="60"/>
      <c r="Q30" s="60"/>
      <c r="R30" s="60"/>
      <c r="U30" s="9"/>
      <c r="V30" s="9"/>
      <c r="W30" s="9"/>
      <c r="X30" s="9"/>
      <c r="Y30" s="9"/>
      <c r="Z30" s="9"/>
      <c r="AA30" s="9"/>
      <c r="AB30" s="9"/>
      <c r="AC30" s="9"/>
      <c r="AE30" s="24"/>
      <c r="AF30" s="89"/>
      <c r="AG30" s="139"/>
      <c r="AH30" s="129"/>
      <c r="AI30" s="106"/>
      <c r="AJ30" s="106"/>
      <c r="AK30" s="118"/>
      <c r="AL30" s="118"/>
      <c r="AM30" s="118"/>
      <c r="AN30" s="118"/>
      <c r="AO30" s="129"/>
      <c r="AP30" s="129"/>
      <c r="AQ30" s="129"/>
      <c r="AR30" s="129"/>
      <c r="AS30" s="129"/>
      <c r="AT30" s="129"/>
      <c r="AU30" s="130"/>
      <c r="AV30" s="68"/>
      <c r="AX30" s="137"/>
      <c r="BA30" s="133"/>
      <c r="BB30" s="125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138"/>
      <c r="BR30" s="56"/>
      <c r="BS30" s="56"/>
      <c r="BT30" s="56"/>
      <c r="BU30" s="56"/>
      <c r="BV30" s="56"/>
      <c r="BW30" s="54"/>
      <c r="BX30" s="56"/>
      <c r="BY30" s="125"/>
      <c r="BZ30" s="125"/>
    </row>
    <row r="31" spans="1:79" ht="16" customHeight="1">
      <c r="A31" s="4"/>
      <c r="C31" s="15"/>
      <c r="I31" s="60"/>
      <c r="J31" s="60"/>
      <c r="K31" s="60"/>
      <c r="L31" s="60"/>
      <c r="M31" s="60"/>
      <c r="N31" s="60"/>
      <c r="O31" s="60"/>
      <c r="P31" s="60"/>
      <c r="Q31" s="60"/>
      <c r="R31" s="60"/>
      <c r="U31" s="9"/>
      <c r="V31" s="9"/>
      <c r="W31" s="9"/>
      <c r="X31" s="9"/>
      <c r="Y31" s="9"/>
      <c r="Z31" s="9"/>
      <c r="AA31" s="9"/>
      <c r="AB31" s="9"/>
      <c r="AC31" s="9"/>
      <c r="AE31" s="24"/>
      <c r="AF31" s="89"/>
      <c r="AG31" s="139"/>
      <c r="AH31" s="129"/>
      <c r="AI31" s="106"/>
      <c r="AJ31" s="106"/>
      <c r="AK31" s="118"/>
      <c r="AL31" s="118"/>
      <c r="AM31" s="118"/>
      <c r="AN31" s="118"/>
      <c r="AO31" s="129"/>
      <c r="AP31" s="129"/>
      <c r="AQ31" s="129"/>
      <c r="AR31" s="129"/>
      <c r="AS31" s="129"/>
      <c r="AT31" s="129"/>
      <c r="AU31" s="130"/>
      <c r="AV31" s="107"/>
      <c r="AX31" s="137"/>
      <c r="BA31" s="133"/>
      <c r="BB31" s="125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138"/>
      <c r="BR31" s="56"/>
      <c r="BS31" s="56"/>
      <c r="BT31" s="56"/>
      <c r="BU31" s="56"/>
      <c r="BV31" s="56"/>
      <c r="BW31" s="54"/>
      <c r="BX31" s="56"/>
      <c r="BY31" s="125"/>
      <c r="BZ31" s="125"/>
    </row>
    <row r="32" spans="1:79" ht="16" customHeight="1">
      <c r="A32" s="4"/>
      <c r="C32" s="15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9"/>
      <c r="V32" s="9"/>
      <c r="W32" s="9"/>
      <c r="X32" s="9"/>
      <c r="Y32" s="9"/>
      <c r="Z32" s="9"/>
      <c r="AA32" s="9"/>
      <c r="AB32" s="9"/>
      <c r="AC32" s="9"/>
      <c r="AE32" s="24"/>
      <c r="AF32" s="89"/>
      <c r="AG32" s="139"/>
      <c r="AH32" s="129"/>
      <c r="AI32" s="106"/>
      <c r="AJ32" s="106"/>
      <c r="AK32" s="118"/>
      <c r="AL32" s="118"/>
      <c r="AM32" s="118"/>
      <c r="AN32" s="118"/>
      <c r="AO32" s="129"/>
      <c r="AP32" s="129"/>
      <c r="AQ32" s="129"/>
      <c r="AR32" s="129"/>
      <c r="AS32" s="129"/>
      <c r="AT32" s="129"/>
      <c r="AU32" s="130"/>
      <c r="AV32" s="68"/>
      <c r="AX32" s="137"/>
      <c r="BA32" s="133"/>
      <c r="BB32" s="125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138"/>
      <c r="BR32" s="56"/>
      <c r="BS32" s="56"/>
      <c r="BT32" s="56"/>
      <c r="BU32" s="56"/>
      <c r="BV32" s="56"/>
      <c r="BW32" s="54"/>
      <c r="BX32" s="56"/>
      <c r="BY32" s="125"/>
      <c r="BZ32" s="125"/>
    </row>
    <row r="33" spans="1:78" ht="16" customHeight="1">
      <c r="A33" s="4"/>
      <c r="C33" s="1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9"/>
      <c r="V33" s="9"/>
      <c r="W33" s="9"/>
      <c r="X33" s="9"/>
      <c r="Y33" s="9"/>
      <c r="Z33" s="9"/>
      <c r="AA33" s="9"/>
      <c r="AB33" s="9"/>
      <c r="AC33" s="9"/>
      <c r="AE33" s="24"/>
      <c r="AF33" s="89"/>
      <c r="AG33" s="139"/>
      <c r="AH33" s="129"/>
      <c r="AI33" s="106"/>
      <c r="AJ33" s="106"/>
      <c r="AK33" s="118"/>
      <c r="AL33" s="118"/>
      <c r="AM33" s="118"/>
      <c r="AN33" s="118"/>
      <c r="AO33" s="129"/>
      <c r="AP33" s="129"/>
      <c r="AQ33" s="129"/>
      <c r="AR33" s="129"/>
      <c r="AS33" s="129"/>
      <c r="AT33" s="129"/>
      <c r="AU33" s="130"/>
      <c r="AV33" s="108"/>
      <c r="AX33" s="137"/>
      <c r="BA33" s="133"/>
      <c r="BB33" s="125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138"/>
      <c r="BR33" s="56"/>
      <c r="BS33" s="56"/>
      <c r="BT33" s="56"/>
      <c r="BU33" s="56"/>
      <c r="BV33" s="56"/>
      <c r="BW33" s="54"/>
      <c r="BX33" s="56"/>
      <c r="BY33" s="125"/>
      <c r="BZ33" s="125"/>
    </row>
    <row r="34" spans="1:78" ht="16" customHeight="1">
      <c r="A34" s="4"/>
      <c r="C34" s="15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9"/>
      <c r="V34" s="9"/>
      <c r="W34" s="9"/>
      <c r="X34" s="9"/>
      <c r="Y34" s="9"/>
      <c r="Z34" s="9"/>
      <c r="AA34" s="9"/>
      <c r="AB34" s="9"/>
      <c r="AC34" s="9"/>
      <c r="AE34" s="24"/>
      <c r="AF34" s="89"/>
      <c r="AG34" s="139"/>
      <c r="AH34" s="129"/>
      <c r="AI34" s="106"/>
      <c r="AJ34" s="106"/>
      <c r="AK34" s="118"/>
      <c r="AL34" s="118"/>
      <c r="AM34" s="118"/>
      <c r="AN34" s="118"/>
      <c r="AO34" s="129"/>
      <c r="AP34" s="129"/>
      <c r="AQ34" s="129"/>
      <c r="AR34" s="129"/>
      <c r="AS34" s="129"/>
      <c r="AT34" s="129"/>
      <c r="AU34" s="130"/>
      <c r="AV34" s="68"/>
      <c r="AX34" s="137"/>
      <c r="BA34" s="133"/>
      <c r="BB34" s="125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138"/>
      <c r="BR34" s="56"/>
      <c r="BS34" s="56"/>
      <c r="BT34" s="56"/>
      <c r="BU34" s="56"/>
      <c r="BV34" s="56"/>
      <c r="BW34" s="54"/>
      <c r="BX34" s="56"/>
      <c r="BY34" s="125"/>
      <c r="BZ34" s="125"/>
    </row>
    <row r="35" spans="1:78" ht="16" customHeight="1">
      <c r="A35" s="4"/>
      <c r="C35" s="15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9"/>
      <c r="V35" s="9"/>
      <c r="W35" s="9"/>
      <c r="X35" s="9"/>
      <c r="Y35" s="9"/>
      <c r="Z35" s="9"/>
      <c r="AA35" s="9"/>
      <c r="AB35" s="9"/>
      <c r="AC35" s="9"/>
      <c r="AE35" s="24"/>
      <c r="AF35" s="89"/>
      <c r="AG35" s="139"/>
      <c r="AH35" s="129"/>
      <c r="AI35" s="106"/>
      <c r="AJ35" s="106"/>
      <c r="AK35" s="118"/>
      <c r="AL35" s="118"/>
      <c r="AM35" s="118"/>
      <c r="AN35" s="118"/>
      <c r="AO35" s="129"/>
      <c r="AP35" s="129"/>
      <c r="AQ35" s="129"/>
      <c r="AR35" s="129"/>
      <c r="AS35" s="129"/>
      <c r="AT35" s="129"/>
      <c r="AU35" s="130"/>
      <c r="AV35" s="68"/>
      <c r="AX35" s="137"/>
      <c r="BA35" s="133"/>
      <c r="BB35" s="125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138"/>
      <c r="BR35" s="56"/>
      <c r="BS35" s="56"/>
      <c r="BT35" s="56"/>
      <c r="BU35" s="56"/>
      <c r="BV35" s="56"/>
      <c r="BW35" s="54"/>
      <c r="BX35" s="56"/>
      <c r="BY35" s="125"/>
      <c r="BZ35" s="125"/>
    </row>
    <row r="36" spans="1:78" ht="16" customHeight="1">
      <c r="A36" s="4"/>
      <c r="C36" s="15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9"/>
      <c r="V36" s="9"/>
      <c r="W36" s="9"/>
      <c r="X36" s="9"/>
      <c r="Y36" s="9"/>
      <c r="Z36" s="9"/>
      <c r="AA36" s="9"/>
      <c r="AB36" s="9"/>
      <c r="AC36" s="9"/>
      <c r="AE36" s="24"/>
      <c r="AF36" s="89"/>
      <c r="AG36" s="139"/>
      <c r="AH36" s="129"/>
      <c r="AI36" s="106"/>
      <c r="AJ36" s="106"/>
      <c r="AK36" s="118"/>
      <c r="AL36" s="118"/>
      <c r="AM36" s="118"/>
      <c r="AN36" s="118"/>
      <c r="AO36" s="129"/>
      <c r="AP36" s="129"/>
      <c r="AQ36" s="129"/>
      <c r="AR36" s="129"/>
      <c r="AS36" s="129"/>
      <c r="AT36" s="129"/>
      <c r="AU36" s="130"/>
      <c r="AV36" s="68"/>
      <c r="AX36" s="137"/>
      <c r="BA36" s="133"/>
      <c r="BB36" s="125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138"/>
      <c r="BR36" s="56"/>
      <c r="BS36" s="56"/>
      <c r="BT36" s="56"/>
      <c r="BU36" s="56"/>
      <c r="BV36" s="56"/>
      <c r="BW36" s="54"/>
      <c r="BX36" s="56"/>
      <c r="BY36" s="125"/>
      <c r="BZ36" s="125"/>
    </row>
    <row r="37" spans="1:78" ht="16" customHeight="1">
      <c r="A37" s="4"/>
      <c r="C37" s="15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9"/>
      <c r="V37" s="9"/>
      <c r="W37" s="9"/>
      <c r="X37" s="9"/>
      <c r="Y37" s="9"/>
      <c r="Z37" s="9"/>
      <c r="AA37" s="9"/>
      <c r="AB37" s="9"/>
      <c r="AC37" s="9"/>
      <c r="AE37" s="24"/>
      <c r="AF37" s="89"/>
      <c r="AG37" s="139"/>
      <c r="AH37" s="129"/>
      <c r="AI37" s="106"/>
      <c r="AJ37" s="106"/>
      <c r="AK37" s="118"/>
      <c r="AL37" s="118"/>
      <c r="AM37" s="118"/>
      <c r="AN37" s="118"/>
      <c r="AO37" s="129"/>
      <c r="AP37" s="129"/>
      <c r="AQ37" s="129"/>
      <c r="AR37" s="129"/>
      <c r="AS37" s="129"/>
      <c r="AT37" s="129"/>
      <c r="AU37" s="130"/>
      <c r="AV37" s="68"/>
      <c r="AX37" s="137"/>
      <c r="BA37" s="133"/>
      <c r="BB37" s="125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138"/>
      <c r="BR37" s="56"/>
      <c r="BS37" s="56"/>
      <c r="BT37" s="56"/>
      <c r="BU37" s="56"/>
      <c r="BV37" s="56"/>
      <c r="BW37" s="54"/>
      <c r="BX37" s="56"/>
      <c r="BY37" s="125"/>
      <c r="BZ37" s="125"/>
    </row>
    <row r="38" spans="1:78" ht="16" customHeight="1">
      <c r="A38" s="4"/>
      <c r="C38" s="15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9"/>
      <c r="V38" s="9"/>
      <c r="W38" s="9"/>
      <c r="X38" s="9"/>
      <c r="Y38" s="9"/>
      <c r="Z38" s="9"/>
      <c r="AA38" s="9"/>
      <c r="AB38" s="9"/>
      <c r="AC38" s="9"/>
      <c r="AE38" s="24"/>
      <c r="AF38" s="89"/>
      <c r="AG38" s="139"/>
      <c r="AH38" s="129"/>
      <c r="AI38" s="106"/>
      <c r="AJ38" s="106"/>
      <c r="AK38" s="118"/>
      <c r="AL38" s="118"/>
      <c r="AM38" s="118"/>
      <c r="AN38" s="118"/>
      <c r="AO38" s="129"/>
      <c r="AP38" s="129"/>
      <c r="AQ38" s="129"/>
      <c r="AR38" s="129"/>
      <c r="AS38" s="129"/>
      <c r="AT38" s="129"/>
      <c r="AU38" s="130"/>
      <c r="AV38" s="68"/>
      <c r="AX38" s="137"/>
      <c r="BA38" s="133"/>
      <c r="BB38" s="125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138"/>
      <c r="BR38" s="56"/>
      <c r="BS38" s="56"/>
      <c r="BT38" s="56"/>
      <c r="BU38" s="56"/>
      <c r="BV38" s="56"/>
      <c r="BW38" s="54"/>
      <c r="BX38" s="56"/>
      <c r="BY38" s="125"/>
      <c r="BZ38" s="125"/>
    </row>
    <row r="39" spans="1:78" ht="16" customHeight="1">
      <c r="A39" s="4"/>
      <c r="C39" s="15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9"/>
      <c r="V39" s="9"/>
      <c r="W39" s="9"/>
      <c r="X39" s="9"/>
      <c r="Y39" s="9"/>
      <c r="Z39" s="9"/>
      <c r="AA39" s="9"/>
      <c r="AB39" s="9"/>
      <c r="AC39" s="9"/>
      <c r="AE39" s="24"/>
      <c r="AF39" s="89"/>
      <c r="AG39" s="139"/>
      <c r="AH39" s="129"/>
      <c r="AI39" s="106"/>
      <c r="AJ39" s="106"/>
      <c r="AK39" s="118"/>
      <c r="AL39" s="118"/>
      <c r="AM39" s="118"/>
      <c r="AN39" s="118"/>
      <c r="AO39" s="129"/>
      <c r="AP39" s="129"/>
      <c r="AQ39" s="129"/>
      <c r="AR39" s="129"/>
      <c r="AS39" s="129"/>
      <c r="AT39" s="129"/>
      <c r="AU39" s="130"/>
      <c r="AV39" s="68"/>
      <c r="AX39" s="137"/>
      <c r="BA39" s="133"/>
      <c r="BB39" s="125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138"/>
      <c r="BR39" s="56"/>
      <c r="BS39" s="56"/>
      <c r="BT39" s="56"/>
      <c r="BU39" s="56"/>
      <c r="BV39" s="56"/>
      <c r="BW39" s="54"/>
      <c r="BX39" s="56"/>
      <c r="BY39" s="125"/>
      <c r="BZ39" s="125"/>
    </row>
    <row r="40" spans="1:78" ht="16" customHeight="1">
      <c r="A40" s="4"/>
      <c r="C40" s="15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9"/>
      <c r="V40" s="9"/>
      <c r="W40" s="9"/>
      <c r="X40" s="9"/>
      <c r="Y40" s="9"/>
      <c r="Z40" s="9"/>
      <c r="AA40" s="9"/>
      <c r="AB40" s="9"/>
      <c r="AC40" s="9"/>
      <c r="AE40" s="24"/>
      <c r="AF40" s="89"/>
      <c r="AG40" s="139"/>
      <c r="AH40" s="129"/>
      <c r="AI40" s="106"/>
      <c r="AJ40" s="106"/>
      <c r="AK40" s="118"/>
      <c r="AL40" s="118"/>
      <c r="AM40" s="118"/>
      <c r="AN40" s="118"/>
      <c r="AO40" s="129"/>
      <c r="AP40" s="129"/>
      <c r="AQ40" s="129"/>
      <c r="AR40" s="129"/>
      <c r="AS40" s="129"/>
      <c r="AT40" s="129"/>
      <c r="AU40" s="130"/>
      <c r="AV40" s="68"/>
      <c r="AX40" s="137"/>
      <c r="BA40" s="133"/>
      <c r="BB40" s="125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138"/>
      <c r="BR40" s="56"/>
      <c r="BS40" s="56"/>
      <c r="BT40" s="56"/>
      <c r="BU40" s="56"/>
      <c r="BV40" s="56"/>
      <c r="BW40" s="54"/>
      <c r="BX40" s="56"/>
      <c r="BY40" s="125"/>
      <c r="BZ40" s="125"/>
    </row>
    <row r="41" spans="1:78" ht="16" customHeight="1">
      <c r="A41" s="4"/>
      <c r="C41" s="15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9"/>
      <c r="V41" s="9"/>
      <c r="W41" s="9"/>
      <c r="X41" s="9"/>
      <c r="Y41" s="9"/>
      <c r="Z41" s="9"/>
      <c r="AA41" s="9"/>
      <c r="AB41" s="9"/>
      <c r="AC41" s="9"/>
      <c r="AE41" s="24"/>
      <c r="AF41" s="89"/>
      <c r="AG41" s="139"/>
      <c r="AH41" s="129"/>
      <c r="AI41" s="106"/>
      <c r="AJ41" s="106"/>
      <c r="AK41" s="118"/>
      <c r="AL41" s="118"/>
      <c r="AM41" s="118"/>
      <c r="AN41" s="118"/>
      <c r="AO41" s="129"/>
      <c r="AP41" s="129"/>
      <c r="AQ41" s="129"/>
      <c r="AR41" s="129"/>
      <c r="AS41" s="129"/>
      <c r="AT41" s="129"/>
      <c r="AU41" s="130"/>
      <c r="AV41" s="68"/>
      <c r="AX41" s="137"/>
      <c r="BA41" s="133"/>
      <c r="BB41" s="125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138"/>
      <c r="BR41" s="56"/>
      <c r="BS41" s="56"/>
      <c r="BT41" s="56"/>
      <c r="BU41" s="56"/>
      <c r="BV41" s="56"/>
      <c r="BW41" s="54"/>
      <c r="BX41" s="56"/>
      <c r="BY41" s="125"/>
      <c r="BZ41" s="125"/>
    </row>
    <row r="42" spans="1:78" ht="16" customHeight="1">
      <c r="A42" s="4"/>
      <c r="C42" s="15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9"/>
      <c r="V42" s="9"/>
      <c r="W42" s="9"/>
      <c r="X42" s="9"/>
      <c r="Y42" s="9"/>
      <c r="Z42" s="9"/>
      <c r="AA42" s="9"/>
      <c r="AB42" s="9"/>
      <c r="AC42" s="9"/>
      <c r="AE42" s="24"/>
      <c r="AF42" s="89"/>
      <c r="AG42" s="139"/>
      <c r="AH42" s="129"/>
      <c r="AI42" s="106"/>
      <c r="AJ42" s="106"/>
      <c r="AK42" s="118"/>
      <c r="AL42" s="118"/>
      <c r="AM42" s="118"/>
      <c r="AN42" s="118"/>
      <c r="AO42" s="129"/>
      <c r="AP42" s="129"/>
      <c r="AQ42" s="129"/>
      <c r="AR42" s="129"/>
      <c r="AS42" s="129"/>
      <c r="AT42" s="129"/>
      <c r="AU42" s="130"/>
      <c r="AV42" s="68"/>
      <c r="AX42" s="137"/>
      <c r="BA42" s="133"/>
      <c r="BB42" s="125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138"/>
      <c r="BR42" s="56"/>
      <c r="BS42" s="56"/>
      <c r="BT42" s="56"/>
      <c r="BU42" s="56"/>
      <c r="BV42" s="56"/>
      <c r="BW42" s="54"/>
      <c r="BX42" s="56"/>
      <c r="BY42" s="125"/>
      <c r="BZ42" s="125"/>
    </row>
    <row r="43" spans="1:78" ht="16" customHeight="1">
      <c r="A43" s="4"/>
      <c r="C43" s="15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9"/>
      <c r="V43" s="9"/>
      <c r="W43" s="9"/>
      <c r="X43" s="9"/>
      <c r="Y43" s="9"/>
      <c r="Z43" s="9"/>
      <c r="AA43" s="9"/>
      <c r="AB43" s="9"/>
      <c r="AC43" s="9"/>
      <c r="AE43" s="24"/>
      <c r="AF43" s="89"/>
      <c r="AG43" s="139"/>
      <c r="AH43" s="129"/>
      <c r="AI43" s="106"/>
      <c r="AJ43" s="106"/>
      <c r="AK43" s="118"/>
      <c r="AL43" s="118"/>
      <c r="AM43" s="118"/>
      <c r="AN43" s="118"/>
      <c r="AO43" s="129"/>
      <c r="AP43" s="129"/>
      <c r="AQ43" s="129"/>
      <c r="AR43" s="129"/>
      <c r="AS43" s="129"/>
      <c r="AT43" s="129"/>
      <c r="AU43" s="130"/>
      <c r="AV43" s="68"/>
      <c r="AX43" s="137"/>
      <c r="BA43" s="133"/>
      <c r="BB43" s="125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138"/>
      <c r="BR43" s="56"/>
      <c r="BS43" s="56"/>
      <c r="BT43" s="56"/>
      <c r="BU43" s="56"/>
      <c r="BV43" s="56"/>
      <c r="BW43" s="54"/>
      <c r="BX43" s="56"/>
      <c r="BY43" s="125"/>
      <c r="BZ43" s="125"/>
    </row>
    <row r="44" spans="1:78" ht="16" customHeight="1">
      <c r="A44" s="4"/>
      <c r="C44" s="15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9"/>
      <c r="V44" s="9"/>
      <c r="W44" s="9"/>
      <c r="X44" s="9"/>
      <c r="Y44" s="9"/>
      <c r="Z44" s="9"/>
      <c r="AA44" s="9"/>
      <c r="AB44" s="9"/>
      <c r="AC44" s="9"/>
      <c r="AE44" s="24"/>
      <c r="AF44" s="89"/>
      <c r="AG44" s="139"/>
      <c r="AH44" s="129"/>
      <c r="AI44" s="106"/>
      <c r="AJ44" s="106"/>
      <c r="AK44" s="118"/>
      <c r="AL44" s="118"/>
      <c r="AM44" s="118"/>
      <c r="AN44" s="118"/>
      <c r="AO44" s="129"/>
      <c r="AP44" s="129"/>
      <c r="AQ44" s="129"/>
      <c r="AR44" s="129"/>
      <c r="AS44" s="129"/>
      <c r="AT44" s="129"/>
      <c r="AU44" s="130"/>
      <c r="AV44" s="68"/>
      <c r="AX44" s="137"/>
      <c r="BA44" s="133"/>
      <c r="BB44" s="125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138"/>
      <c r="BR44" s="56"/>
      <c r="BS44" s="56"/>
      <c r="BT44" s="56"/>
      <c r="BU44" s="56"/>
      <c r="BV44" s="56"/>
      <c r="BW44" s="54"/>
      <c r="BX44" s="56"/>
      <c r="BY44" s="125"/>
      <c r="BZ44" s="125"/>
    </row>
    <row r="45" spans="1:78" ht="16" customHeight="1">
      <c r="A45" s="4"/>
      <c r="C45" s="15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9"/>
      <c r="V45" s="9"/>
      <c r="W45" s="9"/>
      <c r="X45" s="9"/>
      <c r="Y45" s="9"/>
      <c r="Z45" s="9"/>
      <c r="AA45" s="9"/>
      <c r="AB45" s="9"/>
      <c r="AC45" s="9"/>
      <c r="AE45" s="24"/>
      <c r="AF45" s="89"/>
      <c r="AG45" s="139"/>
      <c r="AH45" s="129"/>
      <c r="AI45" s="106"/>
      <c r="AJ45" s="106"/>
      <c r="AK45" s="118"/>
      <c r="AL45" s="118"/>
      <c r="AM45" s="118"/>
      <c r="AN45" s="118"/>
      <c r="AO45" s="129"/>
      <c r="AP45" s="129"/>
      <c r="AQ45" s="129"/>
      <c r="AR45" s="129"/>
      <c r="AS45" s="129"/>
      <c r="AT45" s="129"/>
      <c r="AU45" s="130"/>
      <c r="AV45" s="68"/>
      <c r="AX45" s="137"/>
      <c r="BA45" s="133"/>
      <c r="BB45" s="125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138"/>
      <c r="BR45" s="56"/>
      <c r="BS45" s="56"/>
      <c r="BT45" s="56"/>
      <c r="BU45" s="56"/>
      <c r="BV45" s="56"/>
      <c r="BW45" s="54"/>
      <c r="BX45" s="56"/>
      <c r="BY45" s="125"/>
      <c r="BZ45" s="125"/>
    </row>
    <row r="46" spans="1:78" ht="16" customHeight="1">
      <c r="A46" s="4"/>
      <c r="C46" s="15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9"/>
      <c r="V46" s="9"/>
      <c r="W46" s="9"/>
      <c r="X46" s="9"/>
      <c r="Y46" s="9"/>
      <c r="Z46" s="9"/>
      <c r="AA46" s="9"/>
      <c r="AB46" s="9"/>
      <c r="AC46" s="9"/>
      <c r="AE46" s="24"/>
      <c r="AF46" s="89"/>
      <c r="AG46" s="139"/>
      <c r="AH46" s="129"/>
      <c r="AI46" s="106"/>
      <c r="AJ46" s="106"/>
      <c r="AK46" s="118"/>
      <c r="AL46" s="118"/>
      <c r="AM46" s="118"/>
      <c r="AN46" s="118"/>
      <c r="AO46" s="129"/>
      <c r="AP46" s="129"/>
      <c r="AQ46" s="129"/>
      <c r="AR46" s="129"/>
      <c r="AS46" s="129"/>
      <c r="AT46" s="129"/>
      <c r="AU46" s="130"/>
      <c r="AV46" s="68"/>
      <c r="AX46" s="137"/>
      <c r="BA46" s="133"/>
      <c r="BB46" s="125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138"/>
      <c r="BR46" s="56"/>
      <c r="BS46" s="56"/>
      <c r="BT46" s="56"/>
      <c r="BU46" s="56"/>
      <c r="BV46" s="56"/>
      <c r="BW46" s="54"/>
      <c r="BX46" s="56"/>
      <c r="BY46" s="125"/>
      <c r="BZ46" s="125"/>
    </row>
    <row r="47" spans="1:78" ht="16" customHeight="1">
      <c r="A47" s="4"/>
      <c r="C47" s="15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9"/>
      <c r="V47" s="9"/>
      <c r="W47" s="9"/>
      <c r="X47" s="9"/>
      <c r="Y47" s="9"/>
      <c r="Z47" s="9"/>
      <c r="AA47" s="9"/>
      <c r="AB47" s="9"/>
      <c r="AC47" s="9"/>
      <c r="AE47" s="24"/>
      <c r="AF47" s="89"/>
      <c r="AG47" s="139"/>
      <c r="AH47" s="129"/>
      <c r="AI47" s="106"/>
      <c r="AJ47" s="106"/>
      <c r="AK47" s="118"/>
      <c r="AL47" s="118"/>
      <c r="AM47" s="118"/>
      <c r="AN47" s="118"/>
      <c r="AO47" s="129"/>
      <c r="AP47" s="129"/>
      <c r="AQ47" s="129"/>
      <c r="AR47" s="129"/>
      <c r="AS47" s="129"/>
      <c r="AT47" s="129"/>
      <c r="AU47" s="130"/>
      <c r="AV47" s="68"/>
      <c r="AX47" s="137"/>
      <c r="BA47" s="133"/>
      <c r="BB47" s="125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138"/>
      <c r="BR47" s="56"/>
      <c r="BS47" s="56"/>
      <c r="BT47" s="56"/>
      <c r="BU47" s="56"/>
      <c r="BV47" s="56"/>
      <c r="BW47" s="54"/>
      <c r="BX47" s="56"/>
      <c r="BY47" s="125"/>
      <c r="BZ47" s="125"/>
    </row>
    <row r="48" spans="1:78" ht="16" customHeight="1">
      <c r="I48" s="60"/>
      <c r="J48" s="60"/>
      <c r="K48" s="60"/>
      <c r="L48" s="60"/>
      <c r="M48" s="60"/>
      <c r="N48" s="60"/>
      <c r="O48" s="60"/>
      <c r="P48" s="60"/>
      <c r="Q48" s="60"/>
      <c r="R48" s="60"/>
      <c r="AE48" s="24"/>
      <c r="AF48" s="24"/>
      <c r="AG48" s="76"/>
      <c r="AH48" s="129"/>
      <c r="AI48" s="106"/>
    </row>
    <row r="49" spans="1:79" ht="16" customHeight="1">
      <c r="I49" s="60"/>
      <c r="J49" s="60"/>
      <c r="K49" s="60"/>
      <c r="L49" s="60"/>
      <c r="M49" s="60"/>
      <c r="N49" s="60"/>
      <c r="O49" s="60"/>
      <c r="P49" s="60"/>
      <c r="Q49" s="60"/>
      <c r="R49" s="60"/>
      <c r="AE49" s="24"/>
      <c r="AF49" s="24"/>
      <c r="AG49" s="76"/>
      <c r="AH49" s="129"/>
      <c r="AI49" s="106"/>
    </row>
    <row r="50" spans="1:79" ht="16" customHeight="1">
      <c r="I50" s="60"/>
      <c r="J50" s="60"/>
      <c r="K50" s="60"/>
      <c r="L50" s="60"/>
      <c r="M50" s="60"/>
      <c r="N50" s="60"/>
      <c r="O50" s="60"/>
      <c r="P50" s="60"/>
      <c r="Q50" s="60"/>
      <c r="R50" s="60"/>
      <c r="AE50" s="24"/>
      <c r="AF50" s="24"/>
      <c r="AG50" s="76"/>
      <c r="AH50" s="129"/>
      <c r="AI50" s="106"/>
    </row>
    <row r="51" spans="1:79" ht="16" customHeight="1">
      <c r="I51" s="60"/>
      <c r="J51" s="60"/>
      <c r="K51" s="60"/>
      <c r="L51" s="60"/>
      <c r="M51" s="60"/>
      <c r="N51" s="60"/>
      <c r="O51" s="60"/>
      <c r="P51" s="60"/>
      <c r="Q51" s="60"/>
      <c r="R51" s="60"/>
      <c r="AE51" s="24"/>
      <c r="AF51" s="24"/>
      <c r="AG51" s="76"/>
      <c r="AH51" s="129"/>
      <c r="AI51" s="106"/>
    </row>
    <row r="52" spans="1:79" ht="16" customHeight="1">
      <c r="I52" s="60"/>
      <c r="J52" s="60"/>
      <c r="K52" s="60"/>
      <c r="L52" s="60"/>
      <c r="M52" s="60"/>
      <c r="N52" s="60"/>
      <c r="O52" s="60"/>
      <c r="P52" s="60"/>
      <c r="Q52" s="60"/>
      <c r="R52" s="60"/>
      <c r="AE52" s="24"/>
      <c r="AF52" s="24"/>
      <c r="AG52" s="76"/>
      <c r="AH52" s="129"/>
      <c r="AI52" s="106"/>
    </row>
    <row r="53" spans="1:79" ht="16" customHeight="1">
      <c r="I53" s="60"/>
      <c r="J53" s="60"/>
      <c r="K53" s="60"/>
      <c r="L53" s="60"/>
      <c r="M53" s="60"/>
      <c r="N53" s="60"/>
      <c r="O53" s="60"/>
      <c r="P53" s="60"/>
      <c r="Q53" s="60"/>
      <c r="R53" s="60"/>
      <c r="AE53" s="24"/>
      <c r="AF53" s="24"/>
      <c r="AG53" s="76"/>
      <c r="AH53" s="129"/>
      <c r="AI53" s="106"/>
    </row>
    <row r="54" spans="1:79" ht="16" customHeight="1">
      <c r="I54" s="60"/>
      <c r="J54" s="60"/>
      <c r="K54" s="60"/>
      <c r="L54" s="60"/>
      <c r="M54" s="60"/>
      <c r="N54" s="60"/>
      <c r="O54" s="60"/>
      <c r="P54" s="60"/>
      <c r="Q54" s="60"/>
      <c r="R54" s="60"/>
      <c r="AE54" s="24"/>
      <c r="AF54" s="24"/>
      <c r="AG54" s="76"/>
      <c r="AH54" s="129"/>
      <c r="AI54" s="106"/>
    </row>
    <row r="55" spans="1:79" ht="16" customHeight="1">
      <c r="I55" s="60"/>
      <c r="J55" s="60"/>
      <c r="K55" s="60"/>
      <c r="L55" s="60"/>
      <c r="M55" s="60"/>
      <c r="N55" s="60"/>
      <c r="O55" s="60"/>
      <c r="P55" s="60"/>
      <c r="Q55" s="60"/>
      <c r="R55" s="60"/>
      <c r="AE55" s="24"/>
      <c r="AF55" s="24"/>
      <c r="AG55" s="76"/>
      <c r="AH55" s="129"/>
      <c r="AI55" s="106"/>
    </row>
    <row r="56" spans="1:79" ht="16" customHeight="1">
      <c r="I56" s="60"/>
      <c r="J56" s="60"/>
      <c r="K56" s="60"/>
      <c r="L56" s="60"/>
      <c r="M56" s="60"/>
      <c r="N56" s="60"/>
      <c r="O56" s="60"/>
      <c r="P56" s="60"/>
      <c r="Q56" s="60"/>
      <c r="R56" s="60"/>
      <c r="AE56" s="24"/>
      <c r="AF56" s="24"/>
      <c r="AG56" s="76"/>
      <c r="AH56" s="129"/>
      <c r="AI56" s="106"/>
    </row>
    <row r="57" spans="1:79" ht="16" customHeight="1">
      <c r="I57" s="60"/>
      <c r="J57" s="60"/>
      <c r="K57" s="60"/>
      <c r="L57" s="60"/>
      <c r="M57" s="60"/>
      <c r="N57" s="60"/>
      <c r="O57" s="60"/>
      <c r="P57" s="60"/>
      <c r="Q57" s="60"/>
      <c r="R57" s="60"/>
      <c r="AE57" s="24"/>
      <c r="AF57" s="24"/>
      <c r="AG57" s="76"/>
      <c r="AH57" s="129"/>
      <c r="AI57" s="106"/>
    </row>
    <row r="58" spans="1:79" ht="16" customHeight="1">
      <c r="I58" s="60"/>
      <c r="J58" s="60"/>
      <c r="K58" s="60"/>
      <c r="L58" s="60"/>
      <c r="M58" s="60"/>
      <c r="N58" s="60"/>
      <c r="O58" s="60"/>
      <c r="P58" s="60"/>
      <c r="Q58" s="60"/>
      <c r="R58" s="60"/>
      <c r="AE58" s="24"/>
      <c r="AF58" s="24"/>
      <c r="AG58" s="76"/>
      <c r="AH58" s="129"/>
      <c r="AI58" s="106"/>
    </row>
    <row r="59" spans="1:79" ht="16" customHeight="1">
      <c r="I59" s="60"/>
      <c r="J59" s="60"/>
      <c r="K59" s="60"/>
      <c r="L59" s="60"/>
      <c r="M59" s="60"/>
      <c r="N59" s="60"/>
      <c r="O59" s="60"/>
      <c r="P59" s="60"/>
      <c r="Q59" s="60"/>
      <c r="R59" s="60"/>
      <c r="AE59" s="24"/>
      <c r="AF59" s="24"/>
      <c r="AG59" s="76"/>
      <c r="AH59" s="129"/>
      <c r="AI59" s="106"/>
    </row>
    <row r="60" spans="1:79" ht="16" customHeight="1">
      <c r="I60" s="60"/>
      <c r="J60" s="60"/>
      <c r="K60" s="60"/>
      <c r="L60" s="60"/>
      <c r="M60" s="60"/>
      <c r="N60" s="60"/>
      <c r="O60" s="60"/>
      <c r="P60" s="60"/>
      <c r="Q60" s="60"/>
      <c r="R60" s="60"/>
      <c r="AE60" s="24"/>
      <c r="AF60" s="24"/>
      <c r="AG60" s="76"/>
      <c r="AH60" s="129"/>
      <c r="AI60" s="106"/>
    </row>
    <row r="61" spans="1:79" ht="16" customHeight="1">
      <c r="I61" s="60"/>
      <c r="J61" s="60"/>
      <c r="K61" s="60"/>
      <c r="L61" s="60"/>
      <c r="M61" s="60"/>
      <c r="N61" s="60"/>
      <c r="O61" s="60"/>
      <c r="P61" s="60"/>
      <c r="Q61" s="60"/>
      <c r="R61" s="60"/>
      <c r="AE61" s="24"/>
      <c r="AF61" s="24"/>
      <c r="AG61" s="76"/>
      <c r="AH61" s="129"/>
      <c r="AI61" s="106"/>
    </row>
    <row r="62" spans="1:79" s="28" customFormat="1" ht="16" customHeight="1">
      <c r="A62" s="39"/>
      <c r="B62" s="57"/>
      <c r="C62" s="67"/>
      <c r="D62" s="67"/>
      <c r="E62" s="39"/>
      <c r="F62" s="39"/>
      <c r="G62" s="39"/>
      <c r="H62" s="67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140"/>
      <c r="AE62" s="24"/>
      <c r="AF62" s="24"/>
      <c r="AG62" s="76"/>
      <c r="AH62" s="129"/>
      <c r="AI62" s="106"/>
      <c r="AK62" s="117"/>
      <c r="AL62" s="117"/>
      <c r="AM62" s="117"/>
      <c r="AN62" s="117"/>
      <c r="AO62" s="141"/>
      <c r="AP62" s="141"/>
      <c r="AQ62" s="141"/>
      <c r="AR62" s="141"/>
      <c r="AS62" s="141"/>
      <c r="AT62" s="141"/>
      <c r="AU62" s="67"/>
      <c r="AV62" s="44"/>
      <c r="AW62" s="67"/>
      <c r="AX62" s="78"/>
      <c r="AY62" s="127"/>
      <c r="AZ62" s="67"/>
      <c r="BA62" s="142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140"/>
      <c r="BX62" s="71"/>
      <c r="BY62" s="67"/>
      <c r="BZ62" s="67"/>
      <c r="CA62" s="67"/>
    </row>
    <row r="63" spans="1:79" s="28" customFormat="1" ht="16" customHeight="1">
      <c r="A63" s="39"/>
      <c r="B63" s="57"/>
      <c r="C63" s="67"/>
      <c r="D63" s="67"/>
      <c r="E63" s="39"/>
      <c r="F63" s="39"/>
      <c r="G63" s="39"/>
      <c r="H63" s="67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140"/>
      <c r="AE63" s="24"/>
      <c r="AF63" s="24"/>
      <c r="AG63" s="76"/>
      <c r="AH63" s="129"/>
      <c r="AI63" s="106"/>
      <c r="AK63" s="117"/>
      <c r="AL63" s="117"/>
      <c r="AM63" s="117"/>
      <c r="AN63" s="117"/>
      <c r="AO63" s="141"/>
      <c r="AP63" s="141"/>
      <c r="AQ63" s="141"/>
      <c r="AR63" s="141"/>
      <c r="AS63" s="141"/>
      <c r="AT63" s="141"/>
      <c r="AU63" s="67"/>
      <c r="AV63" s="44"/>
      <c r="AW63" s="67"/>
      <c r="AX63" s="78"/>
      <c r="AY63" s="127"/>
      <c r="AZ63" s="67"/>
      <c r="BA63" s="142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140"/>
      <c r="BX63" s="71"/>
      <c r="BY63" s="67"/>
      <c r="BZ63" s="67"/>
      <c r="CA63" s="67"/>
    </row>
    <row r="64" spans="1:79" s="28" customFormat="1" ht="16" customHeight="1">
      <c r="A64" s="39"/>
      <c r="B64" s="57"/>
      <c r="C64" s="67"/>
      <c r="D64" s="67"/>
      <c r="E64" s="39"/>
      <c r="F64" s="39"/>
      <c r="G64" s="39"/>
      <c r="H64" s="67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140"/>
      <c r="AE64" s="24"/>
      <c r="AF64" s="24"/>
      <c r="AG64" s="76"/>
      <c r="AH64" s="129"/>
      <c r="AI64" s="106"/>
      <c r="AK64" s="117"/>
      <c r="AL64" s="117"/>
      <c r="AM64" s="117"/>
      <c r="AN64" s="117"/>
      <c r="AO64" s="141"/>
      <c r="AP64" s="141"/>
      <c r="AQ64" s="141"/>
      <c r="AR64" s="141"/>
      <c r="AS64" s="141"/>
      <c r="AT64" s="141"/>
      <c r="AU64" s="67"/>
      <c r="AV64" s="44"/>
      <c r="AW64" s="67"/>
      <c r="AX64" s="78"/>
      <c r="AY64" s="127"/>
      <c r="AZ64" s="67"/>
      <c r="BA64" s="142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140"/>
      <c r="BX64" s="71"/>
      <c r="BY64" s="67"/>
      <c r="BZ64" s="67"/>
      <c r="CA64" s="67"/>
    </row>
    <row r="65" spans="1:79" s="28" customFormat="1" ht="16" customHeight="1">
      <c r="A65" s="39"/>
      <c r="B65" s="57"/>
      <c r="C65" s="67"/>
      <c r="D65" s="67"/>
      <c r="E65" s="39"/>
      <c r="F65" s="39"/>
      <c r="G65" s="39"/>
      <c r="H65" s="67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140"/>
      <c r="AE65" s="24"/>
      <c r="AF65" s="24"/>
      <c r="AG65" s="76"/>
      <c r="AH65" s="129"/>
      <c r="AI65" s="106"/>
      <c r="AK65" s="117"/>
      <c r="AL65" s="117"/>
      <c r="AM65" s="117"/>
      <c r="AN65" s="117"/>
      <c r="AO65" s="141"/>
      <c r="AP65" s="141"/>
      <c r="AQ65" s="141"/>
      <c r="AR65" s="141"/>
      <c r="AS65" s="141"/>
      <c r="AT65" s="141"/>
      <c r="AU65" s="67"/>
      <c r="AV65" s="44"/>
      <c r="AW65" s="67"/>
      <c r="AX65" s="78"/>
      <c r="AY65" s="127"/>
      <c r="AZ65" s="67"/>
      <c r="BA65" s="142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140"/>
      <c r="BX65" s="71"/>
      <c r="BY65" s="67"/>
      <c r="BZ65" s="67"/>
      <c r="CA65" s="67"/>
    </row>
    <row r="66" spans="1:79" s="28" customFormat="1" ht="16" customHeight="1">
      <c r="A66" s="39"/>
      <c r="B66" s="57"/>
      <c r="C66" s="67"/>
      <c r="D66" s="67"/>
      <c r="E66" s="39"/>
      <c r="F66" s="39"/>
      <c r="G66" s="39"/>
      <c r="H66" s="67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140"/>
      <c r="AE66" s="24"/>
      <c r="AF66" s="24"/>
      <c r="AG66" s="76"/>
      <c r="AH66" s="129"/>
      <c r="AI66" s="106"/>
      <c r="AK66" s="117"/>
      <c r="AL66" s="117"/>
      <c r="AM66" s="117"/>
      <c r="AN66" s="117"/>
      <c r="AO66" s="141"/>
      <c r="AP66" s="141"/>
      <c r="AQ66" s="141"/>
      <c r="AR66" s="141"/>
      <c r="AS66" s="141"/>
      <c r="AT66" s="141"/>
      <c r="AU66" s="67"/>
      <c r="AV66" s="44"/>
      <c r="AW66" s="67"/>
      <c r="AX66" s="78"/>
      <c r="AY66" s="127"/>
      <c r="AZ66" s="67"/>
      <c r="BA66" s="142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140"/>
      <c r="BX66" s="71"/>
      <c r="BY66" s="67"/>
      <c r="BZ66" s="67"/>
      <c r="CA66" s="67"/>
    </row>
    <row r="67" spans="1:79" s="28" customFormat="1" ht="16" customHeight="1">
      <c r="A67" s="39"/>
      <c r="B67" s="57"/>
      <c r="C67" s="67"/>
      <c r="D67" s="67"/>
      <c r="E67" s="39"/>
      <c r="F67" s="39"/>
      <c r="G67" s="39"/>
      <c r="H67" s="67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140"/>
      <c r="AE67" s="24"/>
      <c r="AF67" s="24"/>
      <c r="AG67" s="76"/>
      <c r="AH67" s="129"/>
      <c r="AI67" s="106"/>
      <c r="AK67" s="117"/>
      <c r="AL67" s="117"/>
      <c r="AM67" s="117"/>
      <c r="AN67" s="117"/>
      <c r="AO67" s="141"/>
      <c r="AP67" s="141"/>
      <c r="AQ67" s="141"/>
      <c r="AR67" s="141"/>
      <c r="AS67" s="141"/>
      <c r="AT67" s="141"/>
      <c r="AU67" s="67"/>
      <c r="AV67" s="44"/>
      <c r="AW67" s="67"/>
      <c r="AX67" s="78"/>
      <c r="AY67" s="127"/>
      <c r="AZ67" s="67"/>
      <c r="BA67" s="142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140"/>
      <c r="BX67" s="71"/>
      <c r="BY67" s="67"/>
      <c r="BZ67" s="67"/>
      <c r="CA67" s="67"/>
    </row>
    <row r="68" spans="1:79" s="28" customFormat="1" ht="16" customHeight="1">
      <c r="A68" s="39"/>
      <c r="B68" s="57"/>
      <c r="C68" s="67"/>
      <c r="D68" s="67"/>
      <c r="E68" s="39"/>
      <c r="F68" s="39"/>
      <c r="G68" s="39"/>
      <c r="H68" s="67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140"/>
      <c r="AE68" s="24"/>
      <c r="AF68" s="24"/>
      <c r="AG68" s="76"/>
      <c r="AH68" s="129"/>
      <c r="AI68" s="106"/>
      <c r="AK68" s="117"/>
      <c r="AL68" s="117"/>
      <c r="AM68" s="117"/>
      <c r="AN68" s="117"/>
      <c r="AO68" s="141"/>
      <c r="AP68" s="141"/>
      <c r="AQ68" s="141"/>
      <c r="AR68" s="141"/>
      <c r="AS68" s="141"/>
      <c r="AT68" s="141"/>
      <c r="AU68" s="67"/>
      <c r="AV68" s="44"/>
      <c r="AW68" s="67"/>
      <c r="AX68" s="78"/>
      <c r="AY68" s="127"/>
      <c r="AZ68" s="67"/>
      <c r="BA68" s="142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140"/>
      <c r="BX68" s="71"/>
      <c r="BY68" s="67"/>
      <c r="BZ68" s="67"/>
      <c r="CA68" s="67"/>
    </row>
    <row r="69" spans="1:79" s="28" customFormat="1" ht="16" customHeight="1">
      <c r="A69" s="39"/>
      <c r="B69" s="57"/>
      <c r="C69" s="67"/>
      <c r="D69" s="67"/>
      <c r="E69" s="39"/>
      <c r="F69" s="39"/>
      <c r="G69" s="39"/>
      <c r="H69" s="67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140"/>
      <c r="AE69" s="24"/>
      <c r="AF69" s="24"/>
      <c r="AG69" s="76"/>
      <c r="AH69" s="129"/>
      <c r="AI69" s="106"/>
      <c r="AK69" s="117"/>
      <c r="AL69" s="117"/>
      <c r="AM69" s="117"/>
      <c r="AN69" s="117"/>
      <c r="AO69" s="141"/>
      <c r="AP69" s="141"/>
      <c r="AQ69" s="141"/>
      <c r="AR69" s="141"/>
      <c r="AS69" s="141"/>
      <c r="AT69" s="141"/>
      <c r="AU69" s="67"/>
      <c r="AV69" s="44"/>
      <c r="AW69" s="67"/>
      <c r="AX69" s="78"/>
      <c r="AY69" s="127"/>
      <c r="AZ69" s="67"/>
      <c r="BA69" s="142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140"/>
      <c r="BX69" s="71"/>
      <c r="BY69" s="67"/>
      <c r="BZ69" s="67"/>
      <c r="CA69" s="67"/>
    </row>
    <row r="70" spans="1:79" s="28" customFormat="1" ht="16" customHeight="1">
      <c r="A70" s="39"/>
      <c r="B70" s="57"/>
      <c r="C70" s="67"/>
      <c r="D70" s="67"/>
      <c r="E70" s="39"/>
      <c r="F70" s="39"/>
      <c r="G70" s="39"/>
      <c r="H70" s="67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140"/>
      <c r="AE70" s="24"/>
      <c r="AF70" s="24"/>
      <c r="AG70" s="76"/>
      <c r="AH70" s="129"/>
      <c r="AI70" s="106"/>
      <c r="AK70" s="117"/>
      <c r="AL70" s="117"/>
      <c r="AM70" s="117"/>
      <c r="AN70" s="117"/>
      <c r="AO70" s="141"/>
      <c r="AP70" s="141"/>
      <c r="AQ70" s="141"/>
      <c r="AR70" s="141"/>
      <c r="AS70" s="141"/>
      <c r="AT70" s="141"/>
      <c r="AU70" s="67"/>
      <c r="AV70" s="44"/>
      <c r="AW70" s="67"/>
      <c r="AX70" s="78"/>
      <c r="AY70" s="127"/>
      <c r="AZ70" s="67"/>
      <c r="BA70" s="142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140"/>
      <c r="BX70" s="71"/>
      <c r="BY70" s="67"/>
      <c r="BZ70" s="67"/>
      <c r="CA70" s="67"/>
    </row>
    <row r="71" spans="1:79" s="28" customFormat="1" ht="16" customHeight="1">
      <c r="A71" s="39"/>
      <c r="B71" s="57"/>
      <c r="C71" s="67"/>
      <c r="D71" s="67"/>
      <c r="E71" s="39"/>
      <c r="F71" s="39"/>
      <c r="G71" s="39"/>
      <c r="H71" s="67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140"/>
      <c r="AE71" s="24"/>
      <c r="AF71" s="24"/>
      <c r="AG71" s="76"/>
      <c r="AH71" s="129"/>
      <c r="AI71" s="106"/>
      <c r="AK71" s="117"/>
      <c r="AL71" s="117"/>
      <c r="AM71" s="117"/>
      <c r="AN71" s="117"/>
      <c r="AO71" s="141"/>
      <c r="AP71" s="141"/>
      <c r="AQ71" s="141"/>
      <c r="AR71" s="141"/>
      <c r="AS71" s="141"/>
      <c r="AT71" s="141"/>
      <c r="AU71" s="67"/>
      <c r="AV71" s="44"/>
      <c r="AW71" s="67"/>
      <c r="AX71" s="78"/>
      <c r="AY71" s="127"/>
      <c r="AZ71" s="67"/>
      <c r="BA71" s="142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140"/>
      <c r="BX71" s="71"/>
      <c r="BY71" s="67"/>
      <c r="BZ71" s="67"/>
      <c r="CA71" s="67"/>
    </row>
    <row r="72" spans="1:79" s="28" customFormat="1" ht="16" customHeight="1">
      <c r="A72" s="39"/>
      <c r="B72" s="57"/>
      <c r="C72" s="67"/>
      <c r="D72" s="67"/>
      <c r="E72" s="39"/>
      <c r="F72" s="39"/>
      <c r="G72" s="39"/>
      <c r="H72" s="67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140"/>
      <c r="AE72" s="24"/>
      <c r="AF72" s="24"/>
      <c r="AG72" s="76"/>
      <c r="AH72" s="129"/>
      <c r="AI72" s="106"/>
      <c r="AK72" s="117"/>
      <c r="AL72" s="117"/>
      <c r="AM72" s="117"/>
      <c r="AN72" s="117"/>
      <c r="AO72" s="141"/>
      <c r="AP72" s="141"/>
      <c r="AQ72" s="141"/>
      <c r="AR72" s="141"/>
      <c r="AS72" s="141"/>
      <c r="AT72" s="141"/>
      <c r="AU72" s="67"/>
      <c r="AV72" s="44"/>
      <c r="AW72" s="67"/>
      <c r="AX72" s="78"/>
      <c r="AY72" s="127"/>
      <c r="AZ72" s="67"/>
      <c r="BA72" s="142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140"/>
      <c r="BX72" s="71"/>
      <c r="BY72" s="67"/>
      <c r="BZ72" s="67"/>
      <c r="CA72" s="67"/>
    </row>
    <row r="73" spans="1:79" s="28" customFormat="1" ht="16" customHeight="1">
      <c r="A73" s="39"/>
      <c r="B73" s="57"/>
      <c r="C73" s="67"/>
      <c r="D73" s="67"/>
      <c r="E73" s="39"/>
      <c r="F73" s="39"/>
      <c r="G73" s="39"/>
      <c r="H73" s="67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140"/>
      <c r="AE73" s="24"/>
      <c r="AF73" s="24"/>
      <c r="AG73" s="76"/>
      <c r="AH73" s="129"/>
      <c r="AI73" s="106"/>
      <c r="AK73" s="117"/>
      <c r="AL73" s="117"/>
      <c r="AM73" s="117"/>
      <c r="AN73" s="117"/>
      <c r="AO73" s="141"/>
      <c r="AP73" s="141"/>
      <c r="AQ73" s="141"/>
      <c r="AR73" s="141"/>
      <c r="AS73" s="141"/>
      <c r="AT73" s="141"/>
      <c r="AU73" s="67"/>
      <c r="AV73" s="44"/>
      <c r="AW73" s="67"/>
      <c r="AX73" s="78"/>
      <c r="AY73" s="127"/>
      <c r="AZ73" s="67"/>
      <c r="BA73" s="142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140"/>
      <c r="BX73" s="71"/>
      <c r="BY73" s="67"/>
      <c r="BZ73" s="67"/>
      <c r="CA73" s="67"/>
    </row>
    <row r="74" spans="1:79" s="28" customFormat="1" ht="16" customHeight="1">
      <c r="A74" s="39"/>
      <c r="B74" s="57"/>
      <c r="C74" s="67"/>
      <c r="D74" s="67"/>
      <c r="E74" s="39"/>
      <c r="F74" s="39"/>
      <c r="G74" s="39"/>
      <c r="H74" s="67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140"/>
      <c r="AE74" s="24"/>
      <c r="AF74" s="24"/>
      <c r="AG74" s="76"/>
      <c r="AH74" s="129"/>
      <c r="AI74" s="106"/>
      <c r="AK74" s="117"/>
      <c r="AL74" s="117"/>
      <c r="AM74" s="117"/>
      <c r="AN74" s="117"/>
      <c r="AO74" s="141"/>
      <c r="AP74" s="141"/>
      <c r="AQ74" s="141"/>
      <c r="AR74" s="141"/>
      <c r="AS74" s="141"/>
      <c r="AT74" s="141"/>
      <c r="AU74" s="67"/>
      <c r="AV74" s="44"/>
      <c r="AW74" s="67"/>
      <c r="AX74" s="78"/>
      <c r="AY74" s="127"/>
      <c r="AZ74" s="67"/>
      <c r="BA74" s="142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140"/>
      <c r="BX74" s="71"/>
      <c r="BY74" s="67"/>
      <c r="BZ74" s="67"/>
      <c r="CA74" s="67"/>
    </row>
    <row r="75" spans="1:79" s="28" customFormat="1" ht="16" customHeight="1">
      <c r="A75" s="39"/>
      <c r="B75" s="57"/>
      <c r="C75" s="67"/>
      <c r="D75" s="67"/>
      <c r="E75" s="39"/>
      <c r="F75" s="39"/>
      <c r="G75" s="39"/>
      <c r="H75" s="67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140"/>
      <c r="AE75" s="24"/>
      <c r="AF75" s="24"/>
      <c r="AG75" s="76"/>
      <c r="AH75" s="129"/>
      <c r="AI75" s="106"/>
      <c r="AK75" s="117"/>
      <c r="AL75" s="117"/>
      <c r="AM75" s="117"/>
      <c r="AN75" s="117"/>
      <c r="AO75" s="141"/>
      <c r="AP75" s="141"/>
      <c r="AQ75" s="141"/>
      <c r="AR75" s="141"/>
      <c r="AS75" s="141"/>
      <c r="AT75" s="141"/>
      <c r="AU75" s="67"/>
      <c r="AV75" s="44"/>
      <c r="AW75" s="67"/>
      <c r="AX75" s="78"/>
      <c r="AY75" s="127"/>
      <c r="AZ75" s="67"/>
      <c r="BA75" s="142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140"/>
      <c r="BX75" s="71"/>
      <c r="BY75" s="67"/>
      <c r="BZ75" s="67"/>
      <c r="CA75" s="67"/>
    </row>
    <row r="76" spans="1:79" s="28" customFormat="1" ht="16" customHeight="1">
      <c r="A76" s="39"/>
      <c r="B76" s="57"/>
      <c r="C76" s="67"/>
      <c r="D76" s="67"/>
      <c r="E76" s="39"/>
      <c r="F76" s="39"/>
      <c r="G76" s="39"/>
      <c r="H76" s="67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140"/>
      <c r="AE76" s="24"/>
      <c r="AF76" s="24"/>
      <c r="AG76" s="76"/>
      <c r="AH76" s="129"/>
      <c r="AI76" s="106"/>
      <c r="AK76" s="117"/>
      <c r="AL76" s="117"/>
      <c r="AM76" s="117"/>
      <c r="AN76" s="117"/>
      <c r="AO76" s="141"/>
      <c r="AP76" s="141"/>
      <c r="AQ76" s="141"/>
      <c r="AR76" s="141"/>
      <c r="AS76" s="141"/>
      <c r="AT76" s="141"/>
      <c r="AU76" s="67"/>
      <c r="AV76" s="44"/>
      <c r="AW76" s="67"/>
      <c r="AX76" s="78"/>
      <c r="AY76" s="127"/>
      <c r="AZ76" s="67"/>
      <c r="BA76" s="142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140"/>
      <c r="BX76" s="71"/>
      <c r="BY76" s="67"/>
      <c r="BZ76" s="67"/>
      <c r="CA76" s="67"/>
    </row>
    <row r="77" spans="1:79" s="28" customFormat="1" ht="16" customHeight="1">
      <c r="A77" s="39"/>
      <c r="B77" s="57"/>
      <c r="C77" s="67"/>
      <c r="D77" s="67"/>
      <c r="E77" s="39"/>
      <c r="F77" s="39"/>
      <c r="G77" s="39"/>
      <c r="H77" s="67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140"/>
      <c r="AE77" s="24"/>
      <c r="AF77" s="24"/>
      <c r="AG77" s="76"/>
      <c r="AH77" s="129"/>
      <c r="AI77" s="106"/>
      <c r="AK77" s="117"/>
      <c r="AL77" s="117"/>
      <c r="AM77" s="117"/>
      <c r="AN77" s="117"/>
      <c r="AO77" s="141"/>
      <c r="AP77" s="141"/>
      <c r="AQ77" s="141"/>
      <c r="AR77" s="141"/>
      <c r="AS77" s="141"/>
      <c r="AT77" s="141"/>
      <c r="AU77" s="67"/>
      <c r="AV77" s="44"/>
      <c r="AW77" s="67"/>
      <c r="AX77" s="78"/>
      <c r="AY77" s="127"/>
      <c r="AZ77" s="67"/>
      <c r="BA77" s="142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140"/>
      <c r="BX77" s="71"/>
      <c r="BY77" s="67"/>
      <c r="BZ77" s="67"/>
      <c r="CA77" s="67"/>
    </row>
    <row r="78" spans="1:79" s="28" customFormat="1" ht="16" customHeight="1">
      <c r="A78" s="39"/>
      <c r="B78" s="57"/>
      <c r="C78" s="67"/>
      <c r="D78" s="67"/>
      <c r="E78" s="39"/>
      <c r="F78" s="39"/>
      <c r="G78" s="39"/>
      <c r="H78" s="67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140"/>
      <c r="AE78" s="24"/>
      <c r="AF78" s="24"/>
      <c r="AG78" s="76"/>
      <c r="AH78" s="129"/>
      <c r="AI78" s="106"/>
      <c r="AK78" s="117"/>
      <c r="AL78" s="117"/>
      <c r="AM78" s="117"/>
      <c r="AN78" s="117"/>
      <c r="AO78" s="141"/>
      <c r="AP78" s="141"/>
      <c r="AQ78" s="141"/>
      <c r="AR78" s="141"/>
      <c r="AS78" s="141"/>
      <c r="AT78" s="141"/>
      <c r="AU78" s="67"/>
      <c r="AV78" s="44"/>
      <c r="AW78" s="67"/>
      <c r="AX78" s="78"/>
      <c r="AY78" s="127"/>
      <c r="AZ78" s="67"/>
      <c r="BA78" s="142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140"/>
      <c r="BX78" s="71"/>
      <c r="BY78" s="67"/>
      <c r="BZ78" s="67"/>
      <c r="CA78" s="67"/>
    </row>
    <row r="79" spans="1:79" s="28" customFormat="1" ht="16" customHeight="1">
      <c r="A79" s="39"/>
      <c r="B79" s="57"/>
      <c r="C79" s="67"/>
      <c r="D79" s="67"/>
      <c r="E79" s="39"/>
      <c r="F79" s="39"/>
      <c r="G79" s="39"/>
      <c r="H79" s="67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140"/>
      <c r="AE79" s="24"/>
      <c r="AF79" s="24"/>
      <c r="AG79" s="76"/>
      <c r="AH79" s="129"/>
      <c r="AI79" s="106"/>
      <c r="AK79" s="117"/>
      <c r="AL79" s="117"/>
      <c r="AM79" s="117"/>
      <c r="AN79" s="117"/>
      <c r="AO79" s="141"/>
      <c r="AP79" s="141"/>
      <c r="AQ79" s="141"/>
      <c r="AR79" s="141"/>
      <c r="AS79" s="141"/>
      <c r="AT79" s="141"/>
      <c r="AU79" s="67"/>
      <c r="AV79" s="44"/>
      <c r="AW79" s="67"/>
      <c r="AX79" s="78"/>
      <c r="AY79" s="127"/>
      <c r="AZ79" s="67"/>
      <c r="BA79" s="142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140"/>
      <c r="BX79" s="71"/>
      <c r="BY79" s="67"/>
      <c r="BZ79" s="67"/>
      <c r="CA79" s="67"/>
    </row>
    <row r="80" spans="1:79" s="28" customFormat="1" ht="16" customHeight="1">
      <c r="A80" s="39"/>
      <c r="B80" s="57"/>
      <c r="C80" s="67"/>
      <c r="D80" s="67"/>
      <c r="E80" s="39"/>
      <c r="F80" s="39"/>
      <c r="G80" s="39"/>
      <c r="H80" s="67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140"/>
      <c r="AE80" s="24"/>
      <c r="AF80" s="24"/>
      <c r="AG80" s="76"/>
      <c r="AH80" s="129"/>
      <c r="AI80" s="106"/>
      <c r="AK80" s="117"/>
      <c r="AL80" s="117"/>
      <c r="AM80" s="117"/>
      <c r="AN80" s="117"/>
      <c r="AO80" s="141"/>
      <c r="AP80" s="141"/>
      <c r="AQ80" s="141"/>
      <c r="AR80" s="141"/>
      <c r="AS80" s="141"/>
      <c r="AT80" s="141"/>
      <c r="AU80" s="67"/>
      <c r="AV80" s="44"/>
      <c r="AW80" s="67"/>
      <c r="AX80" s="78"/>
      <c r="AY80" s="127"/>
      <c r="AZ80" s="67"/>
      <c r="BA80" s="142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140"/>
      <c r="BX80" s="71"/>
      <c r="BY80" s="67"/>
      <c r="BZ80" s="67"/>
      <c r="CA80" s="67"/>
    </row>
    <row r="81" spans="1:79" s="28" customFormat="1" ht="16" customHeight="1">
      <c r="A81" s="39"/>
      <c r="B81" s="57"/>
      <c r="C81" s="67"/>
      <c r="D81" s="67"/>
      <c r="E81" s="39"/>
      <c r="F81" s="39"/>
      <c r="G81" s="39"/>
      <c r="H81" s="67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140"/>
      <c r="AE81" s="24"/>
      <c r="AF81" s="24"/>
      <c r="AG81" s="76"/>
      <c r="AH81" s="129"/>
      <c r="AI81" s="106"/>
      <c r="AK81" s="117"/>
      <c r="AL81" s="117"/>
      <c r="AM81" s="117"/>
      <c r="AN81" s="117"/>
      <c r="AO81" s="141"/>
      <c r="AP81" s="141"/>
      <c r="AQ81" s="141"/>
      <c r="AR81" s="141"/>
      <c r="AS81" s="141"/>
      <c r="AT81" s="141"/>
      <c r="AU81" s="67"/>
      <c r="AV81" s="44"/>
      <c r="AW81" s="67"/>
      <c r="AX81" s="78"/>
      <c r="AY81" s="127"/>
      <c r="AZ81" s="67"/>
      <c r="BA81" s="142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140"/>
      <c r="BX81" s="71"/>
      <c r="BY81" s="67"/>
      <c r="BZ81" s="67"/>
      <c r="CA81" s="67"/>
    </row>
    <row r="82" spans="1:79" s="28" customFormat="1" ht="16" customHeight="1">
      <c r="A82" s="39"/>
      <c r="B82" s="57"/>
      <c r="C82" s="67"/>
      <c r="D82" s="67"/>
      <c r="E82" s="39"/>
      <c r="F82" s="39"/>
      <c r="G82" s="39"/>
      <c r="H82" s="67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140"/>
      <c r="AE82" s="24"/>
      <c r="AF82" s="24"/>
      <c r="AG82" s="76"/>
      <c r="AH82" s="129"/>
      <c r="AI82" s="106"/>
      <c r="AK82" s="117"/>
      <c r="AL82" s="117"/>
      <c r="AM82" s="117"/>
      <c r="AN82" s="117"/>
      <c r="AO82" s="141"/>
      <c r="AP82" s="141"/>
      <c r="AQ82" s="141"/>
      <c r="AR82" s="141"/>
      <c r="AS82" s="141"/>
      <c r="AT82" s="141"/>
      <c r="AU82" s="67"/>
      <c r="AV82" s="44"/>
      <c r="AW82" s="67"/>
      <c r="AX82" s="78"/>
      <c r="AY82" s="127"/>
      <c r="AZ82" s="67"/>
      <c r="BA82" s="142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140"/>
      <c r="BX82" s="71"/>
      <c r="BY82" s="67"/>
      <c r="BZ82" s="67"/>
      <c r="CA82" s="67"/>
    </row>
    <row r="83" spans="1:79" s="28" customFormat="1" ht="16" customHeight="1">
      <c r="A83" s="39"/>
      <c r="B83" s="57"/>
      <c r="C83" s="67"/>
      <c r="D83" s="67"/>
      <c r="E83" s="39"/>
      <c r="F83" s="39"/>
      <c r="G83" s="39"/>
      <c r="H83" s="67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140"/>
      <c r="AE83" s="24"/>
      <c r="AF83" s="24"/>
      <c r="AG83" s="76"/>
      <c r="AH83" s="129"/>
      <c r="AI83" s="106"/>
      <c r="AK83" s="117"/>
      <c r="AL83" s="117"/>
      <c r="AM83" s="117"/>
      <c r="AN83" s="117"/>
      <c r="AO83" s="141"/>
      <c r="AP83" s="141"/>
      <c r="AQ83" s="141"/>
      <c r="AR83" s="141"/>
      <c r="AS83" s="141"/>
      <c r="AT83" s="141"/>
      <c r="AU83" s="67"/>
      <c r="AV83" s="44"/>
      <c r="AW83" s="67"/>
      <c r="AX83" s="78"/>
      <c r="AY83" s="127"/>
      <c r="AZ83" s="67"/>
      <c r="BA83" s="142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140"/>
      <c r="BX83" s="71"/>
      <c r="BY83" s="67"/>
      <c r="BZ83" s="67"/>
      <c r="CA83" s="67"/>
    </row>
    <row r="84" spans="1:79" s="28" customFormat="1" ht="16" customHeight="1">
      <c r="A84" s="39"/>
      <c r="B84" s="57"/>
      <c r="C84" s="67"/>
      <c r="D84" s="67"/>
      <c r="E84" s="39"/>
      <c r="F84" s="39"/>
      <c r="G84" s="39"/>
      <c r="H84" s="67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140"/>
      <c r="AE84" s="24"/>
      <c r="AF84" s="24"/>
      <c r="AG84" s="76"/>
      <c r="AH84" s="129"/>
      <c r="AI84" s="106"/>
      <c r="AK84" s="117"/>
      <c r="AL84" s="117"/>
      <c r="AM84" s="117"/>
      <c r="AN84" s="117"/>
      <c r="AO84" s="141"/>
      <c r="AP84" s="141"/>
      <c r="AQ84" s="141"/>
      <c r="AR84" s="141"/>
      <c r="AS84" s="141"/>
      <c r="AT84" s="141"/>
      <c r="AU84" s="67"/>
      <c r="AV84" s="44"/>
      <c r="AW84" s="67"/>
      <c r="AX84" s="78"/>
      <c r="AY84" s="127"/>
      <c r="AZ84" s="67"/>
      <c r="BA84" s="142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140"/>
      <c r="BX84" s="71"/>
      <c r="BY84" s="67"/>
      <c r="BZ84" s="67"/>
      <c r="CA84" s="67"/>
    </row>
    <row r="85" spans="1:79" s="28" customFormat="1" ht="16" customHeight="1">
      <c r="A85" s="39"/>
      <c r="B85" s="57"/>
      <c r="C85" s="67"/>
      <c r="D85" s="67"/>
      <c r="E85" s="39"/>
      <c r="F85" s="39"/>
      <c r="G85" s="39"/>
      <c r="H85" s="67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140"/>
      <c r="AE85" s="24"/>
      <c r="AF85" s="24"/>
      <c r="AG85" s="76"/>
      <c r="AH85" s="129"/>
      <c r="AI85" s="106"/>
      <c r="AK85" s="117"/>
      <c r="AL85" s="117"/>
      <c r="AM85" s="117"/>
      <c r="AN85" s="117"/>
      <c r="AO85" s="141"/>
      <c r="AP85" s="141"/>
      <c r="AQ85" s="141"/>
      <c r="AR85" s="141"/>
      <c r="AS85" s="141"/>
      <c r="AT85" s="141"/>
      <c r="AU85" s="67"/>
      <c r="AV85" s="44"/>
      <c r="AW85" s="67"/>
      <c r="AX85" s="78"/>
      <c r="AY85" s="127"/>
      <c r="AZ85" s="67"/>
      <c r="BA85" s="142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140"/>
      <c r="BX85" s="71"/>
      <c r="BY85" s="67"/>
      <c r="BZ85" s="67"/>
      <c r="CA85" s="67"/>
    </row>
    <row r="86" spans="1:79" s="28" customFormat="1" ht="16" customHeight="1">
      <c r="A86" s="39"/>
      <c r="B86" s="57"/>
      <c r="C86" s="67"/>
      <c r="D86" s="67"/>
      <c r="E86" s="39"/>
      <c r="F86" s="39"/>
      <c r="G86" s="39"/>
      <c r="H86" s="67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140"/>
      <c r="AE86" s="24"/>
      <c r="AF86" s="24"/>
      <c r="AG86" s="76"/>
      <c r="AH86" s="129"/>
      <c r="AI86" s="106"/>
      <c r="AK86" s="117"/>
      <c r="AL86" s="117"/>
      <c r="AM86" s="117"/>
      <c r="AN86" s="117"/>
      <c r="AO86" s="141"/>
      <c r="AP86" s="141"/>
      <c r="AQ86" s="141"/>
      <c r="AR86" s="141"/>
      <c r="AS86" s="141"/>
      <c r="AT86" s="141"/>
      <c r="AU86" s="67"/>
      <c r="AV86" s="44"/>
      <c r="AW86" s="67"/>
      <c r="AX86" s="78"/>
      <c r="AY86" s="127"/>
      <c r="AZ86" s="67"/>
      <c r="BA86" s="142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140"/>
      <c r="BX86" s="71"/>
      <c r="BY86" s="67"/>
      <c r="BZ86" s="67"/>
      <c r="CA86" s="67"/>
    </row>
    <row r="87" spans="1:79" s="28" customFormat="1" ht="16" customHeight="1">
      <c r="A87" s="39"/>
      <c r="B87" s="57"/>
      <c r="C87" s="67"/>
      <c r="D87" s="67"/>
      <c r="E87" s="39"/>
      <c r="F87" s="39"/>
      <c r="G87" s="39"/>
      <c r="H87" s="67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140"/>
      <c r="AE87" s="24"/>
      <c r="AF87" s="24"/>
      <c r="AG87" s="76"/>
      <c r="AH87" s="129"/>
      <c r="AI87" s="106"/>
      <c r="AK87" s="117"/>
      <c r="AL87" s="117"/>
      <c r="AM87" s="117"/>
      <c r="AN87" s="117"/>
      <c r="AO87" s="141"/>
      <c r="AP87" s="141"/>
      <c r="AQ87" s="141"/>
      <c r="AR87" s="141"/>
      <c r="AS87" s="141"/>
      <c r="AT87" s="141"/>
      <c r="AU87" s="67"/>
      <c r="AV87" s="44"/>
      <c r="AW87" s="67"/>
      <c r="AX87" s="78"/>
      <c r="AY87" s="127"/>
      <c r="AZ87" s="67"/>
      <c r="BA87" s="142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140"/>
      <c r="BX87" s="71"/>
      <c r="BY87" s="67"/>
      <c r="BZ87" s="67"/>
      <c r="CA87" s="67"/>
    </row>
    <row r="88" spans="1:79" s="28" customFormat="1" ht="16" customHeight="1">
      <c r="A88" s="39"/>
      <c r="B88" s="57"/>
      <c r="C88" s="67"/>
      <c r="D88" s="67"/>
      <c r="E88" s="39"/>
      <c r="F88" s="39"/>
      <c r="G88" s="39"/>
      <c r="H88" s="67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140"/>
      <c r="AE88" s="24"/>
      <c r="AF88" s="24"/>
      <c r="AG88" s="76"/>
      <c r="AH88" s="129"/>
      <c r="AI88" s="106"/>
      <c r="AK88" s="117"/>
      <c r="AL88" s="117"/>
      <c r="AM88" s="117"/>
      <c r="AN88" s="117"/>
      <c r="AO88" s="141"/>
      <c r="AP88" s="141"/>
      <c r="AQ88" s="141"/>
      <c r="AR88" s="141"/>
      <c r="AS88" s="141"/>
      <c r="AT88" s="141"/>
      <c r="AU88" s="67"/>
      <c r="AV88" s="44"/>
      <c r="AW88" s="67"/>
      <c r="AX88" s="78"/>
      <c r="AY88" s="127"/>
      <c r="AZ88" s="67"/>
      <c r="BA88" s="142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140"/>
      <c r="BX88" s="71"/>
      <c r="BY88" s="67"/>
      <c r="BZ88" s="67"/>
      <c r="CA88" s="67"/>
    </row>
    <row r="89" spans="1:79" s="28" customFormat="1" ht="16" customHeight="1">
      <c r="A89" s="39"/>
      <c r="B89" s="57"/>
      <c r="C89" s="67"/>
      <c r="D89" s="67"/>
      <c r="E89" s="39"/>
      <c r="F89" s="39"/>
      <c r="G89" s="39"/>
      <c r="H89" s="67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140"/>
      <c r="AE89" s="24"/>
      <c r="AF89" s="24"/>
      <c r="AG89" s="76"/>
      <c r="AH89" s="129"/>
      <c r="AI89" s="106"/>
      <c r="AK89" s="117"/>
      <c r="AL89" s="117"/>
      <c r="AM89" s="117"/>
      <c r="AN89" s="117"/>
      <c r="AO89" s="141"/>
      <c r="AP89" s="141"/>
      <c r="AQ89" s="141"/>
      <c r="AR89" s="141"/>
      <c r="AS89" s="141"/>
      <c r="AT89" s="141"/>
      <c r="AU89" s="67"/>
      <c r="AV89" s="44"/>
      <c r="AW89" s="67"/>
      <c r="AX89" s="78"/>
      <c r="AY89" s="127"/>
      <c r="AZ89" s="67"/>
      <c r="BA89" s="142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140"/>
      <c r="BX89" s="71"/>
      <c r="BY89" s="67"/>
      <c r="BZ89" s="67"/>
      <c r="CA89" s="67"/>
    </row>
    <row r="90" spans="1:79" s="28" customFormat="1" ht="16" customHeight="1">
      <c r="A90" s="39"/>
      <c r="B90" s="57"/>
      <c r="C90" s="67"/>
      <c r="D90" s="67"/>
      <c r="E90" s="39"/>
      <c r="F90" s="39"/>
      <c r="G90" s="39"/>
      <c r="H90" s="67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140"/>
      <c r="AE90" s="24"/>
      <c r="AF90" s="24"/>
      <c r="AG90" s="76"/>
      <c r="AH90" s="129"/>
      <c r="AI90" s="106"/>
      <c r="AK90" s="117"/>
      <c r="AL90" s="117"/>
      <c r="AM90" s="117"/>
      <c r="AN90" s="117"/>
      <c r="AO90" s="141"/>
      <c r="AP90" s="141"/>
      <c r="AQ90" s="141"/>
      <c r="AR90" s="141"/>
      <c r="AS90" s="141"/>
      <c r="AT90" s="141"/>
      <c r="AU90" s="67"/>
      <c r="AV90" s="44"/>
      <c r="AW90" s="67"/>
      <c r="AX90" s="78"/>
      <c r="AY90" s="127"/>
      <c r="AZ90" s="67"/>
      <c r="BA90" s="142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140"/>
      <c r="BX90" s="71"/>
      <c r="BY90" s="67"/>
      <c r="BZ90" s="67"/>
      <c r="CA90" s="67"/>
    </row>
    <row r="91" spans="1:79" s="28" customFormat="1" ht="16" customHeight="1">
      <c r="A91" s="39"/>
      <c r="B91" s="57"/>
      <c r="C91" s="67"/>
      <c r="D91" s="67"/>
      <c r="E91" s="39"/>
      <c r="F91" s="39"/>
      <c r="G91" s="39"/>
      <c r="H91" s="67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140"/>
      <c r="AE91" s="24"/>
      <c r="AF91" s="24"/>
      <c r="AG91" s="76"/>
      <c r="AH91" s="129"/>
      <c r="AI91" s="106"/>
      <c r="AK91" s="117"/>
      <c r="AL91" s="117"/>
      <c r="AM91" s="117"/>
      <c r="AN91" s="117"/>
      <c r="AO91" s="141"/>
      <c r="AP91" s="141"/>
      <c r="AQ91" s="141"/>
      <c r="AR91" s="141"/>
      <c r="AS91" s="141"/>
      <c r="AT91" s="141"/>
      <c r="AU91" s="67"/>
      <c r="AV91" s="44"/>
      <c r="AW91" s="67"/>
      <c r="AX91" s="78"/>
      <c r="AY91" s="127"/>
      <c r="AZ91" s="67"/>
      <c r="BA91" s="142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140"/>
      <c r="BX91" s="71"/>
      <c r="BY91" s="67"/>
      <c r="BZ91" s="67"/>
      <c r="CA91" s="67"/>
    </row>
    <row r="92" spans="1:79" s="28" customFormat="1" ht="16" customHeight="1">
      <c r="A92" s="39"/>
      <c r="B92" s="57"/>
      <c r="C92" s="67"/>
      <c r="D92" s="67"/>
      <c r="E92" s="39"/>
      <c r="F92" s="39"/>
      <c r="G92" s="39"/>
      <c r="H92" s="67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140"/>
      <c r="AE92" s="24"/>
      <c r="AF92" s="24"/>
      <c r="AG92" s="76"/>
      <c r="AH92" s="129"/>
      <c r="AI92" s="106"/>
      <c r="AK92" s="117"/>
      <c r="AL92" s="117"/>
      <c r="AM92" s="117"/>
      <c r="AN92" s="117"/>
      <c r="AO92" s="141"/>
      <c r="AP92" s="141"/>
      <c r="AQ92" s="141"/>
      <c r="AR92" s="141"/>
      <c r="AS92" s="141"/>
      <c r="AT92" s="141"/>
      <c r="AU92" s="67"/>
      <c r="AV92" s="44"/>
      <c r="AW92" s="67"/>
      <c r="AX92" s="78"/>
      <c r="AY92" s="127"/>
      <c r="AZ92" s="67"/>
      <c r="BA92" s="142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140"/>
      <c r="BX92" s="71"/>
      <c r="BY92" s="67"/>
      <c r="BZ92" s="67"/>
      <c r="CA92" s="67"/>
    </row>
    <row r="93" spans="1:79" s="28" customFormat="1" ht="16" customHeight="1">
      <c r="A93" s="39"/>
      <c r="B93" s="57"/>
      <c r="C93" s="67"/>
      <c r="D93" s="67"/>
      <c r="E93" s="39"/>
      <c r="F93" s="39"/>
      <c r="G93" s="39"/>
      <c r="H93" s="67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140"/>
      <c r="AE93" s="24"/>
      <c r="AF93" s="24"/>
      <c r="AG93" s="76"/>
      <c r="AH93" s="129"/>
      <c r="AI93" s="106"/>
      <c r="AK93" s="117"/>
      <c r="AL93" s="117"/>
      <c r="AM93" s="117"/>
      <c r="AN93" s="117"/>
      <c r="AO93" s="141"/>
      <c r="AP93" s="141"/>
      <c r="AQ93" s="141"/>
      <c r="AR93" s="141"/>
      <c r="AS93" s="141"/>
      <c r="AT93" s="141"/>
      <c r="AU93" s="67"/>
      <c r="AV93" s="44"/>
      <c r="AW93" s="67"/>
      <c r="AX93" s="78"/>
      <c r="AY93" s="127"/>
      <c r="AZ93" s="67"/>
      <c r="BA93" s="142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140"/>
      <c r="BX93" s="71"/>
      <c r="BY93" s="67"/>
      <c r="BZ93" s="67"/>
      <c r="CA93" s="67"/>
    </row>
    <row r="94" spans="1:79" s="28" customFormat="1" ht="16" customHeight="1">
      <c r="A94" s="39"/>
      <c r="B94" s="57"/>
      <c r="C94" s="67"/>
      <c r="D94" s="67"/>
      <c r="E94" s="39"/>
      <c r="F94" s="39"/>
      <c r="G94" s="39"/>
      <c r="H94" s="67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140"/>
      <c r="AE94" s="24"/>
      <c r="AF94" s="24"/>
      <c r="AG94" s="76"/>
      <c r="AH94" s="129"/>
      <c r="AI94" s="106"/>
      <c r="AK94" s="117"/>
      <c r="AL94" s="117"/>
      <c r="AM94" s="117"/>
      <c r="AN94" s="117"/>
      <c r="AO94" s="141"/>
      <c r="AP94" s="141"/>
      <c r="AQ94" s="141"/>
      <c r="AR94" s="141"/>
      <c r="AS94" s="141"/>
      <c r="AT94" s="141"/>
      <c r="AU94" s="67"/>
      <c r="AV94" s="44"/>
      <c r="AW94" s="67"/>
      <c r="AX94" s="78"/>
      <c r="AY94" s="127"/>
      <c r="AZ94" s="67"/>
      <c r="BA94" s="142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140"/>
      <c r="BX94" s="71"/>
      <c r="BY94" s="67"/>
      <c r="BZ94" s="67"/>
      <c r="CA94" s="67"/>
    </row>
    <row r="95" spans="1:79" s="28" customFormat="1" ht="16" customHeight="1">
      <c r="A95" s="39"/>
      <c r="B95" s="57"/>
      <c r="C95" s="67"/>
      <c r="D95" s="67"/>
      <c r="E95" s="39"/>
      <c r="F95" s="39"/>
      <c r="G95" s="39"/>
      <c r="H95" s="67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140"/>
      <c r="AE95" s="24"/>
      <c r="AF95" s="24"/>
      <c r="AG95" s="76"/>
      <c r="AH95" s="129"/>
      <c r="AI95" s="106"/>
      <c r="AK95" s="117"/>
      <c r="AL95" s="117"/>
      <c r="AM95" s="117"/>
      <c r="AN95" s="117"/>
      <c r="AO95" s="141"/>
      <c r="AP95" s="141"/>
      <c r="AQ95" s="141"/>
      <c r="AR95" s="141"/>
      <c r="AS95" s="141"/>
      <c r="AT95" s="141"/>
      <c r="AU95" s="67"/>
      <c r="AV95" s="44"/>
      <c r="AW95" s="67"/>
      <c r="AX95" s="78"/>
      <c r="AY95" s="127"/>
      <c r="AZ95" s="67"/>
      <c r="BA95" s="142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140"/>
      <c r="BX95" s="71"/>
      <c r="BY95" s="67"/>
      <c r="BZ95" s="67"/>
      <c r="CA95" s="67"/>
    </row>
    <row r="96" spans="1:79" s="28" customFormat="1" ht="16" customHeight="1">
      <c r="A96" s="39"/>
      <c r="B96" s="57"/>
      <c r="C96" s="67"/>
      <c r="D96" s="67"/>
      <c r="E96" s="39"/>
      <c r="F96" s="39"/>
      <c r="G96" s="39"/>
      <c r="H96" s="67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140"/>
      <c r="AE96" s="24"/>
      <c r="AF96" s="24"/>
      <c r="AG96" s="76"/>
      <c r="AH96" s="129"/>
      <c r="AI96" s="106"/>
      <c r="AK96" s="117"/>
      <c r="AL96" s="117"/>
      <c r="AM96" s="117"/>
      <c r="AN96" s="117"/>
      <c r="AO96" s="141"/>
      <c r="AP96" s="141"/>
      <c r="AQ96" s="141"/>
      <c r="AR96" s="141"/>
      <c r="AS96" s="141"/>
      <c r="AT96" s="141"/>
      <c r="AU96" s="67"/>
      <c r="AV96" s="44"/>
      <c r="AW96" s="67"/>
      <c r="AX96" s="78"/>
      <c r="AY96" s="127"/>
      <c r="AZ96" s="67"/>
      <c r="BA96" s="142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140"/>
      <c r="BX96" s="71"/>
      <c r="BY96" s="67"/>
      <c r="BZ96" s="67"/>
      <c r="CA96" s="67"/>
    </row>
    <row r="97" spans="1:79" s="28" customFormat="1" ht="16" customHeight="1">
      <c r="A97" s="39"/>
      <c r="B97" s="57"/>
      <c r="C97" s="67"/>
      <c r="D97" s="67"/>
      <c r="E97" s="39"/>
      <c r="F97" s="39"/>
      <c r="G97" s="39"/>
      <c r="H97" s="67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140"/>
      <c r="AE97" s="24"/>
      <c r="AF97" s="24"/>
      <c r="AG97" s="76"/>
      <c r="AH97" s="129"/>
      <c r="AI97" s="106"/>
      <c r="AK97" s="117"/>
      <c r="AL97" s="117"/>
      <c r="AM97" s="117"/>
      <c r="AN97" s="117"/>
      <c r="AO97" s="141"/>
      <c r="AP97" s="141"/>
      <c r="AQ97" s="141"/>
      <c r="AR97" s="141"/>
      <c r="AS97" s="141"/>
      <c r="AT97" s="141"/>
      <c r="AU97" s="67"/>
      <c r="AV97" s="44"/>
      <c r="AW97" s="67"/>
      <c r="AX97" s="78"/>
      <c r="AY97" s="127"/>
      <c r="AZ97" s="67"/>
      <c r="BA97" s="142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140"/>
      <c r="BX97" s="71"/>
      <c r="BY97" s="67"/>
      <c r="BZ97" s="67"/>
      <c r="CA97" s="67"/>
    </row>
    <row r="98" spans="1:79" s="28" customFormat="1" ht="16" customHeight="1">
      <c r="A98" s="39"/>
      <c r="B98" s="57"/>
      <c r="C98" s="67"/>
      <c r="D98" s="67"/>
      <c r="E98" s="39"/>
      <c r="F98" s="39"/>
      <c r="G98" s="39"/>
      <c r="H98" s="67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140"/>
      <c r="AE98" s="24"/>
      <c r="AF98" s="24"/>
      <c r="AG98" s="76"/>
      <c r="AH98" s="129"/>
      <c r="AI98" s="106"/>
      <c r="AK98" s="117"/>
      <c r="AL98" s="117"/>
      <c r="AM98" s="117"/>
      <c r="AN98" s="117"/>
      <c r="AO98" s="141"/>
      <c r="AP98" s="141"/>
      <c r="AQ98" s="141"/>
      <c r="AR98" s="141"/>
      <c r="AS98" s="141"/>
      <c r="AT98" s="141"/>
      <c r="AU98" s="67"/>
      <c r="AV98" s="44"/>
      <c r="AW98" s="67"/>
      <c r="AX98" s="78"/>
      <c r="AY98" s="127"/>
      <c r="AZ98" s="67"/>
      <c r="BA98" s="142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140"/>
      <c r="BX98" s="71"/>
      <c r="BY98" s="67"/>
      <c r="BZ98" s="67"/>
      <c r="CA98" s="67"/>
    </row>
    <row r="99" spans="1:79" s="28" customFormat="1" ht="16" customHeight="1">
      <c r="A99" s="39"/>
      <c r="B99" s="57"/>
      <c r="C99" s="67"/>
      <c r="D99" s="67"/>
      <c r="E99" s="39"/>
      <c r="F99" s="39"/>
      <c r="G99" s="39"/>
      <c r="H99" s="67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140"/>
      <c r="AE99" s="24"/>
      <c r="AF99" s="24"/>
      <c r="AG99" s="76"/>
      <c r="AH99" s="129"/>
      <c r="AI99" s="106"/>
      <c r="AK99" s="117"/>
      <c r="AL99" s="117"/>
      <c r="AM99" s="117"/>
      <c r="AN99" s="117"/>
      <c r="AO99" s="141"/>
      <c r="AP99" s="141"/>
      <c r="AQ99" s="141"/>
      <c r="AR99" s="141"/>
      <c r="AS99" s="141"/>
      <c r="AT99" s="141"/>
      <c r="AU99" s="67"/>
      <c r="AV99" s="44"/>
      <c r="AW99" s="67"/>
      <c r="AX99" s="78"/>
      <c r="AY99" s="127"/>
      <c r="AZ99" s="67"/>
      <c r="BA99" s="142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140"/>
      <c r="BX99" s="71"/>
      <c r="BY99" s="67"/>
      <c r="BZ99" s="67"/>
      <c r="CA99" s="67"/>
    </row>
    <row r="100" spans="1:79" s="28" customFormat="1" ht="16" customHeight="1">
      <c r="A100" s="39"/>
      <c r="B100" s="57"/>
      <c r="C100" s="67"/>
      <c r="D100" s="67"/>
      <c r="E100" s="39"/>
      <c r="F100" s="39"/>
      <c r="G100" s="39"/>
      <c r="H100" s="67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140"/>
      <c r="AE100" s="24"/>
      <c r="AF100" s="24"/>
      <c r="AG100" s="76"/>
      <c r="AH100" s="129"/>
      <c r="AI100" s="106"/>
      <c r="AK100" s="117"/>
      <c r="AL100" s="117"/>
      <c r="AM100" s="117"/>
      <c r="AN100" s="117"/>
      <c r="AO100" s="141"/>
      <c r="AP100" s="141"/>
      <c r="AQ100" s="141"/>
      <c r="AR100" s="141"/>
      <c r="AS100" s="141"/>
      <c r="AT100" s="141"/>
      <c r="AU100" s="67"/>
      <c r="AV100" s="44"/>
      <c r="AW100" s="67"/>
      <c r="AX100" s="78"/>
      <c r="AY100" s="127"/>
      <c r="AZ100" s="67"/>
      <c r="BA100" s="142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140"/>
      <c r="BX100" s="71"/>
      <c r="BY100" s="67"/>
      <c r="BZ100" s="67"/>
      <c r="CA100" s="67"/>
    </row>
    <row r="101" spans="1:79" s="28" customFormat="1" ht="16" customHeight="1">
      <c r="A101" s="39"/>
      <c r="B101" s="57"/>
      <c r="C101" s="67"/>
      <c r="D101" s="67"/>
      <c r="E101" s="39"/>
      <c r="F101" s="39"/>
      <c r="G101" s="39"/>
      <c r="H101" s="67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140"/>
      <c r="AE101" s="24"/>
      <c r="AF101" s="24"/>
      <c r="AG101" s="76"/>
      <c r="AH101" s="129"/>
      <c r="AI101" s="106"/>
      <c r="AK101" s="117"/>
      <c r="AL101" s="117"/>
      <c r="AM101" s="117"/>
      <c r="AN101" s="117"/>
      <c r="AO101" s="141"/>
      <c r="AP101" s="141"/>
      <c r="AQ101" s="141"/>
      <c r="AR101" s="141"/>
      <c r="AS101" s="141"/>
      <c r="AT101" s="141"/>
      <c r="AU101" s="67"/>
      <c r="AV101" s="44"/>
      <c r="AW101" s="67"/>
      <c r="AX101" s="78"/>
      <c r="AY101" s="127"/>
      <c r="AZ101" s="67"/>
      <c r="BA101" s="142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140"/>
      <c r="BX101" s="71"/>
      <c r="BY101" s="67"/>
      <c r="BZ101" s="67"/>
      <c r="CA101" s="67"/>
    </row>
    <row r="102" spans="1:79" s="28" customFormat="1" ht="16" customHeight="1">
      <c r="A102" s="39"/>
      <c r="B102" s="57"/>
      <c r="C102" s="67"/>
      <c r="D102" s="67"/>
      <c r="E102" s="39"/>
      <c r="F102" s="39"/>
      <c r="G102" s="39"/>
      <c r="H102" s="67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140"/>
      <c r="AE102" s="24"/>
      <c r="AF102" s="24"/>
      <c r="AG102" s="76"/>
      <c r="AH102" s="129"/>
      <c r="AI102" s="106"/>
      <c r="AK102" s="117"/>
      <c r="AL102" s="117"/>
      <c r="AM102" s="117"/>
      <c r="AN102" s="117"/>
      <c r="AO102" s="141"/>
      <c r="AP102" s="141"/>
      <c r="AQ102" s="141"/>
      <c r="AR102" s="141"/>
      <c r="AS102" s="141"/>
      <c r="AT102" s="141"/>
      <c r="AU102" s="67"/>
      <c r="AV102" s="44"/>
      <c r="AW102" s="67"/>
      <c r="AX102" s="78"/>
      <c r="AY102" s="127"/>
      <c r="AZ102" s="67"/>
      <c r="BA102" s="142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140"/>
      <c r="BX102" s="71"/>
      <c r="BY102" s="67"/>
      <c r="BZ102" s="67"/>
      <c r="CA102" s="67"/>
    </row>
    <row r="103" spans="1:79" s="28" customFormat="1" ht="16" customHeight="1">
      <c r="A103" s="39"/>
      <c r="B103" s="57"/>
      <c r="C103" s="67"/>
      <c r="D103" s="67"/>
      <c r="E103" s="39"/>
      <c r="F103" s="39"/>
      <c r="G103" s="39"/>
      <c r="H103" s="67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140"/>
      <c r="AE103" s="24"/>
      <c r="AF103" s="24"/>
      <c r="AG103" s="76"/>
      <c r="AH103" s="129"/>
      <c r="AI103" s="106"/>
      <c r="AK103" s="117"/>
      <c r="AL103" s="117"/>
      <c r="AM103" s="117"/>
      <c r="AN103" s="117"/>
      <c r="AO103" s="141"/>
      <c r="AP103" s="141"/>
      <c r="AQ103" s="141"/>
      <c r="AR103" s="141"/>
      <c r="AS103" s="141"/>
      <c r="AT103" s="141"/>
      <c r="AU103" s="67"/>
      <c r="AV103" s="44"/>
      <c r="AW103" s="67"/>
      <c r="AX103" s="78"/>
      <c r="AY103" s="127"/>
      <c r="AZ103" s="67"/>
      <c r="BA103" s="142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140"/>
      <c r="BX103" s="71"/>
      <c r="BY103" s="67"/>
      <c r="BZ103" s="67"/>
      <c r="CA103" s="67"/>
    </row>
    <row r="104" spans="1:79" s="28" customFormat="1" ht="16" customHeight="1">
      <c r="A104" s="39"/>
      <c r="B104" s="57"/>
      <c r="C104" s="67"/>
      <c r="D104" s="67"/>
      <c r="E104" s="39"/>
      <c r="F104" s="39"/>
      <c r="G104" s="39"/>
      <c r="H104" s="67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140"/>
      <c r="AE104" s="24"/>
      <c r="AF104" s="24"/>
      <c r="AG104" s="76"/>
      <c r="AH104" s="129"/>
      <c r="AI104" s="106"/>
      <c r="AK104" s="117"/>
      <c r="AL104" s="117"/>
      <c r="AM104" s="117"/>
      <c r="AN104" s="117"/>
      <c r="AO104" s="141"/>
      <c r="AP104" s="141"/>
      <c r="AQ104" s="141"/>
      <c r="AR104" s="141"/>
      <c r="AS104" s="141"/>
      <c r="AT104" s="141"/>
      <c r="AU104" s="67"/>
      <c r="AV104" s="44"/>
      <c r="AW104" s="67"/>
      <c r="AX104" s="78"/>
      <c r="AY104" s="127"/>
      <c r="AZ104" s="67"/>
      <c r="BA104" s="142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140"/>
      <c r="BX104" s="71"/>
      <c r="BY104" s="67"/>
      <c r="BZ104" s="67"/>
      <c r="CA104" s="67"/>
    </row>
    <row r="105" spans="1:79" s="28" customFormat="1" ht="16" customHeight="1">
      <c r="A105" s="39"/>
      <c r="B105" s="57"/>
      <c r="C105" s="67"/>
      <c r="D105" s="67"/>
      <c r="E105" s="39"/>
      <c r="F105" s="39"/>
      <c r="G105" s="39"/>
      <c r="H105" s="67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140"/>
      <c r="AE105" s="24"/>
      <c r="AF105" s="24"/>
      <c r="AG105" s="76"/>
      <c r="AH105" s="129"/>
      <c r="AI105" s="106"/>
      <c r="AK105" s="117"/>
      <c r="AL105" s="117"/>
      <c r="AM105" s="117"/>
      <c r="AN105" s="117"/>
      <c r="AO105" s="141"/>
      <c r="AP105" s="141"/>
      <c r="AQ105" s="141"/>
      <c r="AR105" s="141"/>
      <c r="AS105" s="141"/>
      <c r="AT105" s="141"/>
      <c r="AU105" s="67"/>
      <c r="AV105" s="44"/>
      <c r="AW105" s="67"/>
      <c r="AX105" s="78"/>
      <c r="AY105" s="127"/>
      <c r="AZ105" s="67"/>
      <c r="BA105" s="142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140"/>
      <c r="BX105" s="71"/>
      <c r="BY105" s="67"/>
      <c r="BZ105" s="67"/>
      <c r="CA105" s="67"/>
    </row>
    <row r="106" spans="1:79" s="28" customFormat="1" ht="16" customHeight="1">
      <c r="A106" s="39"/>
      <c r="B106" s="57"/>
      <c r="C106" s="67"/>
      <c r="D106" s="67"/>
      <c r="E106" s="39"/>
      <c r="F106" s="39"/>
      <c r="G106" s="39"/>
      <c r="H106" s="67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140"/>
      <c r="AE106" s="24"/>
      <c r="AF106" s="24"/>
      <c r="AG106" s="76"/>
      <c r="AH106" s="129"/>
      <c r="AI106" s="106"/>
      <c r="AK106" s="117"/>
      <c r="AL106" s="117"/>
      <c r="AM106" s="117"/>
      <c r="AN106" s="117"/>
      <c r="AO106" s="141"/>
      <c r="AP106" s="141"/>
      <c r="AQ106" s="141"/>
      <c r="AR106" s="141"/>
      <c r="AS106" s="141"/>
      <c r="AT106" s="141"/>
      <c r="AU106" s="67"/>
      <c r="AV106" s="44"/>
      <c r="AW106" s="67"/>
      <c r="AX106" s="78"/>
      <c r="AY106" s="127"/>
      <c r="AZ106" s="67"/>
      <c r="BA106" s="142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140"/>
      <c r="BX106" s="71"/>
      <c r="BY106" s="67"/>
      <c r="BZ106" s="67"/>
      <c r="CA106" s="67"/>
    </row>
    <row r="107" spans="1:79" s="28" customFormat="1" ht="16" customHeight="1">
      <c r="A107" s="39"/>
      <c r="B107" s="57"/>
      <c r="C107" s="67"/>
      <c r="D107" s="67"/>
      <c r="E107" s="39"/>
      <c r="F107" s="39"/>
      <c r="G107" s="39"/>
      <c r="H107" s="67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140"/>
      <c r="AE107" s="24"/>
      <c r="AF107" s="24"/>
      <c r="AG107" s="76"/>
      <c r="AH107" s="129"/>
      <c r="AI107" s="106"/>
      <c r="AK107" s="117"/>
      <c r="AL107" s="117"/>
      <c r="AM107" s="117"/>
      <c r="AN107" s="117"/>
      <c r="AO107" s="141"/>
      <c r="AP107" s="141"/>
      <c r="AQ107" s="141"/>
      <c r="AR107" s="141"/>
      <c r="AS107" s="141"/>
      <c r="AT107" s="141"/>
      <c r="AU107" s="67"/>
      <c r="AV107" s="44"/>
      <c r="AW107" s="67"/>
      <c r="AX107" s="78"/>
      <c r="AY107" s="127"/>
      <c r="AZ107" s="67"/>
      <c r="BA107" s="142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140"/>
      <c r="BX107" s="71"/>
      <c r="BY107" s="67"/>
      <c r="BZ107" s="67"/>
      <c r="CA107" s="67"/>
    </row>
    <row r="108" spans="1:79" s="28" customFormat="1" ht="16" customHeight="1">
      <c r="A108" s="39"/>
      <c r="B108" s="57"/>
      <c r="C108" s="67"/>
      <c r="D108" s="67"/>
      <c r="E108" s="39"/>
      <c r="F108" s="39"/>
      <c r="G108" s="39"/>
      <c r="H108" s="67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140"/>
      <c r="AE108" s="24"/>
      <c r="AF108" s="24"/>
      <c r="AG108" s="76"/>
      <c r="AH108" s="129"/>
      <c r="AI108" s="106"/>
      <c r="AK108" s="117"/>
      <c r="AL108" s="117"/>
      <c r="AM108" s="117"/>
      <c r="AN108" s="117"/>
      <c r="AO108" s="141"/>
      <c r="AP108" s="141"/>
      <c r="AQ108" s="141"/>
      <c r="AR108" s="141"/>
      <c r="AS108" s="141"/>
      <c r="AT108" s="141"/>
      <c r="AU108" s="67"/>
      <c r="AV108" s="44"/>
      <c r="AW108" s="67"/>
      <c r="AX108" s="78"/>
      <c r="AY108" s="127"/>
      <c r="AZ108" s="67"/>
      <c r="BA108" s="142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140"/>
      <c r="BX108" s="71"/>
      <c r="BY108" s="67"/>
      <c r="BZ108" s="67"/>
      <c r="CA108" s="67"/>
    </row>
    <row r="109" spans="1:79" s="28" customFormat="1" ht="16" customHeight="1">
      <c r="A109" s="39"/>
      <c r="B109" s="57"/>
      <c r="C109" s="67"/>
      <c r="D109" s="67"/>
      <c r="E109" s="39"/>
      <c r="F109" s="39"/>
      <c r="G109" s="39"/>
      <c r="H109" s="67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140"/>
      <c r="AE109" s="24"/>
      <c r="AF109" s="24"/>
      <c r="AG109" s="76"/>
      <c r="AH109" s="129"/>
      <c r="AI109" s="106"/>
      <c r="AK109" s="117"/>
      <c r="AL109" s="117"/>
      <c r="AM109" s="117"/>
      <c r="AN109" s="117"/>
      <c r="AO109" s="141"/>
      <c r="AP109" s="141"/>
      <c r="AQ109" s="141"/>
      <c r="AR109" s="141"/>
      <c r="AS109" s="141"/>
      <c r="AT109" s="141"/>
      <c r="AU109" s="67"/>
      <c r="AV109" s="44"/>
      <c r="AW109" s="67"/>
      <c r="AX109" s="78"/>
      <c r="AY109" s="127"/>
      <c r="AZ109" s="67"/>
      <c r="BA109" s="142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140"/>
      <c r="BX109" s="71"/>
      <c r="BY109" s="67"/>
      <c r="BZ109" s="67"/>
      <c r="CA109" s="67"/>
    </row>
    <row r="110" spans="1:79" s="28" customFormat="1" ht="16" customHeight="1">
      <c r="A110" s="39"/>
      <c r="B110" s="57"/>
      <c r="C110" s="67"/>
      <c r="D110" s="67"/>
      <c r="E110" s="39"/>
      <c r="F110" s="39"/>
      <c r="G110" s="39"/>
      <c r="H110" s="67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140"/>
      <c r="AE110" s="24"/>
      <c r="AF110" s="24"/>
      <c r="AG110" s="76"/>
      <c r="AH110" s="129"/>
      <c r="AI110" s="106"/>
      <c r="AK110" s="117"/>
      <c r="AL110" s="117"/>
      <c r="AM110" s="117"/>
      <c r="AN110" s="117"/>
      <c r="AO110" s="141"/>
      <c r="AP110" s="141"/>
      <c r="AQ110" s="141"/>
      <c r="AR110" s="141"/>
      <c r="AS110" s="141"/>
      <c r="AT110" s="141"/>
      <c r="AU110" s="67"/>
      <c r="AV110" s="44"/>
      <c r="AW110" s="67"/>
      <c r="AX110" s="78"/>
      <c r="AY110" s="127"/>
      <c r="AZ110" s="67"/>
      <c r="BA110" s="142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140"/>
      <c r="BX110" s="71"/>
      <c r="BY110" s="67"/>
      <c r="BZ110" s="67"/>
      <c r="CA110" s="67"/>
    </row>
    <row r="111" spans="1:79" s="28" customFormat="1" ht="16" customHeight="1">
      <c r="A111" s="39"/>
      <c r="B111" s="57"/>
      <c r="C111" s="67"/>
      <c r="D111" s="67"/>
      <c r="E111" s="39"/>
      <c r="F111" s="39"/>
      <c r="G111" s="39"/>
      <c r="H111" s="67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140"/>
      <c r="AE111" s="24"/>
      <c r="AF111" s="24"/>
      <c r="AG111" s="76"/>
      <c r="AH111" s="129"/>
      <c r="AI111" s="106"/>
      <c r="AK111" s="117"/>
      <c r="AL111" s="117"/>
      <c r="AM111" s="117"/>
      <c r="AN111" s="117"/>
      <c r="AO111" s="141"/>
      <c r="AP111" s="141"/>
      <c r="AQ111" s="141"/>
      <c r="AR111" s="141"/>
      <c r="AS111" s="141"/>
      <c r="AT111" s="141"/>
      <c r="AU111" s="67"/>
      <c r="AV111" s="44"/>
      <c r="AW111" s="67"/>
      <c r="AX111" s="78"/>
      <c r="AY111" s="127"/>
      <c r="AZ111" s="67"/>
      <c r="BA111" s="142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140"/>
      <c r="BX111" s="71"/>
      <c r="BY111" s="67"/>
      <c r="BZ111" s="67"/>
      <c r="CA111" s="67"/>
    </row>
    <row r="112" spans="1:79" s="28" customFormat="1" ht="16" customHeight="1">
      <c r="A112" s="39"/>
      <c r="B112" s="57"/>
      <c r="C112" s="67"/>
      <c r="D112" s="67"/>
      <c r="E112" s="39"/>
      <c r="F112" s="39"/>
      <c r="G112" s="39"/>
      <c r="H112" s="67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140"/>
      <c r="AE112" s="24"/>
      <c r="AF112" s="24"/>
      <c r="AG112" s="76"/>
      <c r="AH112" s="129"/>
      <c r="AI112" s="106"/>
      <c r="AK112" s="117"/>
      <c r="AL112" s="117"/>
      <c r="AM112" s="117"/>
      <c r="AN112" s="117"/>
      <c r="AO112" s="141"/>
      <c r="AP112" s="141"/>
      <c r="AQ112" s="141"/>
      <c r="AR112" s="141"/>
      <c r="AS112" s="141"/>
      <c r="AT112" s="141"/>
      <c r="AU112" s="67"/>
      <c r="AV112" s="44"/>
      <c r="AW112" s="67"/>
      <c r="AX112" s="78"/>
      <c r="AY112" s="127"/>
      <c r="AZ112" s="67"/>
      <c r="BA112" s="142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140"/>
      <c r="BX112" s="71"/>
      <c r="BY112" s="67"/>
      <c r="BZ112" s="67"/>
      <c r="CA112" s="67"/>
    </row>
    <row r="113" spans="1:79" s="28" customFormat="1" ht="16" customHeight="1">
      <c r="A113" s="39"/>
      <c r="B113" s="57"/>
      <c r="C113" s="67"/>
      <c r="D113" s="67"/>
      <c r="E113" s="39"/>
      <c r="F113" s="39"/>
      <c r="G113" s="39"/>
      <c r="H113" s="67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140"/>
      <c r="AE113" s="24"/>
      <c r="AF113" s="24"/>
      <c r="AG113" s="76"/>
      <c r="AH113" s="129"/>
      <c r="AI113" s="106"/>
      <c r="AK113" s="117"/>
      <c r="AL113" s="117"/>
      <c r="AM113" s="117"/>
      <c r="AN113" s="117"/>
      <c r="AO113" s="141"/>
      <c r="AP113" s="141"/>
      <c r="AQ113" s="141"/>
      <c r="AR113" s="141"/>
      <c r="AS113" s="141"/>
      <c r="AT113" s="141"/>
      <c r="AU113" s="67"/>
      <c r="AV113" s="44"/>
      <c r="AW113" s="67"/>
      <c r="AX113" s="78"/>
      <c r="AY113" s="127"/>
      <c r="AZ113" s="67"/>
      <c r="BA113" s="142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140"/>
      <c r="BX113" s="71"/>
      <c r="BY113" s="67"/>
      <c r="BZ113" s="67"/>
      <c r="CA113" s="67"/>
    </row>
    <row r="114" spans="1:79" s="28" customFormat="1" ht="16" customHeight="1">
      <c r="A114" s="39"/>
      <c r="B114" s="57"/>
      <c r="C114" s="67"/>
      <c r="D114" s="67"/>
      <c r="E114" s="39"/>
      <c r="F114" s="39"/>
      <c r="G114" s="39"/>
      <c r="H114" s="67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140"/>
      <c r="AE114" s="24"/>
      <c r="AF114" s="24"/>
      <c r="AG114" s="76"/>
      <c r="AH114" s="129"/>
      <c r="AI114" s="106"/>
      <c r="AK114" s="117"/>
      <c r="AL114" s="117"/>
      <c r="AM114" s="117"/>
      <c r="AN114" s="117"/>
      <c r="AO114" s="141"/>
      <c r="AP114" s="141"/>
      <c r="AQ114" s="141"/>
      <c r="AR114" s="141"/>
      <c r="AS114" s="141"/>
      <c r="AT114" s="141"/>
      <c r="AU114" s="67"/>
      <c r="AV114" s="44"/>
      <c r="AW114" s="67"/>
      <c r="AX114" s="78"/>
      <c r="AY114" s="127"/>
      <c r="AZ114" s="67"/>
      <c r="BA114" s="142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140"/>
      <c r="BX114" s="71"/>
      <c r="BY114" s="67"/>
      <c r="BZ114" s="67"/>
      <c r="CA114" s="67"/>
    </row>
    <row r="115" spans="1:79" s="28" customFormat="1" ht="16" customHeight="1">
      <c r="A115" s="39"/>
      <c r="B115" s="57"/>
      <c r="C115" s="67"/>
      <c r="D115" s="67"/>
      <c r="E115" s="39"/>
      <c r="F115" s="39"/>
      <c r="G115" s="39"/>
      <c r="H115" s="67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140"/>
      <c r="AE115" s="24"/>
      <c r="AF115" s="24"/>
      <c r="AG115" s="76"/>
      <c r="AH115" s="129"/>
      <c r="AI115" s="106"/>
      <c r="AK115" s="117"/>
      <c r="AL115" s="117"/>
      <c r="AM115" s="117"/>
      <c r="AN115" s="117"/>
      <c r="AO115" s="141"/>
      <c r="AP115" s="141"/>
      <c r="AQ115" s="141"/>
      <c r="AR115" s="141"/>
      <c r="AS115" s="141"/>
      <c r="AT115" s="141"/>
      <c r="AU115" s="67"/>
      <c r="AV115" s="44"/>
      <c r="AW115" s="67"/>
      <c r="AX115" s="78"/>
      <c r="AY115" s="127"/>
      <c r="AZ115" s="67"/>
      <c r="BA115" s="142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140"/>
      <c r="BX115" s="71"/>
      <c r="BY115" s="67"/>
      <c r="BZ115" s="67"/>
      <c r="CA115" s="67"/>
    </row>
    <row r="116" spans="1:79" s="28" customFormat="1" ht="16" customHeight="1">
      <c r="A116" s="39"/>
      <c r="B116" s="57"/>
      <c r="C116" s="67"/>
      <c r="D116" s="67"/>
      <c r="E116" s="39"/>
      <c r="F116" s="39"/>
      <c r="G116" s="39"/>
      <c r="H116" s="67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140"/>
      <c r="AE116" s="24"/>
      <c r="AF116" s="24"/>
      <c r="AG116" s="76"/>
      <c r="AH116" s="129"/>
      <c r="AI116" s="106"/>
      <c r="AK116" s="117"/>
      <c r="AL116" s="117"/>
      <c r="AM116" s="117"/>
      <c r="AN116" s="117"/>
      <c r="AO116" s="141"/>
      <c r="AP116" s="141"/>
      <c r="AQ116" s="141"/>
      <c r="AR116" s="141"/>
      <c r="AS116" s="141"/>
      <c r="AT116" s="141"/>
      <c r="AU116" s="67"/>
      <c r="AV116" s="44"/>
      <c r="AW116" s="67"/>
      <c r="AX116" s="78"/>
      <c r="AY116" s="127"/>
      <c r="AZ116" s="67"/>
      <c r="BA116" s="142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140"/>
      <c r="BX116" s="71"/>
      <c r="BY116" s="67"/>
      <c r="BZ116" s="67"/>
      <c r="CA116" s="67"/>
    </row>
    <row r="117" spans="1:79" s="28" customFormat="1" ht="16" customHeight="1">
      <c r="A117" s="39"/>
      <c r="B117" s="57"/>
      <c r="C117" s="67"/>
      <c r="D117" s="67"/>
      <c r="E117" s="39"/>
      <c r="F117" s="39"/>
      <c r="G117" s="39"/>
      <c r="H117" s="67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140"/>
      <c r="AE117" s="24"/>
      <c r="AF117" s="24"/>
      <c r="AG117" s="76"/>
      <c r="AH117" s="129"/>
      <c r="AI117" s="106"/>
      <c r="AK117" s="117"/>
      <c r="AL117" s="117"/>
      <c r="AM117" s="117"/>
      <c r="AN117" s="117"/>
      <c r="AO117" s="141"/>
      <c r="AP117" s="141"/>
      <c r="AQ117" s="141"/>
      <c r="AR117" s="141"/>
      <c r="AS117" s="141"/>
      <c r="AT117" s="141"/>
      <c r="AU117" s="67"/>
      <c r="AV117" s="44"/>
      <c r="AW117" s="67"/>
      <c r="AX117" s="78"/>
      <c r="AY117" s="127"/>
      <c r="AZ117" s="67"/>
      <c r="BA117" s="142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140"/>
      <c r="BX117" s="71"/>
      <c r="BY117" s="67"/>
      <c r="BZ117" s="67"/>
      <c r="CA117" s="67"/>
    </row>
    <row r="118" spans="1:79" s="28" customFormat="1" ht="16" customHeight="1">
      <c r="A118" s="39"/>
      <c r="B118" s="57"/>
      <c r="C118" s="67"/>
      <c r="D118" s="67"/>
      <c r="E118" s="39"/>
      <c r="F118" s="39"/>
      <c r="G118" s="39"/>
      <c r="H118" s="67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140"/>
      <c r="AE118" s="24"/>
      <c r="AF118" s="24"/>
      <c r="AG118" s="76"/>
      <c r="AH118" s="129"/>
      <c r="AI118" s="106"/>
      <c r="AK118" s="117"/>
      <c r="AL118" s="117"/>
      <c r="AM118" s="117"/>
      <c r="AN118" s="117"/>
      <c r="AO118" s="141"/>
      <c r="AP118" s="141"/>
      <c r="AQ118" s="141"/>
      <c r="AR118" s="141"/>
      <c r="AS118" s="141"/>
      <c r="AT118" s="141"/>
      <c r="AU118" s="67"/>
      <c r="AV118" s="44"/>
      <c r="AW118" s="67"/>
      <c r="AX118" s="78"/>
      <c r="AY118" s="127"/>
      <c r="AZ118" s="67"/>
      <c r="BA118" s="142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140"/>
      <c r="BX118" s="71"/>
      <c r="BY118" s="67"/>
      <c r="BZ118" s="67"/>
      <c r="CA118" s="67"/>
    </row>
    <row r="119" spans="1:79" s="28" customFormat="1" ht="16" customHeight="1">
      <c r="A119" s="39"/>
      <c r="B119" s="57"/>
      <c r="C119" s="67"/>
      <c r="D119" s="67"/>
      <c r="E119" s="39"/>
      <c r="F119" s="39"/>
      <c r="G119" s="39"/>
      <c r="H119" s="67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140"/>
      <c r="AE119" s="24"/>
      <c r="AF119" s="24"/>
      <c r="AG119" s="76"/>
      <c r="AH119" s="129"/>
      <c r="AI119" s="106"/>
      <c r="AK119" s="117"/>
      <c r="AL119" s="117"/>
      <c r="AM119" s="117"/>
      <c r="AN119" s="117"/>
      <c r="AO119" s="141"/>
      <c r="AP119" s="141"/>
      <c r="AQ119" s="141"/>
      <c r="AR119" s="141"/>
      <c r="AS119" s="141"/>
      <c r="AT119" s="141"/>
      <c r="AU119" s="67"/>
      <c r="AV119" s="44"/>
      <c r="AW119" s="67"/>
      <c r="AX119" s="78"/>
      <c r="AY119" s="127"/>
      <c r="AZ119" s="67"/>
      <c r="BA119" s="142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140"/>
      <c r="BX119" s="71"/>
      <c r="BY119" s="67"/>
      <c r="BZ119" s="67"/>
      <c r="CA119" s="67"/>
    </row>
    <row r="120" spans="1:79" s="28" customFormat="1" ht="16" customHeight="1">
      <c r="A120" s="39"/>
      <c r="B120" s="57"/>
      <c r="C120" s="67"/>
      <c r="D120" s="67"/>
      <c r="E120" s="39"/>
      <c r="F120" s="39"/>
      <c r="G120" s="39"/>
      <c r="H120" s="67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140"/>
      <c r="AE120" s="24"/>
      <c r="AF120" s="24"/>
      <c r="AG120" s="76"/>
      <c r="AH120" s="129"/>
      <c r="AI120" s="106"/>
      <c r="AK120" s="117"/>
      <c r="AL120" s="117"/>
      <c r="AM120" s="117"/>
      <c r="AN120" s="117"/>
      <c r="AO120" s="141"/>
      <c r="AP120" s="141"/>
      <c r="AQ120" s="141"/>
      <c r="AR120" s="141"/>
      <c r="AS120" s="141"/>
      <c r="AT120" s="141"/>
      <c r="AU120" s="67"/>
      <c r="AV120" s="44"/>
      <c r="AW120" s="67"/>
      <c r="AX120" s="78"/>
      <c r="AY120" s="127"/>
      <c r="AZ120" s="67"/>
      <c r="BA120" s="142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140"/>
      <c r="BX120" s="71"/>
      <c r="BY120" s="67"/>
      <c r="BZ120" s="67"/>
      <c r="CA120" s="67"/>
    </row>
    <row r="121" spans="1:79" s="28" customFormat="1" ht="16" customHeight="1">
      <c r="A121" s="39"/>
      <c r="B121" s="57"/>
      <c r="C121" s="67"/>
      <c r="D121" s="67"/>
      <c r="E121" s="39"/>
      <c r="F121" s="39"/>
      <c r="G121" s="39"/>
      <c r="H121" s="67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140"/>
      <c r="AE121" s="24"/>
      <c r="AF121" s="24"/>
      <c r="AG121" s="76"/>
      <c r="AH121" s="129"/>
      <c r="AI121" s="106"/>
      <c r="AK121" s="117"/>
      <c r="AL121" s="117"/>
      <c r="AM121" s="117"/>
      <c r="AN121" s="117"/>
      <c r="AO121" s="141"/>
      <c r="AP121" s="141"/>
      <c r="AQ121" s="141"/>
      <c r="AR121" s="141"/>
      <c r="AS121" s="141"/>
      <c r="AT121" s="141"/>
      <c r="AU121" s="67"/>
      <c r="AV121" s="44"/>
      <c r="AW121" s="67"/>
      <c r="AX121" s="78"/>
      <c r="AY121" s="127"/>
      <c r="AZ121" s="67"/>
      <c r="BA121" s="142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140"/>
      <c r="BX121" s="71"/>
      <c r="BY121" s="67"/>
      <c r="BZ121" s="67"/>
      <c r="CA121" s="67"/>
    </row>
    <row r="122" spans="1:79" s="28" customFormat="1" ht="16" customHeight="1">
      <c r="A122" s="39"/>
      <c r="B122" s="57"/>
      <c r="C122" s="67"/>
      <c r="D122" s="67"/>
      <c r="E122" s="39"/>
      <c r="F122" s="39"/>
      <c r="G122" s="39"/>
      <c r="H122" s="67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140"/>
      <c r="AE122" s="24"/>
      <c r="AF122" s="24"/>
      <c r="AG122" s="76"/>
      <c r="AH122" s="129"/>
      <c r="AI122" s="106"/>
      <c r="AK122" s="117"/>
      <c r="AL122" s="117"/>
      <c r="AM122" s="117"/>
      <c r="AN122" s="117"/>
      <c r="AO122" s="141"/>
      <c r="AP122" s="141"/>
      <c r="AQ122" s="141"/>
      <c r="AR122" s="141"/>
      <c r="AS122" s="141"/>
      <c r="AT122" s="141"/>
      <c r="AU122" s="67"/>
      <c r="AV122" s="44"/>
      <c r="AW122" s="67"/>
      <c r="AX122" s="78"/>
      <c r="AY122" s="127"/>
      <c r="AZ122" s="67"/>
      <c r="BA122" s="142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140"/>
      <c r="BX122" s="71"/>
      <c r="BY122" s="67"/>
      <c r="BZ122" s="67"/>
      <c r="CA122" s="67"/>
    </row>
    <row r="123" spans="1:79" s="28" customFormat="1" ht="16" customHeight="1">
      <c r="A123" s="39"/>
      <c r="B123" s="57"/>
      <c r="C123" s="67"/>
      <c r="D123" s="67"/>
      <c r="E123" s="39"/>
      <c r="F123" s="39"/>
      <c r="G123" s="39"/>
      <c r="H123" s="67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140"/>
      <c r="AE123" s="24"/>
      <c r="AF123" s="24"/>
      <c r="AG123" s="76"/>
      <c r="AH123" s="129"/>
      <c r="AI123" s="106"/>
      <c r="AK123" s="117"/>
      <c r="AL123" s="117"/>
      <c r="AM123" s="117"/>
      <c r="AN123" s="117"/>
      <c r="AO123" s="141"/>
      <c r="AP123" s="141"/>
      <c r="AQ123" s="141"/>
      <c r="AR123" s="141"/>
      <c r="AS123" s="141"/>
      <c r="AT123" s="141"/>
      <c r="AU123" s="67"/>
      <c r="AV123" s="44"/>
      <c r="AW123" s="67"/>
      <c r="AX123" s="78"/>
      <c r="AY123" s="127"/>
      <c r="AZ123" s="67"/>
      <c r="BA123" s="142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140"/>
      <c r="BX123" s="71"/>
      <c r="BY123" s="67"/>
      <c r="BZ123" s="67"/>
      <c r="CA123" s="67"/>
    </row>
    <row r="124" spans="1:79" s="28" customFormat="1" ht="16" customHeight="1">
      <c r="A124" s="39"/>
      <c r="B124" s="57"/>
      <c r="C124" s="67"/>
      <c r="D124" s="67"/>
      <c r="E124" s="39"/>
      <c r="F124" s="39"/>
      <c r="G124" s="39"/>
      <c r="H124" s="67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140"/>
      <c r="AE124" s="24"/>
      <c r="AF124" s="24"/>
      <c r="AG124" s="76"/>
      <c r="AH124" s="129"/>
      <c r="AI124" s="106"/>
      <c r="AK124" s="117"/>
      <c r="AL124" s="117"/>
      <c r="AM124" s="117"/>
      <c r="AN124" s="117"/>
      <c r="AO124" s="141"/>
      <c r="AP124" s="141"/>
      <c r="AQ124" s="141"/>
      <c r="AR124" s="141"/>
      <c r="AS124" s="141"/>
      <c r="AT124" s="141"/>
      <c r="AU124" s="67"/>
      <c r="AV124" s="44"/>
      <c r="AW124" s="67"/>
      <c r="AX124" s="78"/>
      <c r="AY124" s="127"/>
      <c r="AZ124" s="67"/>
      <c r="BA124" s="142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140"/>
      <c r="BX124" s="71"/>
      <c r="BY124" s="67"/>
      <c r="BZ124" s="67"/>
      <c r="CA124" s="67"/>
    </row>
    <row r="125" spans="1:79" s="28" customFormat="1" ht="16" customHeight="1">
      <c r="A125" s="39"/>
      <c r="B125" s="57"/>
      <c r="C125" s="67"/>
      <c r="D125" s="67"/>
      <c r="E125" s="39"/>
      <c r="F125" s="39"/>
      <c r="G125" s="39"/>
      <c r="H125" s="67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140"/>
      <c r="AE125" s="24"/>
      <c r="AF125" s="24"/>
      <c r="AG125" s="76"/>
      <c r="AH125" s="129"/>
      <c r="AI125" s="106"/>
      <c r="AK125" s="117"/>
      <c r="AL125" s="117"/>
      <c r="AM125" s="117"/>
      <c r="AN125" s="117"/>
      <c r="AO125" s="141"/>
      <c r="AP125" s="141"/>
      <c r="AQ125" s="141"/>
      <c r="AR125" s="141"/>
      <c r="AS125" s="141"/>
      <c r="AT125" s="141"/>
      <c r="AU125" s="67"/>
      <c r="AV125" s="44"/>
      <c r="AW125" s="67"/>
      <c r="AX125" s="78"/>
      <c r="AY125" s="127"/>
      <c r="AZ125" s="67"/>
      <c r="BA125" s="142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140"/>
      <c r="BX125" s="71"/>
      <c r="BY125" s="67"/>
      <c r="BZ125" s="67"/>
      <c r="CA125" s="67"/>
    </row>
    <row r="126" spans="1:79" s="28" customFormat="1" ht="16" customHeight="1">
      <c r="A126" s="39"/>
      <c r="B126" s="57"/>
      <c r="C126" s="67"/>
      <c r="D126" s="67"/>
      <c r="E126" s="39"/>
      <c r="F126" s="39"/>
      <c r="G126" s="39"/>
      <c r="H126" s="6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140"/>
      <c r="AE126" s="24"/>
      <c r="AF126" s="24"/>
      <c r="AG126" s="76"/>
      <c r="AH126" s="129"/>
      <c r="AI126" s="106"/>
      <c r="AK126" s="117"/>
      <c r="AL126" s="117"/>
      <c r="AM126" s="117"/>
      <c r="AN126" s="117"/>
      <c r="AO126" s="141"/>
      <c r="AP126" s="141"/>
      <c r="AQ126" s="141"/>
      <c r="AR126" s="141"/>
      <c r="AS126" s="141"/>
      <c r="AT126" s="141"/>
      <c r="AU126" s="67"/>
      <c r="AV126" s="44"/>
      <c r="AW126" s="67"/>
      <c r="AX126" s="78"/>
      <c r="AY126" s="127"/>
      <c r="AZ126" s="67"/>
      <c r="BA126" s="142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140"/>
      <c r="BX126" s="71"/>
      <c r="BY126" s="67"/>
      <c r="BZ126" s="67"/>
      <c r="CA126" s="67"/>
    </row>
    <row r="127" spans="1:79" s="28" customFormat="1" ht="16" customHeight="1">
      <c r="A127" s="39"/>
      <c r="B127" s="57"/>
      <c r="C127" s="67"/>
      <c r="D127" s="67"/>
      <c r="E127" s="39"/>
      <c r="F127" s="39"/>
      <c r="G127" s="39"/>
      <c r="H127" s="67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140"/>
      <c r="AE127" s="24"/>
      <c r="AF127" s="24"/>
      <c r="AG127" s="76"/>
      <c r="AH127" s="129"/>
      <c r="AI127" s="106"/>
      <c r="AK127" s="117"/>
      <c r="AL127" s="117"/>
      <c r="AM127" s="117"/>
      <c r="AN127" s="117"/>
      <c r="AO127" s="141"/>
      <c r="AP127" s="141"/>
      <c r="AQ127" s="141"/>
      <c r="AR127" s="141"/>
      <c r="AS127" s="141"/>
      <c r="AT127" s="141"/>
      <c r="AU127" s="67"/>
      <c r="AV127" s="44"/>
      <c r="AW127" s="67"/>
      <c r="AX127" s="78"/>
      <c r="AY127" s="127"/>
      <c r="AZ127" s="67"/>
      <c r="BA127" s="142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140"/>
      <c r="BX127" s="71"/>
      <c r="BY127" s="67"/>
      <c r="BZ127" s="67"/>
      <c r="CA127" s="67"/>
    </row>
    <row r="128" spans="1:79" s="28" customFormat="1" ht="16" customHeight="1">
      <c r="A128" s="39"/>
      <c r="B128" s="57"/>
      <c r="C128" s="67"/>
      <c r="D128" s="67"/>
      <c r="E128" s="39"/>
      <c r="F128" s="39"/>
      <c r="G128" s="39"/>
      <c r="H128" s="67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140"/>
      <c r="AE128" s="24"/>
      <c r="AF128" s="24"/>
      <c r="AG128" s="76"/>
      <c r="AH128" s="129"/>
      <c r="AI128" s="106"/>
      <c r="AK128" s="117"/>
      <c r="AL128" s="117"/>
      <c r="AM128" s="117"/>
      <c r="AN128" s="117"/>
      <c r="AO128" s="141"/>
      <c r="AP128" s="141"/>
      <c r="AQ128" s="141"/>
      <c r="AR128" s="141"/>
      <c r="AS128" s="141"/>
      <c r="AT128" s="141"/>
      <c r="AU128" s="67"/>
      <c r="AV128" s="44"/>
      <c r="AW128" s="67"/>
      <c r="AX128" s="78"/>
      <c r="AY128" s="127"/>
      <c r="AZ128" s="67"/>
      <c r="BA128" s="142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140"/>
      <c r="BX128" s="71"/>
      <c r="BY128" s="67"/>
      <c r="BZ128" s="67"/>
      <c r="CA128" s="67"/>
    </row>
    <row r="129" spans="1:79" s="28" customFormat="1" ht="16" customHeight="1">
      <c r="A129" s="39"/>
      <c r="B129" s="57"/>
      <c r="C129" s="67"/>
      <c r="D129" s="67"/>
      <c r="E129" s="39"/>
      <c r="F129" s="39"/>
      <c r="G129" s="39"/>
      <c r="H129" s="67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140"/>
      <c r="AE129" s="24"/>
      <c r="AF129" s="24"/>
      <c r="AG129" s="76"/>
      <c r="AH129" s="129"/>
      <c r="AI129" s="106"/>
      <c r="AK129" s="117"/>
      <c r="AL129" s="117"/>
      <c r="AM129" s="117"/>
      <c r="AN129" s="117"/>
      <c r="AO129" s="141"/>
      <c r="AP129" s="141"/>
      <c r="AQ129" s="141"/>
      <c r="AR129" s="141"/>
      <c r="AS129" s="141"/>
      <c r="AT129" s="141"/>
      <c r="AU129" s="67"/>
      <c r="AV129" s="44"/>
      <c r="AW129" s="67"/>
      <c r="AX129" s="78"/>
      <c r="AY129" s="127"/>
      <c r="AZ129" s="67"/>
      <c r="BA129" s="142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140"/>
      <c r="BX129" s="71"/>
      <c r="BY129" s="67"/>
      <c r="BZ129" s="67"/>
      <c r="CA129" s="67"/>
    </row>
    <row r="130" spans="1:79" s="28" customFormat="1" ht="16" customHeight="1">
      <c r="A130" s="39"/>
      <c r="B130" s="57"/>
      <c r="C130" s="67"/>
      <c r="D130" s="67"/>
      <c r="E130" s="39"/>
      <c r="F130" s="39"/>
      <c r="G130" s="39"/>
      <c r="H130" s="67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140"/>
      <c r="AE130" s="24"/>
      <c r="AF130" s="24"/>
      <c r="AG130" s="76"/>
      <c r="AH130" s="129"/>
      <c r="AI130" s="106"/>
      <c r="AK130" s="117"/>
      <c r="AL130" s="117"/>
      <c r="AM130" s="117"/>
      <c r="AN130" s="117"/>
      <c r="AO130" s="141"/>
      <c r="AP130" s="141"/>
      <c r="AQ130" s="141"/>
      <c r="AR130" s="141"/>
      <c r="AS130" s="141"/>
      <c r="AT130" s="141"/>
      <c r="AU130" s="67"/>
      <c r="AV130" s="44"/>
      <c r="AW130" s="67"/>
      <c r="AX130" s="78"/>
      <c r="AY130" s="127"/>
      <c r="AZ130" s="67"/>
      <c r="BA130" s="142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140"/>
      <c r="BX130" s="71"/>
      <c r="BY130" s="67"/>
      <c r="BZ130" s="67"/>
      <c r="CA130" s="67"/>
    </row>
    <row r="131" spans="1:79" s="28" customFormat="1" ht="16" customHeight="1">
      <c r="A131" s="39"/>
      <c r="B131" s="57"/>
      <c r="C131" s="67"/>
      <c r="D131" s="67"/>
      <c r="E131" s="39"/>
      <c r="F131" s="39"/>
      <c r="G131" s="39"/>
      <c r="H131" s="67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140"/>
      <c r="AE131" s="24"/>
      <c r="AF131" s="24"/>
      <c r="AG131" s="76"/>
      <c r="AH131" s="129"/>
      <c r="AI131" s="106"/>
      <c r="AK131" s="117"/>
      <c r="AL131" s="117"/>
      <c r="AM131" s="117"/>
      <c r="AN131" s="117"/>
      <c r="AO131" s="141"/>
      <c r="AP131" s="141"/>
      <c r="AQ131" s="141"/>
      <c r="AR131" s="141"/>
      <c r="AS131" s="141"/>
      <c r="AT131" s="141"/>
      <c r="AU131" s="67"/>
      <c r="AV131" s="44"/>
      <c r="AW131" s="67"/>
      <c r="AX131" s="78"/>
      <c r="AY131" s="127"/>
      <c r="AZ131" s="67"/>
      <c r="BA131" s="142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140"/>
      <c r="BX131" s="71"/>
      <c r="BY131" s="67"/>
      <c r="BZ131" s="67"/>
      <c r="CA131" s="67"/>
    </row>
    <row r="132" spans="1:79" s="28" customFormat="1" ht="16" customHeight="1">
      <c r="A132" s="39"/>
      <c r="B132" s="57"/>
      <c r="C132" s="67"/>
      <c r="D132" s="67"/>
      <c r="E132" s="39"/>
      <c r="F132" s="39"/>
      <c r="G132" s="39"/>
      <c r="H132" s="6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140"/>
      <c r="AE132" s="24"/>
      <c r="AF132" s="24"/>
      <c r="AG132" s="76"/>
      <c r="AH132" s="129"/>
      <c r="AI132" s="106"/>
      <c r="AK132" s="117"/>
      <c r="AL132" s="117"/>
      <c r="AM132" s="117"/>
      <c r="AN132" s="117"/>
      <c r="AO132" s="141"/>
      <c r="AP132" s="141"/>
      <c r="AQ132" s="141"/>
      <c r="AR132" s="141"/>
      <c r="AS132" s="141"/>
      <c r="AT132" s="141"/>
      <c r="AU132" s="67"/>
      <c r="AV132" s="44"/>
      <c r="AW132" s="67"/>
      <c r="AX132" s="78"/>
      <c r="AY132" s="127"/>
      <c r="AZ132" s="67"/>
      <c r="BA132" s="142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140"/>
      <c r="BX132" s="71"/>
      <c r="BY132" s="67"/>
      <c r="BZ132" s="67"/>
      <c r="CA132" s="67"/>
    </row>
    <row r="133" spans="1:79" s="28" customFormat="1" ht="16" customHeight="1">
      <c r="A133" s="39"/>
      <c r="B133" s="57"/>
      <c r="C133" s="67"/>
      <c r="D133" s="67"/>
      <c r="E133" s="39"/>
      <c r="F133" s="39"/>
      <c r="G133" s="39"/>
      <c r="H133" s="67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140"/>
      <c r="AE133" s="24"/>
      <c r="AF133" s="24"/>
      <c r="AG133" s="76"/>
      <c r="AH133" s="129"/>
      <c r="AI133" s="106"/>
      <c r="AK133" s="117"/>
      <c r="AL133" s="117"/>
      <c r="AM133" s="117"/>
      <c r="AN133" s="117"/>
      <c r="AO133" s="141"/>
      <c r="AP133" s="141"/>
      <c r="AQ133" s="141"/>
      <c r="AR133" s="141"/>
      <c r="AS133" s="141"/>
      <c r="AT133" s="141"/>
      <c r="AU133" s="67"/>
      <c r="AV133" s="44"/>
      <c r="AW133" s="67"/>
      <c r="AX133" s="78"/>
      <c r="AY133" s="127"/>
      <c r="AZ133" s="67"/>
      <c r="BA133" s="142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140"/>
      <c r="BX133" s="71"/>
      <c r="BY133" s="67"/>
      <c r="BZ133" s="67"/>
      <c r="CA133" s="67"/>
    </row>
    <row r="134" spans="1:79" s="28" customFormat="1" ht="16" customHeight="1">
      <c r="A134" s="39"/>
      <c r="B134" s="57"/>
      <c r="C134" s="67"/>
      <c r="D134" s="67"/>
      <c r="E134" s="39"/>
      <c r="F134" s="39"/>
      <c r="G134" s="39"/>
      <c r="H134" s="67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140"/>
      <c r="AE134" s="24"/>
      <c r="AF134" s="24"/>
      <c r="AG134" s="76"/>
      <c r="AH134" s="129"/>
      <c r="AI134" s="106"/>
      <c r="AK134" s="117"/>
      <c r="AL134" s="117"/>
      <c r="AM134" s="117"/>
      <c r="AN134" s="117"/>
      <c r="AO134" s="141"/>
      <c r="AP134" s="141"/>
      <c r="AQ134" s="141"/>
      <c r="AR134" s="141"/>
      <c r="AS134" s="141"/>
      <c r="AT134" s="141"/>
      <c r="AU134" s="67"/>
      <c r="AV134" s="44"/>
      <c r="AW134" s="67"/>
      <c r="AX134" s="78"/>
      <c r="AY134" s="127"/>
      <c r="AZ134" s="67"/>
      <c r="BA134" s="142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140"/>
      <c r="BX134" s="71"/>
      <c r="BY134" s="67"/>
      <c r="BZ134" s="67"/>
      <c r="CA134" s="67"/>
    </row>
    <row r="135" spans="1:79" s="28" customFormat="1" ht="16" customHeight="1">
      <c r="A135" s="39"/>
      <c r="B135" s="57"/>
      <c r="C135" s="67"/>
      <c r="D135" s="67"/>
      <c r="E135" s="39"/>
      <c r="F135" s="39"/>
      <c r="G135" s="39"/>
      <c r="H135" s="67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140"/>
      <c r="AE135" s="24"/>
      <c r="AF135" s="24"/>
      <c r="AG135" s="76"/>
      <c r="AH135" s="129"/>
      <c r="AI135" s="106"/>
      <c r="AK135" s="117"/>
      <c r="AL135" s="117"/>
      <c r="AM135" s="117"/>
      <c r="AN135" s="117"/>
      <c r="AO135" s="141"/>
      <c r="AP135" s="141"/>
      <c r="AQ135" s="141"/>
      <c r="AR135" s="141"/>
      <c r="AS135" s="141"/>
      <c r="AT135" s="141"/>
      <c r="AU135" s="67"/>
      <c r="AV135" s="44"/>
      <c r="AW135" s="67"/>
      <c r="AX135" s="78"/>
      <c r="AY135" s="127"/>
      <c r="AZ135" s="67"/>
      <c r="BA135" s="142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140"/>
      <c r="BX135" s="71"/>
      <c r="BY135" s="67"/>
      <c r="BZ135" s="67"/>
      <c r="CA135" s="67"/>
    </row>
    <row r="136" spans="1:79" s="28" customFormat="1" ht="16" customHeight="1">
      <c r="A136" s="39"/>
      <c r="B136" s="57"/>
      <c r="C136" s="67"/>
      <c r="D136" s="67"/>
      <c r="E136" s="39"/>
      <c r="F136" s="39"/>
      <c r="G136" s="39"/>
      <c r="H136" s="67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140"/>
      <c r="AE136" s="24"/>
      <c r="AF136" s="24"/>
      <c r="AG136" s="76"/>
      <c r="AH136" s="129"/>
      <c r="AI136" s="106"/>
      <c r="AK136" s="117"/>
      <c r="AL136" s="117"/>
      <c r="AM136" s="117"/>
      <c r="AN136" s="117"/>
      <c r="AO136" s="141"/>
      <c r="AP136" s="141"/>
      <c r="AQ136" s="141"/>
      <c r="AR136" s="141"/>
      <c r="AS136" s="141"/>
      <c r="AT136" s="141"/>
      <c r="AU136" s="67"/>
      <c r="AV136" s="44"/>
      <c r="AW136" s="67"/>
      <c r="AX136" s="78"/>
      <c r="AY136" s="127"/>
      <c r="AZ136" s="67"/>
      <c r="BA136" s="142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140"/>
      <c r="BX136" s="71"/>
      <c r="BY136" s="67"/>
      <c r="BZ136" s="67"/>
      <c r="CA136" s="67"/>
    </row>
    <row r="137" spans="1:79" s="28" customFormat="1" ht="16" customHeight="1">
      <c r="A137" s="39"/>
      <c r="B137" s="57"/>
      <c r="C137" s="67"/>
      <c r="D137" s="67"/>
      <c r="E137" s="39"/>
      <c r="F137" s="39"/>
      <c r="G137" s="39"/>
      <c r="H137" s="67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140"/>
      <c r="AE137" s="24"/>
      <c r="AF137" s="24"/>
      <c r="AG137" s="76"/>
      <c r="AH137" s="129"/>
      <c r="AI137" s="106"/>
      <c r="AK137" s="117"/>
      <c r="AL137" s="117"/>
      <c r="AM137" s="117"/>
      <c r="AN137" s="117"/>
      <c r="AO137" s="141"/>
      <c r="AP137" s="141"/>
      <c r="AQ137" s="141"/>
      <c r="AR137" s="141"/>
      <c r="AS137" s="141"/>
      <c r="AT137" s="141"/>
      <c r="AU137" s="67"/>
      <c r="AV137" s="44"/>
      <c r="AW137" s="67"/>
      <c r="AX137" s="78"/>
      <c r="AY137" s="127"/>
      <c r="AZ137" s="67"/>
      <c r="BA137" s="142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140"/>
      <c r="BX137" s="71"/>
      <c r="BY137" s="67"/>
      <c r="BZ137" s="67"/>
      <c r="CA137" s="67"/>
    </row>
    <row r="138" spans="1:79" s="28" customFormat="1" ht="16" customHeight="1">
      <c r="A138" s="39"/>
      <c r="B138" s="57"/>
      <c r="C138" s="67"/>
      <c r="D138" s="67"/>
      <c r="E138" s="39"/>
      <c r="F138" s="39"/>
      <c r="G138" s="39"/>
      <c r="H138" s="67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140"/>
      <c r="AE138" s="24"/>
      <c r="AF138" s="24"/>
      <c r="AG138" s="76"/>
      <c r="AH138" s="129"/>
      <c r="AI138" s="106"/>
      <c r="AK138" s="117"/>
      <c r="AL138" s="117"/>
      <c r="AM138" s="117"/>
      <c r="AN138" s="117"/>
      <c r="AO138" s="141"/>
      <c r="AP138" s="141"/>
      <c r="AQ138" s="141"/>
      <c r="AR138" s="141"/>
      <c r="AS138" s="141"/>
      <c r="AT138" s="141"/>
      <c r="AU138" s="67"/>
      <c r="AV138" s="44"/>
      <c r="AW138" s="67"/>
      <c r="AX138" s="78"/>
      <c r="AY138" s="127"/>
      <c r="AZ138" s="67"/>
      <c r="BA138" s="142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140"/>
      <c r="BX138" s="71"/>
      <c r="BY138" s="67"/>
      <c r="BZ138" s="67"/>
      <c r="CA138" s="67"/>
    </row>
    <row r="139" spans="1:79" s="28" customFormat="1" ht="16" customHeight="1">
      <c r="A139" s="39"/>
      <c r="B139" s="57"/>
      <c r="C139" s="67"/>
      <c r="D139" s="67"/>
      <c r="E139" s="39"/>
      <c r="F139" s="39"/>
      <c r="G139" s="39"/>
      <c r="H139" s="67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140"/>
      <c r="AE139" s="24"/>
      <c r="AF139" s="24"/>
      <c r="AG139" s="76"/>
      <c r="AH139" s="129"/>
      <c r="AI139" s="106"/>
      <c r="AK139" s="117"/>
      <c r="AL139" s="117"/>
      <c r="AM139" s="117"/>
      <c r="AN139" s="117"/>
      <c r="AO139" s="141"/>
      <c r="AP139" s="141"/>
      <c r="AQ139" s="141"/>
      <c r="AR139" s="141"/>
      <c r="AS139" s="141"/>
      <c r="AT139" s="141"/>
      <c r="AU139" s="67"/>
      <c r="AV139" s="44"/>
      <c r="AW139" s="67"/>
      <c r="AX139" s="78"/>
      <c r="AY139" s="127"/>
      <c r="AZ139" s="67"/>
      <c r="BA139" s="142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140"/>
      <c r="BX139" s="71"/>
      <c r="BY139" s="67"/>
      <c r="BZ139" s="67"/>
      <c r="CA139" s="67"/>
    </row>
    <row r="140" spans="1:79" s="28" customFormat="1" ht="16" customHeight="1">
      <c r="A140" s="39"/>
      <c r="B140" s="57"/>
      <c r="C140" s="67"/>
      <c r="D140" s="67"/>
      <c r="E140" s="39"/>
      <c r="F140" s="39"/>
      <c r="G140" s="39"/>
      <c r="H140" s="6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140"/>
      <c r="AE140" s="24"/>
      <c r="AF140" s="24"/>
      <c r="AG140" s="76"/>
      <c r="AH140" s="129"/>
      <c r="AI140" s="106"/>
      <c r="AK140" s="117"/>
      <c r="AL140" s="117"/>
      <c r="AM140" s="117"/>
      <c r="AN140" s="117"/>
      <c r="AO140" s="141"/>
      <c r="AP140" s="141"/>
      <c r="AQ140" s="141"/>
      <c r="AR140" s="141"/>
      <c r="AS140" s="141"/>
      <c r="AT140" s="141"/>
      <c r="AU140" s="67"/>
      <c r="AV140" s="44"/>
      <c r="AW140" s="67"/>
      <c r="AX140" s="78"/>
      <c r="AY140" s="127"/>
      <c r="AZ140" s="67"/>
      <c r="BA140" s="142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140"/>
      <c r="BX140" s="71"/>
      <c r="BY140" s="67"/>
      <c r="BZ140" s="67"/>
      <c r="CA140" s="67"/>
    </row>
    <row r="141" spans="1:79" s="28" customFormat="1" ht="16" customHeight="1">
      <c r="A141" s="39"/>
      <c r="B141" s="57"/>
      <c r="C141" s="67"/>
      <c r="D141" s="67"/>
      <c r="E141" s="39"/>
      <c r="F141" s="39"/>
      <c r="G141" s="39"/>
      <c r="H141" s="67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140"/>
      <c r="AE141" s="24"/>
      <c r="AF141" s="24"/>
      <c r="AG141" s="76"/>
      <c r="AH141" s="129"/>
      <c r="AI141" s="106"/>
      <c r="AK141" s="117"/>
      <c r="AL141" s="117"/>
      <c r="AM141" s="117"/>
      <c r="AN141" s="117"/>
      <c r="AO141" s="141"/>
      <c r="AP141" s="141"/>
      <c r="AQ141" s="141"/>
      <c r="AR141" s="141"/>
      <c r="AS141" s="141"/>
      <c r="AT141" s="141"/>
      <c r="AU141" s="67"/>
      <c r="AV141" s="44"/>
      <c r="AW141" s="67"/>
      <c r="AX141" s="78"/>
      <c r="AY141" s="127"/>
      <c r="AZ141" s="67"/>
      <c r="BA141" s="142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140"/>
      <c r="BX141" s="71"/>
      <c r="BY141" s="67"/>
      <c r="BZ141" s="67"/>
      <c r="CA141" s="67"/>
    </row>
    <row r="142" spans="1:79" s="28" customFormat="1" ht="16" customHeight="1">
      <c r="A142" s="39"/>
      <c r="B142" s="57"/>
      <c r="C142" s="67"/>
      <c r="D142" s="67"/>
      <c r="E142" s="39"/>
      <c r="F142" s="39"/>
      <c r="G142" s="39"/>
      <c r="H142" s="6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140"/>
      <c r="AE142" s="24"/>
      <c r="AF142" s="24"/>
      <c r="AG142" s="76"/>
      <c r="AH142" s="129"/>
      <c r="AI142" s="106"/>
      <c r="AK142" s="117"/>
      <c r="AL142" s="117"/>
      <c r="AM142" s="117"/>
      <c r="AN142" s="117"/>
      <c r="AO142" s="141"/>
      <c r="AP142" s="141"/>
      <c r="AQ142" s="141"/>
      <c r="AR142" s="141"/>
      <c r="AS142" s="141"/>
      <c r="AT142" s="141"/>
      <c r="AU142" s="67"/>
      <c r="AV142" s="44"/>
      <c r="AW142" s="67"/>
      <c r="AX142" s="78"/>
      <c r="AY142" s="127"/>
      <c r="AZ142" s="67"/>
      <c r="BA142" s="142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140"/>
      <c r="BX142" s="71"/>
      <c r="BY142" s="67"/>
      <c r="BZ142" s="67"/>
      <c r="CA142" s="67"/>
    </row>
    <row r="143" spans="1:79" s="28" customFormat="1" ht="16" customHeight="1">
      <c r="A143" s="39"/>
      <c r="B143" s="57"/>
      <c r="C143" s="67"/>
      <c r="D143" s="67"/>
      <c r="E143" s="39"/>
      <c r="F143" s="39"/>
      <c r="G143" s="39"/>
      <c r="H143" s="67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140"/>
      <c r="AE143" s="24"/>
      <c r="AF143" s="24"/>
      <c r="AG143" s="76"/>
      <c r="AH143" s="129"/>
      <c r="AI143" s="106"/>
      <c r="AK143" s="117"/>
      <c r="AL143" s="117"/>
      <c r="AM143" s="117"/>
      <c r="AN143" s="117"/>
      <c r="AO143" s="141"/>
      <c r="AP143" s="141"/>
      <c r="AQ143" s="141"/>
      <c r="AR143" s="141"/>
      <c r="AS143" s="141"/>
      <c r="AT143" s="141"/>
      <c r="AU143" s="67"/>
      <c r="AV143" s="44"/>
      <c r="AW143" s="67"/>
      <c r="AX143" s="78"/>
      <c r="AY143" s="127"/>
      <c r="AZ143" s="67"/>
      <c r="BA143" s="142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140"/>
      <c r="BX143" s="71"/>
      <c r="BY143" s="67"/>
      <c r="BZ143" s="67"/>
      <c r="CA143" s="67"/>
    </row>
    <row r="144" spans="1:79" s="28" customFormat="1" ht="16" customHeight="1">
      <c r="A144" s="39"/>
      <c r="B144" s="57"/>
      <c r="C144" s="67"/>
      <c r="D144" s="67"/>
      <c r="E144" s="39"/>
      <c r="F144" s="39"/>
      <c r="G144" s="39"/>
      <c r="H144" s="67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140"/>
      <c r="AE144" s="24"/>
      <c r="AF144" s="24"/>
      <c r="AG144" s="76"/>
      <c r="AH144" s="129"/>
      <c r="AI144" s="106"/>
      <c r="AK144" s="117"/>
      <c r="AL144" s="117"/>
      <c r="AM144" s="117"/>
      <c r="AN144" s="117"/>
      <c r="AO144" s="141"/>
      <c r="AP144" s="141"/>
      <c r="AQ144" s="141"/>
      <c r="AR144" s="141"/>
      <c r="AS144" s="141"/>
      <c r="AT144" s="141"/>
      <c r="AU144" s="67"/>
      <c r="AV144" s="44"/>
      <c r="AW144" s="67"/>
      <c r="AX144" s="78"/>
      <c r="AY144" s="127"/>
      <c r="AZ144" s="67"/>
      <c r="BA144" s="142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140"/>
      <c r="BX144" s="71"/>
      <c r="BY144" s="67"/>
      <c r="BZ144" s="67"/>
      <c r="CA144" s="67"/>
    </row>
    <row r="145" spans="1:79" s="28" customFormat="1" ht="16" customHeight="1">
      <c r="A145" s="39"/>
      <c r="B145" s="57"/>
      <c r="C145" s="67"/>
      <c r="D145" s="67"/>
      <c r="E145" s="39"/>
      <c r="F145" s="39"/>
      <c r="G145" s="39"/>
      <c r="H145" s="67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140"/>
      <c r="AE145" s="24"/>
      <c r="AF145" s="24"/>
      <c r="AG145" s="76"/>
      <c r="AH145" s="129"/>
      <c r="AI145" s="106"/>
      <c r="AK145" s="117"/>
      <c r="AL145" s="117"/>
      <c r="AM145" s="117"/>
      <c r="AN145" s="117"/>
      <c r="AO145" s="141"/>
      <c r="AP145" s="141"/>
      <c r="AQ145" s="141"/>
      <c r="AR145" s="141"/>
      <c r="AS145" s="141"/>
      <c r="AT145" s="141"/>
      <c r="AU145" s="67"/>
      <c r="AV145" s="44"/>
      <c r="AW145" s="67"/>
      <c r="AX145" s="78"/>
      <c r="AY145" s="127"/>
      <c r="AZ145" s="67"/>
      <c r="BA145" s="142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140"/>
      <c r="BX145" s="71"/>
      <c r="BY145" s="67"/>
      <c r="BZ145" s="67"/>
      <c r="CA145" s="67"/>
    </row>
    <row r="146" spans="1:79" s="28" customFormat="1" ht="16" customHeight="1">
      <c r="A146" s="39"/>
      <c r="B146" s="57"/>
      <c r="C146" s="67"/>
      <c r="D146" s="67"/>
      <c r="E146" s="39"/>
      <c r="F146" s="39"/>
      <c r="G146" s="39"/>
      <c r="H146" s="67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140"/>
      <c r="AE146" s="24"/>
      <c r="AF146" s="24"/>
      <c r="AG146" s="76"/>
      <c r="AH146" s="129"/>
      <c r="AI146" s="106"/>
      <c r="AK146" s="117"/>
      <c r="AL146" s="117"/>
      <c r="AM146" s="117"/>
      <c r="AN146" s="117"/>
      <c r="AO146" s="141"/>
      <c r="AP146" s="141"/>
      <c r="AQ146" s="141"/>
      <c r="AR146" s="141"/>
      <c r="AS146" s="141"/>
      <c r="AT146" s="141"/>
      <c r="AU146" s="67"/>
      <c r="AV146" s="44"/>
      <c r="AW146" s="67"/>
      <c r="AX146" s="78"/>
      <c r="AY146" s="127"/>
      <c r="AZ146" s="67"/>
      <c r="BA146" s="142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140"/>
      <c r="BX146" s="71"/>
      <c r="BY146" s="67"/>
      <c r="BZ146" s="67"/>
      <c r="CA146" s="67"/>
    </row>
    <row r="147" spans="1:79" s="28" customFormat="1" ht="16" customHeight="1">
      <c r="A147" s="39"/>
      <c r="B147" s="57"/>
      <c r="C147" s="67"/>
      <c r="D147" s="67"/>
      <c r="E147" s="39"/>
      <c r="F147" s="39"/>
      <c r="G147" s="39"/>
      <c r="H147" s="67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140"/>
      <c r="AE147" s="24"/>
      <c r="AF147" s="24"/>
      <c r="AG147" s="76"/>
      <c r="AH147" s="129"/>
      <c r="AI147" s="106"/>
      <c r="AK147" s="117"/>
      <c r="AL147" s="117"/>
      <c r="AM147" s="117"/>
      <c r="AN147" s="117"/>
      <c r="AO147" s="141"/>
      <c r="AP147" s="141"/>
      <c r="AQ147" s="141"/>
      <c r="AR147" s="141"/>
      <c r="AS147" s="141"/>
      <c r="AT147" s="141"/>
      <c r="AU147" s="67"/>
      <c r="AV147" s="44"/>
      <c r="AW147" s="67"/>
      <c r="AX147" s="78"/>
      <c r="AY147" s="127"/>
      <c r="AZ147" s="67"/>
      <c r="BA147" s="142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140"/>
      <c r="BX147" s="71"/>
      <c r="BY147" s="67"/>
      <c r="BZ147" s="67"/>
      <c r="CA147" s="67"/>
    </row>
    <row r="148" spans="1:79" s="28" customFormat="1" ht="16" customHeight="1">
      <c r="A148" s="39"/>
      <c r="B148" s="57"/>
      <c r="C148" s="67"/>
      <c r="D148" s="67"/>
      <c r="E148" s="39"/>
      <c r="F148" s="39"/>
      <c r="G148" s="39"/>
      <c r="H148" s="67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140"/>
      <c r="AE148" s="24"/>
      <c r="AF148" s="24"/>
      <c r="AG148" s="76"/>
      <c r="AH148" s="129"/>
      <c r="AI148" s="106"/>
      <c r="AK148" s="117"/>
      <c r="AL148" s="117"/>
      <c r="AM148" s="117"/>
      <c r="AN148" s="117"/>
      <c r="AO148" s="141"/>
      <c r="AP148" s="141"/>
      <c r="AQ148" s="141"/>
      <c r="AR148" s="141"/>
      <c r="AS148" s="141"/>
      <c r="AT148" s="141"/>
      <c r="AU148" s="67"/>
      <c r="AV148" s="44"/>
      <c r="AW148" s="67"/>
      <c r="AX148" s="78"/>
      <c r="AY148" s="127"/>
      <c r="AZ148" s="67"/>
      <c r="BA148" s="142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140"/>
      <c r="BX148" s="71"/>
      <c r="BY148" s="67"/>
      <c r="BZ148" s="67"/>
      <c r="CA148" s="67"/>
    </row>
    <row r="149" spans="1:79" s="28" customFormat="1" ht="16" customHeight="1">
      <c r="A149" s="39"/>
      <c r="B149" s="57"/>
      <c r="C149" s="67"/>
      <c r="D149" s="67"/>
      <c r="E149" s="39"/>
      <c r="F149" s="39"/>
      <c r="G149" s="39"/>
      <c r="H149" s="67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140"/>
      <c r="AE149" s="24"/>
      <c r="AF149" s="24"/>
      <c r="AG149" s="76"/>
      <c r="AH149" s="129"/>
      <c r="AI149" s="106"/>
      <c r="AK149" s="117"/>
      <c r="AL149" s="117"/>
      <c r="AM149" s="117"/>
      <c r="AN149" s="117"/>
      <c r="AO149" s="141"/>
      <c r="AP149" s="141"/>
      <c r="AQ149" s="141"/>
      <c r="AR149" s="141"/>
      <c r="AS149" s="141"/>
      <c r="AT149" s="141"/>
      <c r="AU149" s="67"/>
      <c r="AV149" s="44"/>
      <c r="AW149" s="67"/>
      <c r="AX149" s="78"/>
      <c r="AY149" s="127"/>
      <c r="AZ149" s="67"/>
      <c r="BA149" s="142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140"/>
      <c r="BX149" s="71"/>
      <c r="BY149" s="67"/>
      <c r="BZ149" s="67"/>
      <c r="CA149" s="67"/>
    </row>
    <row r="150" spans="1:79" s="28" customFormat="1" ht="16" customHeight="1">
      <c r="A150" s="39"/>
      <c r="B150" s="57"/>
      <c r="C150" s="67"/>
      <c r="D150" s="67"/>
      <c r="E150" s="39"/>
      <c r="F150" s="39"/>
      <c r="G150" s="39"/>
      <c r="H150" s="67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140"/>
      <c r="AE150" s="24"/>
      <c r="AF150" s="24"/>
      <c r="AG150" s="76"/>
      <c r="AH150" s="129"/>
      <c r="AI150" s="106"/>
      <c r="AK150" s="117"/>
      <c r="AL150" s="117"/>
      <c r="AM150" s="117"/>
      <c r="AN150" s="117"/>
      <c r="AO150" s="141"/>
      <c r="AP150" s="141"/>
      <c r="AQ150" s="141"/>
      <c r="AR150" s="141"/>
      <c r="AS150" s="141"/>
      <c r="AT150" s="141"/>
      <c r="AU150" s="67"/>
      <c r="AV150" s="44"/>
      <c r="AW150" s="67"/>
      <c r="AX150" s="78"/>
      <c r="AY150" s="127"/>
      <c r="AZ150" s="67"/>
      <c r="BA150" s="142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140"/>
      <c r="BX150" s="71"/>
      <c r="BY150" s="67"/>
      <c r="BZ150" s="67"/>
      <c r="CA150" s="67"/>
    </row>
    <row r="151" spans="1:79" s="28" customFormat="1" ht="16" customHeight="1">
      <c r="A151" s="39"/>
      <c r="B151" s="57"/>
      <c r="C151" s="67"/>
      <c r="D151" s="67"/>
      <c r="E151" s="39"/>
      <c r="F151" s="39"/>
      <c r="G151" s="39"/>
      <c r="H151" s="67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140"/>
      <c r="AE151" s="24"/>
      <c r="AF151" s="24"/>
      <c r="AG151" s="76"/>
      <c r="AH151" s="129"/>
      <c r="AI151" s="106"/>
      <c r="AK151" s="117"/>
      <c r="AL151" s="117"/>
      <c r="AM151" s="117"/>
      <c r="AN151" s="117"/>
      <c r="AO151" s="141"/>
      <c r="AP151" s="141"/>
      <c r="AQ151" s="141"/>
      <c r="AR151" s="141"/>
      <c r="AS151" s="141"/>
      <c r="AT151" s="141"/>
      <c r="AU151" s="67"/>
      <c r="AV151" s="44"/>
      <c r="AW151" s="67"/>
      <c r="AX151" s="78"/>
      <c r="AY151" s="127"/>
      <c r="AZ151" s="67"/>
      <c r="BA151" s="142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140"/>
      <c r="BX151" s="71"/>
      <c r="BY151" s="67"/>
      <c r="BZ151" s="67"/>
      <c r="CA151" s="67"/>
    </row>
    <row r="152" spans="1:79" s="28" customFormat="1" ht="16" customHeight="1">
      <c r="A152" s="39"/>
      <c r="B152" s="57"/>
      <c r="C152" s="67"/>
      <c r="D152" s="67"/>
      <c r="E152" s="39"/>
      <c r="F152" s="39"/>
      <c r="G152" s="39"/>
      <c r="H152" s="67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140"/>
      <c r="AE152" s="24"/>
      <c r="AF152" s="24"/>
      <c r="AG152" s="76"/>
      <c r="AH152" s="129"/>
      <c r="AI152" s="106"/>
      <c r="AK152" s="117"/>
      <c r="AL152" s="117"/>
      <c r="AM152" s="117"/>
      <c r="AN152" s="117"/>
      <c r="AO152" s="141"/>
      <c r="AP152" s="141"/>
      <c r="AQ152" s="141"/>
      <c r="AR152" s="141"/>
      <c r="AS152" s="141"/>
      <c r="AT152" s="141"/>
      <c r="AU152" s="67"/>
      <c r="AV152" s="44"/>
      <c r="AW152" s="67"/>
      <c r="AX152" s="78"/>
      <c r="AY152" s="127"/>
      <c r="AZ152" s="67"/>
      <c r="BA152" s="142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140"/>
      <c r="BX152" s="71"/>
      <c r="BY152" s="67"/>
      <c r="BZ152" s="67"/>
      <c r="CA152" s="67"/>
    </row>
    <row r="153" spans="1:79" s="28" customFormat="1" ht="16" customHeight="1">
      <c r="A153" s="39"/>
      <c r="B153" s="57"/>
      <c r="C153" s="67"/>
      <c r="D153" s="67"/>
      <c r="E153" s="39"/>
      <c r="F153" s="39"/>
      <c r="G153" s="39"/>
      <c r="H153" s="67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140"/>
      <c r="AE153" s="24"/>
      <c r="AF153" s="24"/>
      <c r="AG153" s="76"/>
      <c r="AH153" s="129"/>
      <c r="AI153" s="106"/>
      <c r="AK153" s="117"/>
      <c r="AL153" s="117"/>
      <c r="AM153" s="117"/>
      <c r="AN153" s="117"/>
      <c r="AO153" s="141"/>
      <c r="AP153" s="141"/>
      <c r="AQ153" s="141"/>
      <c r="AR153" s="141"/>
      <c r="AS153" s="141"/>
      <c r="AT153" s="141"/>
      <c r="AU153" s="67"/>
      <c r="AV153" s="44"/>
      <c r="AW153" s="67"/>
      <c r="AX153" s="78"/>
      <c r="AY153" s="127"/>
      <c r="AZ153" s="67"/>
      <c r="BA153" s="142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140"/>
      <c r="BX153" s="71"/>
      <c r="BY153" s="67"/>
      <c r="BZ153" s="67"/>
      <c r="CA153" s="67"/>
    </row>
    <row r="154" spans="1:79" s="28" customFormat="1" ht="16" customHeight="1">
      <c r="A154" s="39"/>
      <c r="B154" s="57"/>
      <c r="C154" s="67"/>
      <c r="D154" s="67"/>
      <c r="E154" s="39"/>
      <c r="F154" s="39"/>
      <c r="G154" s="39"/>
      <c r="H154" s="67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140"/>
      <c r="AE154" s="24"/>
      <c r="AF154" s="24"/>
      <c r="AG154" s="76"/>
      <c r="AH154" s="129"/>
      <c r="AI154" s="106"/>
      <c r="AK154" s="117"/>
      <c r="AL154" s="117"/>
      <c r="AM154" s="117"/>
      <c r="AN154" s="117"/>
      <c r="AO154" s="141"/>
      <c r="AP154" s="141"/>
      <c r="AQ154" s="141"/>
      <c r="AR154" s="141"/>
      <c r="AS154" s="141"/>
      <c r="AT154" s="141"/>
      <c r="AU154" s="67"/>
      <c r="AV154" s="44"/>
      <c r="AW154" s="67"/>
      <c r="AX154" s="78"/>
      <c r="AY154" s="127"/>
      <c r="AZ154" s="67"/>
      <c r="BA154" s="142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140"/>
      <c r="BX154" s="71"/>
      <c r="BY154" s="67"/>
      <c r="BZ154" s="67"/>
      <c r="CA154" s="67"/>
    </row>
    <row r="155" spans="1:79" s="28" customFormat="1" ht="16" customHeight="1">
      <c r="A155" s="39"/>
      <c r="B155" s="57"/>
      <c r="C155" s="67"/>
      <c r="D155" s="67"/>
      <c r="E155" s="39"/>
      <c r="F155" s="39"/>
      <c r="G155" s="39"/>
      <c r="H155" s="67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140"/>
      <c r="AE155" s="24"/>
      <c r="AF155" s="24"/>
      <c r="AG155" s="76"/>
      <c r="AH155" s="129"/>
      <c r="AI155" s="106"/>
      <c r="AK155" s="117"/>
      <c r="AL155" s="117"/>
      <c r="AM155" s="117"/>
      <c r="AN155" s="117"/>
      <c r="AO155" s="141"/>
      <c r="AP155" s="141"/>
      <c r="AQ155" s="141"/>
      <c r="AR155" s="141"/>
      <c r="AS155" s="141"/>
      <c r="AT155" s="141"/>
      <c r="AU155" s="67"/>
      <c r="AV155" s="44"/>
      <c r="AW155" s="67"/>
      <c r="AX155" s="78"/>
      <c r="AY155" s="127"/>
      <c r="AZ155" s="67"/>
      <c r="BA155" s="142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140"/>
      <c r="BX155" s="71"/>
      <c r="BY155" s="67"/>
      <c r="BZ155" s="67"/>
      <c r="CA155" s="67"/>
    </row>
    <row r="156" spans="1:79" s="28" customFormat="1" ht="16" customHeight="1">
      <c r="A156" s="39"/>
      <c r="B156" s="57"/>
      <c r="C156" s="67"/>
      <c r="D156" s="67"/>
      <c r="E156" s="39"/>
      <c r="F156" s="39"/>
      <c r="G156" s="39"/>
      <c r="H156" s="67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140"/>
      <c r="AE156" s="24"/>
      <c r="AF156" s="24"/>
      <c r="AG156" s="76"/>
      <c r="AH156" s="129"/>
      <c r="AI156" s="106"/>
      <c r="AK156" s="117"/>
      <c r="AL156" s="117"/>
      <c r="AM156" s="117"/>
      <c r="AN156" s="117"/>
      <c r="AO156" s="141"/>
      <c r="AP156" s="141"/>
      <c r="AQ156" s="141"/>
      <c r="AR156" s="141"/>
      <c r="AS156" s="141"/>
      <c r="AT156" s="141"/>
      <c r="AU156" s="67"/>
      <c r="AV156" s="44"/>
      <c r="AW156" s="67"/>
      <c r="AX156" s="78"/>
      <c r="AY156" s="127"/>
      <c r="AZ156" s="67"/>
      <c r="BA156" s="142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140"/>
      <c r="BX156" s="71"/>
      <c r="BY156" s="67"/>
      <c r="BZ156" s="67"/>
      <c r="CA156" s="67"/>
    </row>
    <row r="157" spans="1:79" s="28" customFormat="1" ht="16" customHeight="1">
      <c r="A157" s="39"/>
      <c r="B157" s="57"/>
      <c r="C157" s="67"/>
      <c r="D157" s="67"/>
      <c r="E157" s="39"/>
      <c r="F157" s="39"/>
      <c r="G157" s="39"/>
      <c r="H157" s="67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140"/>
      <c r="AE157" s="24"/>
      <c r="AF157" s="24"/>
      <c r="AG157" s="76"/>
      <c r="AH157" s="129"/>
      <c r="AI157" s="106"/>
      <c r="AK157" s="117"/>
      <c r="AL157" s="117"/>
      <c r="AM157" s="117"/>
      <c r="AN157" s="117"/>
      <c r="AO157" s="141"/>
      <c r="AP157" s="141"/>
      <c r="AQ157" s="141"/>
      <c r="AR157" s="141"/>
      <c r="AS157" s="141"/>
      <c r="AT157" s="141"/>
      <c r="AU157" s="67"/>
      <c r="AV157" s="44"/>
      <c r="AW157" s="67"/>
      <c r="AX157" s="78"/>
      <c r="AY157" s="127"/>
      <c r="AZ157" s="67"/>
      <c r="BA157" s="142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140"/>
      <c r="BX157" s="71"/>
      <c r="BY157" s="67"/>
      <c r="BZ157" s="67"/>
      <c r="CA157" s="67"/>
    </row>
    <row r="158" spans="1:79" s="28" customFormat="1" ht="16" customHeight="1">
      <c r="A158" s="39"/>
      <c r="B158" s="57"/>
      <c r="C158" s="67"/>
      <c r="D158" s="67"/>
      <c r="E158" s="39"/>
      <c r="F158" s="39"/>
      <c r="G158" s="39"/>
      <c r="H158" s="67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140"/>
      <c r="AE158" s="24"/>
      <c r="AF158" s="24"/>
      <c r="AG158" s="76"/>
      <c r="AH158" s="129"/>
      <c r="AI158" s="106"/>
      <c r="AK158" s="117"/>
      <c r="AL158" s="117"/>
      <c r="AM158" s="117"/>
      <c r="AN158" s="117"/>
      <c r="AO158" s="141"/>
      <c r="AP158" s="141"/>
      <c r="AQ158" s="141"/>
      <c r="AR158" s="141"/>
      <c r="AS158" s="141"/>
      <c r="AT158" s="141"/>
      <c r="AU158" s="67"/>
      <c r="AV158" s="44"/>
      <c r="AW158" s="67"/>
      <c r="AX158" s="78"/>
      <c r="AY158" s="127"/>
      <c r="AZ158" s="67"/>
      <c r="BA158" s="142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140"/>
      <c r="BX158" s="71"/>
      <c r="BY158" s="67"/>
      <c r="BZ158" s="67"/>
      <c r="CA158" s="67"/>
    </row>
    <row r="159" spans="1:79" s="28" customFormat="1" ht="16" customHeight="1">
      <c r="A159" s="39"/>
      <c r="B159" s="57"/>
      <c r="C159" s="67"/>
      <c r="D159" s="67"/>
      <c r="E159" s="39"/>
      <c r="F159" s="39"/>
      <c r="G159" s="39"/>
      <c r="H159" s="67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140"/>
      <c r="AE159" s="24"/>
      <c r="AF159" s="24"/>
      <c r="AG159" s="76"/>
      <c r="AH159" s="129"/>
      <c r="AI159" s="106"/>
      <c r="AK159" s="117"/>
      <c r="AL159" s="117"/>
      <c r="AM159" s="117"/>
      <c r="AN159" s="117"/>
      <c r="AO159" s="141"/>
      <c r="AP159" s="141"/>
      <c r="AQ159" s="141"/>
      <c r="AR159" s="141"/>
      <c r="AS159" s="141"/>
      <c r="AT159" s="141"/>
      <c r="AU159" s="67"/>
      <c r="AV159" s="44"/>
      <c r="AW159" s="67"/>
      <c r="AX159" s="78"/>
      <c r="AY159" s="127"/>
      <c r="AZ159" s="67"/>
      <c r="BA159" s="142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140"/>
      <c r="BX159" s="71"/>
      <c r="BY159" s="67"/>
      <c r="BZ159" s="67"/>
      <c r="CA159" s="67"/>
    </row>
    <row r="160" spans="1:79" s="28" customFormat="1" ht="16" customHeight="1">
      <c r="A160" s="39"/>
      <c r="B160" s="57"/>
      <c r="C160" s="67"/>
      <c r="D160" s="67"/>
      <c r="E160" s="39"/>
      <c r="F160" s="39"/>
      <c r="G160" s="39"/>
      <c r="H160" s="67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140"/>
      <c r="AE160" s="24"/>
      <c r="AF160" s="24"/>
      <c r="AG160" s="76"/>
      <c r="AH160" s="129"/>
      <c r="AI160" s="106"/>
      <c r="AK160" s="117"/>
      <c r="AL160" s="117"/>
      <c r="AM160" s="117"/>
      <c r="AN160" s="117"/>
      <c r="AO160" s="141"/>
      <c r="AP160" s="141"/>
      <c r="AQ160" s="141"/>
      <c r="AR160" s="141"/>
      <c r="AS160" s="141"/>
      <c r="AT160" s="141"/>
      <c r="AU160" s="67"/>
      <c r="AV160" s="44"/>
      <c r="AW160" s="67"/>
      <c r="AX160" s="78"/>
      <c r="AY160" s="127"/>
      <c r="AZ160" s="67"/>
      <c r="BA160" s="142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140"/>
      <c r="BX160" s="71"/>
      <c r="BY160" s="67"/>
      <c r="BZ160" s="67"/>
      <c r="CA160" s="67"/>
    </row>
    <row r="161" spans="1:79" s="28" customFormat="1" ht="16" customHeight="1">
      <c r="A161" s="39"/>
      <c r="B161" s="57"/>
      <c r="C161" s="67"/>
      <c r="D161" s="67"/>
      <c r="E161" s="39"/>
      <c r="F161" s="39"/>
      <c r="G161" s="39"/>
      <c r="H161" s="67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140"/>
      <c r="AE161" s="24"/>
      <c r="AF161" s="24"/>
      <c r="AG161" s="76"/>
      <c r="AH161" s="129"/>
      <c r="AI161" s="106"/>
      <c r="AK161" s="117"/>
      <c r="AL161" s="117"/>
      <c r="AM161" s="117"/>
      <c r="AN161" s="117"/>
      <c r="AO161" s="141"/>
      <c r="AP161" s="141"/>
      <c r="AQ161" s="141"/>
      <c r="AR161" s="141"/>
      <c r="AS161" s="141"/>
      <c r="AT161" s="141"/>
      <c r="AU161" s="67"/>
      <c r="AV161" s="44"/>
      <c r="AW161" s="67"/>
      <c r="AX161" s="78"/>
      <c r="AY161" s="127"/>
      <c r="AZ161" s="67"/>
      <c r="BA161" s="142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140"/>
      <c r="BX161" s="71"/>
      <c r="BY161" s="67"/>
      <c r="BZ161" s="67"/>
      <c r="CA161" s="67"/>
    </row>
    <row r="162" spans="1:79" s="28" customFormat="1" ht="16" customHeight="1">
      <c r="A162" s="39"/>
      <c r="B162" s="57"/>
      <c r="C162" s="67"/>
      <c r="D162" s="67"/>
      <c r="E162" s="39"/>
      <c r="F162" s="39"/>
      <c r="G162" s="39"/>
      <c r="H162" s="67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140"/>
      <c r="AE162" s="24"/>
      <c r="AF162" s="24"/>
      <c r="AG162" s="76"/>
      <c r="AH162" s="129"/>
      <c r="AI162" s="106"/>
      <c r="AK162" s="117"/>
      <c r="AL162" s="117"/>
      <c r="AM162" s="117"/>
      <c r="AN162" s="117"/>
      <c r="AO162" s="141"/>
      <c r="AP162" s="141"/>
      <c r="AQ162" s="141"/>
      <c r="AR162" s="141"/>
      <c r="AS162" s="141"/>
      <c r="AT162" s="141"/>
      <c r="AU162" s="67"/>
      <c r="AV162" s="44"/>
      <c r="AW162" s="67"/>
      <c r="AX162" s="78"/>
      <c r="AY162" s="127"/>
      <c r="AZ162" s="67"/>
      <c r="BA162" s="142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140"/>
      <c r="BX162" s="71"/>
      <c r="BY162" s="67"/>
      <c r="BZ162" s="67"/>
      <c r="CA162" s="67"/>
    </row>
    <row r="163" spans="1:79" s="28" customFormat="1" ht="16" customHeight="1">
      <c r="A163" s="39"/>
      <c r="B163" s="57"/>
      <c r="C163" s="67"/>
      <c r="D163" s="67"/>
      <c r="E163" s="39"/>
      <c r="F163" s="39"/>
      <c r="G163" s="39"/>
      <c r="H163" s="67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140"/>
      <c r="AE163" s="24"/>
      <c r="AF163" s="24"/>
      <c r="AG163" s="76"/>
      <c r="AH163" s="129"/>
      <c r="AI163" s="106"/>
      <c r="AK163" s="117"/>
      <c r="AL163" s="117"/>
      <c r="AM163" s="117"/>
      <c r="AN163" s="117"/>
      <c r="AO163" s="141"/>
      <c r="AP163" s="141"/>
      <c r="AQ163" s="141"/>
      <c r="AR163" s="141"/>
      <c r="AS163" s="141"/>
      <c r="AT163" s="141"/>
      <c r="AU163" s="67"/>
      <c r="AV163" s="44"/>
      <c r="AW163" s="67"/>
      <c r="AX163" s="78"/>
      <c r="AY163" s="127"/>
      <c r="AZ163" s="67"/>
      <c r="BA163" s="142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140"/>
      <c r="BX163" s="71"/>
      <c r="BY163" s="67"/>
      <c r="BZ163" s="67"/>
      <c r="CA163" s="67"/>
    </row>
    <row r="164" spans="1:79" s="28" customFormat="1" ht="16" customHeight="1">
      <c r="A164" s="39"/>
      <c r="B164" s="57"/>
      <c r="C164" s="67"/>
      <c r="D164" s="67"/>
      <c r="E164" s="39"/>
      <c r="F164" s="39"/>
      <c r="G164" s="39"/>
      <c r="H164" s="67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140"/>
      <c r="AE164" s="24"/>
      <c r="AF164" s="24"/>
      <c r="AG164" s="76"/>
      <c r="AH164" s="129"/>
      <c r="AI164" s="106"/>
      <c r="AK164" s="117"/>
      <c r="AL164" s="117"/>
      <c r="AM164" s="117"/>
      <c r="AN164" s="117"/>
      <c r="AO164" s="141"/>
      <c r="AP164" s="141"/>
      <c r="AQ164" s="141"/>
      <c r="AR164" s="141"/>
      <c r="AS164" s="141"/>
      <c r="AT164" s="141"/>
      <c r="AU164" s="67"/>
      <c r="AV164" s="44"/>
      <c r="AW164" s="67"/>
      <c r="AX164" s="78"/>
      <c r="AY164" s="127"/>
      <c r="AZ164" s="67"/>
      <c r="BA164" s="142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140"/>
      <c r="BX164" s="71"/>
      <c r="BY164" s="67"/>
      <c r="BZ164" s="67"/>
      <c r="CA164" s="67"/>
    </row>
    <row r="165" spans="1:79" s="28" customFormat="1" ht="16" customHeight="1">
      <c r="A165" s="39"/>
      <c r="B165" s="57"/>
      <c r="C165" s="67"/>
      <c r="D165" s="67"/>
      <c r="E165" s="39"/>
      <c r="F165" s="39"/>
      <c r="G165" s="39"/>
      <c r="H165" s="67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140"/>
      <c r="AE165" s="24"/>
      <c r="AF165" s="24"/>
      <c r="AG165" s="76"/>
      <c r="AH165" s="129"/>
      <c r="AI165" s="106"/>
      <c r="AK165" s="117"/>
      <c r="AL165" s="117"/>
      <c r="AM165" s="117"/>
      <c r="AN165" s="117"/>
      <c r="AO165" s="141"/>
      <c r="AP165" s="141"/>
      <c r="AQ165" s="141"/>
      <c r="AR165" s="141"/>
      <c r="AS165" s="141"/>
      <c r="AT165" s="141"/>
      <c r="AU165" s="67"/>
      <c r="AV165" s="44"/>
      <c r="AW165" s="67"/>
      <c r="AX165" s="78"/>
      <c r="AY165" s="127"/>
      <c r="AZ165" s="67"/>
      <c r="BA165" s="142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140"/>
      <c r="BX165" s="71"/>
      <c r="BY165" s="67"/>
      <c r="BZ165" s="67"/>
      <c r="CA165" s="67"/>
    </row>
    <row r="166" spans="1:79" s="28" customFormat="1" ht="16" customHeight="1">
      <c r="A166" s="39"/>
      <c r="B166" s="57"/>
      <c r="C166" s="67"/>
      <c r="D166" s="67"/>
      <c r="E166" s="39"/>
      <c r="F166" s="39"/>
      <c r="G166" s="39"/>
      <c r="H166" s="67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140"/>
      <c r="AE166" s="24"/>
      <c r="AF166" s="24"/>
      <c r="AG166" s="76"/>
      <c r="AH166" s="129"/>
      <c r="AI166" s="106"/>
      <c r="AK166" s="117"/>
      <c r="AL166" s="117"/>
      <c r="AM166" s="117"/>
      <c r="AN166" s="117"/>
      <c r="AO166" s="141"/>
      <c r="AP166" s="141"/>
      <c r="AQ166" s="141"/>
      <c r="AR166" s="141"/>
      <c r="AS166" s="141"/>
      <c r="AT166" s="141"/>
      <c r="AU166" s="67"/>
      <c r="AV166" s="44"/>
      <c r="AW166" s="67"/>
      <c r="AX166" s="78"/>
      <c r="AY166" s="127"/>
      <c r="AZ166" s="67"/>
      <c r="BA166" s="142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140"/>
      <c r="BX166" s="71"/>
      <c r="BY166" s="67"/>
      <c r="BZ166" s="67"/>
      <c r="CA166" s="67"/>
    </row>
    <row r="167" spans="1:79" s="28" customFormat="1" ht="16" customHeight="1">
      <c r="A167" s="39"/>
      <c r="B167" s="57"/>
      <c r="C167" s="67"/>
      <c r="D167" s="67"/>
      <c r="E167" s="39"/>
      <c r="F167" s="39"/>
      <c r="G167" s="39"/>
      <c r="H167" s="67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140"/>
      <c r="AE167" s="24"/>
      <c r="AF167" s="24"/>
      <c r="AG167" s="76"/>
      <c r="AH167" s="129"/>
      <c r="AI167" s="106"/>
      <c r="AK167" s="117"/>
      <c r="AL167" s="117"/>
      <c r="AM167" s="117"/>
      <c r="AN167" s="117"/>
      <c r="AO167" s="141"/>
      <c r="AP167" s="141"/>
      <c r="AQ167" s="141"/>
      <c r="AR167" s="141"/>
      <c r="AS167" s="141"/>
      <c r="AT167" s="141"/>
      <c r="AU167" s="67"/>
      <c r="AV167" s="44"/>
      <c r="AW167" s="67"/>
      <c r="AX167" s="78"/>
      <c r="AY167" s="127"/>
      <c r="AZ167" s="67"/>
      <c r="BA167" s="142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140"/>
      <c r="BX167" s="71"/>
      <c r="BY167" s="67"/>
      <c r="BZ167" s="67"/>
      <c r="CA167" s="67"/>
    </row>
    <row r="168" spans="1:79" s="28" customFormat="1" ht="16" customHeight="1">
      <c r="A168" s="39"/>
      <c r="B168" s="57"/>
      <c r="C168" s="67"/>
      <c r="D168" s="67"/>
      <c r="E168" s="39"/>
      <c r="F168" s="39"/>
      <c r="G168" s="39"/>
      <c r="H168" s="67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140"/>
      <c r="AE168" s="24"/>
      <c r="AF168" s="24"/>
      <c r="AG168" s="76"/>
      <c r="AH168" s="129"/>
      <c r="AI168" s="106"/>
      <c r="AK168" s="117"/>
      <c r="AL168" s="117"/>
      <c r="AM168" s="117"/>
      <c r="AN168" s="117"/>
      <c r="AO168" s="141"/>
      <c r="AP168" s="141"/>
      <c r="AQ168" s="141"/>
      <c r="AR168" s="141"/>
      <c r="AS168" s="141"/>
      <c r="AT168" s="141"/>
      <c r="AU168" s="67"/>
      <c r="AV168" s="44"/>
      <c r="AW168" s="67"/>
      <c r="AX168" s="78"/>
      <c r="AY168" s="127"/>
      <c r="AZ168" s="67"/>
      <c r="BA168" s="142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140"/>
      <c r="BX168" s="71"/>
      <c r="BY168" s="67"/>
      <c r="BZ168" s="67"/>
      <c r="CA168" s="67"/>
    </row>
    <row r="169" spans="1:79" s="28" customFormat="1" ht="16" customHeight="1">
      <c r="A169" s="39"/>
      <c r="B169" s="57"/>
      <c r="C169" s="67"/>
      <c r="D169" s="67"/>
      <c r="E169" s="39"/>
      <c r="F169" s="39"/>
      <c r="G169" s="39"/>
      <c r="H169" s="67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140"/>
      <c r="AE169" s="24"/>
      <c r="AF169" s="24"/>
      <c r="AG169" s="76"/>
      <c r="AH169" s="129"/>
      <c r="AI169" s="106"/>
      <c r="AK169" s="117"/>
      <c r="AL169" s="117"/>
      <c r="AM169" s="117"/>
      <c r="AN169" s="117"/>
      <c r="AO169" s="141"/>
      <c r="AP169" s="141"/>
      <c r="AQ169" s="141"/>
      <c r="AR169" s="141"/>
      <c r="AS169" s="141"/>
      <c r="AT169" s="141"/>
      <c r="AU169" s="67"/>
      <c r="AV169" s="44"/>
      <c r="AW169" s="67"/>
      <c r="AX169" s="78"/>
      <c r="AY169" s="127"/>
      <c r="AZ169" s="67"/>
      <c r="BA169" s="142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140"/>
      <c r="BX169" s="71"/>
      <c r="BY169" s="67"/>
      <c r="BZ169" s="67"/>
      <c r="CA169" s="67"/>
    </row>
    <row r="170" spans="1:79" s="28" customFormat="1" ht="16" customHeight="1">
      <c r="A170" s="39"/>
      <c r="B170" s="57"/>
      <c r="C170" s="67"/>
      <c r="D170" s="67"/>
      <c r="E170" s="39"/>
      <c r="F170" s="39"/>
      <c r="G170" s="39"/>
      <c r="H170" s="67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140"/>
      <c r="AE170" s="24"/>
      <c r="AF170" s="24"/>
      <c r="AG170" s="76"/>
      <c r="AH170" s="129"/>
      <c r="AI170" s="106"/>
      <c r="AK170" s="117"/>
      <c r="AL170" s="117"/>
      <c r="AM170" s="117"/>
      <c r="AN170" s="117"/>
      <c r="AO170" s="141"/>
      <c r="AP170" s="141"/>
      <c r="AQ170" s="141"/>
      <c r="AR170" s="141"/>
      <c r="AS170" s="141"/>
      <c r="AT170" s="141"/>
      <c r="AU170" s="67"/>
      <c r="AV170" s="44"/>
      <c r="AW170" s="67"/>
      <c r="AX170" s="78"/>
      <c r="AY170" s="127"/>
      <c r="AZ170" s="67"/>
      <c r="BA170" s="142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140"/>
      <c r="BX170" s="71"/>
      <c r="BY170" s="67"/>
      <c r="BZ170" s="67"/>
      <c r="CA170" s="67"/>
    </row>
    <row r="171" spans="1:79" s="28" customFormat="1" ht="16" customHeight="1">
      <c r="A171" s="39"/>
      <c r="B171" s="57"/>
      <c r="C171" s="67"/>
      <c r="D171" s="67"/>
      <c r="E171" s="39"/>
      <c r="F171" s="39"/>
      <c r="G171" s="39"/>
      <c r="H171" s="67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140"/>
      <c r="AE171" s="24"/>
      <c r="AF171" s="24"/>
      <c r="AG171" s="76"/>
      <c r="AH171" s="129"/>
      <c r="AI171" s="106"/>
      <c r="AK171" s="117"/>
      <c r="AL171" s="117"/>
      <c r="AM171" s="117"/>
      <c r="AN171" s="117"/>
      <c r="AO171" s="141"/>
      <c r="AP171" s="141"/>
      <c r="AQ171" s="141"/>
      <c r="AR171" s="141"/>
      <c r="AS171" s="141"/>
      <c r="AT171" s="141"/>
      <c r="AU171" s="67"/>
      <c r="AV171" s="44"/>
      <c r="AW171" s="67"/>
      <c r="AX171" s="78"/>
      <c r="AY171" s="127"/>
      <c r="AZ171" s="67"/>
      <c r="BA171" s="142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140"/>
      <c r="BX171" s="71"/>
      <c r="BY171" s="67"/>
      <c r="BZ171" s="67"/>
      <c r="CA171" s="67"/>
    </row>
    <row r="172" spans="1:79" s="28" customFormat="1" ht="16" customHeight="1">
      <c r="A172" s="39"/>
      <c r="B172" s="57"/>
      <c r="C172" s="67"/>
      <c r="D172" s="67"/>
      <c r="E172" s="39"/>
      <c r="F172" s="39"/>
      <c r="G172" s="39"/>
      <c r="H172" s="67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140"/>
      <c r="AE172" s="24"/>
      <c r="AF172" s="24"/>
      <c r="AG172" s="76"/>
      <c r="AH172" s="129"/>
      <c r="AI172" s="106"/>
      <c r="AK172" s="117"/>
      <c r="AL172" s="117"/>
      <c r="AM172" s="117"/>
      <c r="AN172" s="117"/>
      <c r="AO172" s="141"/>
      <c r="AP172" s="141"/>
      <c r="AQ172" s="141"/>
      <c r="AR172" s="141"/>
      <c r="AS172" s="141"/>
      <c r="AT172" s="141"/>
      <c r="AU172" s="67"/>
      <c r="AV172" s="44"/>
      <c r="AW172" s="67"/>
      <c r="AX172" s="78"/>
      <c r="AY172" s="127"/>
      <c r="AZ172" s="67"/>
      <c r="BA172" s="142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140"/>
      <c r="BX172" s="71"/>
      <c r="BY172" s="67"/>
      <c r="BZ172" s="67"/>
      <c r="CA172" s="67"/>
    </row>
    <row r="173" spans="1:79" s="28" customFormat="1" ht="16" customHeight="1">
      <c r="A173" s="39"/>
      <c r="B173" s="57"/>
      <c r="C173" s="67"/>
      <c r="D173" s="67"/>
      <c r="E173" s="39"/>
      <c r="F173" s="39"/>
      <c r="G173" s="39"/>
      <c r="H173" s="67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140"/>
      <c r="AE173" s="24"/>
      <c r="AF173" s="24"/>
      <c r="AG173" s="76"/>
      <c r="AH173" s="129"/>
      <c r="AI173" s="106"/>
      <c r="AK173" s="117"/>
      <c r="AL173" s="117"/>
      <c r="AM173" s="117"/>
      <c r="AN173" s="117"/>
      <c r="AO173" s="141"/>
      <c r="AP173" s="141"/>
      <c r="AQ173" s="141"/>
      <c r="AR173" s="141"/>
      <c r="AS173" s="141"/>
      <c r="AT173" s="141"/>
      <c r="AU173" s="67"/>
      <c r="AV173" s="44"/>
      <c r="AW173" s="67"/>
      <c r="AX173" s="78"/>
      <c r="AY173" s="127"/>
      <c r="AZ173" s="67"/>
      <c r="BA173" s="142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140"/>
      <c r="BX173" s="71"/>
      <c r="BY173" s="67"/>
      <c r="BZ173" s="67"/>
      <c r="CA173" s="67"/>
    </row>
    <row r="174" spans="1:79" s="28" customFormat="1" ht="16" customHeight="1">
      <c r="A174" s="39"/>
      <c r="B174" s="57"/>
      <c r="C174" s="67"/>
      <c r="D174" s="67"/>
      <c r="E174" s="39"/>
      <c r="F174" s="39"/>
      <c r="G174" s="39"/>
      <c r="H174" s="67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140"/>
      <c r="AE174" s="24"/>
      <c r="AF174" s="24"/>
      <c r="AG174" s="76"/>
      <c r="AH174" s="129"/>
      <c r="AI174" s="106"/>
      <c r="AK174" s="117"/>
      <c r="AL174" s="117"/>
      <c r="AM174" s="117"/>
      <c r="AN174" s="117"/>
      <c r="AO174" s="141"/>
      <c r="AP174" s="141"/>
      <c r="AQ174" s="141"/>
      <c r="AR174" s="141"/>
      <c r="AS174" s="141"/>
      <c r="AT174" s="141"/>
      <c r="AU174" s="67"/>
      <c r="AV174" s="44"/>
      <c r="AW174" s="67"/>
      <c r="AX174" s="78"/>
      <c r="AY174" s="127"/>
      <c r="AZ174" s="67"/>
      <c r="BA174" s="142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140"/>
      <c r="BX174" s="71"/>
      <c r="BY174" s="67"/>
      <c r="BZ174" s="67"/>
      <c r="CA174" s="67"/>
    </row>
    <row r="175" spans="1:79" s="28" customFormat="1" ht="16" customHeight="1">
      <c r="A175" s="39"/>
      <c r="B175" s="57"/>
      <c r="C175" s="67"/>
      <c r="D175" s="67"/>
      <c r="E175" s="39"/>
      <c r="F175" s="39"/>
      <c r="G175" s="39"/>
      <c r="H175" s="67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140"/>
      <c r="AE175" s="24"/>
      <c r="AF175" s="24"/>
      <c r="AG175" s="76"/>
      <c r="AH175" s="129"/>
      <c r="AI175" s="106"/>
      <c r="AK175" s="117"/>
      <c r="AL175" s="117"/>
      <c r="AM175" s="117"/>
      <c r="AN175" s="117"/>
      <c r="AO175" s="141"/>
      <c r="AP175" s="141"/>
      <c r="AQ175" s="141"/>
      <c r="AR175" s="141"/>
      <c r="AS175" s="141"/>
      <c r="AT175" s="141"/>
      <c r="AU175" s="67"/>
      <c r="AV175" s="44"/>
      <c r="AW175" s="67"/>
      <c r="AX175" s="78"/>
      <c r="AY175" s="127"/>
      <c r="AZ175" s="67"/>
      <c r="BA175" s="142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140"/>
      <c r="BX175" s="71"/>
      <c r="BY175" s="67"/>
      <c r="BZ175" s="67"/>
      <c r="CA175" s="67"/>
    </row>
    <row r="176" spans="1:79" s="28" customFormat="1" ht="16" customHeight="1">
      <c r="A176" s="39"/>
      <c r="B176" s="57"/>
      <c r="C176" s="67"/>
      <c r="D176" s="67"/>
      <c r="E176" s="39"/>
      <c r="F176" s="39"/>
      <c r="G176" s="39"/>
      <c r="H176" s="67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140"/>
      <c r="AE176" s="24"/>
      <c r="AF176" s="24"/>
      <c r="AG176" s="76"/>
      <c r="AH176" s="129"/>
      <c r="AI176" s="106"/>
      <c r="AK176" s="117"/>
      <c r="AL176" s="117"/>
      <c r="AM176" s="117"/>
      <c r="AN176" s="117"/>
      <c r="AO176" s="141"/>
      <c r="AP176" s="141"/>
      <c r="AQ176" s="141"/>
      <c r="AR176" s="141"/>
      <c r="AS176" s="141"/>
      <c r="AT176" s="141"/>
      <c r="AU176" s="67"/>
      <c r="AV176" s="44"/>
      <c r="AW176" s="67"/>
      <c r="AX176" s="78"/>
      <c r="AY176" s="127"/>
      <c r="AZ176" s="67"/>
      <c r="BA176" s="142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140"/>
      <c r="BX176" s="71"/>
      <c r="BY176" s="67"/>
      <c r="BZ176" s="67"/>
      <c r="CA176" s="67"/>
    </row>
    <row r="177" spans="1:79" s="28" customFormat="1" ht="16" customHeight="1">
      <c r="A177" s="39"/>
      <c r="B177" s="57"/>
      <c r="C177" s="67"/>
      <c r="D177" s="67"/>
      <c r="E177" s="39"/>
      <c r="F177" s="39"/>
      <c r="G177" s="39"/>
      <c r="H177" s="67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140"/>
      <c r="AE177" s="24"/>
      <c r="AF177" s="24"/>
      <c r="AG177" s="76"/>
      <c r="AH177" s="129"/>
      <c r="AI177" s="106"/>
      <c r="AK177" s="117"/>
      <c r="AL177" s="117"/>
      <c r="AM177" s="117"/>
      <c r="AN177" s="117"/>
      <c r="AO177" s="141"/>
      <c r="AP177" s="141"/>
      <c r="AQ177" s="141"/>
      <c r="AR177" s="141"/>
      <c r="AS177" s="141"/>
      <c r="AT177" s="141"/>
      <c r="AU177" s="67"/>
      <c r="AV177" s="44"/>
      <c r="AW177" s="67"/>
      <c r="AX177" s="78"/>
      <c r="AY177" s="127"/>
      <c r="AZ177" s="67"/>
      <c r="BA177" s="142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140"/>
      <c r="BX177" s="71"/>
      <c r="BY177" s="67"/>
      <c r="BZ177" s="67"/>
      <c r="CA177" s="67"/>
    </row>
    <row r="178" spans="1:79" s="28" customFormat="1" ht="16" customHeight="1">
      <c r="A178" s="39"/>
      <c r="B178" s="57"/>
      <c r="C178" s="67"/>
      <c r="D178" s="67"/>
      <c r="E178" s="39"/>
      <c r="F178" s="39"/>
      <c r="G178" s="39"/>
      <c r="H178" s="67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140"/>
      <c r="AE178" s="24"/>
      <c r="AF178" s="24"/>
      <c r="AG178" s="76"/>
      <c r="AH178" s="129"/>
      <c r="AI178" s="106"/>
      <c r="AK178" s="117"/>
      <c r="AL178" s="117"/>
      <c r="AM178" s="117"/>
      <c r="AN178" s="117"/>
      <c r="AO178" s="141"/>
      <c r="AP178" s="141"/>
      <c r="AQ178" s="141"/>
      <c r="AR178" s="141"/>
      <c r="AS178" s="141"/>
      <c r="AT178" s="141"/>
      <c r="AU178" s="67"/>
      <c r="AV178" s="44"/>
      <c r="AW178" s="67"/>
      <c r="AX178" s="78"/>
      <c r="AY178" s="127"/>
      <c r="AZ178" s="67"/>
      <c r="BA178" s="142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140"/>
      <c r="BX178" s="71"/>
      <c r="BY178" s="67"/>
      <c r="BZ178" s="67"/>
      <c r="CA178" s="67"/>
    </row>
    <row r="179" spans="1:79" s="28" customFormat="1" ht="16" customHeight="1">
      <c r="A179" s="39"/>
      <c r="B179" s="57"/>
      <c r="C179" s="67"/>
      <c r="D179" s="67"/>
      <c r="E179" s="39"/>
      <c r="F179" s="39"/>
      <c r="G179" s="39"/>
      <c r="H179" s="67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140"/>
      <c r="AE179" s="24"/>
      <c r="AF179" s="24"/>
      <c r="AG179" s="76"/>
      <c r="AH179" s="129"/>
      <c r="AI179" s="106"/>
      <c r="AK179" s="117"/>
      <c r="AL179" s="117"/>
      <c r="AM179" s="117"/>
      <c r="AN179" s="117"/>
      <c r="AO179" s="141"/>
      <c r="AP179" s="141"/>
      <c r="AQ179" s="141"/>
      <c r="AR179" s="141"/>
      <c r="AS179" s="141"/>
      <c r="AT179" s="141"/>
      <c r="AU179" s="67"/>
      <c r="AV179" s="44"/>
      <c r="AW179" s="67"/>
      <c r="AX179" s="78"/>
      <c r="AY179" s="127"/>
      <c r="AZ179" s="67"/>
      <c r="BA179" s="142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140"/>
      <c r="BX179" s="71"/>
      <c r="BY179" s="67"/>
      <c r="BZ179" s="67"/>
      <c r="CA179" s="67"/>
    </row>
    <row r="180" spans="1:79" s="28" customFormat="1" ht="16" customHeight="1">
      <c r="A180" s="39"/>
      <c r="B180" s="57"/>
      <c r="C180" s="67"/>
      <c r="D180" s="67"/>
      <c r="E180" s="39"/>
      <c r="F180" s="39"/>
      <c r="G180" s="39"/>
      <c r="H180" s="67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140"/>
      <c r="AE180" s="24"/>
      <c r="AF180" s="24"/>
      <c r="AG180" s="76"/>
      <c r="AH180" s="129"/>
      <c r="AI180" s="106"/>
      <c r="AK180" s="117"/>
      <c r="AL180" s="117"/>
      <c r="AM180" s="117"/>
      <c r="AN180" s="117"/>
      <c r="AO180" s="141"/>
      <c r="AP180" s="141"/>
      <c r="AQ180" s="141"/>
      <c r="AR180" s="141"/>
      <c r="AS180" s="141"/>
      <c r="AT180" s="141"/>
      <c r="AU180" s="67"/>
      <c r="AV180" s="44"/>
      <c r="AW180" s="67"/>
      <c r="AX180" s="78"/>
      <c r="AY180" s="127"/>
      <c r="AZ180" s="67"/>
      <c r="BA180" s="142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140"/>
      <c r="BX180" s="71"/>
      <c r="BY180" s="67"/>
      <c r="BZ180" s="67"/>
      <c r="CA180" s="67"/>
    </row>
    <row r="181" spans="1:79" s="28" customFormat="1" ht="16" customHeight="1">
      <c r="A181" s="39"/>
      <c r="B181" s="57"/>
      <c r="C181" s="67"/>
      <c r="D181" s="67"/>
      <c r="E181" s="39"/>
      <c r="F181" s="39"/>
      <c r="G181" s="39"/>
      <c r="H181" s="67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140"/>
      <c r="AE181" s="24"/>
      <c r="AF181" s="24"/>
      <c r="AG181" s="76"/>
      <c r="AH181" s="129"/>
      <c r="AI181" s="106"/>
      <c r="AK181" s="117"/>
      <c r="AL181" s="117"/>
      <c r="AM181" s="117"/>
      <c r="AN181" s="117"/>
      <c r="AO181" s="141"/>
      <c r="AP181" s="141"/>
      <c r="AQ181" s="141"/>
      <c r="AR181" s="141"/>
      <c r="AS181" s="141"/>
      <c r="AT181" s="141"/>
      <c r="AU181" s="67"/>
      <c r="AV181" s="44"/>
      <c r="AW181" s="67"/>
      <c r="AX181" s="78"/>
      <c r="AY181" s="127"/>
      <c r="AZ181" s="67"/>
      <c r="BA181" s="142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140"/>
      <c r="BX181" s="71"/>
      <c r="BY181" s="67"/>
      <c r="BZ181" s="67"/>
      <c r="CA181" s="67"/>
    </row>
    <row r="182" spans="1:79" s="28" customFormat="1" ht="16" customHeight="1">
      <c r="A182" s="39"/>
      <c r="B182" s="57"/>
      <c r="C182" s="67"/>
      <c r="D182" s="67"/>
      <c r="E182" s="39"/>
      <c r="F182" s="39"/>
      <c r="G182" s="39"/>
      <c r="H182" s="67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140"/>
      <c r="AE182" s="24"/>
      <c r="AF182" s="24"/>
      <c r="AG182" s="76"/>
      <c r="AH182" s="129"/>
      <c r="AI182" s="106"/>
      <c r="AK182" s="117"/>
      <c r="AL182" s="117"/>
      <c r="AM182" s="117"/>
      <c r="AN182" s="117"/>
      <c r="AO182" s="141"/>
      <c r="AP182" s="141"/>
      <c r="AQ182" s="141"/>
      <c r="AR182" s="141"/>
      <c r="AS182" s="141"/>
      <c r="AT182" s="141"/>
      <c r="AU182" s="67"/>
      <c r="AV182" s="44"/>
      <c r="AW182" s="67"/>
      <c r="AX182" s="78"/>
      <c r="AY182" s="127"/>
      <c r="AZ182" s="67"/>
      <c r="BA182" s="142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140"/>
      <c r="BX182" s="71"/>
      <c r="BY182" s="67"/>
      <c r="BZ182" s="67"/>
      <c r="CA182" s="67"/>
    </row>
    <row r="183" spans="1:79" s="28" customFormat="1" ht="16" customHeight="1">
      <c r="A183" s="39"/>
      <c r="B183" s="57"/>
      <c r="C183" s="67"/>
      <c r="D183" s="67"/>
      <c r="E183" s="39"/>
      <c r="F183" s="39"/>
      <c r="G183" s="39"/>
      <c r="H183" s="67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140"/>
      <c r="AE183" s="24"/>
      <c r="AF183" s="24"/>
      <c r="AG183" s="76"/>
      <c r="AH183" s="129"/>
      <c r="AI183" s="106"/>
      <c r="AK183" s="117"/>
      <c r="AL183" s="117"/>
      <c r="AM183" s="117"/>
      <c r="AN183" s="117"/>
      <c r="AO183" s="141"/>
      <c r="AP183" s="141"/>
      <c r="AQ183" s="141"/>
      <c r="AR183" s="141"/>
      <c r="AS183" s="141"/>
      <c r="AT183" s="141"/>
      <c r="AU183" s="67"/>
      <c r="AV183" s="44"/>
      <c r="AW183" s="67"/>
      <c r="AX183" s="78"/>
      <c r="AY183" s="127"/>
      <c r="AZ183" s="67"/>
      <c r="BA183" s="142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140"/>
      <c r="BX183" s="71"/>
      <c r="BY183" s="67"/>
      <c r="BZ183" s="67"/>
      <c r="CA183" s="67"/>
    </row>
    <row r="184" spans="1:79" s="28" customFormat="1" ht="16" customHeight="1">
      <c r="A184" s="39"/>
      <c r="B184" s="57"/>
      <c r="C184" s="67"/>
      <c r="D184" s="67"/>
      <c r="E184" s="39"/>
      <c r="F184" s="39"/>
      <c r="G184" s="39"/>
      <c r="H184" s="67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140"/>
      <c r="AE184" s="24"/>
      <c r="AF184" s="24"/>
      <c r="AG184" s="76"/>
      <c r="AH184" s="129"/>
      <c r="AI184" s="106"/>
      <c r="AK184" s="117"/>
      <c r="AL184" s="117"/>
      <c r="AM184" s="117"/>
      <c r="AN184" s="117"/>
      <c r="AO184" s="141"/>
      <c r="AP184" s="141"/>
      <c r="AQ184" s="141"/>
      <c r="AR184" s="141"/>
      <c r="AS184" s="141"/>
      <c r="AT184" s="141"/>
      <c r="AU184" s="67"/>
      <c r="AV184" s="44"/>
      <c r="AW184" s="67"/>
      <c r="AX184" s="78"/>
      <c r="AY184" s="127"/>
      <c r="AZ184" s="67"/>
      <c r="BA184" s="142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140"/>
      <c r="BX184" s="71"/>
      <c r="BY184" s="67"/>
      <c r="BZ184" s="67"/>
      <c r="CA184" s="67"/>
    </row>
    <row r="185" spans="1:79" s="28" customFormat="1" ht="16" customHeight="1">
      <c r="A185" s="39"/>
      <c r="B185" s="57"/>
      <c r="C185" s="67"/>
      <c r="D185" s="67"/>
      <c r="E185" s="39"/>
      <c r="F185" s="39"/>
      <c r="G185" s="39"/>
      <c r="H185" s="67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140"/>
      <c r="AE185" s="24"/>
      <c r="AF185" s="24"/>
      <c r="AG185" s="76"/>
      <c r="AH185" s="129"/>
      <c r="AI185" s="106"/>
      <c r="AK185" s="117"/>
      <c r="AL185" s="117"/>
      <c r="AM185" s="117"/>
      <c r="AN185" s="117"/>
      <c r="AO185" s="141"/>
      <c r="AP185" s="141"/>
      <c r="AQ185" s="141"/>
      <c r="AR185" s="141"/>
      <c r="AS185" s="141"/>
      <c r="AT185" s="141"/>
      <c r="AU185" s="67"/>
      <c r="AV185" s="44"/>
      <c r="AW185" s="67"/>
      <c r="AX185" s="78"/>
      <c r="AY185" s="127"/>
      <c r="AZ185" s="67"/>
      <c r="BA185" s="142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140"/>
      <c r="BX185" s="71"/>
      <c r="BY185" s="67"/>
      <c r="BZ185" s="67"/>
      <c r="CA185" s="67"/>
    </row>
    <row r="186" spans="1:79" s="28" customFormat="1" ht="16" customHeight="1">
      <c r="A186" s="39"/>
      <c r="B186" s="57"/>
      <c r="C186" s="67"/>
      <c r="D186" s="67"/>
      <c r="E186" s="39"/>
      <c r="F186" s="39"/>
      <c r="G186" s="39"/>
      <c r="H186" s="67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140"/>
      <c r="AE186" s="24"/>
      <c r="AF186" s="24"/>
      <c r="AG186" s="76"/>
      <c r="AH186" s="129"/>
      <c r="AI186" s="106"/>
      <c r="AK186" s="117"/>
      <c r="AL186" s="117"/>
      <c r="AM186" s="117"/>
      <c r="AN186" s="117"/>
      <c r="AO186" s="141"/>
      <c r="AP186" s="141"/>
      <c r="AQ186" s="141"/>
      <c r="AR186" s="141"/>
      <c r="AS186" s="141"/>
      <c r="AT186" s="141"/>
      <c r="AU186" s="67"/>
      <c r="AV186" s="44"/>
      <c r="AW186" s="67"/>
      <c r="AX186" s="78"/>
      <c r="AY186" s="127"/>
      <c r="AZ186" s="67"/>
      <c r="BA186" s="142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140"/>
      <c r="BX186" s="71"/>
      <c r="BY186" s="67"/>
      <c r="BZ186" s="67"/>
      <c r="CA186" s="67"/>
    </row>
    <row r="187" spans="1:79" s="28" customFormat="1" ht="16" customHeight="1">
      <c r="A187" s="39"/>
      <c r="B187" s="57"/>
      <c r="C187" s="67"/>
      <c r="D187" s="67"/>
      <c r="E187" s="39"/>
      <c r="F187" s="39"/>
      <c r="G187" s="39"/>
      <c r="H187" s="67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140"/>
      <c r="AE187" s="24"/>
      <c r="AF187" s="24"/>
      <c r="AG187" s="76"/>
      <c r="AH187" s="129"/>
      <c r="AI187" s="106"/>
      <c r="AK187" s="117"/>
      <c r="AL187" s="117"/>
      <c r="AM187" s="117"/>
      <c r="AN187" s="117"/>
      <c r="AO187" s="141"/>
      <c r="AP187" s="141"/>
      <c r="AQ187" s="141"/>
      <c r="AR187" s="141"/>
      <c r="AS187" s="141"/>
      <c r="AT187" s="141"/>
      <c r="AU187" s="67"/>
      <c r="AV187" s="44"/>
      <c r="AW187" s="67"/>
      <c r="AX187" s="78"/>
      <c r="AY187" s="127"/>
      <c r="AZ187" s="67"/>
      <c r="BA187" s="142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140"/>
      <c r="BX187" s="71"/>
      <c r="BY187" s="67"/>
      <c r="BZ187" s="67"/>
      <c r="CA187" s="67"/>
    </row>
    <row r="188" spans="1:79" s="28" customFormat="1" ht="16" customHeight="1">
      <c r="A188" s="39"/>
      <c r="B188" s="57"/>
      <c r="C188" s="67"/>
      <c r="D188" s="67"/>
      <c r="E188" s="39"/>
      <c r="F188" s="39"/>
      <c r="G188" s="39"/>
      <c r="H188" s="67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140"/>
      <c r="AE188" s="24"/>
      <c r="AF188" s="24"/>
      <c r="AG188" s="76"/>
      <c r="AH188" s="129"/>
      <c r="AI188" s="106"/>
      <c r="AK188" s="117"/>
      <c r="AL188" s="117"/>
      <c r="AM188" s="117"/>
      <c r="AN188" s="117"/>
      <c r="AO188" s="141"/>
      <c r="AP188" s="141"/>
      <c r="AQ188" s="141"/>
      <c r="AR188" s="141"/>
      <c r="AS188" s="141"/>
      <c r="AT188" s="141"/>
      <c r="AU188" s="67"/>
      <c r="AV188" s="44"/>
      <c r="AW188" s="67"/>
      <c r="AX188" s="78"/>
      <c r="AY188" s="127"/>
      <c r="AZ188" s="67"/>
      <c r="BA188" s="142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140"/>
      <c r="BX188" s="71"/>
      <c r="BY188" s="67"/>
      <c r="BZ188" s="67"/>
      <c r="CA188" s="67"/>
    </row>
    <row r="189" spans="1:79" s="28" customFormat="1" ht="16" customHeight="1">
      <c r="A189" s="39"/>
      <c r="B189" s="57"/>
      <c r="C189" s="67"/>
      <c r="D189" s="67"/>
      <c r="E189" s="39"/>
      <c r="F189" s="39"/>
      <c r="G189" s="39"/>
      <c r="H189" s="67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140"/>
      <c r="AE189" s="24"/>
      <c r="AF189" s="24"/>
      <c r="AG189" s="76"/>
      <c r="AH189" s="129"/>
      <c r="AI189" s="106"/>
      <c r="AK189" s="117"/>
      <c r="AL189" s="117"/>
      <c r="AM189" s="117"/>
      <c r="AN189" s="117"/>
      <c r="AO189" s="141"/>
      <c r="AP189" s="141"/>
      <c r="AQ189" s="141"/>
      <c r="AR189" s="141"/>
      <c r="AS189" s="141"/>
      <c r="AT189" s="141"/>
      <c r="AU189" s="67"/>
      <c r="AV189" s="44"/>
      <c r="AW189" s="67"/>
      <c r="AX189" s="78"/>
      <c r="AY189" s="127"/>
      <c r="AZ189" s="67"/>
      <c r="BA189" s="142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140"/>
      <c r="BX189" s="71"/>
      <c r="BY189" s="67"/>
      <c r="BZ189" s="67"/>
      <c r="CA189" s="67"/>
    </row>
    <row r="190" spans="1:79" s="28" customFormat="1" ht="16" customHeight="1">
      <c r="A190" s="39"/>
      <c r="B190" s="57"/>
      <c r="C190" s="67"/>
      <c r="D190" s="67"/>
      <c r="E190" s="39"/>
      <c r="F190" s="39"/>
      <c r="G190" s="39"/>
      <c r="H190" s="67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140"/>
      <c r="AE190" s="24"/>
      <c r="AF190" s="24"/>
      <c r="AG190" s="76"/>
      <c r="AH190" s="129"/>
      <c r="AI190" s="106"/>
      <c r="AK190" s="117"/>
      <c r="AL190" s="117"/>
      <c r="AM190" s="117"/>
      <c r="AN190" s="117"/>
      <c r="AO190" s="141"/>
      <c r="AP190" s="141"/>
      <c r="AQ190" s="141"/>
      <c r="AR190" s="141"/>
      <c r="AS190" s="141"/>
      <c r="AT190" s="141"/>
      <c r="AU190" s="67"/>
      <c r="AV190" s="44"/>
      <c r="AW190" s="67"/>
      <c r="AX190" s="78"/>
      <c r="AY190" s="127"/>
      <c r="AZ190" s="67"/>
      <c r="BA190" s="142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140"/>
      <c r="BX190" s="71"/>
      <c r="BY190" s="67"/>
      <c r="BZ190" s="67"/>
      <c r="CA190" s="67"/>
    </row>
    <row r="191" spans="1:79" s="28" customFormat="1" ht="16" customHeight="1">
      <c r="A191" s="39"/>
      <c r="B191" s="57"/>
      <c r="C191" s="67"/>
      <c r="D191" s="67"/>
      <c r="E191" s="39"/>
      <c r="F191" s="39"/>
      <c r="G191" s="39"/>
      <c r="H191" s="67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140"/>
      <c r="AE191" s="24"/>
      <c r="AF191" s="24"/>
      <c r="AG191" s="76"/>
      <c r="AH191" s="129"/>
      <c r="AI191" s="106"/>
      <c r="AK191" s="117"/>
      <c r="AL191" s="117"/>
      <c r="AM191" s="117"/>
      <c r="AN191" s="117"/>
      <c r="AO191" s="141"/>
      <c r="AP191" s="141"/>
      <c r="AQ191" s="141"/>
      <c r="AR191" s="141"/>
      <c r="AS191" s="141"/>
      <c r="AT191" s="141"/>
      <c r="AU191" s="67"/>
      <c r="AV191" s="44"/>
      <c r="AW191" s="67"/>
      <c r="AX191" s="78"/>
      <c r="AY191" s="127"/>
      <c r="AZ191" s="67"/>
      <c r="BA191" s="142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140"/>
      <c r="BX191" s="71"/>
      <c r="BY191" s="67"/>
      <c r="BZ191" s="67"/>
      <c r="CA191" s="67"/>
    </row>
    <row r="192" spans="1:79" s="28" customFormat="1" ht="16" customHeight="1">
      <c r="A192" s="39"/>
      <c r="B192" s="57"/>
      <c r="C192" s="67"/>
      <c r="D192" s="67"/>
      <c r="E192" s="39"/>
      <c r="F192" s="39"/>
      <c r="G192" s="39"/>
      <c r="H192" s="67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140"/>
      <c r="AE192" s="24"/>
      <c r="AF192" s="24"/>
      <c r="AG192" s="76"/>
      <c r="AH192" s="129"/>
      <c r="AI192" s="106"/>
      <c r="AK192" s="117"/>
      <c r="AL192" s="117"/>
      <c r="AM192" s="117"/>
      <c r="AN192" s="117"/>
      <c r="AO192" s="141"/>
      <c r="AP192" s="141"/>
      <c r="AQ192" s="141"/>
      <c r="AR192" s="141"/>
      <c r="AS192" s="141"/>
      <c r="AT192" s="141"/>
      <c r="AU192" s="67"/>
      <c r="AV192" s="44"/>
      <c r="AW192" s="67"/>
      <c r="AX192" s="78"/>
      <c r="AY192" s="127"/>
      <c r="AZ192" s="67"/>
      <c r="BA192" s="142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140"/>
      <c r="BX192" s="71"/>
      <c r="BY192" s="67"/>
      <c r="BZ192" s="67"/>
      <c r="CA192" s="67"/>
    </row>
    <row r="193" spans="1:79" s="28" customFormat="1" ht="16" customHeight="1">
      <c r="A193" s="39"/>
      <c r="B193" s="57"/>
      <c r="C193" s="67"/>
      <c r="D193" s="67"/>
      <c r="E193" s="39"/>
      <c r="F193" s="39"/>
      <c r="G193" s="39"/>
      <c r="H193" s="67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140"/>
      <c r="AE193" s="24"/>
      <c r="AF193" s="24"/>
      <c r="AG193" s="76"/>
      <c r="AH193" s="129"/>
      <c r="AI193" s="106"/>
      <c r="AK193" s="117"/>
      <c r="AL193" s="117"/>
      <c r="AM193" s="117"/>
      <c r="AN193" s="117"/>
      <c r="AO193" s="141"/>
      <c r="AP193" s="141"/>
      <c r="AQ193" s="141"/>
      <c r="AR193" s="141"/>
      <c r="AS193" s="141"/>
      <c r="AT193" s="141"/>
      <c r="AU193" s="67"/>
      <c r="AV193" s="44"/>
      <c r="AW193" s="67"/>
      <c r="AX193" s="78"/>
      <c r="AY193" s="127"/>
      <c r="AZ193" s="67"/>
      <c r="BA193" s="142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140"/>
      <c r="BX193" s="71"/>
      <c r="BY193" s="67"/>
      <c r="BZ193" s="67"/>
      <c r="CA193" s="67"/>
    </row>
    <row r="194" spans="1:79" s="28" customFormat="1" ht="16" customHeight="1">
      <c r="A194" s="39"/>
      <c r="B194" s="57"/>
      <c r="C194" s="67"/>
      <c r="D194" s="67"/>
      <c r="E194" s="39"/>
      <c r="F194" s="39"/>
      <c r="G194" s="39"/>
      <c r="H194" s="67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140"/>
      <c r="AE194" s="24"/>
      <c r="AF194" s="24"/>
      <c r="AG194" s="76"/>
      <c r="AH194" s="129"/>
      <c r="AI194" s="106"/>
      <c r="AK194" s="117"/>
      <c r="AL194" s="117"/>
      <c r="AM194" s="117"/>
      <c r="AN194" s="117"/>
      <c r="AO194" s="141"/>
      <c r="AP194" s="141"/>
      <c r="AQ194" s="141"/>
      <c r="AR194" s="141"/>
      <c r="AS194" s="141"/>
      <c r="AT194" s="141"/>
      <c r="AU194" s="67"/>
      <c r="AV194" s="44"/>
      <c r="AW194" s="67"/>
      <c r="AX194" s="78"/>
      <c r="AY194" s="127"/>
      <c r="AZ194" s="67"/>
      <c r="BA194" s="142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140"/>
      <c r="BX194" s="71"/>
      <c r="BY194" s="67"/>
      <c r="BZ194" s="67"/>
      <c r="CA194" s="67"/>
    </row>
    <row r="195" spans="1:79" s="28" customFormat="1" ht="16" customHeight="1">
      <c r="A195" s="39"/>
      <c r="B195" s="57"/>
      <c r="C195" s="67"/>
      <c r="D195" s="67"/>
      <c r="E195" s="39"/>
      <c r="F195" s="39"/>
      <c r="G195" s="39"/>
      <c r="H195" s="67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140"/>
      <c r="AE195" s="24"/>
      <c r="AF195" s="24"/>
      <c r="AG195" s="76"/>
      <c r="AH195" s="129"/>
      <c r="AI195" s="106"/>
      <c r="AK195" s="117"/>
      <c r="AL195" s="117"/>
      <c r="AM195" s="117"/>
      <c r="AN195" s="117"/>
      <c r="AO195" s="141"/>
      <c r="AP195" s="141"/>
      <c r="AQ195" s="141"/>
      <c r="AR195" s="141"/>
      <c r="AS195" s="141"/>
      <c r="AT195" s="141"/>
      <c r="AU195" s="67"/>
      <c r="AV195" s="44"/>
      <c r="AW195" s="67"/>
      <c r="AX195" s="78"/>
      <c r="AY195" s="127"/>
      <c r="AZ195" s="67"/>
      <c r="BA195" s="142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140"/>
      <c r="BX195" s="71"/>
      <c r="BY195" s="67"/>
      <c r="BZ195" s="67"/>
      <c r="CA195" s="67"/>
    </row>
    <row r="196" spans="1:79" s="28" customFormat="1" ht="16" customHeight="1">
      <c r="A196" s="39"/>
      <c r="B196" s="57"/>
      <c r="C196" s="67"/>
      <c r="D196" s="67"/>
      <c r="E196" s="39"/>
      <c r="F196" s="39"/>
      <c r="G196" s="39"/>
      <c r="H196" s="67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140"/>
      <c r="AE196" s="24"/>
      <c r="AF196" s="24"/>
      <c r="AG196" s="76"/>
      <c r="AH196" s="129"/>
      <c r="AI196" s="106"/>
      <c r="AK196" s="117"/>
      <c r="AL196" s="117"/>
      <c r="AM196" s="117"/>
      <c r="AN196" s="117"/>
      <c r="AO196" s="141"/>
      <c r="AP196" s="141"/>
      <c r="AQ196" s="141"/>
      <c r="AR196" s="141"/>
      <c r="AS196" s="141"/>
      <c r="AT196" s="141"/>
      <c r="AU196" s="67"/>
      <c r="AV196" s="44"/>
      <c r="AW196" s="67"/>
      <c r="AX196" s="78"/>
      <c r="AY196" s="127"/>
      <c r="AZ196" s="67"/>
      <c r="BA196" s="142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140"/>
      <c r="BX196" s="71"/>
      <c r="BY196" s="67"/>
      <c r="BZ196" s="67"/>
      <c r="CA196" s="67"/>
    </row>
    <row r="197" spans="1:79" s="28" customFormat="1" ht="16" customHeight="1">
      <c r="A197" s="39"/>
      <c r="B197" s="57"/>
      <c r="C197" s="67"/>
      <c r="D197" s="67"/>
      <c r="E197" s="39"/>
      <c r="F197" s="39"/>
      <c r="G197" s="39"/>
      <c r="H197" s="67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140"/>
      <c r="AE197" s="24"/>
      <c r="AF197" s="24"/>
      <c r="AG197" s="76"/>
      <c r="AH197" s="129"/>
      <c r="AI197" s="106"/>
      <c r="AK197" s="117"/>
      <c r="AL197" s="117"/>
      <c r="AM197" s="117"/>
      <c r="AN197" s="117"/>
      <c r="AO197" s="141"/>
      <c r="AP197" s="141"/>
      <c r="AQ197" s="141"/>
      <c r="AR197" s="141"/>
      <c r="AS197" s="141"/>
      <c r="AT197" s="141"/>
      <c r="AU197" s="67"/>
      <c r="AV197" s="44"/>
      <c r="AW197" s="67"/>
      <c r="AX197" s="78"/>
      <c r="AY197" s="127"/>
      <c r="AZ197" s="67"/>
      <c r="BA197" s="142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140"/>
      <c r="BX197" s="71"/>
      <c r="BY197" s="67"/>
      <c r="BZ197" s="67"/>
      <c r="CA197" s="67"/>
    </row>
    <row r="198" spans="1:79" s="28" customFormat="1" ht="16" customHeight="1">
      <c r="A198" s="39"/>
      <c r="B198" s="57"/>
      <c r="C198" s="67"/>
      <c r="D198" s="67"/>
      <c r="E198" s="39"/>
      <c r="F198" s="39"/>
      <c r="G198" s="39"/>
      <c r="H198" s="67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140"/>
      <c r="AE198" s="24"/>
      <c r="AF198" s="24"/>
      <c r="AG198" s="76"/>
      <c r="AH198" s="129"/>
      <c r="AI198" s="106"/>
      <c r="AK198" s="117"/>
      <c r="AL198" s="117"/>
      <c r="AM198" s="117"/>
      <c r="AN198" s="117"/>
      <c r="AO198" s="141"/>
      <c r="AP198" s="141"/>
      <c r="AQ198" s="141"/>
      <c r="AR198" s="141"/>
      <c r="AS198" s="141"/>
      <c r="AT198" s="141"/>
      <c r="AU198" s="67"/>
      <c r="AV198" s="44"/>
      <c r="AW198" s="67"/>
      <c r="AX198" s="78"/>
      <c r="AY198" s="127"/>
      <c r="AZ198" s="67"/>
      <c r="BA198" s="142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140"/>
      <c r="BX198" s="71"/>
      <c r="BY198" s="67"/>
      <c r="BZ198" s="67"/>
      <c r="CA198" s="67"/>
    </row>
    <row r="199" spans="1:79" s="28" customFormat="1" ht="16" customHeight="1">
      <c r="A199" s="39"/>
      <c r="B199" s="57"/>
      <c r="C199" s="67"/>
      <c r="D199" s="67"/>
      <c r="E199" s="39"/>
      <c r="F199" s="39"/>
      <c r="G199" s="39"/>
      <c r="H199" s="67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140"/>
      <c r="AE199" s="24"/>
      <c r="AF199" s="24"/>
      <c r="AG199" s="76"/>
      <c r="AH199" s="129"/>
      <c r="AI199" s="106"/>
      <c r="AK199" s="117"/>
      <c r="AL199" s="117"/>
      <c r="AM199" s="117"/>
      <c r="AN199" s="117"/>
      <c r="AO199" s="141"/>
      <c r="AP199" s="141"/>
      <c r="AQ199" s="141"/>
      <c r="AR199" s="141"/>
      <c r="AS199" s="141"/>
      <c r="AT199" s="141"/>
      <c r="AU199" s="67"/>
      <c r="AV199" s="44"/>
      <c r="AW199" s="67"/>
      <c r="AX199" s="78"/>
      <c r="AY199" s="127"/>
      <c r="AZ199" s="67"/>
      <c r="BA199" s="142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140"/>
      <c r="BX199" s="71"/>
      <c r="BY199" s="67"/>
      <c r="BZ199" s="67"/>
      <c r="CA199" s="67"/>
    </row>
    <row r="200" spans="1:79" s="28" customFormat="1" ht="16" customHeight="1">
      <c r="A200" s="39"/>
      <c r="B200" s="57"/>
      <c r="C200" s="67"/>
      <c r="D200" s="67"/>
      <c r="E200" s="39"/>
      <c r="F200" s="39"/>
      <c r="G200" s="39"/>
      <c r="H200" s="67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140"/>
      <c r="AE200" s="24"/>
      <c r="AF200" s="24"/>
      <c r="AG200" s="76"/>
      <c r="AH200" s="129"/>
      <c r="AI200" s="106"/>
      <c r="AK200" s="117"/>
      <c r="AL200" s="117"/>
      <c r="AM200" s="117"/>
      <c r="AN200" s="117"/>
      <c r="AO200" s="141"/>
      <c r="AP200" s="141"/>
      <c r="AQ200" s="141"/>
      <c r="AR200" s="141"/>
      <c r="AS200" s="141"/>
      <c r="AT200" s="141"/>
      <c r="AU200" s="67"/>
      <c r="AV200" s="44"/>
      <c r="AW200" s="67"/>
      <c r="AX200" s="78"/>
      <c r="AY200" s="127"/>
      <c r="AZ200" s="67"/>
      <c r="BA200" s="142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140"/>
      <c r="BX200" s="71"/>
      <c r="BY200" s="67"/>
      <c r="BZ200" s="67"/>
      <c r="CA200" s="67"/>
    </row>
    <row r="201" spans="1:79" s="28" customFormat="1" ht="16" customHeight="1">
      <c r="A201" s="39"/>
      <c r="B201" s="57"/>
      <c r="C201" s="67"/>
      <c r="D201" s="67"/>
      <c r="E201" s="39"/>
      <c r="F201" s="39"/>
      <c r="G201" s="39"/>
      <c r="H201" s="67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140"/>
      <c r="AE201" s="24"/>
      <c r="AF201" s="24"/>
      <c r="AG201" s="76"/>
      <c r="AH201" s="129"/>
      <c r="AI201" s="106"/>
      <c r="AK201" s="117"/>
      <c r="AL201" s="117"/>
      <c r="AM201" s="117"/>
      <c r="AN201" s="117"/>
      <c r="AO201" s="141"/>
      <c r="AP201" s="141"/>
      <c r="AQ201" s="141"/>
      <c r="AR201" s="141"/>
      <c r="AS201" s="141"/>
      <c r="AT201" s="141"/>
      <c r="AU201" s="67"/>
      <c r="AV201" s="44"/>
      <c r="AW201" s="67"/>
      <c r="AX201" s="78"/>
      <c r="AY201" s="127"/>
      <c r="AZ201" s="67"/>
      <c r="BA201" s="142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140"/>
      <c r="BX201" s="71"/>
      <c r="BY201" s="67"/>
      <c r="BZ201" s="67"/>
      <c r="CA201" s="67"/>
    </row>
    <row r="202" spans="1:79" s="28" customFormat="1" ht="16" customHeight="1">
      <c r="A202" s="39"/>
      <c r="B202" s="57"/>
      <c r="C202" s="67"/>
      <c r="D202" s="67"/>
      <c r="E202" s="39"/>
      <c r="F202" s="39"/>
      <c r="G202" s="39"/>
      <c r="H202" s="67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140"/>
      <c r="AE202" s="24"/>
      <c r="AF202" s="24"/>
      <c r="AG202" s="76"/>
      <c r="AH202" s="129"/>
      <c r="AI202" s="106"/>
      <c r="AK202" s="117"/>
      <c r="AL202" s="117"/>
      <c r="AM202" s="117"/>
      <c r="AN202" s="117"/>
      <c r="AO202" s="141"/>
      <c r="AP202" s="141"/>
      <c r="AQ202" s="141"/>
      <c r="AR202" s="141"/>
      <c r="AS202" s="141"/>
      <c r="AT202" s="141"/>
      <c r="AU202" s="67"/>
      <c r="AV202" s="44"/>
      <c r="AW202" s="67"/>
      <c r="AX202" s="78"/>
      <c r="AY202" s="127"/>
      <c r="AZ202" s="67"/>
      <c r="BA202" s="142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140"/>
      <c r="BX202" s="71"/>
      <c r="BY202" s="67"/>
      <c r="BZ202" s="67"/>
      <c r="CA202" s="67"/>
    </row>
    <row r="203" spans="1:79" s="28" customFormat="1" ht="16" customHeight="1">
      <c r="A203" s="39"/>
      <c r="B203" s="57"/>
      <c r="C203" s="67"/>
      <c r="D203" s="67"/>
      <c r="E203" s="39"/>
      <c r="F203" s="39"/>
      <c r="G203" s="39"/>
      <c r="H203" s="67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140"/>
      <c r="AE203" s="24"/>
      <c r="AF203" s="24"/>
      <c r="AG203" s="76"/>
      <c r="AH203" s="129"/>
      <c r="AI203" s="106"/>
      <c r="AK203" s="117"/>
      <c r="AL203" s="117"/>
      <c r="AM203" s="117"/>
      <c r="AN203" s="117"/>
      <c r="AO203" s="141"/>
      <c r="AP203" s="141"/>
      <c r="AQ203" s="141"/>
      <c r="AR203" s="141"/>
      <c r="AS203" s="141"/>
      <c r="AT203" s="141"/>
      <c r="AU203" s="67"/>
      <c r="AV203" s="44"/>
      <c r="AW203" s="67"/>
      <c r="AX203" s="78"/>
      <c r="AY203" s="127"/>
      <c r="AZ203" s="67"/>
      <c r="BA203" s="142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140"/>
      <c r="BX203" s="71"/>
      <c r="BY203" s="67"/>
      <c r="BZ203" s="67"/>
      <c r="CA203" s="67"/>
    </row>
    <row r="204" spans="1:79" s="28" customFormat="1" ht="16" customHeight="1">
      <c r="A204" s="39"/>
      <c r="B204" s="57"/>
      <c r="C204" s="67"/>
      <c r="D204" s="67"/>
      <c r="E204" s="39"/>
      <c r="F204" s="39"/>
      <c r="G204" s="39"/>
      <c r="H204" s="67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140"/>
      <c r="AE204" s="24"/>
      <c r="AF204" s="24"/>
      <c r="AG204" s="76"/>
      <c r="AH204" s="129"/>
      <c r="AI204" s="106"/>
      <c r="AK204" s="117"/>
      <c r="AL204" s="117"/>
      <c r="AM204" s="117"/>
      <c r="AN204" s="117"/>
      <c r="AO204" s="141"/>
      <c r="AP204" s="141"/>
      <c r="AQ204" s="141"/>
      <c r="AR204" s="141"/>
      <c r="AS204" s="141"/>
      <c r="AT204" s="141"/>
      <c r="AU204" s="67"/>
      <c r="AV204" s="44"/>
      <c r="AW204" s="67"/>
      <c r="AX204" s="78"/>
      <c r="AY204" s="127"/>
      <c r="AZ204" s="67"/>
      <c r="BA204" s="142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140"/>
      <c r="BX204" s="71"/>
      <c r="BY204" s="67"/>
      <c r="BZ204" s="67"/>
      <c r="CA204" s="67"/>
    </row>
    <row r="205" spans="1:79" s="28" customFormat="1" ht="16" customHeight="1">
      <c r="A205" s="39"/>
      <c r="B205" s="57"/>
      <c r="C205" s="67"/>
      <c r="D205" s="67"/>
      <c r="E205" s="39"/>
      <c r="F205" s="39"/>
      <c r="G205" s="39"/>
      <c r="H205" s="67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140"/>
      <c r="AE205" s="24"/>
      <c r="AF205" s="24"/>
      <c r="AG205" s="76"/>
      <c r="AH205" s="129"/>
      <c r="AI205" s="106"/>
      <c r="AK205" s="117"/>
      <c r="AL205" s="117"/>
      <c r="AM205" s="117"/>
      <c r="AN205" s="117"/>
      <c r="AO205" s="141"/>
      <c r="AP205" s="141"/>
      <c r="AQ205" s="141"/>
      <c r="AR205" s="141"/>
      <c r="AS205" s="141"/>
      <c r="AT205" s="141"/>
      <c r="AU205" s="67"/>
      <c r="AV205" s="44"/>
      <c r="AW205" s="67"/>
      <c r="AX205" s="78"/>
      <c r="AY205" s="127"/>
      <c r="AZ205" s="67"/>
      <c r="BA205" s="142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140"/>
      <c r="BX205" s="71"/>
      <c r="BY205" s="67"/>
      <c r="BZ205" s="67"/>
      <c r="CA205" s="67"/>
    </row>
    <row r="206" spans="1:79" s="28" customFormat="1" ht="16" customHeight="1">
      <c r="A206" s="39"/>
      <c r="B206" s="57"/>
      <c r="C206" s="67"/>
      <c r="D206" s="67"/>
      <c r="E206" s="39"/>
      <c r="F206" s="39"/>
      <c r="G206" s="39"/>
      <c r="H206" s="67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140"/>
      <c r="AE206" s="24"/>
      <c r="AF206" s="24"/>
      <c r="AG206" s="76"/>
      <c r="AH206" s="129"/>
      <c r="AI206" s="106"/>
      <c r="AK206" s="117"/>
      <c r="AL206" s="117"/>
      <c r="AM206" s="117"/>
      <c r="AN206" s="117"/>
      <c r="AO206" s="141"/>
      <c r="AP206" s="141"/>
      <c r="AQ206" s="141"/>
      <c r="AR206" s="141"/>
      <c r="AS206" s="141"/>
      <c r="AT206" s="141"/>
      <c r="AU206" s="67"/>
      <c r="AV206" s="44"/>
      <c r="AW206" s="67"/>
      <c r="AX206" s="78"/>
      <c r="AY206" s="127"/>
      <c r="AZ206" s="67"/>
      <c r="BA206" s="142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140"/>
      <c r="BX206" s="71"/>
      <c r="BY206" s="67"/>
      <c r="BZ206" s="67"/>
      <c r="CA206" s="67"/>
    </row>
    <row r="207" spans="1:79" s="28" customFormat="1" ht="16" customHeight="1">
      <c r="A207" s="39"/>
      <c r="B207" s="57"/>
      <c r="C207" s="67"/>
      <c r="D207" s="67"/>
      <c r="E207" s="39"/>
      <c r="F207" s="39"/>
      <c r="G207" s="39"/>
      <c r="H207" s="67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140"/>
      <c r="AE207" s="24"/>
      <c r="AF207" s="24"/>
      <c r="AG207" s="76"/>
      <c r="AH207" s="129"/>
      <c r="AI207" s="106"/>
      <c r="AK207" s="117"/>
      <c r="AL207" s="117"/>
      <c r="AM207" s="117"/>
      <c r="AN207" s="117"/>
      <c r="AO207" s="141"/>
      <c r="AP207" s="141"/>
      <c r="AQ207" s="141"/>
      <c r="AR207" s="141"/>
      <c r="AS207" s="141"/>
      <c r="AT207" s="141"/>
      <c r="AU207" s="67"/>
      <c r="AV207" s="44"/>
      <c r="AW207" s="67"/>
      <c r="AX207" s="78"/>
      <c r="AY207" s="127"/>
      <c r="AZ207" s="67"/>
      <c r="BA207" s="142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140"/>
      <c r="BX207" s="71"/>
      <c r="BY207" s="67"/>
      <c r="BZ207" s="67"/>
      <c r="CA207" s="67"/>
    </row>
    <row r="208" spans="1:79" s="28" customFormat="1" ht="16" customHeight="1">
      <c r="A208" s="39"/>
      <c r="B208" s="57"/>
      <c r="C208" s="67"/>
      <c r="D208" s="67"/>
      <c r="E208" s="39"/>
      <c r="F208" s="39"/>
      <c r="G208" s="39"/>
      <c r="H208" s="67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140"/>
      <c r="AE208" s="24"/>
      <c r="AF208" s="24"/>
      <c r="AG208" s="76"/>
      <c r="AH208" s="129"/>
      <c r="AI208" s="106"/>
      <c r="AK208" s="117"/>
      <c r="AL208" s="117"/>
      <c r="AM208" s="117"/>
      <c r="AN208" s="117"/>
      <c r="AO208" s="141"/>
      <c r="AP208" s="141"/>
      <c r="AQ208" s="141"/>
      <c r="AR208" s="141"/>
      <c r="AS208" s="141"/>
      <c r="AT208" s="141"/>
      <c r="AU208" s="67"/>
      <c r="AV208" s="44"/>
      <c r="AW208" s="67"/>
      <c r="AX208" s="78"/>
      <c r="AY208" s="127"/>
      <c r="AZ208" s="67"/>
      <c r="BA208" s="142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140"/>
      <c r="BX208" s="71"/>
      <c r="BY208" s="67"/>
      <c r="BZ208" s="67"/>
      <c r="CA208" s="67"/>
    </row>
    <row r="209" spans="1:79" s="28" customFormat="1" ht="16" customHeight="1">
      <c r="A209" s="39"/>
      <c r="B209" s="57"/>
      <c r="C209" s="67"/>
      <c r="D209" s="67"/>
      <c r="E209" s="39"/>
      <c r="F209" s="39"/>
      <c r="G209" s="39"/>
      <c r="H209" s="67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140"/>
      <c r="AE209" s="24"/>
      <c r="AF209" s="24"/>
      <c r="AG209" s="76"/>
      <c r="AH209" s="129"/>
      <c r="AI209" s="106"/>
      <c r="AK209" s="117"/>
      <c r="AL209" s="117"/>
      <c r="AM209" s="117"/>
      <c r="AN209" s="117"/>
      <c r="AO209" s="141"/>
      <c r="AP209" s="141"/>
      <c r="AQ209" s="141"/>
      <c r="AR209" s="141"/>
      <c r="AS209" s="141"/>
      <c r="AT209" s="141"/>
      <c r="AU209" s="67"/>
      <c r="AV209" s="44"/>
      <c r="AW209" s="67"/>
      <c r="AX209" s="78"/>
      <c r="AY209" s="127"/>
      <c r="AZ209" s="67"/>
      <c r="BA209" s="142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140"/>
      <c r="BX209" s="71"/>
      <c r="BY209" s="67"/>
      <c r="BZ209" s="67"/>
      <c r="CA209" s="67"/>
    </row>
    <row r="210" spans="1:79" s="28" customFormat="1" ht="16" customHeight="1">
      <c r="A210" s="39"/>
      <c r="B210" s="57"/>
      <c r="C210" s="67"/>
      <c r="D210" s="67"/>
      <c r="E210" s="39"/>
      <c r="F210" s="39"/>
      <c r="G210" s="39"/>
      <c r="H210" s="67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140"/>
      <c r="AE210" s="24"/>
      <c r="AF210" s="24"/>
      <c r="AG210" s="76"/>
      <c r="AH210" s="129"/>
      <c r="AI210" s="106"/>
      <c r="AK210" s="117"/>
      <c r="AL210" s="117"/>
      <c r="AM210" s="117"/>
      <c r="AN210" s="117"/>
      <c r="AO210" s="141"/>
      <c r="AP210" s="141"/>
      <c r="AQ210" s="141"/>
      <c r="AR210" s="141"/>
      <c r="AS210" s="141"/>
      <c r="AT210" s="141"/>
      <c r="AU210" s="67"/>
      <c r="AV210" s="44"/>
      <c r="AW210" s="67"/>
      <c r="AX210" s="78"/>
      <c r="AY210" s="127"/>
      <c r="AZ210" s="67"/>
      <c r="BA210" s="142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140"/>
      <c r="BX210" s="71"/>
      <c r="BY210" s="67"/>
      <c r="BZ210" s="67"/>
      <c r="CA210" s="67"/>
    </row>
    <row r="211" spans="1:79" s="28" customFormat="1" ht="16" customHeight="1">
      <c r="A211" s="39"/>
      <c r="B211" s="57"/>
      <c r="C211" s="67"/>
      <c r="D211" s="67"/>
      <c r="E211" s="39"/>
      <c r="F211" s="39"/>
      <c r="G211" s="39"/>
      <c r="H211" s="67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140"/>
      <c r="AE211" s="24"/>
      <c r="AF211" s="24"/>
      <c r="AG211" s="76"/>
      <c r="AH211" s="129"/>
      <c r="AI211" s="106"/>
      <c r="AK211" s="117"/>
      <c r="AL211" s="117"/>
      <c r="AM211" s="117"/>
      <c r="AN211" s="117"/>
      <c r="AO211" s="141"/>
      <c r="AP211" s="141"/>
      <c r="AQ211" s="141"/>
      <c r="AR211" s="141"/>
      <c r="AS211" s="141"/>
      <c r="AT211" s="141"/>
      <c r="AU211" s="67"/>
      <c r="AV211" s="44"/>
      <c r="AW211" s="67"/>
      <c r="AX211" s="78"/>
      <c r="AY211" s="127"/>
      <c r="AZ211" s="67"/>
      <c r="BA211" s="142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140"/>
      <c r="BX211" s="71"/>
      <c r="BY211" s="67"/>
      <c r="BZ211" s="67"/>
      <c r="CA211" s="67"/>
    </row>
    <row r="212" spans="1:79" s="28" customFormat="1" ht="16" customHeight="1">
      <c r="A212" s="39"/>
      <c r="B212" s="57"/>
      <c r="C212" s="67"/>
      <c r="D212" s="67"/>
      <c r="E212" s="39"/>
      <c r="F212" s="39"/>
      <c r="G212" s="39"/>
      <c r="H212" s="67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140"/>
      <c r="AE212" s="24"/>
      <c r="AF212" s="24"/>
      <c r="AG212" s="76"/>
      <c r="AH212" s="129"/>
      <c r="AI212" s="106"/>
      <c r="AK212" s="117"/>
      <c r="AL212" s="117"/>
      <c r="AM212" s="117"/>
      <c r="AN212" s="117"/>
      <c r="AO212" s="141"/>
      <c r="AP212" s="141"/>
      <c r="AQ212" s="141"/>
      <c r="AR212" s="141"/>
      <c r="AS212" s="141"/>
      <c r="AT212" s="141"/>
      <c r="AU212" s="67"/>
      <c r="AV212" s="44"/>
      <c r="AW212" s="67"/>
      <c r="AX212" s="78"/>
      <c r="AY212" s="127"/>
      <c r="AZ212" s="67"/>
      <c r="BA212" s="142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140"/>
      <c r="BX212" s="71"/>
      <c r="BY212" s="67"/>
      <c r="BZ212" s="67"/>
      <c r="CA212" s="67"/>
    </row>
    <row r="213" spans="1:79" s="28" customFormat="1" ht="16" customHeight="1">
      <c r="A213" s="39"/>
      <c r="B213" s="57"/>
      <c r="C213" s="67"/>
      <c r="D213" s="67"/>
      <c r="E213" s="39"/>
      <c r="F213" s="39"/>
      <c r="G213" s="39"/>
      <c r="H213" s="67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140"/>
      <c r="AE213" s="24"/>
      <c r="AF213" s="24"/>
      <c r="AG213" s="76"/>
      <c r="AH213" s="129"/>
      <c r="AI213" s="106"/>
      <c r="AK213" s="117"/>
      <c r="AL213" s="117"/>
      <c r="AM213" s="117"/>
      <c r="AN213" s="117"/>
      <c r="AO213" s="141"/>
      <c r="AP213" s="141"/>
      <c r="AQ213" s="141"/>
      <c r="AR213" s="141"/>
      <c r="AS213" s="141"/>
      <c r="AT213" s="141"/>
      <c r="AU213" s="67"/>
      <c r="AV213" s="44"/>
      <c r="AW213" s="67"/>
      <c r="AX213" s="78"/>
      <c r="AY213" s="127"/>
      <c r="AZ213" s="67"/>
      <c r="BA213" s="142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140"/>
      <c r="BX213" s="71"/>
      <c r="BY213" s="67"/>
      <c r="BZ213" s="67"/>
      <c r="CA213" s="67"/>
    </row>
    <row r="214" spans="1:79" s="28" customFormat="1" ht="16" customHeight="1">
      <c r="A214" s="39"/>
      <c r="B214" s="57"/>
      <c r="C214" s="67"/>
      <c r="D214" s="67"/>
      <c r="E214" s="39"/>
      <c r="F214" s="39"/>
      <c r="G214" s="39"/>
      <c r="H214" s="67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140"/>
      <c r="AE214" s="24"/>
      <c r="AF214" s="24"/>
      <c r="AG214" s="76"/>
      <c r="AH214" s="129"/>
      <c r="AI214" s="106"/>
      <c r="AK214" s="117"/>
      <c r="AL214" s="117"/>
      <c r="AM214" s="117"/>
      <c r="AN214" s="117"/>
      <c r="AO214" s="141"/>
      <c r="AP214" s="141"/>
      <c r="AQ214" s="141"/>
      <c r="AR214" s="141"/>
      <c r="AS214" s="141"/>
      <c r="AT214" s="141"/>
      <c r="AU214" s="67"/>
      <c r="AV214" s="44"/>
      <c r="AW214" s="67"/>
      <c r="AX214" s="78"/>
      <c r="AY214" s="127"/>
      <c r="AZ214" s="67"/>
      <c r="BA214" s="142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140"/>
      <c r="BX214" s="71"/>
      <c r="BY214" s="67"/>
      <c r="BZ214" s="67"/>
      <c r="CA214" s="67"/>
    </row>
    <row r="215" spans="1:79" s="28" customFormat="1" ht="16" customHeight="1">
      <c r="A215" s="39"/>
      <c r="B215" s="57"/>
      <c r="C215" s="67"/>
      <c r="D215" s="67"/>
      <c r="E215" s="39"/>
      <c r="F215" s="39"/>
      <c r="G215" s="39"/>
      <c r="H215" s="67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140"/>
      <c r="AE215" s="24"/>
      <c r="AF215" s="24"/>
      <c r="AG215" s="76"/>
      <c r="AH215" s="129"/>
      <c r="AI215" s="106"/>
      <c r="AK215" s="117"/>
      <c r="AL215" s="117"/>
      <c r="AM215" s="117"/>
      <c r="AN215" s="117"/>
      <c r="AO215" s="141"/>
      <c r="AP215" s="141"/>
      <c r="AQ215" s="141"/>
      <c r="AR215" s="141"/>
      <c r="AS215" s="141"/>
      <c r="AT215" s="141"/>
      <c r="AU215" s="67"/>
      <c r="AV215" s="44"/>
      <c r="AW215" s="67"/>
      <c r="AX215" s="78"/>
      <c r="AY215" s="127"/>
      <c r="AZ215" s="67"/>
      <c r="BA215" s="142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140"/>
      <c r="BX215" s="71"/>
      <c r="BY215" s="67"/>
      <c r="BZ215" s="67"/>
      <c r="CA215" s="67"/>
    </row>
    <row r="216" spans="1:79" s="28" customFormat="1" ht="16" customHeight="1">
      <c r="A216" s="39"/>
      <c r="B216" s="57"/>
      <c r="C216" s="67"/>
      <c r="D216" s="67"/>
      <c r="E216" s="39"/>
      <c r="F216" s="39"/>
      <c r="G216" s="39"/>
      <c r="H216" s="67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140"/>
      <c r="AE216" s="24"/>
      <c r="AF216" s="24"/>
      <c r="AG216" s="76"/>
      <c r="AH216" s="129"/>
      <c r="AI216" s="106"/>
      <c r="AK216" s="117"/>
      <c r="AL216" s="117"/>
      <c r="AM216" s="117"/>
      <c r="AN216" s="117"/>
      <c r="AO216" s="141"/>
      <c r="AP216" s="141"/>
      <c r="AQ216" s="141"/>
      <c r="AR216" s="141"/>
      <c r="AS216" s="141"/>
      <c r="AT216" s="141"/>
      <c r="AU216" s="67"/>
      <c r="AV216" s="44"/>
      <c r="AW216" s="67"/>
      <c r="AX216" s="78"/>
      <c r="AY216" s="127"/>
      <c r="AZ216" s="67"/>
      <c r="BA216" s="142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140"/>
      <c r="BX216" s="71"/>
      <c r="BY216" s="67"/>
      <c r="BZ216" s="67"/>
      <c r="CA216" s="67"/>
    </row>
    <row r="217" spans="1:79" s="28" customFormat="1" ht="16" customHeight="1">
      <c r="A217" s="39"/>
      <c r="B217" s="57"/>
      <c r="C217" s="67"/>
      <c r="D217" s="67"/>
      <c r="E217" s="39"/>
      <c r="F217" s="39"/>
      <c r="G217" s="39"/>
      <c r="H217" s="67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140"/>
      <c r="AE217" s="24"/>
      <c r="AF217" s="24"/>
      <c r="AG217" s="76"/>
      <c r="AH217" s="129"/>
      <c r="AI217" s="106"/>
      <c r="AK217" s="117"/>
      <c r="AL217" s="117"/>
      <c r="AM217" s="117"/>
      <c r="AN217" s="117"/>
      <c r="AO217" s="141"/>
      <c r="AP217" s="141"/>
      <c r="AQ217" s="141"/>
      <c r="AR217" s="141"/>
      <c r="AS217" s="141"/>
      <c r="AT217" s="141"/>
      <c r="AU217" s="67"/>
      <c r="AV217" s="44"/>
      <c r="AW217" s="67"/>
      <c r="AX217" s="78"/>
      <c r="AY217" s="127"/>
      <c r="AZ217" s="67"/>
      <c r="BA217" s="142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140"/>
      <c r="BX217" s="71"/>
      <c r="BY217" s="67"/>
      <c r="BZ217" s="67"/>
      <c r="CA217" s="67"/>
    </row>
    <row r="218" spans="1:79" s="28" customFormat="1" ht="16" customHeight="1">
      <c r="A218" s="39"/>
      <c r="B218" s="57"/>
      <c r="C218" s="67"/>
      <c r="D218" s="67"/>
      <c r="E218" s="39"/>
      <c r="F218" s="39"/>
      <c r="G218" s="39"/>
      <c r="H218" s="67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140"/>
      <c r="AE218" s="24"/>
      <c r="AF218" s="24"/>
      <c r="AG218" s="76"/>
      <c r="AH218" s="129"/>
      <c r="AI218" s="106"/>
      <c r="AK218" s="117"/>
      <c r="AL218" s="117"/>
      <c r="AM218" s="117"/>
      <c r="AN218" s="117"/>
      <c r="AO218" s="141"/>
      <c r="AP218" s="141"/>
      <c r="AQ218" s="141"/>
      <c r="AR218" s="141"/>
      <c r="AS218" s="141"/>
      <c r="AT218" s="141"/>
      <c r="AU218" s="67"/>
      <c r="AV218" s="44"/>
      <c r="AW218" s="67"/>
      <c r="AX218" s="78"/>
      <c r="AY218" s="127"/>
      <c r="AZ218" s="67"/>
      <c r="BA218" s="142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140"/>
      <c r="BX218" s="71"/>
      <c r="BY218" s="67"/>
      <c r="BZ218" s="67"/>
      <c r="CA218" s="67"/>
    </row>
    <row r="219" spans="1:79" s="28" customFormat="1" ht="16" customHeight="1">
      <c r="A219" s="39"/>
      <c r="B219" s="57"/>
      <c r="C219" s="67"/>
      <c r="D219" s="67"/>
      <c r="E219" s="39"/>
      <c r="F219" s="39"/>
      <c r="G219" s="39"/>
      <c r="H219" s="67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140"/>
      <c r="AE219" s="24"/>
      <c r="AF219" s="24"/>
      <c r="AG219" s="76"/>
      <c r="AH219" s="129"/>
      <c r="AI219" s="106"/>
      <c r="AK219" s="117"/>
      <c r="AL219" s="117"/>
      <c r="AM219" s="117"/>
      <c r="AN219" s="117"/>
      <c r="AO219" s="141"/>
      <c r="AP219" s="141"/>
      <c r="AQ219" s="141"/>
      <c r="AR219" s="141"/>
      <c r="AS219" s="141"/>
      <c r="AT219" s="141"/>
      <c r="AU219" s="67"/>
      <c r="AV219" s="44"/>
      <c r="AW219" s="67"/>
      <c r="AX219" s="78"/>
      <c r="AY219" s="127"/>
      <c r="AZ219" s="67"/>
      <c r="BA219" s="142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140"/>
      <c r="BX219" s="71"/>
      <c r="BY219" s="67"/>
      <c r="BZ219" s="67"/>
      <c r="CA219" s="67"/>
    </row>
    <row r="220" spans="1:79" s="28" customFormat="1" ht="16" customHeight="1">
      <c r="A220" s="39"/>
      <c r="B220" s="57"/>
      <c r="C220" s="67"/>
      <c r="D220" s="67"/>
      <c r="E220" s="39"/>
      <c r="F220" s="39"/>
      <c r="G220" s="39"/>
      <c r="H220" s="67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140"/>
      <c r="AE220" s="24"/>
      <c r="AF220" s="24"/>
      <c r="AG220" s="76"/>
      <c r="AH220" s="129"/>
      <c r="AI220" s="106"/>
      <c r="AK220" s="117"/>
      <c r="AL220" s="117"/>
      <c r="AM220" s="117"/>
      <c r="AN220" s="117"/>
      <c r="AO220" s="141"/>
      <c r="AP220" s="141"/>
      <c r="AQ220" s="141"/>
      <c r="AR220" s="141"/>
      <c r="AS220" s="141"/>
      <c r="AT220" s="141"/>
      <c r="AU220" s="67"/>
      <c r="AV220" s="44"/>
      <c r="AW220" s="67"/>
      <c r="AX220" s="78"/>
      <c r="AY220" s="127"/>
      <c r="AZ220" s="67"/>
      <c r="BA220" s="142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140"/>
      <c r="BX220" s="71"/>
      <c r="BY220" s="67"/>
      <c r="BZ220" s="67"/>
      <c r="CA220" s="67"/>
    </row>
    <row r="221" spans="1:79" s="28" customFormat="1" ht="16" customHeight="1">
      <c r="A221" s="39"/>
      <c r="B221" s="57"/>
      <c r="C221" s="67"/>
      <c r="D221" s="67"/>
      <c r="E221" s="39"/>
      <c r="F221" s="39"/>
      <c r="G221" s="39"/>
      <c r="H221" s="67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140"/>
      <c r="AE221" s="24"/>
      <c r="AF221" s="24"/>
      <c r="AG221" s="76"/>
      <c r="AH221" s="129"/>
      <c r="AI221" s="106"/>
      <c r="AK221" s="117"/>
      <c r="AL221" s="117"/>
      <c r="AM221" s="117"/>
      <c r="AN221" s="117"/>
      <c r="AO221" s="141"/>
      <c r="AP221" s="141"/>
      <c r="AQ221" s="141"/>
      <c r="AR221" s="141"/>
      <c r="AS221" s="141"/>
      <c r="AT221" s="141"/>
      <c r="AU221" s="67"/>
      <c r="AV221" s="44"/>
      <c r="AW221" s="67"/>
      <c r="AX221" s="78"/>
      <c r="AY221" s="127"/>
      <c r="AZ221" s="67"/>
      <c r="BA221" s="142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140"/>
      <c r="BX221" s="71"/>
      <c r="BY221" s="67"/>
      <c r="BZ221" s="67"/>
      <c r="CA221" s="67"/>
    </row>
    <row r="222" spans="1:79" s="28" customFormat="1" ht="16" customHeight="1">
      <c r="A222" s="39"/>
      <c r="B222" s="57"/>
      <c r="C222" s="67"/>
      <c r="D222" s="67"/>
      <c r="E222" s="39"/>
      <c r="F222" s="39"/>
      <c r="G222" s="39"/>
      <c r="H222" s="67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140"/>
      <c r="AE222" s="24"/>
      <c r="AF222" s="24"/>
      <c r="AG222" s="76"/>
      <c r="AH222" s="129"/>
      <c r="AI222" s="106"/>
      <c r="AK222" s="117"/>
      <c r="AL222" s="117"/>
      <c r="AM222" s="117"/>
      <c r="AN222" s="117"/>
      <c r="AO222" s="141"/>
      <c r="AP222" s="141"/>
      <c r="AQ222" s="141"/>
      <c r="AR222" s="141"/>
      <c r="AS222" s="141"/>
      <c r="AT222" s="141"/>
      <c r="AU222" s="67"/>
      <c r="AV222" s="44"/>
      <c r="AW222" s="67"/>
      <c r="AX222" s="78"/>
      <c r="AY222" s="127"/>
      <c r="AZ222" s="67"/>
      <c r="BA222" s="142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140"/>
      <c r="BX222" s="71"/>
      <c r="BY222" s="67"/>
      <c r="BZ222" s="67"/>
      <c r="CA222" s="67"/>
    </row>
    <row r="223" spans="1:79" s="28" customFormat="1" ht="16" customHeight="1">
      <c r="A223" s="39"/>
      <c r="B223" s="57"/>
      <c r="C223" s="67"/>
      <c r="D223" s="67"/>
      <c r="E223" s="39"/>
      <c r="F223" s="39"/>
      <c r="G223" s="39"/>
      <c r="H223" s="67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140"/>
      <c r="AE223" s="24"/>
      <c r="AF223" s="24"/>
      <c r="AG223" s="76"/>
      <c r="AH223" s="129"/>
      <c r="AI223" s="106"/>
      <c r="AK223" s="117"/>
      <c r="AL223" s="117"/>
      <c r="AM223" s="117"/>
      <c r="AN223" s="117"/>
      <c r="AO223" s="141"/>
      <c r="AP223" s="141"/>
      <c r="AQ223" s="141"/>
      <c r="AR223" s="141"/>
      <c r="AS223" s="141"/>
      <c r="AT223" s="141"/>
      <c r="AU223" s="67"/>
      <c r="AV223" s="44"/>
      <c r="AW223" s="67"/>
      <c r="AX223" s="78"/>
      <c r="AY223" s="127"/>
      <c r="AZ223" s="67"/>
      <c r="BA223" s="142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140"/>
      <c r="BX223" s="71"/>
      <c r="BY223" s="67"/>
      <c r="BZ223" s="67"/>
      <c r="CA223" s="67"/>
    </row>
    <row r="224" spans="1:79" s="28" customFormat="1" ht="16" customHeight="1">
      <c r="A224" s="39"/>
      <c r="B224" s="57"/>
      <c r="C224" s="67"/>
      <c r="D224" s="67"/>
      <c r="E224" s="39"/>
      <c r="F224" s="39"/>
      <c r="G224" s="39"/>
      <c r="H224" s="67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140"/>
      <c r="AE224" s="24"/>
      <c r="AF224" s="24"/>
      <c r="AG224" s="76"/>
      <c r="AH224" s="129"/>
      <c r="AI224" s="106"/>
      <c r="AK224" s="117"/>
      <c r="AL224" s="117"/>
      <c r="AM224" s="117"/>
      <c r="AN224" s="117"/>
      <c r="AO224" s="141"/>
      <c r="AP224" s="141"/>
      <c r="AQ224" s="141"/>
      <c r="AR224" s="141"/>
      <c r="AS224" s="141"/>
      <c r="AT224" s="141"/>
      <c r="AU224" s="67"/>
      <c r="AV224" s="44"/>
      <c r="AW224" s="67"/>
      <c r="AX224" s="78"/>
      <c r="AY224" s="127"/>
      <c r="AZ224" s="67"/>
      <c r="BA224" s="142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140"/>
      <c r="BX224" s="71"/>
      <c r="BY224" s="67"/>
      <c r="BZ224" s="67"/>
      <c r="CA224" s="67"/>
    </row>
    <row r="225" spans="1:79" s="28" customFormat="1" ht="16" customHeight="1">
      <c r="A225" s="39"/>
      <c r="B225" s="57"/>
      <c r="C225" s="67"/>
      <c r="D225" s="67"/>
      <c r="E225" s="39"/>
      <c r="F225" s="39"/>
      <c r="G225" s="39"/>
      <c r="H225" s="67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140"/>
      <c r="AE225" s="24"/>
      <c r="AF225" s="24"/>
      <c r="AG225" s="76"/>
      <c r="AH225" s="129"/>
      <c r="AI225" s="106"/>
      <c r="AK225" s="117"/>
      <c r="AL225" s="117"/>
      <c r="AM225" s="117"/>
      <c r="AN225" s="117"/>
      <c r="AO225" s="141"/>
      <c r="AP225" s="141"/>
      <c r="AQ225" s="141"/>
      <c r="AR225" s="141"/>
      <c r="AS225" s="141"/>
      <c r="AT225" s="141"/>
      <c r="AU225" s="67"/>
      <c r="AV225" s="44"/>
      <c r="AW225" s="67"/>
      <c r="AX225" s="78"/>
      <c r="AY225" s="127"/>
      <c r="AZ225" s="67"/>
      <c r="BA225" s="142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140"/>
      <c r="BX225" s="71"/>
      <c r="BY225" s="67"/>
      <c r="BZ225" s="67"/>
      <c r="CA225" s="67"/>
    </row>
    <row r="226" spans="1:79" s="28" customFormat="1" ht="16" customHeight="1">
      <c r="A226" s="39"/>
      <c r="B226" s="57"/>
      <c r="C226" s="67"/>
      <c r="D226" s="67"/>
      <c r="E226" s="39"/>
      <c r="F226" s="39"/>
      <c r="G226" s="39"/>
      <c r="H226" s="67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140"/>
      <c r="AE226" s="24"/>
      <c r="AF226" s="24"/>
      <c r="AG226" s="76"/>
      <c r="AH226" s="129"/>
      <c r="AI226" s="106"/>
      <c r="AK226" s="117"/>
      <c r="AL226" s="117"/>
      <c r="AM226" s="117"/>
      <c r="AN226" s="117"/>
      <c r="AO226" s="141"/>
      <c r="AP226" s="141"/>
      <c r="AQ226" s="141"/>
      <c r="AR226" s="141"/>
      <c r="AS226" s="141"/>
      <c r="AT226" s="141"/>
      <c r="AU226" s="67"/>
      <c r="AV226" s="44"/>
      <c r="AW226" s="67"/>
      <c r="AX226" s="78"/>
      <c r="AY226" s="127"/>
      <c r="AZ226" s="67"/>
      <c r="BA226" s="142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140"/>
      <c r="BX226" s="71"/>
      <c r="BY226" s="67"/>
      <c r="BZ226" s="67"/>
      <c r="CA226" s="67"/>
    </row>
    <row r="227" spans="1:79" s="28" customFormat="1" ht="16" customHeight="1">
      <c r="A227" s="39"/>
      <c r="B227" s="57"/>
      <c r="C227" s="67"/>
      <c r="D227" s="67"/>
      <c r="E227" s="39"/>
      <c r="F227" s="39"/>
      <c r="G227" s="39"/>
      <c r="H227" s="67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140"/>
      <c r="AE227" s="24"/>
      <c r="AF227" s="24"/>
      <c r="AG227" s="76"/>
      <c r="AH227" s="129"/>
      <c r="AI227" s="106"/>
      <c r="AK227" s="117"/>
      <c r="AL227" s="117"/>
      <c r="AM227" s="117"/>
      <c r="AN227" s="117"/>
      <c r="AO227" s="141"/>
      <c r="AP227" s="141"/>
      <c r="AQ227" s="141"/>
      <c r="AR227" s="141"/>
      <c r="AS227" s="141"/>
      <c r="AT227" s="141"/>
      <c r="AU227" s="67"/>
      <c r="AV227" s="44"/>
      <c r="AW227" s="67"/>
      <c r="AX227" s="78"/>
      <c r="AY227" s="127"/>
      <c r="AZ227" s="67"/>
      <c r="BA227" s="142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140"/>
      <c r="BX227" s="71"/>
      <c r="BY227" s="67"/>
      <c r="BZ227" s="67"/>
      <c r="CA227" s="67"/>
    </row>
    <row r="228" spans="1:79" s="28" customFormat="1" ht="16" customHeight="1">
      <c r="A228" s="39"/>
      <c r="B228" s="57"/>
      <c r="C228" s="67"/>
      <c r="D228" s="67"/>
      <c r="E228" s="39"/>
      <c r="F228" s="39"/>
      <c r="G228" s="39"/>
      <c r="H228" s="67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140"/>
      <c r="AE228" s="24"/>
      <c r="AF228" s="24"/>
      <c r="AG228" s="76"/>
      <c r="AH228" s="129"/>
      <c r="AI228" s="106"/>
      <c r="AK228" s="117"/>
      <c r="AL228" s="117"/>
      <c r="AM228" s="117"/>
      <c r="AN228" s="117"/>
      <c r="AO228" s="141"/>
      <c r="AP228" s="141"/>
      <c r="AQ228" s="141"/>
      <c r="AR228" s="141"/>
      <c r="AS228" s="141"/>
      <c r="AT228" s="141"/>
      <c r="AU228" s="67"/>
      <c r="AV228" s="44"/>
      <c r="AW228" s="67"/>
      <c r="AX228" s="78"/>
      <c r="AY228" s="127"/>
      <c r="AZ228" s="67"/>
      <c r="BA228" s="142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140"/>
      <c r="BX228" s="71"/>
      <c r="BY228" s="67"/>
      <c r="BZ228" s="67"/>
      <c r="CA228" s="67"/>
    </row>
    <row r="229" spans="1:79" s="28" customFormat="1" ht="16" customHeight="1">
      <c r="A229" s="39"/>
      <c r="B229" s="57"/>
      <c r="C229" s="67"/>
      <c r="D229" s="67"/>
      <c r="E229" s="39"/>
      <c r="F229" s="39"/>
      <c r="G229" s="39"/>
      <c r="H229" s="67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140"/>
      <c r="AE229" s="24"/>
      <c r="AF229" s="24"/>
      <c r="AG229" s="76"/>
      <c r="AH229" s="129"/>
      <c r="AI229" s="106"/>
      <c r="AK229" s="117"/>
      <c r="AL229" s="117"/>
      <c r="AM229" s="117"/>
      <c r="AN229" s="117"/>
      <c r="AO229" s="141"/>
      <c r="AP229" s="141"/>
      <c r="AQ229" s="141"/>
      <c r="AR229" s="141"/>
      <c r="AS229" s="141"/>
      <c r="AT229" s="141"/>
      <c r="AU229" s="67"/>
      <c r="AV229" s="44"/>
      <c r="AW229" s="67"/>
      <c r="AX229" s="78"/>
      <c r="AY229" s="127"/>
      <c r="AZ229" s="67"/>
      <c r="BA229" s="142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140"/>
      <c r="BX229" s="71"/>
      <c r="BY229" s="67"/>
      <c r="BZ229" s="67"/>
      <c r="CA229" s="67"/>
    </row>
    <row r="230" spans="1:79" s="28" customFormat="1" ht="16" customHeight="1">
      <c r="A230" s="39"/>
      <c r="B230" s="57"/>
      <c r="C230" s="67"/>
      <c r="D230" s="67"/>
      <c r="E230" s="39"/>
      <c r="F230" s="39"/>
      <c r="G230" s="39"/>
      <c r="H230" s="67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140"/>
      <c r="AE230" s="24"/>
      <c r="AF230" s="24"/>
      <c r="AG230" s="76"/>
      <c r="AH230" s="129"/>
      <c r="AI230" s="106"/>
      <c r="AK230" s="117"/>
      <c r="AL230" s="117"/>
      <c r="AM230" s="117"/>
      <c r="AN230" s="117"/>
      <c r="AO230" s="141"/>
      <c r="AP230" s="141"/>
      <c r="AQ230" s="141"/>
      <c r="AR230" s="141"/>
      <c r="AS230" s="141"/>
      <c r="AT230" s="141"/>
      <c r="AU230" s="67"/>
      <c r="AV230" s="44"/>
      <c r="AW230" s="67"/>
      <c r="AX230" s="78"/>
      <c r="AY230" s="127"/>
      <c r="AZ230" s="67"/>
      <c r="BA230" s="142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140"/>
      <c r="BX230" s="71"/>
      <c r="BY230" s="67"/>
      <c r="BZ230" s="67"/>
      <c r="CA230" s="67"/>
    </row>
    <row r="231" spans="1:79" s="28" customFormat="1" ht="16" customHeight="1">
      <c r="A231" s="39"/>
      <c r="B231" s="57"/>
      <c r="C231" s="67"/>
      <c r="D231" s="67"/>
      <c r="E231" s="39"/>
      <c r="F231" s="39"/>
      <c r="G231" s="39"/>
      <c r="H231" s="67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140"/>
      <c r="AE231" s="24"/>
      <c r="AF231" s="24"/>
      <c r="AG231" s="76"/>
      <c r="AH231" s="129"/>
      <c r="AI231" s="106"/>
      <c r="AK231" s="117"/>
      <c r="AL231" s="117"/>
      <c r="AM231" s="117"/>
      <c r="AN231" s="117"/>
      <c r="AO231" s="141"/>
      <c r="AP231" s="141"/>
      <c r="AQ231" s="141"/>
      <c r="AR231" s="141"/>
      <c r="AS231" s="141"/>
      <c r="AT231" s="141"/>
      <c r="AU231" s="67"/>
      <c r="AV231" s="44"/>
      <c r="AW231" s="67"/>
      <c r="AX231" s="78"/>
      <c r="AY231" s="127"/>
      <c r="AZ231" s="67"/>
      <c r="BA231" s="142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140"/>
      <c r="BX231" s="71"/>
      <c r="BY231" s="67"/>
      <c r="BZ231" s="67"/>
      <c r="CA231" s="67"/>
    </row>
    <row r="232" spans="1:79" s="28" customFormat="1" ht="16" customHeight="1">
      <c r="A232" s="39"/>
      <c r="B232" s="57"/>
      <c r="C232" s="67"/>
      <c r="D232" s="67"/>
      <c r="E232" s="39"/>
      <c r="F232" s="39"/>
      <c r="G232" s="39"/>
      <c r="H232" s="67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140"/>
      <c r="AE232" s="24"/>
      <c r="AF232" s="24"/>
      <c r="AG232" s="76"/>
      <c r="AH232" s="129"/>
      <c r="AI232" s="106"/>
      <c r="AK232" s="117"/>
      <c r="AL232" s="117"/>
      <c r="AM232" s="117"/>
      <c r="AN232" s="117"/>
      <c r="AO232" s="141"/>
      <c r="AP232" s="141"/>
      <c r="AQ232" s="141"/>
      <c r="AR232" s="141"/>
      <c r="AS232" s="141"/>
      <c r="AT232" s="141"/>
      <c r="AU232" s="67"/>
      <c r="AV232" s="44"/>
      <c r="AW232" s="67"/>
      <c r="AX232" s="78"/>
      <c r="AY232" s="127"/>
      <c r="AZ232" s="67"/>
      <c r="BA232" s="142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140"/>
      <c r="BX232" s="71"/>
      <c r="BY232" s="67"/>
      <c r="BZ232" s="67"/>
      <c r="CA232" s="67"/>
    </row>
    <row r="233" spans="1:79" s="28" customFormat="1" ht="16" customHeight="1">
      <c r="A233" s="39"/>
      <c r="B233" s="57"/>
      <c r="C233" s="67"/>
      <c r="D233" s="67"/>
      <c r="E233" s="39"/>
      <c r="F233" s="39"/>
      <c r="G233" s="39"/>
      <c r="H233" s="67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140"/>
      <c r="AE233" s="24"/>
      <c r="AF233" s="24"/>
      <c r="AG233" s="76"/>
      <c r="AH233" s="129"/>
      <c r="AI233" s="106"/>
      <c r="AK233" s="117"/>
      <c r="AL233" s="117"/>
      <c r="AM233" s="117"/>
      <c r="AN233" s="117"/>
      <c r="AO233" s="141"/>
      <c r="AP233" s="141"/>
      <c r="AQ233" s="141"/>
      <c r="AR233" s="141"/>
      <c r="AS233" s="141"/>
      <c r="AT233" s="141"/>
      <c r="AU233" s="67"/>
      <c r="AV233" s="44"/>
      <c r="AW233" s="67"/>
      <c r="AX233" s="78"/>
      <c r="AY233" s="127"/>
      <c r="AZ233" s="67"/>
      <c r="BA233" s="142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140"/>
      <c r="BX233" s="71"/>
      <c r="BY233" s="67"/>
      <c r="BZ233" s="67"/>
      <c r="CA233" s="67"/>
    </row>
    <row r="234" spans="1:79" s="28" customFormat="1" ht="16" customHeight="1">
      <c r="A234" s="39"/>
      <c r="B234" s="57"/>
      <c r="C234" s="67"/>
      <c r="D234" s="67"/>
      <c r="E234" s="39"/>
      <c r="F234" s="39"/>
      <c r="G234" s="39"/>
      <c r="H234" s="67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140"/>
      <c r="AE234" s="24"/>
      <c r="AF234" s="24"/>
      <c r="AG234" s="76"/>
      <c r="AH234" s="129"/>
      <c r="AI234" s="106"/>
      <c r="AK234" s="117"/>
      <c r="AL234" s="117"/>
      <c r="AM234" s="117"/>
      <c r="AN234" s="117"/>
      <c r="AO234" s="141"/>
      <c r="AP234" s="141"/>
      <c r="AQ234" s="141"/>
      <c r="AR234" s="141"/>
      <c r="AS234" s="141"/>
      <c r="AT234" s="141"/>
      <c r="AU234" s="67"/>
      <c r="AV234" s="44"/>
      <c r="AW234" s="67"/>
      <c r="AX234" s="78"/>
      <c r="AY234" s="127"/>
      <c r="AZ234" s="67"/>
      <c r="BA234" s="142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140"/>
      <c r="BX234" s="71"/>
      <c r="BY234" s="67"/>
      <c r="BZ234" s="67"/>
      <c r="CA234" s="67"/>
    </row>
    <row r="235" spans="1:79" s="28" customFormat="1" ht="16" customHeight="1">
      <c r="A235" s="39"/>
      <c r="B235" s="57"/>
      <c r="C235" s="67"/>
      <c r="D235" s="67"/>
      <c r="E235" s="39"/>
      <c r="F235" s="39"/>
      <c r="G235" s="39"/>
      <c r="H235" s="67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140"/>
      <c r="AE235" s="24"/>
      <c r="AF235" s="24"/>
      <c r="AG235" s="76"/>
      <c r="AH235" s="129"/>
      <c r="AI235" s="106"/>
      <c r="AK235" s="117"/>
      <c r="AL235" s="117"/>
      <c r="AM235" s="117"/>
      <c r="AN235" s="117"/>
      <c r="AO235" s="141"/>
      <c r="AP235" s="141"/>
      <c r="AQ235" s="141"/>
      <c r="AR235" s="141"/>
      <c r="AS235" s="141"/>
      <c r="AT235" s="141"/>
      <c r="AU235" s="67"/>
      <c r="AV235" s="44"/>
      <c r="AW235" s="67"/>
      <c r="AX235" s="78"/>
      <c r="AY235" s="127"/>
      <c r="AZ235" s="67"/>
      <c r="BA235" s="142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140"/>
      <c r="BX235" s="71"/>
      <c r="BY235" s="67"/>
      <c r="BZ235" s="67"/>
      <c r="CA235" s="67"/>
    </row>
    <row r="236" spans="1:79" s="28" customFormat="1" ht="16" customHeight="1">
      <c r="A236" s="39"/>
      <c r="B236" s="57"/>
      <c r="C236" s="67"/>
      <c r="D236" s="67"/>
      <c r="E236" s="39"/>
      <c r="F236" s="39"/>
      <c r="G236" s="39"/>
      <c r="H236" s="67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140"/>
      <c r="AE236" s="24"/>
      <c r="AF236" s="24"/>
      <c r="AG236" s="76"/>
      <c r="AH236" s="129"/>
      <c r="AI236" s="106"/>
      <c r="AK236" s="117"/>
      <c r="AL236" s="117"/>
      <c r="AM236" s="117"/>
      <c r="AN236" s="117"/>
      <c r="AO236" s="141"/>
      <c r="AP236" s="141"/>
      <c r="AQ236" s="141"/>
      <c r="AR236" s="141"/>
      <c r="AS236" s="141"/>
      <c r="AT236" s="141"/>
      <c r="AU236" s="67"/>
      <c r="AV236" s="44"/>
      <c r="AW236" s="67"/>
      <c r="AX236" s="78"/>
      <c r="AY236" s="127"/>
      <c r="AZ236" s="67"/>
      <c r="BA236" s="142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140"/>
      <c r="BX236" s="71"/>
      <c r="BY236" s="67"/>
      <c r="BZ236" s="67"/>
      <c r="CA236" s="67"/>
    </row>
    <row r="237" spans="1:79" s="28" customFormat="1" ht="16" customHeight="1">
      <c r="A237" s="39"/>
      <c r="B237" s="57"/>
      <c r="C237" s="67"/>
      <c r="D237" s="67"/>
      <c r="E237" s="39"/>
      <c r="F237" s="39"/>
      <c r="G237" s="39"/>
      <c r="H237" s="67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140"/>
      <c r="AE237" s="24"/>
      <c r="AF237" s="24"/>
      <c r="AG237" s="76"/>
      <c r="AH237" s="129"/>
      <c r="AI237" s="106"/>
      <c r="AK237" s="117"/>
      <c r="AL237" s="117"/>
      <c r="AM237" s="117"/>
      <c r="AN237" s="117"/>
      <c r="AO237" s="141"/>
      <c r="AP237" s="141"/>
      <c r="AQ237" s="141"/>
      <c r="AR237" s="141"/>
      <c r="AS237" s="141"/>
      <c r="AT237" s="141"/>
      <c r="AU237" s="67"/>
      <c r="AV237" s="44"/>
      <c r="AW237" s="67"/>
      <c r="AX237" s="78"/>
      <c r="AY237" s="127"/>
      <c r="AZ237" s="67"/>
      <c r="BA237" s="142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140"/>
      <c r="BX237" s="71"/>
      <c r="BY237" s="67"/>
      <c r="BZ237" s="67"/>
      <c r="CA237" s="67"/>
    </row>
    <row r="238" spans="1:79" s="28" customFormat="1" ht="16" customHeight="1">
      <c r="A238" s="39"/>
      <c r="B238" s="57"/>
      <c r="C238" s="67"/>
      <c r="D238" s="67"/>
      <c r="E238" s="39"/>
      <c r="F238" s="39"/>
      <c r="G238" s="39"/>
      <c r="H238" s="67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140"/>
      <c r="AE238" s="24"/>
      <c r="AF238" s="24"/>
      <c r="AG238" s="76"/>
      <c r="AH238" s="129"/>
      <c r="AI238" s="106"/>
      <c r="AK238" s="117"/>
      <c r="AL238" s="117"/>
      <c r="AM238" s="117"/>
      <c r="AN238" s="117"/>
      <c r="AO238" s="141"/>
      <c r="AP238" s="141"/>
      <c r="AQ238" s="141"/>
      <c r="AR238" s="141"/>
      <c r="AS238" s="141"/>
      <c r="AT238" s="141"/>
      <c r="AU238" s="67"/>
      <c r="AV238" s="44"/>
      <c r="AW238" s="67"/>
      <c r="AX238" s="78"/>
      <c r="AY238" s="127"/>
      <c r="AZ238" s="67"/>
      <c r="BA238" s="142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140"/>
      <c r="BX238" s="71"/>
      <c r="BY238" s="67"/>
      <c r="BZ238" s="67"/>
      <c r="CA238" s="67"/>
    </row>
    <row r="239" spans="1:79" s="28" customFormat="1" ht="16" customHeight="1">
      <c r="A239" s="39"/>
      <c r="B239" s="57"/>
      <c r="C239" s="67"/>
      <c r="D239" s="67"/>
      <c r="E239" s="39"/>
      <c r="F239" s="39"/>
      <c r="G239" s="39"/>
      <c r="H239" s="67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140"/>
      <c r="AE239" s="24"/>
      <c r="AF239" s="24"/>
      <c r="AG239" s="76"/>
      <c r="AH239" s="129"/>
      <c r="AI239" s="106"/>
      <c r="AK239" s="117"/>
      <c r="AL239" s="117"/>
      <c r="AM239" s="117"/>
      <c r="AN239" s="117"/>
      <c r="AO239" s="141"/>
      <c r="AP239" s="141"/>
      <c r="AQ239" s="141"/>
      <c r="AR239" s="141"/>
      <c r="AS239" s="141"/>
      <c r="AT239" s="141"/>
      <c r="AU239" s="67"/>
      <c r="AV239" s="44"/>
      <c r="AW239" s="67"/>
      <c r="AX239" s="78"/>
      <c r="AY239" s="127"/>
      <c r="AZ239" s="67"/>
      <c r="BA239" s="142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140"/>
      <c r="BX239" s="71"/>
      <c r="BY239" s="67"/>
      <c r="BZ239" s="67"/>
      <c r="CA239" s="67"/>
    </row>
    <row r="240" spans="1:79" s="28" customFormat="1" ht="16" customHeight="1">
      <c r="A240" s="39"/>
      <c r="B240" s="57"/>
      <c r="C240" s="67"/>
      <c r="D240" s="67"/>
      <c r="E240" s="39"/>
      <c r="F240" s="39"/>
      <c r="G240" s="39"/>
      <c r="H240" s="67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140"/>
      <c r="AE240" s="24"/>
      <c r="AF240" s="24"/>
      <c r="AG240" s="76"/>
      <c r="AH240" s="129"/>
      <c r="AI240" s="106"/>
      <c r="AK240" s="117"/>
      <c r="AL240" s="117"/>
      <c r="AM240" s="117"/>
      <c r="AN240" s="117"/>
      <c r="AO240" s="141"/>
      <c r="AP240" s="141"/>
      <c r="AQ240" s="141"/>
      <c r="AR240" s="141"/>
      <c r="AS240" s="141"/>
      <c r="AT240" s="141"/>
      <c r="AU240" s="67"/>
      <c r="AV240" s="44"/>
      <c r="AW240" s="67"/>
      <c r="AX240" s="78"/>
      <c r="AY240" s="127"/>
      <c r="AZ240" s="67"/>
      <c r="BA240" s="142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140"/>
      <c r="BX240" s="71"/>
      <c r="BY240" s="67"/>
      <c r="BZ240" s="67"/>
      <c r="CA240" s="67"/>
    </row>
    <row r="241" spans="1:79" s="28" customFormat="1" ht="16" customHeight="1">
      <c r="A241" s="39"/>
      <c r="B241" s="57"/>
      <c r="C241" s="67"/>
      <c r="D241" s="67"/>
      <c r="E241" s="39"/>
      <c r="F241" s="39"/>
      <c r="G241" s="39"/>
      <c r="H241" s="67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140"/>
      <c r="AE241" s="24"/>
      <c r="AF241" s="24"/>
      <c r="AG241" s="76"/>
      <c r="AH241" s="129"/>
      <c r="AI241" s="106"/>
      <c r="AK241" s="117"/>
      <c r="AL241" s="117"/>
      <c r="AM241" s="117"/>
      <c r="AN241" s="117"/>
      <c r="AO241" s="141"/>
      <c r="AP241" s="141"/>
      <c r="AQ241" s="141"/>
      <c r="AR241" s="141"/>
      <c r="AS241" s="141"/>
      <c r="AT241" s="141"/>
      <c r="AU241" s="67"/>
      <c r="AV241" s="44"/>
      <c r="AW241" s="67"/>
      <c r="AX241" s="78"/>
      <c r="AY241" s="127"/>
      <c r="AZ241" s="67"/>
      <c r="BA241" s="142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140"/>
      <c r="BX241" s="71"/>
      <c r="BY241" s="67"/>
      <c r="BZ241" s="67"/>
      <c r="CA241" s="67"/>
    </row>
    <row r="242" spans="1:79" s="28" customFormat="1" ht="16" customHeight="1">
      <c r="A242" s="39"/>
      <c r="B242" s="57"/>
      <c r="C242" s="67"/>
      <c r="D242" s="67"/>
      <c r="E242" s="39"/>
      <c r="F242" s="39"/>
      <c r="G242" s="39"/>
      <c r="H242" s="67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140"/>
      <c r="AE242" s="24"/>
      <c r="AF242" s="24"/>
      <c r="AG242" s="76"/>
      <c r="AH242" s="129"/>
      <c r="AI242" s="106"/>
      <c r="AK242" s="117"/>
      <c r="AL242" s="117"/>
      <c r="AM242" s="117"/>
      <c r="AN242" s="117"/>
      <c r="AO242" s="141"/>
      <c r="AP242" s="141"/>
      <c r="AQ242" s="141"/>
      <c r="AR242" s="141"/>
      <c r="AS242" s="141"/>
      <c r="AT242" s="141"/>
      <c r="AU242" s="67"/>
      <c r="AV242" s="44"/>
      <c r="AW242" s="67"/>
      <c r="AX242" s="78"/>
      <c r="AY242" s="127"/>
      <c r="AZ242" s="67"/>
      <c r="BA242" s="142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140"/>
      <c r="BX242" s="71"/>
      <c r="BY242" s="67"/>
      <c r="BZ242" s="67"/>
      <c r="CA242" s="67"/>
    </row>
    <row r="243" spans="1:79" s="28" customFormat="1" ht="16" customHeight="1">
      <c r="A243" s="39"/>
      <c r="B243" s="57"/>
      <c r="C243" s="67"/>
      <c r="D243" s="67"/>
      <c r="E243" s="39"/>
      <c r="F243" s="39"/>
      <c r="G243" s="39"/>
      <c r="H243" s="67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140"/>
      <c r="AE243" s="24"/>
      <c r="AF243" s="24"/>
      <c r="AG243" s="76"/>
      <c r="AH243" s="129"/>
      <c r="AI243" s="106"/>
      <c r="AK243" s="117"/>
      <c r="AL243" s="117"/>
      <c r="AM243" s="117"/>
      <c r="AN243" s="117"/>
      <c r="AO243" s="141"/>
      <c r="AP243" s="141"/>
      <c r="AQ243" s="141"/>
      <c r="AR243" s="141"/>
      <c r="AS243" s="141"/>
      <c r="AT243" s="141"/>
      <c r="AU243" s="67"/>
      <c r="AV243" s="44"/>
      <c r="AW243" s="67"/>
      <c r="AX243" s="78"/>
      <c r="AY243" s="127"/>
      <c r="AZ243" s="67"/>
      <c r="BA243" s="142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140"/>
      <c r="BX243" s="71"/>
      <c r="BY243" s="67"/>
      <c r="BZ243" s="67"/>
      <c r="CA243" s="67"/>
    </row>
    <row r="244" spans="1:79" s="28" customFormat="1" ht="16" customHeight="1">
      <c r="A244" s="39"/>
      <c r="B244" s="57"/>
      <c r="C244" s="67"/>
      <c r="D244" s="67"/>
      <c r="E244" s="39"/>
      <c r="F244" s="39"/>
      <c r="G244" s="39"/>
      <c r="H244" s="67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140"/>
      <c r="AE244" s="24"/>
      <c r="AF244" s="24"/>
      <c r="AG244" s="76"/>
      <c r="AH244" s="129"/>
      <c r="AI244" s="106"/>
      <c r="AK244" s="117"/>
      <c r="AL244" s="117"/>
      <c r="AM244" s="117"/>
      <c r="AN244" s="117"/>
      <c r="AO244" s="141"/>
      <c r="AP244" s="141"/>
      <c r="AQ244" s="141"/>
      <c r="AR244" s="141"/>
      <c r="AS244" s="141"/>
      <c r="AT244" s="141"/>
      <c r="AU244" s="67"/>
      <c r="AV244" s="44"/>
      <c r="AW244" s="67"/>
      <c r="AX244" s="78"/>
      <c r="AY244" s="127"/>
      <c r="AZ244" s="67"/>
      <c r="BA244" s="142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140"/>
      <c r="BX244" s="71"/>
      <c r="BY244" s="67"/>
      <c r="BZ244" s="67"/>
      <c r="CA244" s="67"/>
    </row>
    <row r="245" spans="1:79" s="28" customFormat="1" ht="16" customHeight="1">
      <c r="A245" s="39"/>
      <c r="B245" s="57"/>
      <c r="C245" s="67"/>
      <c r="D245" s="67"/>
      <c r="E245" s="39"/>
      <c r="F245" s="39"/>
      <c r="G245" s="39"/>
      <c r="H245" s="67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140"/>
      <c r="AE245" s="24"/>
      <c r="AF245" s="24"/>
      <c r="AG245" s="76"/>
      <c r="AH245" s="129"/>
      <c r="AI245" s="106"/>
      <c r="AK245" s="117"/>
      <c r="AL245" s="117"/>
      <c r="AM245" s="117"/>
      <c r="AN245" s="117"/>
      <c r="AO245" s="141"/>
      <c r="AP245" s="141"/>
      <c r="AQ245" s="141"/>
      <c r="AR245" s="141"/>
      <c r="AS245" s="141"/>
      <c r="AT245" s="141"/>
      <c r="AU245" s="67"/>
      <c r="AV245" s="44"/>
      <c r="AW245" s="67"/>
      <c r="AX245" s="78"/>
      <c r="AY245" s="127"/>
      <c r="AZ245" s="67"/>
      <c r="BA245" s="142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140"/>
      <c r="BX245" s="71"/>
      <c r="BY245" s="67"/>
      <c r="BZ245" s="67"/>
      <c r="CA245" s="67"/>
    </row>
    <row r="246" spans="1:79" s="28" customFormat="1" ht="16" customHeight="1">
      <c r="A246" s="39"/>
      <c r="B246" s="57"/>
      <c r="C246" s="67"/>
      <c r="D246" s="67"/>
      <c r="E246" s="39"/>
      <c r="F246" s="39"/>
      <c r="G246" s="39"/>
      <c r="H246" s="67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140"/>
      <c r="AE246" s="24"/>
      <c r="AF246" s="24"/>
      <c r="AG246" s="76"/>
      <c r="AH246" s="129"/>
      <c r="AI246" s="106"/>
      <c r="AK246" s="117"/>
      <c r="AL246" s="117"/>
      <c r="AM246" s="117"/>
      <c r="AN246" s="117"/>
      <c r="AO246" s="141"/>
      <c r="AP246" s="141"/>
      <c r="AQ246" s="141"/>
      <c r="AR246" s="141"/>
      <c r="AS246" s="141"/>
      <c r="AT246" s="141"/>
      <c r="AU246" s="67"/>
      <c r="AV246" s="44"/>
      <c r="AW246" s="67"/>
      <c r="AX246" s="78"/>
      <c r="AY246" s="127"/>
      <c r="AZ246" s="67"/>
      <c r="BA246" s="142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140"/>
      <c r="BX246" s="71"/>
      <c r="BY246" s="67"/>
      <c r="BZ246" s="67"/>
      <c r="CA246" s="67"/>
    </row>
    <row r="247" spans="1:79" s="28" customFormat="1" ht="16" customHeight="1">
      <c r="A247" s="39"/>
      <c r="B247" s="57"/>
      <c r="C247" s="67"/>
      <c r="D247" s="67"/>
      <c r="E247" s="39"/>
      <c r="F247" s="39"/>
      <c r="G247" s="39"/>
      <c r="H247" s="67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140"/>
      <c r="AE247" s="24"/>
      <c r="AF247" s="24"/>
      <c r="AG247" s="76"/>
      <c r="AH247" s="129"/>
      <c r="AI247" s="106"/>
      <c r="AK247" s="117"/>
      <c r="AL247" s="117"/>
      <c r="AM247" s="117"/>
      <c r="AN247" s="117"/>
      <c r="AO247" s="141"/>
      <c r="AP247" s="141"/>
      <c r="AQ247" s="141"/>
      <c r="AR247" s="141"/>
      <c r="AS247" s="141"/>
      <c r="AT247" s="141"/>
      <c r="AU247" s="67"/>
      <c r="AV247" s="44"/>
      <c r="AW247" s="67"/>
      <c r="AX247" s="78"/>
      <c r="AY247" s="127"/>
      <c r="AZ247" s="67"/>
      <c r="BA247" s="142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140"/>
      <c r="BX247" s="71"/>
      <c r="BY247" s="67"/>
      <c r="BZ247" s="67"/>
      <c r="CA247" s="67"/>
    </row>
    <row r="248" spans="1:79" s="28" customFormat="1" ht="16" customHeight="1">
      <c r="A248" s="39"/>
      <c r="B248" s="57"/>
      <c r="C248" s="67"/>
      <c r="D248" s="67"/>
      <c r="E248" s="39"/>
      <c r="F248" s="39"/>
      <c r="G248" s="39"/>
      <c r="H248" s="67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140"/>
      <c r="AE248" s="24"/>
      <c r="AF248" s="24"/>
      <c r="AG248" s="76"/>
      <c r="AH248" s="129"/>
      <c r="AI248" s="106"/>
      <c r="AK248" s="117"/>
      <c r="AL248" s="117"/>
      <c r="AM248" s="117"/>
      <c r="AN248" s="117"/>
      <c r="AO248" s="141"/>
      <c r="AP248" s="141"/>
      <c r="AQ248" s="141"/>
      <c r="AR248" s="141"/>
      <c r="AS248" s="141"/>
      <c r="AT248" s="141"/>
      <c r="AU248" s="67"/>
      <c r="AV248" s="44"/>
      <c r="AW248" s="67"/>
      <c r="AX248" s="78"/>
      <c r="AY248" s="127"/>
      <c r="AZ248" s="67"/>
      <c r="BA248" s="142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140"/>
      <c r="BX248" s="71"/>
      <c r="BY248" s="67"/>
      <c r="BZ248" s="67"/>
      <c r="CA248" s="67"/>
    </row>
    <row r="249" spans="1:79" s="28" customFormat="1" ht="16" customHeight="1">
      <c r="A249" s="39"/>
      <c r="B249" s="57"/>
      <c r="C249" s="67"/>
      <c r="D249" s="67"/>
      <c r="E249" s="39"/>
      <c r="F249" s="39"/>
      <c r="G249" s="39"/>
      <c r="H249" s="67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140"/>
      <c r="AE249" s="24"/>
      <c r="AF249" s="24"/>
      <c r="AG249" s="76"/>
      <c r="AH249" s="129"/>
      <c r="AI249" s="106"/>
      <c r="AK249" s="117"/>
      <c r="AL249" s="117"/>
      <c r="AM249" s="117"/>
      <c r="AN249" s="117"/>
      <c r="AO249" s="141"/>
      <c r="AP249" s="141"/>
      <c r="AQ249" s="141"/>
      <c r="AR249" s="141"/>
      <c r="AS249" s="141"/>
      <c r="AT249" s="141"/>
      <c r="AU249" s="67"/>
      <c r="AV249" s="44"/>
      <c r="AW249" s="67"/>
      <c r="AX249" s="78"/>
      <c r="AY249" s="127"/>
      <c r="AZ249" s="67"/>
      <c r="BA249" s="142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140"/>
      <c r="BX249" s="71"/>
      <c r="BY249" s="67"/>
      <c r="BZ249" s="67"/>
      <c r="CA249" s="67"/>
    </row>
    <row r="250" spans="1:79" s="28" customFormat="1" ht="16" customHeight="1">
      <c r="A250" s="39"/>
      <c r="B250" s="57"/>
      <c r="C250" s="67"/>
      <c r="D250" s="67"/>
      <c r="E250" s="39"/>
      <c r="F250" s="39"/>
      <c r="G250" s="39"/>
      <c r="H250" s="67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140"/>
      <c r="AE250" s="24"/>
      <c r="AF250" s="24"/>
      <c r="AG250" s="76"/>
      <c r="AH250" s="129"/>
      <c r="AI250" s="106"/>
      <c r="AK250" s="117"/>
      <c r="AL250" s="117"/>
      <c r="AM250" s="117"/>
      <c r="AN250" s="117"/>
      <c r="AO250" s="141"/>
      <c r="AP250" s="141"/>
      <c r="AQ250" s="141"/>
      <c r="AR250" s="141"/>
      <c r="AS250" s="141"/>
      <c r="AT250" s="141"/>
      <c r="AU250" s="67"/>
      <c r="AV250" s="44"/>
      <c r="AW250" s="67"/>
      <c r="AX250" s="78"/>
      <c r="AY250" s="127"/>
      <c r="AZ250" s="67"/>
      <c r="BA250" s="142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140"/>
      <c r="BX250" s="71"/>
      <c r="BY250" s="67"/>
      <c r="BZ250" s="67"/>
      <c r="CA250" s="67"/>
    </row>
    <row r="251" spans="1:79" s="28" customFormat="1" ht="16" customHeight="1">
      <c r="A251" s="39"/>
      <c r="B251" s="57"/>
      <c r="C251" s="67"/>
      <c r="D251" s="67"/>
      <c r="E251" s="39"/>
      <c r="F251" s="39"/>
      <c r="G251" s="39"/>
      <c r="H251" s="67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140"/>
      <c r="AE251" s="24"/>
      <c r="AF251" s="24"/>
      <c r="AG251" s="76"/>
      <c r="AH251" s="129"/>
      <c r="AI251" s="106"/>
      <c r="AK251" s="117"/>
      <c r="AL251" s="117"/>
      <c r="AM251" s="117"/>
      <c r="AN251" s="117"/>
      <c r="AO251" s="141"/>
      <c r="AP251" s="141"/>
      <c r="AQ251" s="141"/>
      <c r="AR251" s="141"/>
      <c r="AS251" s="141"/>
      <c r="AT251" s="141"/>
      <c r="AU251" s="67"/>
      <c r="AV251" s="44"/>
      <c r="AW251" s="67"/>
      <c r="AX251" s="78"/>
      <c r="AY251" s="127"/>
      <c r="AZ251" s="67"/>
      <c r="BA251" s="142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140"/>
      <c r="BX251" s="71"/>
      <c r="BY251" s="67"/>
      <c r="BZ251" s="67"/>
      <c r="CA251" s="67"/>
    </row>
    <row r="252" spans="1:79" s="28" customFormat="1" ht="16" customHeight="1">
      <c r="A252" s="39"/>
      <c r="B252" s="57"/>
      <c r="C252" s="67"/>
      <c r="D252" s="67"/>
      <c r="E252" s="39"/>
      <c r="F252" s="39"/>
      <c r="G252" s="39"/>
      <c r="H252" s="67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140"/>
      <c r="AE252" s="24"/>
      <c r="AF252" s="24"/>
      <c r="AG252" s="76"/>
      <c r="AH252" s="129"/>
      <c r="AI252" s="106"/>
      <c r="AK252" s="117"/>
      <c r="AL252" s="117"/>
      <c r="AM252" s="117"/>
      <c r="AN252" s="117"/>
      <c r="AO252" s="141"/>
      <c r="AP252" s="141"/>
      <c r="AQ252" s="141"/>
      <c r="AR252" s="141"/>
      <c r="AS252" s="141"/>
      <c r="AT252" s="141"/>
      <c r="AU252" s="67"/>
      <c r="AV252" s="44"/>
      <c r="AW252" s="67"/>
      <c r="AX252" s="78"/>
      <c r="AY252" s="127"/>
      <c r="AZ252" s="67"/>
      <c r="BA252" s="142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140"/>
      <c r="BX252" s="71"/>
      <c r="BY252" s="67"/>
      <c r="BZ252" s="67"/>
      <c r="CA252" s="67"/>
    </row>
    <row r="253" spans="1:79" s="28" customFormat="1" ht="16" customHeight="1">
      <c r="A253" s="39"/>
      <c r="B253" s="57"/>
      <c r="C253" s="67"/>
      <c r="D253" s="67"/>
      <c r="E253" s="39"/>
      <c r="F253" s="39"/>
      <c r="G253" s="39"/>
      <c r="H253" s="67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140"/>
      <c r="AE253" s="24"/>
      <c r="AF253" s="24"/>
      <c r="AG253" s="76"/>
      <c r="AH253" s="129"/>
      <c r="AI253" s="106"/>
      <c r="AK253" s="117"/>
      <c r="AL253" s="117"/>
      <c r="AM253" s="117"/>
      <c r="AN253" s="117"/>
      <c r="AO253" s="141"/>
      <c r="AP253" s="141"/>
      <c r="AQ253" s="141"/>
      <c r="AR253" s="141"/>
      <c r="AS253" s="141"/>
      <c r="AT253" s="141"/>
      <c r="AU253" s="67"/>
      <c r="AV253" s="44"/>
      <c r="AW253" s="67"/>
      <c r="AX253" s="78"/>
      <c r="AY253" s="127"/>
      <c r="AZ253" s="67"/>
      <c r="BA253" s="142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140"/>
      <c r="BX253" s="71"/>
      <c r="BY253" s="67"/>
      <c r="BZ253" s="67"/>
      <c r="CA253" s="67"/>
    </row>
    <row r="254" spans="1:79" s="28" customFormat="1" ht="16" customHeight="1">
      <c r="A254" s="39"/>
      <c r="B254" s="57"/>
      <c r="C254" s="67"/>
      <c r="D254" s="67"/>
      <c r="E254" s="39"/>
      <c r="F254" s="39"/>
      <c r="G254" s="39"/>
      <c r="H254" s="67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140"/>
      <c r="AE254" s="24"/>
      <c r="AF254" s="24"/>
      <c r="AG254" s="76"/>
      <c r="AH254" s="129"/>
      <c r="AI254" s="106"/>
      <c r="AK254" s="117"/>
      <c r="AL254" s="117"/>
      <c r="AM254" s="117"/>
      <c r="AN254" s="117"/>
      <c r="AO254" s="141"/>
      <c r="AP254" s="141"/>
      <c r="AQ254" s="141"/>
      <c r="AR254" s="141"/>
      <c r="AS254" s="141"/>
      <c r="AT254" s="141"/>
      <c r="AU254" s="67"/>
      <c r="AV254" s="44"/>
      <c r="AW254" s="67"/>
      <c r="AX254" s="78"/>
      <c r="AY254" s="127"/>
      <c r="AZ254" s="67"/>
      <c r="BA254" s="142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140"/>
      <c r="BX254" s="71"/>
      <c r="BY254" s="67"/>
      <c r="BZ254" s="67"/>
      <c r="CA254" s="67"/>
    </row>
    <row r="255" spans="1:79" s="28" customFormat="1" ht="16" customHeight="1">
      <c r="A255" s="39"/>
      <c r="B255" s="57"/>
      <c r="C255" s="67"/>
      <c r="D255" s="67"/>
      <c r="E255" s="39"/>
      <c r="F255" s="39"/>
      <c r="G255" s="39"/>
      <c r="H255" s="67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140"/>
      <c r="AE255" s="24"/>
      <c r="AF255" s="24"/>
      <c r="AG255" s="76"/>
      <c r="AH255" s="129"/>
      <c r="AI255" s="106"/>
      <c r="AK255" s="117"/>
      <c r="AL255" s="117"/>
      <c r="AM255" s="117"/>
      <c r="AN255" s="117"/>
      <c r="AO255" s="141"/>
      <c r="AP255" s="141"/>
      <c r="AQ255" s="141"/>
      <c r="AR255" s="141"/>
      <c r="AS255" s="141"/>
      <c r="AT255" s="141"/>
      <c r="AU255" s="67"/>
      <c r="AV255" s="44"/>
      <c r="AW255" s="67"/>
      <c r="AX255" s="78"/>
      <c r="AY255" s="127"/>
      <c r="AZ255" s="67"/>
      <c r="BA255" s="142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140"/>
      <c r="BX255" s="71"/>
      <c r="BY255" s="67"/>
      <c r="BZ255" s="67"/>
      <c r="CA255" s="67"/>
    </row>
    <row r="256" spans="1:79" s="28" customFormat="1" ht="16" customHeight="1">
      <c r="A256" s="39"/>
      <c r="B256" s="57"/>
      <c r="C256" s="67"/>
      <c r="D256" s="67"/>
      <c r="E256" s="39"/>
      <c r="F256" s="39"/>
      <c r="G256" s="39"/>
      <c r="H256" s="67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140"/>
      <c r="AE256" s="24"/>
      <c r="AF256" s="24"/>
      <c r="AG256" s="76"/>
      <c r="AH256" s="129"/>
      <c r="AI256" s="106"/>
      <c r="AK256" s="117"/>
      <c r="AL256" s="117"/>
      <c r="AM256" s="117"/>
      <c r="AN256" s="117"/>
      <c r="AO256" s="141"/>
      <c r="AP256" s="141"/>
      <c r="AQ256" s="141"/>
      <c r="AR256" s="141"/>
      <c r="AS256" s="141"/>
      <c r="AT256" s="141"/>
      <c r="AU256" s="67"/>
      <c r="AV256" s="44"/>
      <c r="AW256" s="67"/>
      <c r="AX256" s="78"/>
      <c r="AY256" s="127"/>
      <c r="AZ256" s="67"/>
      <c r="BA256" s="142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140"/>
      <c r="BX256" s="71"/>
      <c r="BY256" s="67"/>
      <c r="BZ256" s="67"/>
      <c r="CA256" s="67"/>
    </row>
    <row r="257" spans="1:79" s="28" customFormat="1" ht="16" customHeight="1">
      <c r="A257" s="39"/>
      <c r="B257" s="57"/>
      <c r="C257" s="67"/>
      <c r="D257" s="67"/>
      <c r="E257" s="39"/>
      <c r="F257" s="39"/>
      <c r="G257" s="39"/>
      <c r="H257" s="67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140"/>
      <c r="AE257" s="24"/>
      <c r="AF257" s="24"/>
      <c r="AG257" s="76"/>
      <c r="AH257" s="129"/>
      <c r="AI257" s="106"/>
      <c r="AK257" s="117"/>
      <c r="AL257" s="117"/>
      <c r="AM257" s="117"/>
      <c r="AN257" s="117"/>
      <c r="AO257" s="141"/>
      <c r="AP257" s="141"/>
      <c r="AQ257" s="141"/>
      <c r="AR257" s="141"/>
      <c r="AS257" s="141"/>
      <c r="AT257" s="141"/>
      <c r="AU257" s="67"/>
      <c r="AV257" s="44"/>
      <c r="AW257" s="67"/>
      <c r="AX257" s="78"/>
      <c r="AY257" s="127"/>
      <c r="AZ257" s="67"/>
      <c r="BA257" s="142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140"/>
      <c r="BX257" s="71"/>
      <c r="BY257" s="67"/>
      <c r="BZ257" s="67"/>
      <c r="CA257" s="67"/>
    </row>
    <row r="258" spans="1:79" s="28" customFormat="1" ht="16" customHeight="1">
      <c r="A258" s="39"/>
      <c r="B258" s="57"/>
      <c r="C258" s="67"/>
      <c r="D258" s="67"/>
      <c r="E258" s="39"/>
      <c r="F258" s="39"/>
      <c r="G258" s="39"/>
      <c r="H258" s="67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140"/>
      <c r="AE258" s="24"/>
      <c r="AF258" s="24"/>
      <c r="AG258" s="76"/>
      <c r="AH258" s="129"/>
      <c r="AI258" s="106"/>
      <c r="AK258" s="117"/>
      <c r="AL258" s="117"/>
      <c r="AM258" s="117"/>
      <c r="AN258" s="117"/>
      <c r="AO258" s="141"/>
      <c r="AP258" s="141"/>
      <c r="AQ258" s="141"/>
      <c r="AR258" s="141"/>
      <c r="AS258" s="141"/>
      <c r="AT258" s="141"/>
      <c r="AU258" s="67"/>
      <c r="AV258" s="44"/>
      <c r="AW258" s="67"/>
      <c r="AX258" s="78"/>
      <c r="AY258" s="127"/>
      <c r="AZ258" s="67"/>
      <c r="BA258" s="142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140"/>
      <c r="BX258" s="71"/>
      <c r="BY258" s="67"/>
      <c r="BZ258" s="67"/>
      <c r="CA258" s="67"/>
    </row>
    <row r="259" spans="1:79" s="28" customFormat="1" ht="16" customHeight="1">
      <c r="A259" s="39"/>
      <c r="B259" s="57"/>
      <c r="C259" s="67"/>
      <c r="D259" s="67"/>
      <c r="E259" s="39"/>
      <c r="F259" s="39"/>
      <c r="G259" s="39"/>
      <c r="H259" s="67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140"/>
      <c r="AE259" s="24"/>
      <c r="AF259" s="24"/>
      <c r="AG259" s="76"/>
      <c r="AH259" s="129"/>
      <c r="AI259" s="106"/>
      <c r="AK259" s="117"/>
      <c r="AL259" s="117"/>
      <c r="AM259" s="117"/>
      <c r="AN259" s="117"/>
      <c r="AO259" s="141"/>
      <c r="AP259" s="141"/>
      <c r="AQ259" s="141"/>
      <c r="AR259" s="141"/>
      <c r="AS259" s="141"/>
      <c r="AT259" s="141"/>
      <c r="AU259" s="67"/>
      <c r="AV259" s="44"/>
      <c r="AW259" s="67"/>
      <c r="AX259" s="78"/>
      <c r="AY259" s="127"/>
      <c r="AZ259" s="67"/>
      <c r="BA259" s="142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140"/>
      <c r="BX259" s="71"/>
      <c r="BY259" s="67"/>
      <c r="BZ259" s="67"/>
      <c r="CA259" s="67"/>
    </row>
    <row r="260" spans="1:79" s="28" customFormat="1" ht="16" customHeight="1">
      <c r="A260" s="39"/>
      <c r="B260" s="57"/>
      <c r="C260" s="67"/>
      <c r="D260" s="67"/>
      <c r="E260" s="39"/>
      <c r="F260" s="39"/>
      <c r="G260" s="39"/>
      <c r="H260" s="67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140"/>
      <c r="AE260" s="24"/>
      <c r="AF260" s="24"/>
      <c r="AG260" s="76"/>
      <c r="AH260" s="129"/>
      <c r="AI260" s="106"/>
      <c r="AK260" s="117"/>
      <c r="AL260" s="117"/>
      <c r="AM260" s="117"/>
      <c r="AN260" s="117"/>
      <c r="AO260" s="141"/>
      <c r="AP260" s="141"/>
      <c r="AQ260" s="141"/>
      <c r="AR260" s="141"/>
      <c r="AS260" s="141"/>
      <c r="AT260" s="141"/>
      <c r="AU260" s="67"/>
      <c r="AV260" s="44"/>
      <c r="AW260" s="67"/>
      <c r="AX260" s="78"/>
      <c r="AY260" s="127"/>
      <c r="AZ260" s="67"/>
      <c r="BA260" s="142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140"/>
      <c r="BX260" s="71"/>
      <c r="BY260" s="67"/>
      <c r="BZ260" s="67"/>
      <c r="CA260" s="67"/>
    </row>
    <row r="261" spans="1:79" s="28" customFormat="1" ht="16" customHeight="1">
      <c r="A261" s="39"/>
      <c r="B261" s="57"/>
      <c r="C261" s="67"/>
      <c r="D261" s="67"/>
      <c r="E261" s="39"/>
      <c r="F261" s="39"/>
      <c r="G261" s="39"/>
      <c r="H261" s="67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140"/>
      <c r="AE261" s="24"/>
      <c r="AF261" s="24"/>
      <c r="AG261" s="76"/>
      <c r="AH261" s="129"/>
      <c r="AI261" s="106"/>
      <c r="AK261" s="117"/>
      <c r="AL261" s="117"/>
      <c r="AM261" s="117"/>
      <c r="AN261" s="117"/>
      <c r="AO261" s="141"/>
      <c r="AP261" s="141"/>
      <c r="AQ261" s="141"/>
      <c r="AR261" s="141"/>
      <c r="AS261" s="141"/>
      <c r="AT261" s="141"/>
      <c r="AU261" s="67"/>
      <c r="AV261" s="44"/>
      <c r="AW261" s="67"/>
      <c r="AX261" s="78"/>
      <c r="AY261" s="127"/>
      <c r="AZ261" s="67"/>
      <c r="BA261" s="142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140"/>
      <c r="BX261" s="71"/>
      <c r="BY261" s="67"/>
      <c r="BZ261" s="67"/>
      <c r="CA261" s="67"/>
    </row>
    <row r="262" spans="1:79" s="28" customFormat="1" ht="16" customHeight="1">
      <c r="A262" s="39"/>
      <c r="B262" s="57"/>
      <c r="C262" s="67"/>
      <c r="D262" s="67"/>
      <c r="E262" s="39"/>
      <c r="F262" s="39"/>
      <c r="G262" s="39"/>
      <c r="H262" s="67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140"/>
      <c r="AE262" s="24"/>
      <c r="AF262" s="24"/>
      <c r="AG262" s="76"/>
      <c r="AH262" s="129"/>
      <c r="AI262" s="106"/>
      <c r="AK262" s="117"/>
      <c r="AL262" s="117"/>
      <c r="AM262" s="117"/>
      <c r="AN262" s="117"/>
      <c r="AO262" s="141"/>
      <c r="AP262" s="141"/>
      <c r="AQ262" s="141"/>
      <c r="AR262" s="141"/>
      <c r="AS262" s="141"/>
      <c r="AT262" s="141"/>
      <c r="AU262" s="67"/>
      <c r="AV262" s="44"/>
      <c r="AW262" s="67"/>
      <c r="AX262" s="78"/>
      <c r="AY262" s="127"/>
      <c r="AZ262" s="67"/>
      <c r="BA262" s="142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140"/>
      <c r="BX262" s="71"/>
      <c r="BY262" s="67"/>
      <c r="BZ262" s="67"/>
      <c r="CA262" s="67"/>
    </row>
    <row r="263" spans="1:79" s="28" customFormat="1" ht="16" customHeight="1">
      <c r="A263" s="39"/>
      <c r="B263" s="57"/>
      <c r="C263" s="67"/>
      <c r="D263" s="67"/>
      <c r="E263" s="39"/>
      <c r="F263" s="39"/>
      <c r="G263" s="39"/>
      <c r="H263" s="67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140"/>
      <c r="AE263" s="24"/>
      <c r="AF263" s="24"/>
      <c r="AG263" s="76"/>
      <c r="AH263" s="129"/>
      <c r="AI263" s="106"/>
      <c r="AK263" s="117"/>
      <c r="AL263" s="117"/>
      <c r="AM263" s="117"/>
      <c r="AN263" s="117"/>
      <c r="AO263" s="141"/>
      <c r="AP263" s="141"/>
      <c r="AQ263" s="141"/>
      <c r="AR263" s="141"/>
      <c r="AS263" s="141"/>
      <c r="AT263" s="141"/>
      <c r="AU263" s="67"/>
      <c r="AV263" s="44"/>
      <c r="AW263" s="67"/>
      <c r="AX263" s="78"/>
      <c r="AY263" s="127"/>
      <c r="AZ263" s="67"/>
      <c r="BA263" s="142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140"/>
      <c r="BX263" s="71"/>
      <c r="BY263" s="67"/>
      <c r="BZ263" s="67"/>
      <c r="CA263" s="67"/>
    </row>
    <row r="264" spans="1:79" s="28" customFormat="1" ht="16" customHeight="1">
      <c r="A264" s="39"/>
      <c r="B264" s="57"/>
      <c r="C264" s="67"/>
      <c r="D264" s="67"/>
      <c r="E264" s="39"/>
      <c r="F264" s="39"/>
      <c r="G264" s="39"/>
      <c r="H264" s="67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140"/>
      <c r="AE264" s="24"/>
      <c r="AF264" s="24"/>
      <c r="AG264" s="76"/>
      <c r="AH264" s="129"/>
      <c r="AI264" s="106"/>
      <c r="AK264" s="117"/>
      <c r="AL264" s="117"/>
      <c r="AM264" s="117"/>
      <c r="AN264" s="117"/>
      <c r="AO264" s="141"/>
      <c r="AP264" s="141"/>
      <c r="AQ264" s="141"/>
      <c r="AR264" s="141"/>
      <c r="AS264" s="141"/>
      <c r="AT264" s="141"/>
      <c r="AU264" s="67"/>
      <c r="AV264" s="44"/>
      <c r="AW264" s="67"/>
      <c r="AX264" s="78"/>
      <c r="AY264" s="127"/>
      <c r="AZ264" s="67"/>
      <c r="BA264" s="142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140"/>
      <c r="BX264" s="71"/>
      <c r="BY264" s="67"/>
      <c r="BZ264" s="67"/>
      <c r="CA264" s="67"/>
    </row>
    <row r="265" spans="1:79" s="28" customFormat="1" ht="16" customHeight="1">
      <c r="A265" s="39"/>
      <c r="B265" s="57"/>
      <c r="C265" s="67"/>
      <c r="D265" s="67"/>
      <c r="E265" s="39"/>
      <c r="F265" s="39"/>
      <c r="G265" s="39"/>
      <c r="H265" s="67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140"/>
      <c r="AE265" s="24"/>
      <c r="AF265" s="24"/>
      <c r="AG265" s="76"/>
      <c r="AH265" s="129"/>
      <c r="AI265" s="106"/>
      <c r="AK265" s="117"/>
      <c r="AL265" s="117"/>
      <c r="AM265" s="117"/>
      <c r="AN265" s="117"/>
      <c r="AO265" s="141"/>
      <c r="AP265" s="141"/>
      <c r="AQ265" s="141"/>
      <c r="AR265" s="141"/>
      <c r="AS265" s="141"/>
      <c r="AT265" s="141"/>
      <c r="AU265" s="67"/>
      <c r="AV265" s="44"/>
      <c r="AW265" s="67"/>
      <c r="AX265" s="78"/>
      <c r="AY265" s="127"/>
      <c r="AZ265" s="67"/>
      <c r="BA265" s="142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140"/>
      <c r="BX265" s="71"/>
      <c r="BY265" s="67"/>
      <c r="BZ265" s="67"/>
      <c r="CA265" s="67"/>
    </row>
    <row r="266" spans="1:79" s="28" customFormat="1" ht="16" customHeight="1">
      <c r="A266" s="39"/>
      <c r="B266" s="57"/>
      <c r="C266" s="67"/>
      <c r="D266" s="67"/>
      <c r="E266" s="39"/>
      <c r="F266" s="39"/>
      <c r="G266" s="39"/>
      <c r="H266" s="67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140"/>
      <c r="AE266" s="24"/>
      <c r="AF266" s="24"/>
      <c r="AG266" s="76"/>
      <c r="AH266" s="129"/>
      <c r="AI266" s="106"/>
      <c r="AK266" s="117"/>
      <c r="AL266" s="117"/>
      <c r="AM266" s="117"/>
      <c r="AN266" s="117"/>
      <c r="AO266" s="141"/>
      <c r="AP266" s="141"/>
      <c r="AQ266" s="141"/>
      <c r="AR266" s="141"/>
      <c r="AS266" s="141"/>
      <c r="AT266" s="141"/>
      <c r="AU266" s="67"/>
      <c r="AV266" s="44"/>
      <c r="AW266" s="67"/>
      <c r="AX266" s="78"/>
      <c r="AY266" s="127"/>
      <c r="AZ266" s="67"/>
      <c r="BA266" s="142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140"/>
      <c r="BX266" s="71"/>
      <c r="BY266" s="67"/>
      <c r="BZ266" s="67"/>
      <c r="CA266" s="67"/>
    </row>
    <row r="267" spans="1:79" s="28" customFormat="1" ht="16" customHeight="1">
      <c r="A267" s="39"/>
      <c r="B267" s="57"/>
      <c r="C267" s="67"/>
      <c r="D267" s="67"/>
      <c r="E267" s="39"/>
      <c r="F267" s="39"/>
      <c r="G267" s="39"/>
      <c r="H267" s="67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140"/>
      <c r="AE267" s="24"/>
      <c r="AF267" s="24"/>
      <c r="AG267" s="76"/>
      <c r="AH267" s="129"/>
      <c r="AI267" s="106"/>
      <c r="AK267" s="117"/>
      <c r="AL267" s="117"/>
      <c r="AM267" s="117"/>
      <c r="AN267" s="117"/>
      <c r="AO267" s="141"/>
      <c r="AP267" s="141"/>
      <c r="AQ267" s="141"/>
      <c r="AR267" s="141"/>
      <c r="AS267" s="141"/>
      <c r="AT267" s="141"/>
      <c r="AU267" s="67"/>
      <c r="AV267" s="44"/>
      <c r="AW267" s="67"/>
      <c r="AX267" s="78"/>
      <c r="AY267" s="127"/>
      <c r="AZ267" s="67"/>
      <c r="BA267" s="142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140"/>
      <c r="BX267" s="71"/>
      <c r="BY267" s="67"/>
      <c r="BZ267" s="67"/>
      <c r="CA267" s="67"/>
    </row>
    <row r="268" spans="1:79" s="28" customFormat="1" ht="16" customHeight="1">
      <c r="A268" s="39"/>
      <c r="B268" s="57"/>
      <c r="C268" s="67"/>
      <c r="D268" s="67"/>
      <c r="E268" s="39"/>
      <c r="F268" s="39"/>
      <c r="G268" s="39"/>
      <c r="H268" s="67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140"/>
      <c r="AE268" s="24"/>
      <c r="AF268" s="24"/>
      <c r="AG268" s="76"/>
      <c r="AH268" s="129"/>
      <c r="AI268" s="106"/>
      <c r="AK268" s="117"/>
      <c r="AL268" s="117"/>
      <c r="AM268" s="117"/>
      <c r="AN268" s="117"/>
      <c r="AO268" s="141"/>
      <c r="AP268" s="141"/>
      <c r="AQ268" s="141"/>
      <c r="AR268" s="141"/>
      <c r="AS268" s="141"/>
      <c r="AT268" s="141"/>
      <c r="AU268" s="67"/>
      <c r="AV268" s="44"/>
      <c r="AW268" s="67"/>
      <c r="AX268" s="78"/>
      <c r="AY268" s="127"/>
      <c r="AZ268" s="67"/>
      <c r="BA268" s="142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140"/>
      <c r="BX268" s="71"/>
      <c r="BY268" s="67"/>
      <c r="BZ268" s="67"/>
      <c r="CA268" s="67"/>
    </row>
    <row r="269" spans="1:79" s="28" customFormat="1" ht="16" customHeight="1">
      <c r="A269" s="39"/>
      <c r="B269" s="57"/>
      <c r="C269" s="67"/>
      <c r="D269" s="67"/>
      <c r="E269" s="39"/>
      <c r="F269" s="39"/>
      <c r="G269" s="39"/>
      <c r="H269" s="67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140"/>
      <c r="AE269" s="24"/>
      <c r="AF269" s="24"/>
      <c r="AG269" s="76"/>
      <c r="AH269" s="129"/>
      <c r="AI269" s="106"/>
      <c r="AK269" s="117"/>
      <c r="AL269" s="117"/>
      <c r="AM269" s="117"/>
      <c r="AN269" s="117"/>
      <c r="AO269" s="141"/>
      <c r="AP269" s="141"/>
      <c r="AQ269" s="141"/>
      <c r="AR269" s="141"/>
      <c r="AS269" s="141"/>
      <c r="AT269" s="141"/>
      <c r="AU269" s="67"/>
      <c r="AV269" s="44"/>
      <c r="AW269" s="67"/>
      <c r="AX269" s="78"/>
      <c r="AY269" s="127"/>
      <c r="AZ269" s="67"/>
      <c r="BA269" s="142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140"/>
      <c r="BX269" s="71"/>
      <c r="BY269" s="67"/>
      <c r="BZ269" s="67"/>
      <c r="CA269" s="67"/>
    </row>
    <row r="270" spans="1:79" s="28" customFormat="1" ht="16" customHeight="1">
      <c r="A270" s="39"/>
      <c r="B270" s="57"/>
      <c r="C270" s="67"/>
      <c r="D270" s="67"/>
      <c r="E270" s="39"/>
      <c r="F270" s="39"/>
      <c r="G270" s="39"/>
      <c r="H270" s="67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140"/>
      <c r="AE270" s="24"/>
      <c r="AF270" s="24"/>
      <c r="AG270" s="76"/>
      <c r="AH270" s="129"/>
      <c r="AI270" s="106"/>
      <c r="AK270" s="117"/>
      <c r="AL270" s="117"/>
      <c r="AM270" s="117"/>
      <c r="AN270" s="117"/>
      <c r="AO270" s="141"/>
      <c r="AP270" s="141"/>
      <c r="AQ270" s="141"/>
      <c r="AR270" s="141"/>
      <c r="AS270" s="141"/>
      <c r="AT270" s="141"/>
      <c r="AU270" s="67"/>
      <c r="AV270" s="44"/>
      <c r="AW270" s="67"/>
      <c r="AX270" s="78"/>
      <c r="AY270" s="127"/>
      <c r="AZ270" s="67"/>
      <c r="BA270" s="142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140"/>
      <c r="BX270" s="71"/>
      <c r="BY270" s="67"/>
      <c r="BZ270" s="67"/>
      <c r="CA270" s="67"/>
    </row>
    <row r="271" spans="1:79" s="28" customFormat="1" ht="16" customHeight="1">
      <c r="A271" s="39"/>
      <c r="B271" s="57"/>
      <c r="C271" s="67"/>
      <c r="D271" s="67"/>
      <c r="E271" s="39"/>
      <c r="F271" s="39"/>
      <c r="G271" s="39"/>
      <c r="H271" s="67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140"/>
      <c r="AE271" s="24"/>
      <c r="AF271" s="24"/>
      <c r="AG271" s="76"/>
      <c r="AH271" s="129"/>
      <c r="AI271" s="106"/>
      <c r="AK271" s="117"/>
      <c r="AL271" s="117"/>
      <c r="AM271" s="117"/>
      <c r="AN271" s="117"/>
      <c r="AO271" s="141"/>
      <c r="AP271" s="141"/>
      <c r="AQ271" s="141"/>
      <c r="AR271" s="141"/>
      <c r="AS271" s="141"/>
      <c r="AT271" s="141"/>
      <c r="AU271" s="67"/>
      <c r="AV271" s="44"/>
      <c r="AW271" s="67"/>
      <c r="AX271" s="78"/>
      <c r="AY271" s="127"/>
      <c r="AZ271" s="67"/>
      <c r="BA271" s="142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140"/>
      <c r="BX271" s="71"/>
      <c r="BY271" s="67"/>
      <c r="BZ271" s="67"/>
      <c r="CA271" s="67"/>
    </row>
    <row r="272" spans="1:79" s="28" customFormat="1" ht="16" customHeight="1">
      <c r="A272" s="39"/>
      <c r="B272" s="57"/>
      <c r="C272" s="67"/>
      <c r="D272" s="67"/>
      <c r="E272" s="39"/>
      <c r="F272" s="39"/>
      <c r="G272" s="39"/>
      <c r="H272" s="67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140"/>
      <c r="AE272" s="24"/>
      <c r="AF272" s="24"/>
      <c r="AG272" s="76"/>
      <c r="AH272" s="129"/>
      <c r="AI272" s="106"/>
      <c r="AK272" s="117"/>
      <c r="AL272" s="117"/>
      <c r="AM272" s="117"/>
      <c r="AN272" s="117"/>
      <c r="AO272" s="141"/>
      <c r="AP272" s="141"/>
      <c r="AQ272" s="141"/>
      <c r="AR272" s="141"/>
      <c r="AS272" s="141"/>
      <c r="AT272" s="141"/>
      <c r="AU272" s="67"/>
      <c r="AV272" s="44"/>
      <c r="AW272" s="67"/>
      <c r="AX272" s="78"/>
      <c r="AY272" s="127"/>
      <c r="AZ272" s="67"/>
      <c r="BA272" s="142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140"/>
      <c r="BX272" s="71"/>
      <c r="BY272" s="67"/>
      <c r="BZ272" s="67"/>
      <c r="CA272" s="67"/>
    </row>
    <row r="273" spans="1:79" s="28" customFormat="1" ht="16" customHeight="1">
      <c r="A273" s="39"/>
      <c r="B273" s="57"/>
      <c r="C273" s="67"/>
      <c r="D273" s="67"/>
      <c r="E273" s="39"/>
      <c r="F273" s="39"/>
      <c r="G273" s="39"/>
      <c r="H273" s="67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140"/>
      <c r="AE273" s="24"/>
      <c r="AF273" s="24"/>
      <c r="AG273" s="76"/>
      <c r="AH273" s="129"/>
      <c r="AI273" s="106"/>
      <c r="AK273" s="117"/>
      <c r="AL273" s="117"/>
      <c r="AM273" s="117"/>
      <c r="AN273" s="117"/>
      <c r="AO273" s="141"/>
      <c r="AP273" s="141"/>
      <c r="AQ273" s="141"/>
      <c r="AR273" s="141"/>
      <c r="AS273" s="141"/>
      <c r="AT273" s="141"/>
      <c r="AU273" s="67"/>
      <c r="AV273" s="44"/>
      <c r="AW273" s="67"/>
      <c r="AX273" s="78"/>
      <c r="AY273" s="127"/>
      <c r="AZ273" s="67"/>
      <c r="BA273" s="142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140"/>
      <c r="BX273" s="71"/>
      <c r="BY273" s="67"/>
      <c r="BZ273" s="67"/>
      <c r="CA273" s="67"/>
    </row>
    <row r="274" spans="1:79" s="28" customFormat="1" ht="16" customHeight="1">
      <c r="A274" s="39"/>
      <c r="B274" s="57"/>
      <c r="C274" s="67"/>
      <c r="D274" s="67"/>
      <c r="E274" s="39"/>
      <c r="F274" s="39"/>
      <c r="G274" s="39"/>
      <c r="H274" s="67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140"/>
      <c r="AE274" s="24"/>
      <c r="AF274" s="24"/>
      <c r="AG274" s="76"/>
      <c r="AH274" s="129"/>
      <c r="AI274" s="106"/>
      <c r="AK274" s="117"/>
      <c r="AL274" s="117"/>
      <c r="AM274" s="117"/>
      <c r="AN274" s="117"/>
      <c r="AO274" s="141"/>
      <c r="AP274" s="141"/>
      <c r="AQ274" s="141"/>
      <c r="AR274" s="141"/>
      <c r="AS274" s="141"/>
      <c r="AT274" s="141"/>
      <c r="AU274" s="67"/>
      <c r="AV274" s="44"/>
      <c r="AW274" s="67"/>
      <c r="AX274" s="78"/>
      <c r="AY274" s="127"/>
      <c r="AZ274" s="67"/>
      <c r="BA274" s="142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140"/>
      <c r="BX274" s="71"/>
      <c r="BY274" s="67"/>
      <c r="BZ274" s="67"/>
      <c r="CA274" s="67"/>
    </row>
    <row r="275" spans="1:79" s="28" customFormat="1" ht="16" customHeight="1">
      <c r="A275" s="39"/>
      <c r="B275" s="57"/>
      <c r="C275" s="67"/>
      <c r="D275" s="67"/>
      <c r="E275" s="39"/>
      <c r="F275" s="39"/>
      <c r="G275" s="39"/>
      <c r="H275" s="67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140"/>
      <c r="AE275" s="24"/>
      <c r="AF275" s="24"/>
      <c r="AG275" s="76"/>
      <c r="AH275" s="129"/>
      <c r="AI275" s="106"/>
      <c r="AK275" s="117"/>
      <c r="AL275" s="117"/>
      <c r="AM275" s="117"/>
      <c r="AN275" s="117"/>
      <c r="AO275" s="141"/>
      <c r="AP275" s="141"/>
      <c r="AQ275" s="141"/>
      <c r="AR275" s="141"/>
      <c r="AS275" s="141"/>
      <c r="AT275" s="141"/>
      <c r="AU275" s="67"/>
      <c r="AV275" s="44"/>
      <c r="AW275" s="67"/>
      <c r="AX275" s="78"/>
      <c r="AY275" s="127"/>
      <c r="AZ275" s="67"/>
      <c r="BA275" s="142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140"/>
      <c r="BX275" s="71"/>
      <c r="BY275" s="67"/>
      <c r="BZ275" s="67"/>
      <c r="CA275" s="67"/>
    </row>
    <row r="276" spans="1:79" s="28" customFormat="1" ht="16" customHeight="1">
      <c r="A276" s="39"/>
      <c r="B276" s="57"/>
      <c r="C276" s="67"/>
      <c r="D276" s="67"/>
      <c r="E276" s="39"/>
      <c r="F276" s="39"/>
      <c r="G276" s="39"/>
      <c r="H276" s="67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140"/>
      <c r="AE276" s="24"/>
      <c r="AF276" s="24"/>
      <c r="AG276" s="76"/>
      <c r="AH276" s="129"/>
      <c r="AI276" s="106"/>
      <c r="AK276" s="117"/>
      <c r="AL276" s="117"/>
      <c r="AM276" s="117"/>
      <c r="AN276" s="117"/>
      <c r="AO276" s="141"/>
      <c r="AP276" s="141"/>
      <c r="AQ276" s="141"/>
      <c r="AR276" s="141"/>
      <c r="AS276" s="141"/>
      <c r="AT276" s="141"/>
      <c r="AU276" s="67"/>
      <c r="AV276" s="44"/>
      <c r="AW276" s="67"/>
      <c r="AX276" s="78"/>
      <c r="AY276" s="127"/>
      <c r="AZ276" s="67"/>
      <c r="BA276" s="142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140"/>
      <c r="BX276" s="71"/>
      <c r="BY276" s="67"/>
      <c r="BZ276" s="67"/>
      <c r="CA276" s="67"/>
    </row>
    <row r="277" spans="1:79" s="28" customFormat="1" ht="16" customHeight="1">
      <c r="A277" s="39"/>
      <c r="B277" s="57"/>
      <c r="C277" s="67"/>
      <c r="D277" s="67"/>
      <c r="E277" s="39"/>
      <c r="F277" s="39"/>
      <c r="G277" s="39"/>
      <c r="H277" s="67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140"/>
      <c r="AE277" s="24"/>
      <c r="AF277" s="24"/>
      <c r="AG277" s="76"/>
      <c r="AH277" s="129"/>
      <c r="AI277" s="106"/>
      <c r="AK277" s="117"/>
      <c r="AL277" s="117"/>
      <c r="AM277" s="117"/>
      <c r="AN277" s="117"/>
      <c r="AO277" s="141"/>
      <c r="AP277" s="141"/>
      <c r="AQ277" s="141"/>
      <c r="AR277" s="141"/>
      <c r="AS277" s="141"/>
      <c r="AT277" s="141"/>
      <c r="AU277" s="67"/>
      <c r="AV277" s="44"/>
      <c r="AW277" s="67"/>
      <c r="AX277" s="78"/>
      <c r="AY277" s="127"/>
      <c r="AZ277" s="67"/>
      <c r="BA277" s="142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140"/>
      <c r="BX277" s="71"/>
      <c r="BY277" s="67"/>
      <c r="BZ277" s="67"/>
      <c r="CA277" s="67"/>
    </row>
    <row r="278" spans="1:79" s="28" customFormat="1" ht="16" customHeight="1">
      <c r="A278" s="39"/>
      <c r="B278" s="57"/>
      <c r="C278" s="67"/>
      <c r="D278" s="67"/>
      <c r="E278" s="39"/>
      <c r="F278" s="39"/>
      <c r="G278" s="39"/>
      <c r="H278" s="67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140"/>
      <c r="AE278" s="24"/>
      <c r="AF278" s="24"/>
      <c r="AG278" s="76"/>
      <c r="AH278" s="129"/>
      <c r="AI278" s="106"/>
      <c r="AK278" s="117"/>
      <c r="AL278" s="117"/>
      <c r="AM278" s="117"/>
      <c r="AN278" s="117"/>
      <c r="AO278" s="141"/>
      <c r="AP278" s="141"/>
      <c r="AQ278" s="141"/>
      <c r="AR278" s="141"/>
      <c r="AS278" s="141"/>
      <c r="AT278" s="141"/>
      <c r="AU278" s="67"/>
      <c r="AV278" s="44"/>
      <c r="AW278" s="67"/>
      <c r="AX278" s="78"/>
      <c r="AY278" s="127"/>
      <c r="AZ278" s="67"/>
      <c r="BA278" s="142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140"/>
      <c r="BX278" s="71"/>
      <c r="BY278" s="67"/>
      <c r="BZ278" s="67"/>
      <c r="CA278" s="67"/>
    </row>
    <row r="279" spans="1:79" s="28" customFormat="1" ht="16" customHeight="1">
      <c r="A279" s="39"/>
      <c r="B279" s="57"/>
      <c r="C279" s="67"/>
      <c r="D279" s="67"/>
      <c r="E279" s="39"/>
      <c r="F279" s="39"/>
      <c r="G279" s="39"/>
      <c r="H279" s="67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140"/>
      <c r="AE279" s="24"/>
      <c r="AF279" s="24"/>
      <c r="AG279" s="76"/>
      <c r="AH279" s="129"/>
      <c r="AI279" s="106"/>
      <c r="AK279" s="117"/>
      <c r="AL279" s="117"/>
      <c r="AM279" s="117"/>
      <c r="AN279" s="117"/>
      <c r="AO279" s="141"/>
      <c r="AP279" s="141"/>
      <c r="AQ279" s="141"/>
      <c r="AR279" s="141"/>
      <c r="AS279" s="141"/>
      <c r="AT279" s="141"/>
      <c r="AU279" s="67"/>
      <c r="AV279" s="44"/>
      <c r="AW279" s="67"/>
      <c r="AX279" s="78"/>
      <c r="AY279" s="127"/>
      <c r="AZ279" s="67"/>
      <c r="BA279" s="142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140"/>
      <c r="BX279" s="71"/>
      <c r="BY279" s="67"/>
      <c r="BZ279" s="67"/>
      <c r="CA279" s="67"/>
    </row>
    <row r="280" spans="1:79" s="28" customFormat="1" ht="16" customHeight="1">
      <c r="A280" s="39"/>
      <c r="B280" s="57"/>
      <c r="C280" s="67"/>
      <c r="D280" s="67"/>
      <c r="E280" s="39"/>
      <c r="F280" s="39"/>
      <c r="G280" s="39"/>
      <c r="H280" s="67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140"/>
      <c r="AE280" s="24"/>
      <c r="AF280" s="24"/>
      <c r="AG280" s="76"/>
      <c r="AH280" s="129"/>
      <c r="AI280" s="106"/>
      <c r="AK280" s="117"/>
      <c r="AL280" s="117"/>
      <c r="AM280" s="117"/>
      <c r="AN280" s="117"/>
      <c r="AO280" s="141"/>
      <c r="AP280" s="141"/>
      <c r="AQ280" s="141"/>
      <c r="AR280" s="141"/>
      <c r="AS280" s="141"/>
      <c r="AT280" s="141"/>
      <c r="AU280" s="67"/>
      <c r="AV280" s="44"/>
      <c r="AW280" s="67"/>
      <c r="AX280" s="78"/>
      <c r="AY280" s="127"/>
      <c r="AZ280" s="67"/>
      <c r="BA280" s="142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140"/>
      <c r="BX280" s="71"/>
      <c r="BY280" s="67"/>
      <c r="BZ280" s="67"/>
      <c r="CA280" s="67"/>
    </row>
    <row r="281" spans="1:79" s="28" customFormat="1" ht="16" customHeight="1">
      <c r="A281" s="39"/>
      <c r="B281" s="57"/>
      <c r="C281" s="67"/>
      <c r="D281" s="67"/>
      <c r="E281" s="39"/>
      <c r="F281" s="39"/>
      <c r="G281" s="39"/>
      <c r="H281" s="67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140"/>
      <c r="AE281" s="24"/>
      <c r="AF281" s="24"/>
      <c r="AG281" s="76"/>
      <c r="AH281" s="129"/>
      <c r="AI281" s="106"/>
      <c r="AK281" s="117"/>
      <c r="AL281" s="117"/>
      <c r="AM281" s="117"/>
      <c r="AN281" s="117"/>
      <c r="AO281" s="141"/>
      <c r="AP281" s="141"/>
      <c r="AQ281" s="141"/>
      <c r="AR281" s="141"/>
      <c r="AS281" s="141"/>
      <c r="AT281" s="141"/>
      <c r="AU281" s="67"/>
      <c r="AV281" s="44"/>
      <c r="AW281" s="67"/>
      <c r="AX281" s="78"/>
      <c r="AY281" s="127"/>
      <c r="AZ281" s="67"/>
      <c r="BA281" s="142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140"/>
      <c r="BX281" s="71"/>
      <c r="BY281" s="67"/>
      <c r="BZ281" s="67"/>
      <c r="CA281" s="67"/>
    </row>
    <row r="282" spans="1:79" s="28" customFormat="1" ht="16" customHeight="1">
      <c r="A282" s="39"/>
      <c r="B282" s="57"/>
      <c r="C282" s="67"/>
      <c r="D282" s="67"/>
      <c r="E282" s="39"/>
      <c r="F282" s="39"/>
      <c r="G282" s="39"/>
      <c r="H282" s="67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140"/>
      <c r="AE282" s="24"/>
      <c r="AF282" s="24"/>
      <c r="AG282" s="76"/>
      <c r="AH282" s="129"/>
      <c r="AI282" s="106"/>
      <c r="AK282" s="117"/>
      <c r="AL282" s="117"/>
      <c r="AM282" s="117"/>
      <c r="AN282" s="117"/>
      <c r="AO282" s="141"/>
      <c r="AP282" s="141"/>
      <c r="AQ282" s="141"/>
      <c r="AR282" s="141"/>
      <c r="AS282" s="141"/>
      <c r="AT282" s="141"/>
      <c r="AU282" s="67"/>
      <c r="AV282" s="44"/>
      <c r="AW282" s="67"/>
      <c r="AX282" s="78"/>
      <c r="AY282" s="127"/>
      <c r="AZ282" s="67"/>
      <c r="BA282" s="142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140"/>
      <c r="BX282" s="71"/>
      <c r="BY282" s="67"/>
      <c r="BZ282" s="67"/>
      <c r="CA282" s="67"/>
    </row>
    <row r="283" spans="1:79" s="28" customFormat="1" ht="16" customHeight="1">
      <c r="A283" s="39"/>
      <c r="B283" s="57"/>
      <c r="C283" s="67"/>
      <c r="D283" s="67"/>
      <c r="E283" s="39"/>
      <c r="F283" s="39"/>
      <c r="G283" s="39"/>
      <c r="H283" s="67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140"/>
      <c r="AE283" s="24"/>
      <c r="AF283" s="24"/>
      <c r="AG283" s="76"/>
      <c r="AH283" s="129"/>
      <c r="AI283" s="106"/>
      <c r="AK283" s="117"/>
      <c r="AL283" s="117"/>
      <c r="AM283" s="117"/>
      <c r="AN283" s="117"/>
      <c r="AO283" s="141"/>
      <c r="AP283" s="141"/>
      <c r="AQ283" s="141"/>
      <c r="AR283" s="141"/>
      <c r="AS283" s="141"/>
      <c r="AT283" s="141"/>
      <c r="AU283" s="67"/>
      <c r="AV283" s="44"/>
      <c r="AW283" s="67"/>
      <c r="AX283" s="78"/>
      <c r="AY283" s="127"/>
      <c r="AZ283" s="67"/>
      <c r="BA283" s="142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140"/>
      <c r="BX283" s="71"/>
      <c r="BY283" s="67"/>
      <c r="BZ283" s="67"/>
      <c r="CA283" s="67"/>
    </row>
    <row r="284" spans="1:79" s="28" customFormat="1" ht="16" customHeight="1">
      <c r="A284" s="39"/>
      <c r="B284" s="57"/>
      <c r="C284" s="67"/>
      <c r="D284" s="67"/>
      <c r="E284" s="39"/>
      <c r="F284" s="39"/>
      <c r="G284" s="39"/>
      <c r="H284" s="67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140"/>
      <c r="AE284" s="24"/>
      <c r="AF284" s="24"/>
      <c r="AG284" s="76"/>
      <c r="AH284" s="129"/>
      <c r="AI284" s="106"/>
      <c r="AK284" s="117"/>
      <c r="AL284" s="117"/>
      <c r="AM284" s="117"/>
      <c r="AN284" s="117"/>
      <c r="AO284" s="141"/>
      <c r="AP284" s="141"/>
      <c r="AQ284" s="141"/>
      <c r="AR284" s="141"/>
      <c r="AS284" s="141"/>
      <c r="AT284" s="141"/>
      <c r="AU284" s="67"/>
      <c r="AV284" s="44"/>
      <c r="AW284" s="67"/>
      <c r="AX284" s="78"/>
      <c r="AY284" s="127"/>
      <c r="AZ284" s="67"/>
      <c r="BA284" s="142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140"/>
      <c r="BX284" s="71"/>
      <c r="BY284" s="67"/>
      <c r="BZ284" s="67"/>
      <c r="CA284" s="67"/>
    </row>
    <row r="285" spans="1:79" s="28" customFormat="1" ht="16" customHeight="1">
      <c r="A285" s="39"/>
      <c r="B285" s="57"/>
      <c r="C285" s="67"/>
      <c r="D285" s="67"/>
      <c r="E285" s="39"/>
      <c r="F285" s="39"/>
      <c r="G285" s="39"/>
      <c r="H285" s="67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140"/>
      <c r="AE285" s="24"/>
      <c r="AF285" s="24"/>
      <c r="AG285" s="76"/>
      <c r="AH285" s="129"/>
      <c r="AI285" s="106"/>
      <c r="AK285" s="117"/>
      <c r="AL285" s="117"/>
      <c r="AM285" s="117"/>
      <c r="AN285" s="117"/>
      <c r="AO285" s="141"/>
      <c r="AP285" s="141"/>
      <c r="AQ285" s="141"/>
      <c r="AR285" s="141"/>
      <c r="AS285" s="141"/>
      <c r="AT285" s="141"/>
      <c r="AU285" s="67"/>
      <c r="AV285" s="44"/>
      <c r="AW285" s="67"/>
      <c r="AX285" s="78"/>
      <c r="AY285" s="127"/>
      <c r="AZ285" s="67"/>
      <c r="BA285" s="142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140"/>
      <c r="BX285" s="71"/>
      <c r="BY285" s="67"/>
      <c r="BZ285" s="67"/>
      <c r="CA285" s="67"/>
    </row>
    <row r="286" spans="1:79" s="28" customFormat="1" ht="16" customHeight="1">
      <c r="A286" s="39"/>
      <c r="B286" s="57"/>
      <c r="C286" s="67"/>
      <c r="D286" s="67"/>
      <c r="E286" s="39"/>
      <c r="F286" s="39"/>
      <c r="G286" s="39"/>
      <c r="H286" s="67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140"/>
      <c r="AE286" s="24"/>
      <c r="AF286" s="24"/>
      <c r="AG286" s="76"/>
      <c r="AH286" s="129"/>
      <c r="AI286" s="106"/>
      <c r="AK286" s="117"/>
      <c r="AL286" s="117"/>
      <c r="AM286" s="117"/>
      <c r="AN286" s="117"/>
      <c r="AO286" s="141"/>
      <c r="AP286" s="141"/>
      <c r="AQ286" s="141"/>
      <c r="AR286" s="141"/>
      <c r="AS286" s="141"/>
      <c r="AT286" s="141"/>
      <c r="AU286" s="67"/>
      <c r="AV286" s="44"/>
      <c r="AW286" s="67"/>
      <c r="AX286" s="78"/>
      <c r="AY286" s="127"/>
      <c r="AZ286" s="67"/>
      <c r="BA286" s="142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140"/>
      <c r="BX286" s="71"/>
      <c r="BY286" s="67"/>
      <c r="BZ286" s="67"/>
      <c r="CA286" s="67"/>
    </row>
    <row r="287" spans="1:79" s="28" customFormat="1" ht="16" customHeight="1">
      <c r="A287" s="39"/>
      <c r="B287" s="57"/>
      <c r="C287" s="67"/>
      <c r="D287" s="67"/>
      <c r="E287" s="39"/>
      <c r="F287" s="39"/>
      <c r="G287" s="39"/>
      <c r="H287" s="67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140"/>
      <c r="AE287" s="24"/>
      <c r="AF287" s="24"/>
      <c r="AG287" s="76"/>
      <c r="AH287" s="129"/>
      <c r="AI287" s="106"/>
      <c r="AK287" s="117"/>
      <c r="AL287" s="117"/>
      <c r="AM287" s="117"/>
      <c r="AN287" s="117"/>
      <c r="AO287" s="141"/>
      <c r="AP287" s="141"/>
      <c r="AQ287" s="141"/>
      <c r="AR287" s="141"/>
      <c r="AS287" s="141"/>
      <c r="AT287" s="141"/>
      <c r="AU287" s="67"/>
      <c r="AV287" s="44"/>
      <c r="AW287" s="67"/>
      <c r="AX287" s="78"/>
      <c r="AY287" s="127"/>
      <c r="AZ287" s="67"/>
      <c r="BA287" s="142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140"/>
      <c r="BX287" s="71"/>
      <c r="BY287" s="67"/>
      <c r="BZ287" s="67"/>
      <c r="CA287" s="67"/>
    </row>
    <row r="288" spans="1:79" s="28" customFormat="1" ht="16" customHeight="1">
      <c r="A288" s="39"/>
      <c r="B288" s="57"/>
      <c r="C288" s="67"/>
      <c r="D288" s="67"/>
      <c r="E288" s="39"/>
      <c r="F288" s="39"/>
      <c r="G288" s="39"/>
      <c r="H288" s="67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140"/>
      <c r="AE288" s="24"/>
      <c r="AF288" s="24"/>
      <c r="AG288" s="76"/>
      <c r="AH288" s="129"/>
      <c r="AI288" s="106"/>
      <c r="AK288" s="117"/>
      <c r="AL288" s="117"/>
      <c r="AM288" s="117"/>
      <c r="AN288" s="117"/>
      <c r="AO288" s="141"/>
      <c r="AP288" s="141"/>
      <c r="AQ288" s="141"/>
      <c r="AR288" s="141"/>
      <c r="AS288" s="141"/>
      <c r="AT288" s="141"/>
      <c r="AU288" s="67"/>
      <c r="AV288" s="44"/>
      <c r="AW288" s="67"/>
      <c r="AX288" s="78"/>
      <c r="AY288" s="127"/>
      <c r="AZ288" s="67"/>
      <c r="BA288" s="142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140"/>
      <c r="BX288" s="71"/>
      <c r="BY288" s="67"/>
      <c r="BZ288" s="67"/>
      <c r="CA288" s="67"/>
    </row>
    <row r="289" spans="1:79" s="28" customFormat="1" ht="16" customHeight="1">
      <c r="A289" s="39"/>
      <c r="B289" s="57"/>
      <c r="C289" s="67"/>
      <c r="D289" s="67"/>
      <c r="E289" s="39"/>
      <c r="F289" s="39"/>
      <c r="G289" s="39"/>
      <c r="H289" s="67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140"/>
      <c r="AE289" s="24"/>
      <c r="AF289" s="24"/>
      <c r="AG289" s="76"/>
      <c r="AH289" s="129"/>
      <c r="AI289" s="106"/>
      <c r="AK289" s="117"/>
      <c r="AL289" s="117"/>
      <c r="AM289" s="117"/>
      <c r="AN289" s="117"/>
      <c r="AO289" s="141"/>
      <c r="AP289" s="141"/>
      <c r="AQ289" s="141"/>
      <c r="AR289" s="141"/>
      <c r="AS289" s="141"/>
      <c r="AT289" s="141"/>
      <c r="AU289" s="67"/>
      <c r="AV289" s="44"/>
      <c r="AW289" s="67"/>
      <c r="AX289" s="78"/>
      <c r="AY289" s="127"/>
      <c r="AZ289" s="67"/>
      <c r="BA289" s="142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140"/>
      <c r="BX289" s="71"/>
      <c r="BY289" s="67"/>
      <c r="BZ289" s="67"/>
      <c r="CA289" s="67"/>
    </row>
    <row r="290" spans="1:79" s="28" customFormat="1" ht="16" customHeight="1">
      <c r="A290" s="39"/>
      <c r="B290" s="57"/>
      <c r="C290" s="67"/>
      <c r="D290" s="67"/>
      <c r="E290" s="39"/>
      <c r="F290" s="39"/>
      <c r="G290" s="39"/>
      <c r="H290" s="67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140"/>
      <c r="AE290" s="24"/>
      <c r="AF290" s="24"/>
      <c r="AG290" s="76"/>
      <c r="AH290" s="129"/>
      <c r="AI290" s="106"/>
      <c r="AK290" s="117"/>
      <c r="AL290" s="117"/>
      <c r="AM290" s="117"/>
      <c r="AN290" s="117"/>
      <c r="AO290" s="141"/>
      <c r="AP290" s="141"/>
      <c r="AQ290" s="141"/>
      <c r="AR290" s="141"/>
      <c r="AS290" s="141"/>
      <c r="AT290" s="141"/>
      <c r="AU290" s="67"/>
      <c r="AV290" s="44"/>
      <c r="AW290" s="67"/>
      <c r="AX290" s="78"/>
      <c r="AY290" s="127"/>
      <c r="AZ290" s="67"/>
      <c r="BA290" s="142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140"/>
      <c r="BX290" s="71"/>
      <c r="BY290" s="67"/>
      <c r="BZ290" s="67"/>
      <c r="CA290" s="67"/>
    </row>
    <row r="291" spans="1:79" s="28" customFormat="1" ht="16" customHeight="1">
      <c r="A291" s="39"/>
      <c r="B291" s="57"/>
      <c r="C291" s="67"/>
      <c r="D291" s="67"/>
      <c r="E291" s="39"/>
      <c r="F291" s="39"/>
      <c r="G291" s="39"/>
      <c r="H291" s="67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140"/>
      <c r="AE291" s="24"/>
      <c r="AF291" s="24"/>
      <c r="AG291" s="76"/>
      <c r="AH291" s="129"/>
      <c r="AI291" s="106"/>
      <c r="AK291" s="117"/>
      <c r="AL291" s="117"/>
      <c r="AM291" s="117"/>
      <c r="AN291" s="117"/>
      <c r="AO291" s="141"/>
      <c r="AP291" s="141"/>
      <c r="AQ291" s="141"/>
      <c r="AR291" s="141"/>
      <c r="AS291" s="141"/>
      <c r="AT291" s="141"/>
      <c r="AU291" s="67"/>
      <c r="AV291" s="44"/>
      <c r="AW291" s="67"/>
      <c r="AX291" s="78"/>
      <c r="AY291" s="127"/>
      <c r="AZ291" s="67"/>
      <c r="BA291" s="142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140"/>
      <c r="BX291" s="71"/>
      <c r="BY291" s="67"/>
      <c r="BZ291" s="67"/>
      <c r="CA291" s="67"/>
    </row>
    <row r="292" spans="1:79" s="28" customFormat="1" ht="16" customHeight="1">
      <c r="A292" s="39"/>
      <c r="B292" s="57"/>
      <c r="C292" s="67"/>
      <c r="D292" s="67"/>
      <c r="E292" s="39"/>
      <c r="F292" s="39"/>
      <c r="G292" s="39"/>
      <c r="H292" s="67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140"/>
      <c r="AE292" s="24"/>
      <c r="AF292" s="24"/>
      <c r="AG292" s="76"/>
      <c r="AH292" s="129"/>
      <c r="AI292" s="106"/>
      <c r="AK292" s="117"/>
      <c r="AL292" s="117"/>
      <c r="AM292" s="117"/>
      <c r="AN292" s="117"/>
      <c r="AO292" s="141"/>
      <c r="AP292" s="141"/>
      <c r="AQ292" s="141"/>
      <c r="AR292" s="141"/>
      <c r="AS292" s="141"/>
      <c r="AT292" s="141"/>
      <c r="AU292" s="67"/>
      <c r="AV292" s="44"/>
      <c r="AW292" s="67"/>
      <c r="AX292" s="78"/>
      <c r="AY292" s="127"/>
      <c r="AZ292" s="67"/>
      <c r="BA292" s="142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140"/>
      <c r="BX292" s="71"/>
      <c r="BY292" s="67"/>
      <c r="BZ292" s="67"/>
      <c r="CA292" s="67"/>
    </row>
    <row r="293" spans="1:79" s="28" customFormat="1" ht="16" customHeight="1">
      <c r="A293" s="39"/>
      <c r="B293" s="57"/>
      <c r="C293" s="67"/>
      <c r="D293" s="67"/>
      <c r="E293" s="39"/>
      <c r="F293" s="39"/>
      <c r="G293" s="39"/>
      <c r="H293" s="67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140"/>
      <c r="AE293" s="24"/>
      <c r="AF293" s="24"/>
      <c r="AG293" s="76"/>
      <c r="AH293" s="129"/>
      <c r="AI293" s="106"/>
      <c r="AK293" s="117"/>
      <c r="AL293" s="117"/>
      <c r="AM293" s="117"/>
      <c r="AN293" s="117"/>
      <c r="AO293" s="141"/>
      <c r="AP293" s="141"/>
      <c r="AQ293" s="141"/>
      <c r="AR293" s="141"/>
      <c r="AS293" s="141"/>
      <c r="AT293" s="141"/>
      <c r="AU293" s="67"/>
      <c r="AV293" s="44"/>
      <c r="AW293" s="67"/>
      <c r="AX293" s="78"/>
      <c r="AY293" s="127"/>
      <c r="AZ293" s="67"/>
      <c r="BA293" s="142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140"/>
      <c r="BX293" s="71"/>
      <c r="BY293" s="67"/>
      <c r="BZ293" s="67"/>
      <c r="CA293" s="67"/>
    </row>
    <row r="294" spans="1:79" s="28" customFormat="1" ht="16" customHeight="1">
      <c r="A294" s="39"/>
      <c r="B294" s="57"/>
      <c r="C294" s="67"/>
      <c r="D294" s="67"/>
      <c r="E294" s="39"/>
      <c r="F294" s="39"/>
      <c r="G294" s="39"/>
      <c r="H294" s="67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140"/>
      <c r="AE294" s="24"/>
      <c r="AF294" s="24"/>
      <c r="AG294" s="76"/>
      <c r="AH294" s="129"/>
      <c r="AI294" s="106"/>
      <c r="AK294" s="117"/>
      <c r="AL294" s="117"/>
      <c r="AM294" s="117"/>
      <c r="AN294" s="117"/>
      <c r="AO294" s="141"/>
      <c r="AP294" s="141"/>
      <c r="AQ294" s="141"/>
      <c r="AR294" s="141"/>
      <c r="AS294" s="141"/>
      <c r="AT294" s="141"/>
      <c r="AU294" s="67"/>
      <c r="AV294" s="44"/>
      <c r="AW294" s="67"/>
      <c r="AX294" s="78"/>
      <c r="AY294" s="127"/>
      <c r="AZ294" s="67"/>
      <c r="BA294" s="142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140"/>
      <c r="BX294" s="71"/>
      <c r="BY294" s="67"/>
      <c r="BZ294" s="67"/>
      <c r="CA294" s="67"/>
    </row>
    <row r="295" spans="1:79" s="28" customFormat="1" ht="16" customHeight="1">
      <c r="A295" s="39"/>
      <c r="B295" s="57"/>
      <c r="C295" s="67"/>
      <c r="D295" s="67"/>
      <c r="E295" s="39"/>
      <c r="F295" s="39"/>
      <c r="G295" s="39"/>
      <c r="H295" s="67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140"/>
      <c r="AE295" s="24"/>
      <c r="AF295" s="24"/>
      <c r="AG295" s="76"/>
      <c r="AH295" s="129"/>
      <c r="AI295" s="106"/>
      <c r="AK295" s="117"/>
      <c r="AL295" s="117"/>
      <c r="AM295" s="117"/>
      <c r="AN295" s="117"/>
      <c r="AO295" s="141"/>
      <c r="AP295" s="141"/>
      <c r="AQ295" s="141"/>
      <c r="AR295" s="141"/>
      <c r="AS295" s="141"/>
      <c r="AT295" s="141"/>
      <c r="AU295" s="67"/>
      <c r="AV295" s="44"/>
      <c r="AW295" s="67"/>
      <c r="AX295" s="78"/>
      <c r="AY295" s="127"/>
      <c r="AZ295" s="67"/>
      <c r="BA295" s="142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140"/>
      <c r="BX295" s="71"/>
      <c r="BY295" s="67"/>
      <c r="BZ295" s="67"/>
      <c r="CA295" s="67"/>
    </row>
    <row r="296" spans="1:79" s="28" customFormat="1" ht="16" customHeight="1">
      <c r="A296" s="39"/>
      <c r="B296" s="57"/>
      <c r="C296" s="67"/>
      <c r="D296" s="67"/>
      <c r="E296" s="39"/>
      <c r="F296" s="39"/>
      <c r="G296" s="39"/>
      <c r="H296" s="67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140"/>
      <c r="AE296" s="24"/>
      <c r="AF296" s="24"/>
      <c r="AG296" s="76"/>
      <c r="AH296" s="129"/>
      <c r="AI296" s="106"/>
      <c r="AK296" s="117"/>
      <c r="AL296" s="117"/>
      <c r="AM296" s="117"/>
      <c r="AN296" s="117"/>
      <c r="AO296" s="141"/>
      <c r="AP296" s="141"/>
      <c r="AQ296" s="141"/>
      <c r="AR296" s="141"/>
      <c r="AS296" s="141"/>
      <c r="AT296" s="141"/>
      <c r="AU296" s="67"/>
      <c r="AV296" s="44"/>
      <c r="AW296" s="67"/>
      <c r="AX296" s="78"/>
      <c r="AY296" s="127"/>
      <c r="AZ296" s="67"/>
      <c r="BA296" s="142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140"/>
      <c r="BX296" s="71"/>
      <c r="BY296" s="67"/>
      <c r="BZ296" s="67"/>
      <c r="CA296" s="67"/>
    </row>
    <row r="297" spans="1:79" s="28" customFormat="1" ht="16" customHeight="1">
      <c r="A297" s="39"/>
      <c r="B297" s="57"/>
      <c r="C297" s="67"/>
      <c r="D297" s="67"/>
      <c r="E297" s="39"/>
      <c r="F297" s="39"/>
      <c r="G297" s="39"/>
      <c r="H297" s="67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140"/>
      <c r="AE297" s="24"/>
      <c r="AF297" s="24"/>
      <c r="AG297" s="76"/>
      <c r="AH297" s="129"/>
      <c r="AI297" s="106"/>
      <c r="AK297" s="117"/>
      <c r="AL297" s="117"/>
      <c r="AM297" s="117"/>
      <c r="AN297" s="117"/>
      <c r="AO297" s="141"/>
      <c r="AP297" s="141"/>
      <c r="AQ297" s="141"/>
      <c r="AR297" s="141"/>
      <c r="AS297" s="141"/>
      <c r="AT297" s="141"/>
      <c r="AU297" s="67"/>
      <c r="AV297" s="44"/>
      <c r="AW297" s="67"/>
      <c r="AX297" s="78"/>
      <c r="AY297" s="127"/>
      <c r="AZ297" s="67"/>
      <c r="BA297" s="142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140"/>
      <c r="BX297" s="71"/>
      <c r="BY297" s="67"/>
      <c r="BZ297" s="67"/>
      <c r="CA297" s="67"/>
    </row>
    <row r="298" spans="1:79" s="28" customFormat="1" ht="16" customHeight="1">
      <c r="A298" s="39"/>
      <c r="B298" s="57"/>
      <c r="C298" s="67"/>
      <c r="D298" s="67"/>
      <c r="E298" s="39"/>
      <c r="F298" s="39"/>
      <c r="G298" s="39"/>
      <c r="H298" s="67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140"/>
      <c r="AE298" s="24"/>
      <c r="AF298" s="24"/>
      <c r="AG298" s="76"/>
      <c r="AH298" s="129"/>
      <c r="AI298" s="106"/>
      <c r="AK298" s="117"/>
      <c r="AL298" s="117"/>
      <c r="AM298" s="117"/>
      <c r="AN298" s="117"/>
      <c r="AO298" s="141"/>
      <c r="AP298" s="141"/>
      <c r="AQ298" s="141"/>
      <c r="AR298" s="141"/>
      <c r="AS298" s="141"/>
      <c r="AT298" s="141"/>
      <c r="AU298" s="67"/>
      <c r="AV298" s="44"/>
      <c r="AW298" s="67"/>
      <c r="AX298" s="78"/>
      <c r="AY298" s="127"/>
      <c r="AZ298" s="67"/>
      <c r="BA298" s="142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140"/>
      <c r="BX298" s="71"/>
      <c r="BY298" s="67"/>
      <c r="BZ298" s="67"/>
      <c r="CA298" s="67"/>
    </row>
    <row r="299" spans="1:79" s="28" customFormat="1" ht="16" customHeight="1">
      <c r="A299" s="39"/>
      <c r="B299" s="57"/>
      <c r="C299" s="67"/>
      <c r="D299" s="67"/>
      <c r="E299" s="39"/>
      <c r="F299" s="39"/>
      <c r="G299" s="39"/>
      <c r="H299" s="67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140"/>
      <c r="AE299" s="24"/>
      <c r="AF299" s="24"/>
      <c r="AG299" s="76"/>
      <c r="AH299" s="129"/>
      <c r="AI299" s="106"/>
      <c r="AK299" s="117"/>
      <c r="AL299" s="117"/>
      <c r="AM299" s="117"/>
      <c r="AN299" s="117"/>
      <c r="AO299" s="141"/>
      <c r="AP299" s="141"/>
      <c r="AQ299" s="141"/>
      <c r="AR299" s="141"/>
      <c r="AS299" s="141"/>
      <c r="AT299" s="141"/>
      <c r="AU299" s="67"/>
      <c r="AV299" s="44"/>
      <c r="AW299" s="67"/>
      <c r="AX299" s="78"/>
      <c r="AY299" s="127"/>
      <c r="AZ299" s="67"/>
      <c r="BA299" s="142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140"/>
      <c r="BX299" s="71"/>
      <c r="BY299" s="67"/>
      <c r="BZ299" s="67"/>
      <c r="CA299" s="67"/>
    </row>
    <row r="300" spans="1:79" s="28" customFormat="1" ht="16" customHeight="1">
      <c r="A300" s="39"/>
      <c r="B300" s="57"/>
      <c r="C300" s="67"/>
      <c r="D300" s="67"/>
      <c r="E300" s="39"/>
      <c r="F300" s="39"/>
      <c r="G300" s="39"/>
      <c r="H300" s="67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140"/>
      <c r="AE300" s="24"/>
      <c r="AF300" s="24"/>
      <c r="AG300" s="76"/>
      <c r="AH300" s="129"/>
      <c r="AI300" s="106"/>
      <c r="AK300" s="117"/>
      <c r="AL300" s="117"/>
      <c r="AM300" s="117"/>
      <c r="AN300" s="117"/>
      <c r="AO300" s="141"/>
      <c r="AP300" s="141"/>
      <c r="AQ300" s="141"/>
      <c r="AR300" s="141"/>
      <c r="AS300" s="141"/>
      <c r="AT300" s="141"/>
      <c r="AU300" s="67"/>
      <c r="AV300" s="44"/>
      <c r="AW300" s="67"/>
      <c r="AX300" s="78"/>
      <c r="AY300" s="127"/>
      <c r="AZ300" s="67"/>
      <c r="BA300" s="142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140"/>
      <c r="BX300" s="71"/>
      <c r="BY300" s="67"/>
      <c r="BZ300" s="67"/>
      <c r="CA300" s="67"/>
    </row>
    <row r="301" spans="1:79" s="28" customFormat="1" ht="16" customHeight="1">
      <c r="A301" s="39"/>
      <c r="B301" s="57"/>
      <c r="C301" s="67"/>
      <c r="D301" s="67"/>
      <c r="E301" s="39"/>
      <c r="F301" s="39"/>
      <c r="G301" s="39"/>
      <c r="H301" s="67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140"/>
      <c r="AE301" s="24"/>
      <c r="AF301" s="24"/>
      <c r="AG301" s="76"/>
      <c r="AH301" s="129"/>
      <c r="AI301" s="106"/>
      <c r="AK301" s="117"/>
      <c r="AL301" s="117"/>
      <c r="AM301" s="117"/>
      <c r="AN301" s="117"/>
      <c r="AO301" s="141"/>
      <c r="AP301" s="141"/>
      <c r="AQ301" s="141"/>
      <c r="AR301" s="141"/>
      <c r="AS301" s="141"/>
      <c r="AT301" s="141"/>
      <c r="AU301" s="67"/>
      <c r="AV301" s="44"/>
      <c r="AW301" s="67"/>
      <c r="AX301" s="78"/>
      <c r="AY301" s="127"/>
      <c r="AZ301" s="67"/>
      <c r="BA301" s="142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140"/>
      <c r="BX301" s="71"/>
      <c r="BY301" s="67"/>
      <c r="BZ301" s="67"/>
      <c r="CA301" s="67"/>
    </row>
    <row r="302" spans="1:79" s="28" customFormat="1" ht="16" customHeight="1">
      <c r="A302" s="39"/>
      <c r="B302" s="57"/>
      <c r="C302" s="67"/>
      <c r="D302" s="67"/>
      <c r="E302" s="39"/>
      <c r="F302" s="39"/>
      <c r="G302" s="39"/>
      <c r="H302" s="67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140"/>
      <c r="AE302" s="24"/>
      <c r="AF302" s="24"/>
      <c r="AG302" s="76"/>
      <c r="AH302" s="129"/>
      <c r="AI302" s="106"/>
      <c r="AK302" s="117"/>
      <c r="AL302" s="117"/>
      <c r="AM302" s="117"/>
      <c r="AN302" s="117"/>
      <c r="AO302" s="141"/>
      <c r="AP302" s="141"/>
      <c r="AQ302" s="141"/>
      <c r="AR302" s="141"/>
      <c r="AS302" s="141"/>
      <c r="AT302" s="141"/>
      <c r="AU302" s="67"/>
      <c r="AV302" s="44"/>
      <c r="AW302" s="67"/>
      <c r="AX302" s="78"/>
      <c r="AY302" s="127"/>
      <c r="AZ302" s="67"/>
      <c r="BA302" s="142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140"/>
      <c r="BX302" s="71"/>
      <c r="BY302" s="67"/>
      <c r="BZ302" s="67"/>
      <c r="CA302" s="67"/>
    </row>
    <row r="303" spans="1:79" s="28" customFormat="1" ht="16" customHeight="1">
      <c r="A303" s="39"/>
      <c r="B303" s="57"/>
      <c r="C303" s="67"/>
      <c r="D303" s="67"/>
      <c r="E303" s="39"/>
      <c r="F303" s="39"/>
      <c r="G303" s="39"/>
      <c r="H303" s="67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140"/>
      <c r="AE303" s="24"/>
      <c r="AF303" s="24"/>
      <c r="AG303" s="76"/>
      <c r="AH303" s="129"/>
      <c r="AI303" s="106"/>
      <c r="AK303" s="117"/>
      <c r="AL303" s="117"/>
      <c r="AM303" s="117"/>
      <c r="AN303" s="117"/>
      <c r="AO303" s="141"/>
      <c r="AP303" s="141"/>
      <c r="AQ303" s="141"/>
      <c r="AR303" s="141"/>
      <c r="AS303" s="141"/>
      <c r="AT303" s="141"/>
      <c r="AU303" s="67"/>
      <c r="AV303" s="44"/>
      <c r="AW303" s="67"/>
      <c r="AX303" s="78"/>
      <c r="AY303" s="127"/>
      <c r="AZ303" s="67"/>
      <c r="BA303" s="142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140"/>
      <c r="BX303" s="71"/>
      <c r="BY303" s="67"/>
      <c r="BZ303" s="67"/>
      <c r="CA303" s="67"/>
    </row>
    <row r="304" spans="1:79" s="28" customFormat="1" ht="16" customHeight="1">
      <c r="A304" s="39"/>
      <c r="B304" s="57"/>
      <c r="C304" s="67"/>
      <c r="D304" s="67"/>
      <c r="E304" s="39"/>
      <c r="F304" s="39"/>
      <c r="G304" s="39"/>
      <c r="H304" s="67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140"/>
      <c r="AE304" s="24"/>
      <c r="AF304" s="24"/>
      <c r="AG304" s="76"/>
      <c r="AH304" s="129"/>
      <c r="AI304" s="106"/>
      <c r="AK304" s="117"/>
      <c r="AL304" s="117"/>
      <c r="AM304" s="117"/>
      <c r="AN304" s="117"/>
      <c r="AO304" s="141"/>
      <c r="AP304" s="141"/>
      <c r="AQ304" s="141"/>
      <c r="AR304" s="141"/>
      <c r="AS304" s="141"/>
      <c r="AT304" s="141"/>
      <c r="AU304" s="67"/>
      <c r="AV304" s="44"/>
      <c r="AW304" s="67"/>
      <c r="AX304" s="78"/>
      <c r="AY304" s="127"/>
      <c r="AZ304" s="67"/>
      <c r="BA304" s="142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140"/>
      <c r="BX304" s="71"/>
      <c r="BY304" s="67"/>
      <c r="BZ304" s="67"/>
      <c r="CA304" s="67"/>
    </row>
    <row r="305" spans="1:79" s="28" customFormat="1" ht="16" customHeight="1">
      <c r="A305" s="39"/>
      <c r="B305" s="57"/>
      <c r="C305" s="67"/>
      <c r="D305" s="67"/>
      <c r="E305" s="39"/>
      <c r="F305" s="39"/>
      <c r="G305" s="39"/>
      <c r="H305" s="67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140"/>
      <c r="AE305" s="24"/>
      <c r="AF305" s="24"/>
      <c r="AG305" s="76"/>
      <c r="AH305" s="129"/>
      <c r="AI305" s="106"/>
      <c r="AK305" s="117"/>
      <c r="AL305" s="117"/>
      <c r="AM305" s="117"/>
      <c r="AN305" s="117"/>
      <c r="AO305" s="141"/>
      <c r="AP305" s="141"/>
      <c r="AQ305" s="141"/>
      <c r="AR305" s="141"/>
      <c r="AS305" s="141"/>
      <c r="AT305" s="141"/>
      <c r="AU305" s="67"/>
      <c r="AV305" s="44"/>
      <c r="AW305" s="67"/>
      <c r="AX305" s="78"/>
      <c r="AY305" s="127"/>
      <c r="AZ305" s="67"/>
      <c r="BA305" s="142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140"/>
      <c r="BX305" s="71"/>
      <c r="BY305" s="67"/>
      <c r="BZ305" s="67"/>
      <c r="CA305" s="67"/>
    </row>
    <row r="306" spans="1:79" s="28" customFormat="1" ht="16" customHeight="1">
      <c r="A306" s="39"/>
      <c r="B306" s="57"/>
      <c r="C306" s="67"/>
      <c r="D306" s="67"/>
      <c r="E306" s="39"/>
      <c r="F306" s="39"/>
      <c r="G306" s="39"/>
      <c r="H306" s="67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140"/>
      <c r="AE306" s="24"/>
      <c r="AF306" s="24"/>
      <c r="AG306" s="76"/>
      <c r="AH306" s="129"/>
      <c r="AI306" s="106"/>
      <c r="AK306" s="117"/>
      <c r="AL306" s="117"/>
      <c r="AM306" s="117"/>
      <c r="AN306" s="117"/>
      <c r="AO306" s="141"/>
      <c r="AP306" s="141"/>
      <c r="AQ306" s="141"/>
      <c r="AR306" s="141"/>
      <c r="AS306" s="141"/>
      <c r="AT306" s="141"/>
      <c r="AU306" s="67"/>
      <c r="AV306" s="44"/>
      <c r="AW306" s="67"/>
      <c r="AX306" s="78"/>
      <c r="AY306" s="127"/>
      <c r="AZ306" s="67"/>
      <c r="BA306" s="142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140"/>
      <c r="BX306" s="71"/>
      <c r="BY306" s="67"/>
      <c r="BZ306" s="67"/>
      <c r="CA306" s="67"/>
    </row>
    <row r="307" spans="1:79" s="28" customFormat="1" ht="16" customHeight="1">
      <c r="A307" s="39"/>
      <c r="B307" s="57"/>
      <c r="C307" s="67"/>
      <c r="D307" s="67"/>
      <c r="E307" s="39"/>
      <c r="F307" s="39"/>
      <c r="G307" s="39"/>
      <c r="H307" s="67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140"/>
      <c r="AE307" s="24"/>
      <c r="AF307" s="24"/>
      <c r="AG307" s="76"/>
      <c r="AH307" s="129"/>
      <c r="AI307" s="106"/>
      <c r="AK307" s="117"/>
      <c r="AL307" s="117"/>
      <c r="AM307" s="117"/>
      <c r="AN307" s="117"/>
      <c r="AO307" s="141"/>
      <c r="AP307" s="141"/>
      <c r="AQ307" s="141"/>
      <c r="AR307" s="141"/>
      <c r="AS307" s="141"/>
      <c r="AT307" s="141"/>
      <c r="AU307" s="67"/>
      <c r="AV307" s="44"/>
      <c r="AW307" s="67"/>
      <c r="AX307" s="78"/>
      <c r="AY307" s="127"/>
      <c r="AZ307" s="67"/>
      <c r="BA307" s="142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140"/>
      <c r="BX307" s="71"/>
      <c r="BY307" s="67"/>
      <c r="BZ307" s="67"/>
      <c r="CA307" s="67"/>
    </row>
    <row r="308" spans="1:79" s="28" customFormat="1" ht="16" customHeight="1">
      <c r="A308" s="39"/>
      <c r="B308" s="57"/>
      <c r="C308" s="67"/>
      <c r="D308" s="67"/>
      <c r="E308" s="39"/>
      <c r="F308" s="39"/>
      <c r="G308" s="39"/>
      <c r="H308" s="67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140"/>
      <c r="AE308" s="24"/>
      <c r="AF308" s="24"/>
      <c r="AG308" s="76"/>
      <c r="AH308" s="129"/>
      <c r="AI308" s="106"/>
      <c r="AK308" s="117"/>
      <c r="AL308" s="117"/>
      <c r="AM308" s="117"/>
      <c r="AN308" s="117"/>
      <c r="AO308" s="141"/>
      <c r="AP308" s="141"/>
      <c r="AQ308" s="141"/>
      <c r="AR308" s="141"/>
      <c r="AS308" s="141"/>
      <c r="AT308" s="141"/>
      <c r="AU308" s="67"/>
      <c r="AV308" s="44"/>
      <c r="AW308" s="67"/>
      <c r="AX308" s="78"/>
      <c r="AY308" s="127"/>
      <c r="AZ308" s="67"/>
      <c r="BA308" s="142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140"/>
      <c r="BX308" s="71"/>
      <c r="BY308" s="67"/>
      <c r="BZ308" s="67"/>
      <c r="CA308" s="67"/>
    </row>
    <row r="309" spans="1:79" s="28" customFormat="1" ht="16" customHeight="1">
      <c r="A309" s="39"/>
      <c r="B309" s="57"/>
      <c r="C309" s="67"/>
      <c r="D309" s="67"/>
      <c r="E309" s="39"/>
      <c r="F309" s="39"/>
      <c r="G309" s="39"/>
      <c r="H309" s="67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140"/>
      <c r="AE309" s="24"/>
      <c r="AF309" s="24"/>
      <c r="AG309" s="76"/>
      <c r="AH309" s="129"/>
      <c r="AI309" s="106"/>
      <c r="AK309" s="117"/>
      <c r="AL309" s="117"/>
      <c r="AM309" s="117"/>
      <c r="AN309" s="117"/>
      <c r="AO309" s="141"/>
      <c r="AP309" s="141"/>
      <c r="AQ309" s="141"/>
      <c r="AR309" s="141"/>
      <c r="AS309" s="141"/>
      <c r="AT309" s="141"/>
      <c r="AU309" s="67"/>
      <c r="AV309" s="44"/>
      <c r="AW309" s="67"/>
      <c r="AX309" s="78"/>
      <c r="AY309" s="127"/>
      <c r="AZ309" s="67"/>
      <c r="BA309" s="142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140"/>
      <c r="BX309" s="71"/>
      <c r="BY309" s="67"/>
      <c r="BZ309" s="67"/>
      <c r="CA309" s="67"/>
    </row>
    <row r="310" spans="1:79" s="28" customFormat="1" ht="16" customHeight="1">
      <c r="A310" s="39"/>
      <c r="B310" s="57"/>
      <c r="C310" s="67"/>
      <c r="D310" s="67"/>
      <c r="E310" s="39"/>
      <c r="F310" s="39"/>
      <c r="G310" s="39"/>
      <c r="H310" s="67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140"/>
      <c r="AE310" s="24"/>
      <c r="AF310" s="24"/>
      <c r="AG310" s="76"/>
      <c r="AH310" s="129"/>
      <c r="AI310" s="106"/>
      <c r="AK310" s="117"/>
      <c r="AL310" s="117"/>
      <c r="AM310" s="117"/>
      <c r="AN310" s="117"/>
      <c r="AO310" s="141"/>
      <c r="AP310" s="141"/>
      <c r="AQ310" s="141"/>
      <c r="AR310" s="141"/>
      <c r="AS310" s="141"/>
      <c r="AT310" s="141"/>
      <c r="AU310" s="67"/>
      <c r="AV310" s="44"/>
      <c r="AW310" s="67"/>
      <c r="AX310" s="78"/>
      <c r="AY310" s="127"/>
      <c r="AZ310" s="67"/>
      <c r="BA310" s="142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140"/>
      <c r="BX310" s="71"/>
      <c r="BY310" s="67"/>
      <c r="BZ310" s="67"/>
      <c r="CA310" s="67"/>
    </row>
    <row r="311" spans="1:79" s="28" customFormat="1" ht="16" customHeight="1">
      <c r="A311" s="39"/>
      <c r="B311" s="57"/>
      <c r="C311" s="67"/>
      <c r="D311" s="67"/>
      <c r="E311" s="39"/>
      <c r="F311" s="39"/>
      <c r="G311" s="39"/>
      <c r="H311" s="67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140"/>
      <c r="AE311" s="24"/>
      <c r="AF311" s="24"/>
      <c r="AG311" s="76"/>
      <c r="AH311" s="129"/>
      <c r="AI311" s="106"/>
      <c r="AK311" s="117"/>
      <c r="AL311" s="117"/>
      <c r="AM311" s="117"/>
      <c r="AN311" s="117"/>
      <c r="AO311" s="141"/>
      <c r="AP311" s="141"/>
      <c r="AQ311" s="141"/>
      <c r="AR311" s="141"/>
      <c r="AS311" s="141"/>
      <c r="AT311" s="141"/>
      <c r="AU311" s="67"/>
      <c r="AV311" s="44"/>
      <c r="AW311" s="67"/>
      <c r="AX311" s="78"/>
      <c r="AY311" s="127"/>
      <c r="AZ311" s="67"/>
      <c r="BA311" s="142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140"/>
      <c r="BX311" s="71"/>
      <c r="BY311" s="67"/>
      <c r="BZ311" s="67"/>
      <c r="CA311" s="67"/>
    </row>
    <row r="312" spans="1:79" s="28" customFormat="1" ht="16" customHeight="1">
      <c r="A312" s="39"/>
      <c r="B312" s="57"/>
      <c r="C312" s="67"/>
      <c r="D312" s="67"/>
      <c r="E312" s="39"/>
      <c r="F312" s="39"/>
      <c r="G312" s="39"/>
      <c r="H312" s="67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140"/>
      <c r="AE312" s="24"/>
      <c r="AF312" s="24"/>
      <c r="AG312" s="76"/>
      <c r="AH312" s="129"/>
      <c r="AI312" s="106"/>
      <c r="AK312" s="117"/>
      <c r="AL312" s="117"/>
      <c r="AM312" s="117"/>
      <c r="AN312" s="117"/>
      <c r="AO312" s="141"/>
      <c r="AP312" s="141"/>
      <c r="AQ312" s="141"/>
      <c r="AR312" s="141"/>
      <c r="AS312" s="141"/>
      <c r="AT312" s="141"/>
      <c r="AU312" s="67"/>
      <c r="AV312" s="44"/>
      <c r="AW312" s="67"/>
      <c r="AX312" s="78"/>
      <c r="AY312" s="127"/>
      <c r="AZ312" s="67"/>
      <c r="BA312" s="142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140"/>
      <c r="BX312" s="71"/>
      <c r="BY312" s="67"/>
      <c r="BZ312" s="67"/>
      <c r="CA312" s="67"/>
    </row>
    <row r="313" spans="1:79" s="28" customFormat="1" ht="16" customHeight="1">
      <c r="A313" s="39"/>
      <c r="B313" s="57"/>
      <c r="C313" s="67"/>
      <c r="D313" s="67"/>
      <c r="E313" s="39"/>
      <c r="F313" s="39"/>
      <c r="G313" s="39"/>
      <c r="H313" s="67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140"/>
      <c r="AE313" s="24"/>
      <c r="AF313" s="24"/>
      <c r="AG313" s="76"/>
      <c r="AH313" s="129"/>
      <c r="AI313" s="106"/>
      <c r="AK313" s="117"/>
      <c r="AL313" s="117"/>
      <c r="AM313" s="117"/>
      <c r="AN313" s="117"/>
      <c r="AO313" s="141"/>
      <c r="AP313" s="141"/>
      <c r="AQ313" s="141"/>
      <c r="AR313" s="141"/>
      <c r="AS313" s="141"/>
      <c r="AT313" s="141"/>
      <c r="AU313" s="67"/>
      <c r="AV313" s="44"/>
      <c r="AW313" s="67"/>
      <c r="AX313" s="78"/>
      <c r="AY313" s="127"/>
      <c r="AZ313" s="67"/>
      <c r="BA313" s="142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140"/>
      <c r="BX313" s="71"/>
      <c r="BY313" s="67"/>
      <c r="BZ313" s="67"/>
      <c r="CA313" s="67"/>
    </row>
    <row r="314" spans="1:79" s="28" customFormat="1" ht="16" customHeight="1">
      <c r="A314" s="39"/>
      <c r="B314" s="57"/>
      <c r="C314" s="67"/>
      <c r="D314" s="67"/>
      <c r="E314" s="39"/>
      <c r="F314" s="39"/>
      <c r="G314" s="39"/>
      <c r="H314" s="67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140"/>
      <c r="AE314" s="24"/>
      <c r="AF314" s="24"/>
      <c r="AG314" s="76"/>
      <c r="AH314" s="129"/>
      <c r="AI314" s="106"/>
      <c r="AK314" s="117"/>
      <c r="AL314" s="117"/>
      <c r="AM314" s="117"/>
      <c r="AN314" s="117"/>
      <c r="AO314" s="141"/>
      <c r="AP314" s="141"/>
      <c r="AQ314" s="141"/>
      <c r="AR314" s="141"/>
      <c r="AS314" s="141"/>
      <c r="AT314" s="141"/>
      <c r="AU314" s="67"/>
      <c r="AV314" s="44"/>
      <c r="AW314" s="67"/>
      <c r="AX314" s="78"/>
      <c r="AY314" s="127"/>
      <c r="AZ314" s="67"/>
      <c r="BA314" s="142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140"/>
      <c r="BX314" s="71"/>
      <c r="BY314" s="67"/>
      <c r="BZ314" s="67"/>
      <c r="CA314" s="67"/>
    </row>
    <row r="315" spans="1:79" s="28" customFormat="1" ht="16" customHeight="1">
      <c r="A315" s="39"/>
      <c r="B315" s="57"/>
      <c r="C315" s="67"/>
      <c r="D315" s="67"/>
      <c r="E315" s="39"/>
      <c r="F315" s="39"/>
      <c r="G315" s="39"/>
      <c r="H315" s="67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140"/>
      <c r="AE315" s="24"/>
      <c r="AF315" s="24"/>
      <c r="AG315" s="76"/>
      <c r="AH315" s="129"/>
      <c r="AI315" s="106"/>
      <c r="AK315" s="117"/>
      <c r="AL315" s="117"/>
      <c r="AM315" s="117"/>
      <c r="AN315" s="117"/>
      <c r="AO315" s="141"/>
      <c r="AP315" s="141"/>
      <c r="AQ315" s="141"/>
      <c r="AR315" s="141"/>
      <c r="AS315" s="141"/>
      <c r="AT315" s="141"/>
      <c r="AU315" s="67"/>
      <c r="AV315" s="44"/>
      <c r="AW315" s="67"/>
      <c r="AX315" s="78"/>
      <c r="AY315" s="127"/>
      <c r="AZ315" s="67"/>
      <c r="BA315" s="142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140"/>
      <c r="BX315" s="71"/>
      <c r="BY315" s="67"/>
      <c r="BZ315" s="67"/>
      <c r="CA315" s="67"/>
    </row>
    <row r="316" spans="1:79" s="28" customFormat="1" ht="16" customHeight="1">
      <c r="A316" s="39"/>
      <c r="B316" s="57"/>
      <c r="C316" s="67"/>
      <c r="D316" s="67"/>
      <c r="E316" s="39"/>
      <c r="F316" s="39"/>
      <c r="G316" s="39"/>
      <c r="H316" s="67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140"/>
      <c r="AE316" s="24"/>
      <c r="AF316" s="24"/>
      <c r="AG316" s="76"/>
      <c r="AH316" s="129"/>
      <c r="AI316" s="106"/>
      <c r="AK316" s="117"/>
      <c r="AL316" s="117"/>
      <c r="AM316" s="117"/>
      <c r="AN316" s="117"/>
      <c r="AO316" s="141"/>
      <c r="AP316" s="141"/>
      <c r="AQ316" s="141"/>
      <c r="AR316" s="141"/>
      <c r="AS316" s="141"/>
      <c r="AT316" s="141"/>
      <c r="AU316" s="67"/>
      <c r="AV316" s="44"/>
      <c r="AW316" s="67"/>
      <c r="AX316" s="78"/>
      <c r="AY316" s="127"/>
      <c r="AZ316" s="67"/>
      <c r="BA316" s="142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140"/>
      <c r="BX316" s="71"/>
      <c r="BY316" s="67"/>
      <c r="BZ316" s="67"/>
      <c r="CA316" s="67"/>
    </row>
    <row r="317" spans="1:79" s="28" customFormat="1" ht="16" customHeight="1">
      <c r="A317" s="39"/>
      <c r="B317" s="57"/>
      <c r="C317" s="67"/>
      <c r="D317" s="67"/>
      <c r="E317" s="39"/>
      <c r="F317" s="39"/>
      <c r="G317" s="39"/>
      <c r="H317" s="67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140"/>
      <c r="AE317" s="24"/>
      <c r="AF317" s="24"/>
      <c r="AG317" s="76"/>
      <c r="AH317" s="129"/>
      <c r="AI317" s="106"/>
      <c r="AK317" s="117"/>
      <c r="AL317" s="117"/>
      <c r="AM317" s="117"/>
      <c r="AN317" s="117"/>
      <c r="AO317" s="141"/>
      <c r="AP317" s="141"/>
      <c r="AQ317" s="141"/>
      <c r="AR317" s="141"/>
      <c r="AS317" s="141"/>
      <c r="AT317" s="141"/>
      <c r="AU317" s="67"/>
      <c r="AV317" s="44"/>
      <c r="AW317" s="67"/>
      <c r="AX317" s="78"/>
      <c r="AY317" s="127"/>
      <c r="AZ317" s="67"/>
      <c r="BA317" s="142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140"/>
      <c r="BX317" s="71"/>
      <c r="BY317" s="67"/>
      <c r="BZ317" s="67"/>
      <c r="CA317" s="67"/>
    </row>
    <row r="318" spans="1:79" s="28" customFormat="1" ht="16" customHeight="1">
      <c r="A318" s="39"/>
      <c r="B318" s="57"/>
      <c r="C318" s="67"/>
      <c r="D318" s="67"/>
      <c r="E318" s="39"/>
      <c r="F318" s="39"/>
      <c r="G318" s="39"/>
      <c r="H318" s="67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140"/>
      <c r="AE318" s="24"/>
      <c r="AF318" s="24"/>
      <c r="AG318" s="76"/>
      <c r="AH318" s="129"/>
      <c r="AI318" s="106"/>
      <c r="AK318" s="117"/>
      <c r="AL318" s="117"/>
      <c r="AM318" s="117"/>
      <c r="AN318" s="117"/>
      <c r="AO318" s="141"/>
      <c r="AP318" s="141"/>
      <c r="AQ318" s="141"/>
      <c r="AR318" s="141"/>
      <c r="AS318" s="141"/>
      <c r="AT318" s="141"/>
      <c r="AU318" s="67"/>
      <c r="AV318" s="44"/>
      <c r="AW318" s="67"/>
      <c r="AX318" s="78"/>
      <c r="AY318" s="127"/>
      <c r="AZ318" s="67"/>
      <c r="BA318" s="142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140"/>
      <c r="BX318" s="71"/>
      <c r="BY318" s="67"/>
      <c r="BZ318" s="67"/>
      <c r="CA318" s="67"/>
    </row>
    <row r="319" spans="1:79" s="28" customFormat="1" ht="16" customHeight="1">
      <c r="A319" s="39"/>
      <c r="B319" s="57"/>
      <c r="C319" s="67"/>
      <c r="D319" s="67"/>
      <c r="E319" s="39"/>
      <c r="F319" s="39"/>
      <c r="G319" s="39"/>
      <c r="H319" s="67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140"/>
      <c r="AE319" s="24"/>
      <c r="AF319" s="24"/>
      <c r="AG319" s="76"/>
      <c r="AH319" s="129"/>
      <c r="AI319" s="106"/>
      <c r="AK319" s="117"/>
      <c r="AL319" s="117"/>
      <c r="AM319" s="117"/>
      <c r="AN319" s="117"/>
      <c r="AO319" s="141"/>
      <c r="AP319" s="141"/>
      <c r="AQ319" s="141"/>
      <c r="AR319" s="141"/>
      <c r="AS319" s="141"/>
      <c r="AT319" s="141"/>
      <c r="AU319" s="67"/>
      <c r="AV319" s="44"/>
      <c r="AW319" s="67"/>
      <c r="AX319" s="78"/>
      <c r="AY319" s="127"/>
      <c r="AZ319" s="67"/>
      <c r="BA319" s="142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140"/>
      <c r="BX319" s="71"/>
      <c r="BY319" s="67"/>
      <c r="BZ319" s="67"/>
      <c r="CA319" s="67"/>
    </row>
    <row r="320" spans="1:79" s="28" customFormat="1" ht="16" customHeight="1">
      <c r="A320" s="39"/>
      <c r="B320" s="57"/>
      <c r="C320" s="67"/>
      <c r="D320" s="67"/>
      <c r="E320" s="39"/>
      <c r="F320" s="39"/>
      <c r="G320" s="39"/>
      <c r="H320" s="67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140"/>
      <c r="AE320" s="24"/>
      <c r="AF320" s="24"/>
      <c r="AG320" s="76"/>
      <c r="AH320" s="129"/>
      <c r="AI320" s="106"/>
      <c r="AK320" s="117"/>
      <c r="AL320" s="117"/>
      <c r="AM320" s="117"/>
      <c r="AN320" s="117"/>
      <c r="AO320" s="141"/>
      <c r="AP320" s="141"/>
      <c r="AQ320" s="141"/>
      <c r="AR320" s="141"/>
      <c r="AS320" s="141"/>
      <c r="AT320" s="141"/>
      <c r="AU320" s="67"/>
      <c r="AV320" s="44"/>
      <c r="AW320" s="67"/>
      <c r="AX320" s="78"/>
      <c r="AY320" s="127"/>
      <c r="AZ320" s="67"/>
      <c r="BA320" s="142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140"/>
      <c r="BX320" s="71"/>
      <c r="BY320" s="67"/>
      <c r="BZ320" s="67"/>
      <c r="CA320" s="67"/>
    </row>
    <row r="321" spans="1:79" s="28" customFormat="1" ht="16" customHeight="1">
      <c r="A321" s="39"/>
      <c r="B321" s="57"/>
      <c r="C321" s="67"/>
      <c r="D321" s="67"/>
      <c r="E321" s="39"/>
      <c r="F321" s="39"/>
      <c r="G321" s="39"/>
      <c r="H321" s="67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140"/>
      <c r="AE321" s="24"/>
      <c r="AF321" s="24"/>
      <c r="AG321" s="76"/>
      <c r="AH321" s="129"/>
      <c r="AI321" s="106"/>
      <c r="AK321" s="117"/>
      <c r="AL321" s="117"/>
      <c r="AM321" s="117"/>
      <c r="AN321" s="117"/>
      <c r="AO321" s="141"/>
      <c r="AP321" s="141"/>
      <c r="AQ321" s="141"/>
      <c r="AR321" s="141"/>
      <c r="AS321" s="141"/>
      <c r="AT321" s="141"/>
      <c r="AU321" s="67"/>
      <c r="AV321" s="44"/>
      <c r="AW321" s="67"/>
      <c r="AX321" s="78"/>
      <c r="AY321" s="127"/>
      <c r="AZ321" s="67"/>
      <c r="BA321" s="142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140"/>
      <c r="BX321" s="71"/>
      <c r="BY321" s="67"/>
      <c r="BZ321" s="67"/>
      <c r="CA321" s="67"/>
    </row>
    <row r="322" spans="1:79" s="28" customFormat="1" ht="16" customHeight="1">
      <c r="A322" s="39"/>
      <c r="B322" s="57"/>
      <c r="C322" s="67"/>
      <c r="D322" s="67"/>
      <c r="E322" s="39"/>
      <c r="F322" s="39"/>
      <c r="G322" s="39"/>
      <c r="H322" s="67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140"/>
      <c r="AE322" s="24"/>
      <c r="AF322" s="24"/>
      <c r="AG322" s="76"/>
      <c r="AH322" s="129"/>
      <c r="AI322" s="106"/>
      <c r="AK322" s="117"/>
      <c r="AL322" s="117"/>
      <c r="AM322" s="117"/>
      <c r="AN322" s="117"/>
      <c r="AO322" s="141"/>
      <c r="AP322" s="141"/>
      <c r="AQ322" s="141"/>
      <c r="AR322" s="141"/>
      <c r="AS322" s="141"/>
      <c r="AT322" s="141"/>
      <c r="AU322" s="67"/>
      <c r="AV322" s="44"/>
      <c r="AW322" s="67"/>
      <c r="AX322" s="78"/>
      <c r="AY322" s="127"/>
      <c r="AZ322" s="67"/>
      <c r="BA322" s="142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140"/>
      <c r="BX322" s="71"/>
      <c r="BY322" s="67"/>
      <c r="BZ322" s="67"/>
      <c r="CA322" s="67"/>
    </row>
    <row r="323" spans="1:79" s="28" customFormat="1" ht="16" customHeight="1">
      <c r="A323" s="39"/>
      <c r="B323" s="57"/>
      <c r="C323" s="67"/>
      <c r="D323" s="67"/>
      <c r="E323" s="39"/>
      <c r="F323" s="39"/>
      <c r="G323" s="39"/>
      <c r="H323" s="67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140"/>
      <c r="AE323" s="24"/>
      <c r="AF323" s="24"/>
      <c r="AG323" s="76"/>
      <c r="AH323" s="129"/>
      <c r="AI323" s="106"/>
      <c r="AK323" s="117"/>
      <c r="AL323" s="117"/>
      <c r="AM323" s="117"/>
      <c r="AN323" s="117"/>
      <c r="AO323" s="141"/>
      <c r="AP323" s="141"/>
      <c r="AQ323" s="141"/>
      <c r="AR323" s="141"/>
      <c r="AS323" s="141"/>
      <c r="AT323" s="141"/>
      <c r="AU323" s="67"/>
      <c r="AV323" s="44"/>
      <c r="AW323" s="67"/>
      <c r="AX323" s="78"/>
      <c r="AY323" s="127"/>
      <c r="AZ323" s="67"/>
      <c r="BA323" s="142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140"/>
      <c r="BX323" s="71"/>
      <c r="BY323" s="67"/>
      <c r="BZ323" s="67"/>
      <c r="CA323" s="67"/>
    </row>
    <row r="324" spans="1:79" s="28" customFormat="1" ht="16" customHeight="1">
      <c r="A324" s="39"/>
      <c r="B324" s="57"/>
      <c r="C324" s="67"/>
      <c r="D324" s="67"/>
      <c r="E324" s="39"/>
      <c r="F324" s="39"/>
      <c r="G324" s="39"/>
      <c r="H324" s="67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140"/>
      <c r="AE324" s="24"/>
      <c r="AF324" s="24"/>
      <c r="AG324" s="76"/>
      <c r="AH324" s="129"/>
      <c r="AI324" s="106"/>
      <c r="AK324" s="117"/>
      <c r="AL324" s="117"/>
      <c r="AM324" s="117"/>
      <c r="AN324" s="117"/>
      <c r="AO324" s="141"/>
      <c r="AP324" s="141"/>
      <c r="AQ324" s="141"/>
      <c r="AR324" s="141"/>
      <c r="AS324" s="141"/>
      <c r="AT324" s="141"/>
      <c r="AU324" s="67"/>
      <c r="AV324" s="44"/>
      <c r="AW324" s="67"/>
      <c r="AX324" s="78"/>
      <c r="AY324" s="127"/>
      <c r="AZ324" s="67"/>
      <c r="BA324" s="142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140"/>
      <c r="BX324" s="71"/>
      <c r="BY324" s="67"/>
      <c r="BZ324" s="67"/>
      <c r="CA324" s="67"/>
    </row>
    <row r="325" spans="1:79" s="28" customFormat="1" ht="16" customHeight="1">
      <c r="A325" s="39"/>
      <c r="B325" s="57"/>
      <c r="C325" s="67"/>
      <c r="D325" s="67"/>
      <c r="E325" s="39"/>
      <c r="F325" s="39"/>
      <c r="G325" s="39"/>
      <c r="H325" s="67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140"/>
      <c r="AE325" s="24"/>
      <c r="AF325" s="24"/>
      <c r="AG325" s="76"/>
      <c r="AH325" s="129"/>
      <c r="AI325" s="106"/>
      <c r="AK325" s="117"/>
      <c r="AL325" s="117"/>
      <c r="AM325" s="117"/>
      <c r="AN325" s="117"/>
      <c r="AO325" s="141"/>
      <c r="AP325" s="141"/>
      <c r="AQ325" s="141"/>
      <c r="AR325" s="141"/>
      <c r="AS325" s="141"/>
      <c r="AT325" s="141"/>
      <c r="AU325" s="67"/>
      <c r="AV325" s="44"/>
      <c r="AW325" s="67"/>
      <c r="AX325" s="78"/>
      <c r="AY325" s="127"/>
      <c r="AZ325" s="67"/>
      <c r="BA325" s="142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140"/>
      <c r="BX325" s="71"/>
      <c r="BY325" s="67"/>
      <c r="BZ325" s="67"/>
      <c r="CA325" s="67"/>
    </row>
    <row r="326" spans="1:79" s="28" customFormat="1" ht="16" customHeight="1">
      <c r="A326" s="39"/>
      <c r="B326" s="57"/>
      <c r="C326" s="67"/>
      <c r="D326" s="67"/>
      <c r="E326" s="39"/>
      <c r="F326" s="39"/>
      <c r="G326" s="39"/>
      <c r="H326" s="67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140"/>
      <c r="AE326" s="24"/>
      <c r="AF326" s="24"/>
      <c r="AG326" s="76"/>
      <c r="AH326" s="129"/>
      <c r="AI326" s="106"/>
      <c r="AK326" s="117"/>
      <c r="AL326" s="117"/>
      <c r="AM326" s="117"/>
      <c r="AN326" s="117"/>
      <c r="AO326" s="141"/>
      <c r="AP326" s="141"/>
      <c r="AQ326" s="141"/>
      <c r="AR326" s="141"/>
      <c r="AS326" s="141"/>
      <c r="AT326" s="141"/>
      <c r="AU326" s="67"/>
      <c r="AV326" s="44"/>
      <c r="AW326" s="67"/>
      <c r="AX326" s="78"/>
      <c r="AY326" s="127"/>
      <c r="AZ326" s="67"/>
      <c r="BA326" s="142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140"/>
      <c r="BX326" s="71"/>
      <c r="BY326" s="67"/>
      <c r="BZ326" s="67"/>
      <c r="CA326" s="67"/>
    </row>
    <row r="327" spans="1:79" s="28" customFormat="1" ht="16" customHeight="1">
      <c r="A327" s="39"/>
      <c r="B327" s="57"/>
      <c r="C327" s="67"/>
      <c r="D327" s="67"/>
      <c r="E327" s="39"/>
      <c r="F327" s="39"/>
      <c r="G327" s="39"/>
      <c r="H327" s="67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140"/>
      <c r="AE327" s="24"/>
      <c r="AF327" s="24"/>
      <c r="AG327" s="76"/>
      <c r="AH327" s="129"/>
      <c r="AI327" s="106"/>
      <c r="AK327" s="117"/>
      <c r="AL327" s="117"/>
      <c r="AM327" s="117"/>
      <c r="AN327" s="117"/>
      <c r="AO327" s="141"/>
      <c r="AP327" s="141"/>
      <c r="AQ327" s="141"/>
      <c r="AR327" s="141"/>
      <c r="AS327" s="141"/>
      <c r="AT327" s="141"/>
      <c r="AU327" s="67"/>
      <c r="AV327" s="44"/>
      <c r="AW327" s="67"/>
      <c r="AX327" s="78"/>
      <c r="AY327" s="127"/>
      <c r="AZ327" s="67"/>
      <c r="BA327" s="142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140"/>
      <c r="BX327" s="71"/>
      <c r="BY327" s="67"/>
      <c r="BZ327" s="67"/>
      <c r="CA327" s="67"/>
    </row>
    <row r="328" spans="1:79" s="28" customFormat="1" ht="16" customHeight="1">
      <c r="A328" s="39"/>
      <c r="B328" s="57"/>
      <c r="C328" s="67"/>
      <c r="D328" s="67"/>
      <c r="E328" s="39"/>
      <c r="F328" s="39"/>
      <c r="G328" s="39"/>
      <c r="H328" s="67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140"/>
      <c r="AE328" s="24"/>
      <c r="AF328" s="24"/>
      <c r="AG328" s="76"/>
      <c r="AH328" s="129"/>
      <c r="AI328" s="106"/>
      <c r="AK328" s="117"/>
      <c r="AL328" s="117"/>
      <c r="AM328" s="117"/>
      <c r="AN328" s="117"/>
      <c r="AO328" s="141"/>
      <c r="AP328" s="141"/>
      <c r="AQ328" s="141"/>
      <c r="AR328" s="141"/>
      <c r="AS328" s="141"/>
      <c r="AT328" s="141"/>
      <c r="AU328" s="67"/>
      <c r="AV328" s="44"/>
      <c r="AW328" s="67"/>
      <c r="AX328" s="78"/>
      <c r="AY328" s="127"/>
      <c r="AZ328" s="67"/>
      <c r="BA328" s="142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140"/>
      <c r="BX328" s="71"/>
      <c r="BY328" s="67"/>
      <c r="BZ328" s="67"/>
      <c r="CA328" s="67"/>
    </row>
    <row r="329" spans="1:79" s="28" customFormat="1" ht="16" customHeight="1">
      <c r="A329" s="39"/>
      <c r="B329" s="57"/>
      <c r="C329" s="67"/>
      <c r="D329" s="67"/>
      <c r="E329" s="39"/>
      <c r="F329" s="39"/>
      <c r="G329" s="39"/>
      <c r="H329" s="67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140"/>
      <c r="AE329" s="24"/>
      <c r="AF329" s="24"/>
      <c r="AG329" s="76"/>
      <c r="AH329" s="129"/>
      <c r="AI329" s="106"/>
      <c r="AK329" s="117"/>
      <c r="AL329" s="117"/>
      <c r="AM329" s="117"/>
      <c r="AN329" s="117"/>
      <c r="AO329" s="141"/>
      <c r="AP329" s="141"/>
      <c r="AQ329" s="141"/>
      <c r="AR329" s="141"/>
      <c r="AS329" s="141"/>
      <c r="AT329" s="141"/>
      <c r="AU329" s="67"/>
      <c r="AV329" s="44"/>
      <c r="AW329" s="67"/>
      <c r="AX329" s="78"/>
      <c r="AY329" s="127"/>
      <c r="AZ329" s="67"/>
      <c r="BA329" s="142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140"/>
      <c r="BX329" s="71"/>
      <c r="BY329" s="67"/>
      <c r="BZ329" s="67"/>
      <c r="CA329" s="67"/>
    </row>
    <row r="330" spans="1:79" s="28" customFormat="1" ht="16" customHeight="1">
      <c r="A330" s="39"/>
      <c r="B330" s="57"/>
      <c r="C330" s="67"/>
      <c r="D330" s="67"/>
      <c r="E330" s="39"/>
      <c r="F330" s="39"/>
      <c r="G330" s="39"/>
      <c r="H330" s="67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140"/>
      <c r="AE330" s="24"/>
      <c r="AF330" s="24"/>
      <c r="AG330" s="76"/>
      <c r="AH330" s="129"/>
      <c r="AI330" s="106"/>
      <c r="AK330" s="117"/>
      <c r="AL330" s="117"/>
      <c r="AM330" s="117"/>
      <c r="AN330" s="117"/>
      <c r="AO330" s="141"/>
      <c r="AP330" s="141"/>
      <c r="AQ330" s="141"/>
      <c r="AR330" s="141"/>
      <c r="AS330" s="141"/>
      <c r="AT330" s="141"/>
      <c r="AU330" s="67"/>
      <c r="AV330" s="44"/>
      <c r="AW330" s="67"/>
      <c r="AX330" s="78"/>
      <c r="AY330" s="127"/>
      <c r="AZ330" s="67"/>
      <c r="BA330" s="142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140"/>
      <c r="BX330" s="71"/>
      <c r="BY330" s="67"/>
      <c r="BZ330" s="67"/>
      <c r="CA330" s="67"/>
    </row>
    <row r="331" spans="1:79" s="28" customFormat="1" ht="16" customHeight="1">
      <c r="A331" s="39"/>
      <c r="B331" s="57"/>
      <c r="C331" s="67"/>
      <c r="D331" s="67"/>
      <c r="E331" s="39"/>
      <c r="F331" s="39"/>
      <c r="G331" s="39"/>
      <c r="H331" s="67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140"/>
      <c r="AE331" s="24"/>
      <c r="AF331" s="24"/>
      <c r="AG331" s="76"/>
      <c r="AH331" s="129"/>
      <c r="AI331" s="106"/>
      <c r="AK331" s="117"/>
      <c r="AL331" s="117"/>
      <c r="AM331" s="117"/>
      <c r="AN331" s="117"/>
      <c r="AO331" s="141"/>
      <c r="AP331" s="141"/>
      <c r="AQ331" s="141"/>
      <c r="AR331" s="141"/>
      <c r="AS331" s="141"/>
      <c r="AT331" s="141"/>
      <c r="AU331" s="67"/>
      <c r="AV331" s="44"/>
      <c r="AW331" s="67"/>
      <c r="AX331" s="78"/>
      <c r="AY331" s="127"/>
      <c r="AZ331" s="67"/>
      <c r="BA331" s="142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140"/>
      <c r="BX331" s="71"/>
      <c r="BY331" s="67"/>
      <c r="BZ331" s="67"/>
      <c r="CA331" s="67"/>
    </row>
    <row r="332" spans="1:79" s="28" customFormat="1" ht="16" customHeight="1">
      <c r="A332" s="39"/>
      <c r="B332" s="57"/>
      <c r="C332" s="67"/>
      <c r="D332" s="67"/>
      <c r="E332" s="39"/>
      <c r="F332" s="39"/>
      <c r="G332" s="39"/>
      <c r="H332" s="67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140"/>
      <c r="AE332" s="24"/>
      <c r="AF332" s="24"/>
      <c r="AG332" s="76"/>
      <c r="AH332" s="129"/>
      <c r="AI332" s="106"/>
      <c r="AK332" s="117"/>
      <c r="AL332" s="117"/>
      <c r="AM332" s="117"/>
      <c r="AN332" s="117"/>
      <c r="AO332" s="141"/>
      <c r="AP332" s="141"/>
      <c r="AQ332" s="141"/>
      <c r="AR332" s="141"/>
      <c r="AS332" s="141"/>
      <c r="AT332" s="141"/>
      <c r="AU332" s="67"/>
      <c r="AV332" s="44"/>
      <c r="AW332" s="67"/>
      <c r="AX332" s="78"/>
      <c r="AY332" s="127"/>
      <c r="AZ332" s="67"/>
      <c r="BA332" s="142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140"/>
      <c r="BX332" s="71"/>
      <c r="BY332" s="67"/>
      <c r="BZ332" s="67"/>
      <c r="CA332" s="67"/>
    </row>
    <row r="333" spans="1:79" s="28" customFormat="1" ht="16" customHeight="1">
      <c r="A333" s="39"/>
      <c r="B333" s="57"/>
      <c r="C333" s="67"/>
      <c r="D333" s="67"/>
      <c r="E333" s="39"/>
      <c r="F333" s="39"/>
      <c r="G333" s="39"/>
      <c r="H333" s="67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140"/>
      <c r="AE333" s="24"/>
      <c r="AF333" s="24"/>
      <c r="AG333" s="76"/>
      <c r="AH333" s="129"/>
      <c r="AI333" s="106"/>
      <c r="AK333" s="117"/>
      <c r="AL333" s="117"/>
      <c r="AM333" s="117"/>
      <c r="AN333" s="117"/>
      <c r="AO333" s="141"/>
      <c r="AP333" s="141"/>
      <c r="AQ333" s="141"/>
      <c r="AR333" s="141"/>
      <c r="AS333" s="141"/>
      <c r="AT333" s="141"/>
      <c r="AU333" s="67"/>
      <c r="AV333" s="44"/>
      <c r="AW333" s="67"/>
      <c r="AX333" s="78"/>
      <c r="AY333" s="127"/>
      <c r="AZ333" s="67"/>
      <c r="BA333" s="142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140"/>
      <c r="BX333" s="71"/>
      <c r="BY333" s="67"/>
      <c r="BZ333" s="67"/>
      <c r="CA333" s="67"/>
    </row>
    <row r="334" spans="1:79" s="28" customFormat="1" ht="16" customHeight="1">
      <c r="A334" s="39"/>
      <c r="B334" s="57"/>
      <c r="C334" s="67"/>
      <c r="D334" s="67"/>
      <c r="E334" s="39"/>
      <c r="F334" s="39"/>
      <c r="G334" s="39"/>
      <c r="H334" s="67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140"/>
      <c r="AE334" s="24"/>
      <c r="AF334" s="24"/>
      <c r="AG334" s="76"/>
      <c r="AH334" s="129"/>
      <c r="AI334" s="106"/>
      <c r="AK334" s="117"/>
      <c r="AL334" s="117"/>
      <c r="AM334" s="117"/>
      <c r="AN334" s="117"/>
      <c r="AO334" s="141"/>
      <c r="AP334" s="141"/>
      <c r="AQ334" s="141"/>
      <c r="AR334" s="141"/>
      <c r="AS334" s="141"/>
      <c r="AT334" s="141"/>
      <c r="AU334" s="67"/>
      <c r="AV334" s="44"/>
      <c r="AW334" s="67"/>
      <c r="AX334" s="78"/>
      <c r="AY334" s="127"/>
      <c r="AZ334" s="67"/>
      <c r="BA334" s="142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140"/>
      <c r="BX334" s="71"/>
      <c r="BY334" s="67"/>
      <c r="BZ334" s="67"/>
      <c r="CA334" s="67"/>
    </row>
    <row r="335" spans="1:79" s="28" customFormat="1" ht="16" customHeight="1">
      <c r="A335" s="39"/>
      <c r="B335" s="57"/>
      <c r="C335" s="67"/>
      <c r="D335" s="67"/>
      <c r="E335" s="39"/>
      <c r="F335" s="39"/>
      <c r="G335" s="39"/>
      <c r="H335" s="67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140"/>
      <c r="AE335" s="24"/>
      <c r="AF335" s="24"/>
      <c r="AG335" s="76"/>
      <c r="AH335" s="129"/>
      <c r="AI335" s="106"/>
      <c r="AK335" s="117"/>
      <c r="AL335" s="117"/>
      <c r="AM335" s="117"/>
      <c r="AN335" s="117"/>
      <c r="AO335" s="141"/>
      <c r="AP335" s="141"/>
      <c r="AQ335" s="141"/>
      <c r="AR335" s="141"/>
      <c r="AS335" s="141"/>
      <c r="AT335" s="141"/>
      <c r="AU335" s="67"/>
      <c r="AV335" s="44"/>
      <c r="AW335" s="67"/>
      <c r="AX335" s="78"/>
      <c r="AY335" s="127"/>
      <c r="AZ335" s="67"/>
      <c r="BA335" s="142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140"/>
      <c r="BX335" s="71"/>
      <c r="BY335" s="67"/>
      <c r="BZ335" s="67"/>
      <c r="CA335" s="67"/>
    </row>
    <row r="336" spans="1:79" s="28" customFormat="1" ht="16" customHeight="1">
      <c r="A336" s="39"/>
      <c r="B336" s="57"/>
      <c r="C336" s="67"/>
      <c r="D336" s="67"/>
      <c r="E336" s="39"/>
      <c r="F336" s="39"/>
      <c r="G336" s="39"/>
      <c r="H336" s="67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140"/>
      <c r="AE336" s="24"/>
      <c r="AF336" s="24"/>
      <c r="AG336" s="76"/>
      <c r="AH336" s="129"/>
      <c r="AI336" s="106"/>
      <c r="AK336" s="117"/>
      <c r="AL336" s="117"/>
      <c r="AM336" s="117"/>
      <c r="AN336" s="117"/>
      <c r="AO336" s="141"/>
      <c r="AP336" s="141"/>
      <c r="AQ336" s="141"/>
      <c r="AR336" s="141"/>
      <c r="AS336" s="141"/>
      <c r="AT336" s="141"/>
      <c r="AU336" s="67"/>
      <c r="AV336" s="44"/>
      <c r="AW336" s="67"/>
      <c r="AX336" s="78"/>
      <c r="AY336" s="127"/>
      <c r="AZ336" s="67"/>
      <c r="BA336" s="142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140"/>
      <c r="BX336" s="71"/>
      <c r="BY336" s="67"/>
      <c r="BZ336" s="67"/>
      <c r="CA336" s="67"/>
    </row>
    <row r="337" spans="1:79" s="28" customFormat="1" ht="16" customHeight="1">
      <c r="A337" s="39"/>
      <c r="B337" s="57"/>
      <c r="C337" s="67"/>
      <c r="D337" s="67"/>
      <c r="E337" s="39"/>
      <c r="F337" s="39"/>
      <c r="G337" s="39"/>
      <c r="H337" s="67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140"/>
      <c r="AE337" s="24"/>
      <c r="AF337" s="24"/>
      <c r="AG337" s="76"/>
      <c r="AH337" s="129"/>
      <c r="AI337" s="106"/>
      <c r="AK337" s="117"/>
      <c r="AL337" s="117"/>
      <c r="AM337" s="117"/>
      <c r="AN337" s="117"/>
      <c r="AO337" s="141"/>
      <c r="AP337" s="141"/>
      <c r="AQ337" s="141"/>
      <c r="AR337" s="141"/>
      <c r="AS337" s="141"/>
      <c r="AT337" s="141"/>
      <c r="AU337" s="67"/>
      <c r="AV337" s="44"/>
      <c r="AW337" s="67"/>
      <c r="AX337" s="78"/>
      <c r="AY337" s="127"/>
      <c r="AZ337" s="67"/>
      <c r="BA337" s="142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140"/>
      <c r="BX337" s="71"/>
      <c r="BY337" s="67"/>
      <c r="BZ337" s="67"/>
      <c r="CA337" s="67"/>
    </row>
    <row r="338" spans="1:79" s="28" customFormat="1" ht="16" customHeight="1">
      <c r="A338" s="39"/>
      <c r="B338" s="57"/>
      <c r="C338" s="67"/>
      <c r="D338" s="67"/>
      <c r="E338" s="39"/>
      <c r="F338" s="39"/>
      <c r="G338" s="39"/>
      <c r="H338" s="67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140"/>
      <c r="AE338" s="24"/>
      <c r="AF338" s="24"/>
      <c r="AG338" s="76"/>
      <c r="AH338" s="129"/>
      <c r="AI338" s="106"/>
      <c r="AK338" s="117"/>
      <c r="AL338" s="117"/>
      <c r="AM338" s="117"/>
      <c r="AN338" s="117"/>
      <c r="AO338" s="141"/>
      <c r="AP338" s="141"/>
      <c r="AQ338" s="141"/>
      <c r="AR338" s="141"/>
      <c r="AS338" s="141"/>
      <c r="AT338" s="141"/>
      <c r="AU338" s="67"/>
      <c r="AV338" s="44"/>
      <c r="AW338" s="67"/>
      <c r="AX338" s="78"/>
      <c r="AY338" s="127"/>
      <c r="AZ338" s="67"/>
      <c r="BA338" s="142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140"/>
      <c r="BX338" s="71"/>
      <c r="BY338" s="67"/>
      <c r="BZ338" s="67"/>
      <c r="CA338" s="67"/>
    </row>
    <row r="339" spans="1:79" s="28" customFormat="1" ht="16" customHeight="1">
      <c r="A339" s="39"/>
      <c r="B339" s="57"/>
      <c r="C339" s="67"/>
      <c r="D339" s="67"/>
      <c r="E339" s="39"/>
      <c r="F339" s="39"/>
      <c r="G339" s="39"/>
      <c r="H339" s="67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140"/>
      <c r="AE339" s="24"/>
      <c r="AF339" s="24"/>
      <c r="AG339" s="76"/>
      <c r="AH339" s="129"/>
      <c r="AI339" s="106"/>
      <c r="AK339" s="117"/>
      <c r="AL339" s="117"/>
      <c r="AM339" s="117"/>
      <c r="AN339" s="117"/>
      <c r="AO339" s="141"/>
      <c r="AP339" s="141"/>
      <c r="AQ339" s="141"/>
      <c r="AR339" s="141"/>
      <c r="AS339" s="141"/>
      <c r="AT339" s="141"/>
      <c r="AU339" s="67"/>
      <c r="AV339" s="44"/>
      <c r="AW339" s="67"/>
      <c r="AX339" s="78"/>
      <c r="AY339" s="127"/>
      <c r="AZ339" s="67"/>
      <c r="BA339" s="142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140"/>
      <c r="BX339" s="71"/>
      <c r="BY339" s="67"/>
      <c r="BZ339" s="67"/>
      <c r="CA339" s="67"/>
    </row>
    <row r="340" spans="1:79" s="28" customFormat="1" ht="16" customHeight="1">
      <c r="A340" s="39"/>
      <c r="B340" s="57"/>
      <c r="C340" s="67"/>
      <c r="D340" s="67"/>
      <c r="E340" s="39"/>
      <c r="F340" s="39"/>
      <c r="G340" s="39"/>
      <c r="H340" s="67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140"/>
      <c r="AE340" s="24"/>
      <c r="AF340" s="24"/>
      <c r="AG340" s="76"/>
      <c r="AH340" s="129"/>
      <c r="AI340" s="106"/>
      <c r="AK340" s="117"/>
      <c r="AL340" s="117"/>
      <c r="AM340" s="117"/>
      <c r="AN340" s="117"/>
      <c r="AO340" s="141"/>
      <c r="AP340" s="141"/>
      <c r="AQ340" s="141"/>
      <c r="AR340" s="141"/>
      <c r="AS340" s="141"/>
      <c r="AT340" s="141"/>
      <c r="AU340" s="67"/>
      <c r="AV340" s="44"/>
      <c r="AW340" s="67"/>
      <c r="AX340" s="78"/>
      <c r="AY340" s="127"/>
      <c r="AZ340" s="67"/>
      <c r="BA340" s="142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140"/>
      <c r="BX340" s="71"/>
      <c r="BY340" s="67"/>
      <c r="BZ340" s="67"/>
      <c r="CA340" s="67"/>
    </row>
    <row r="341" spans="1:79" s="28" customFormat="1" ht="16" customHeight="1">
      <c r="A341" s="39"/>
      <c r="B341" s="57"/>
      <c r="C341" s="67"/>
      <c r="D341" s="67"/>
      <c r="E341" s="39"/>
      <c r="F341" s="39"/>
      <c r="G341" s="39"/>
      <c r="H341" s="67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140"/>
      <c r="AE341" s="24"/>
      <c r="AF341" s="24"/>
      <c r="AG341" s="76"/>
      <c r="AH341" s="129"/>
      <c r="AI341" s="106"/>
      <c r="AK341" s="117"/>
      <c r="AL341" s="117"/>
      <c r="AM341" s="117"/>
      <c r="AN341" s="117"/>
      <c r="AO341" s="141"/>
      <c r="AP341" s="141"/>
      <c r="AQ341" s="141"/>
      <c r="AR341" s="141"/>
      <c r="AS341" s="141"/>
      <c r="AT341" s="141"/>
      <c r="AU341" s="67"/>
      <c r="AV341" s="44"/>
      <c r="AW341" s="67"/>
      <c r="AX341" s="78"/>
      <c r="AY341" s="127"/>
      <c r="AZ341" s="67"/>
      <c r="BA341" s="142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140"/>
      <c r="BX341" s="71"/>
      <c r="BY341" s="67"/>
      <c r="BZ341" s="67"/>
      <c r="CA341" s="67"/>
    </row>
    <row r="342" spans="1:79" s="28" customFormat="1" ht="16" customHeight="1">
      <c r="A342" s="39"/>
      <c r="B342" s="57"/>
      <c r="C342" s="67"/>
      <c r="D342" s="67"/>
      <c r="E342" s="39"/>
      <c r="F342" s="39"/>
      <c r="G342" s="39"/>
      <c r="H342" s="67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140"/>
      <c r="AE342" s="24"/>
      <c r="AF342" s="24"/>
      <c r="AG342" s="76"/>
      <c r="AH342" s="129"/>
      <c r="AI342" s="106"/>
      <c r="AK342" s="117"/>
      <c r="AL342" s="117"/>
      <c r="AM342" s="117"/>
      <c r="AN342" s="117"/>
      <c r="AO342" s="141"/>
      <c r="AP342" s="141"/>
      <c r="AQ342" s="141"/>
      <c r="AR342" s="141"/>
      <c r="AS342" s="141"/>
      <c r="AT342" s="141"/>
      <c r="AU342" s="67"/>
      <c r="AV342" s="44"/>
      <c r="AW342" s="67"/>
      <c r="AX342" s="78"/>
      <c r="AY342" s="127"/>
      <c r="AZ342" s="67"/>
      <c r="BA342" s="142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140"/>
      <c r="BX342" s="71"/>
      <c r="BY342" s="67"/>
      <c r="BZ342" s="67"/>
      <c r="CA342" s="67"/>
    </row>
    <row r="343" spans="1:79" s="28" customFormat="1" ht="16" customHeight="1">
      <c r="A343" s="39"/>
      <c r="B343" s="57"/>
      <c r="C343" s="67"/>
      <c r="D343" s="67"/>
      <c r="E343" s="39"/>
      <c r="F343" s="39"/>
      <c r="G343" s="39"/>
      <c r="H343" s="67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140"/>
      <c r="AE343" s="24"/>
      <c r="AF343" s="24"/>
      <c r="AG343" s="76"/>
      <c r="AH343" s="129"/>
      <c r="AI343" s="106"/>
      <c r="AK343" s="117"/>
      <c r="AL343" s="117"/>
      <c r="AM343" s="117"/>
      <c r="AN343" s="117"/>
      <c r="AO343" s="141"/>
      <c r="AP343" s="141"/>
      <c r="AQ343" s="141"/>
      <c r="AR343" s="141"/>
      <c r="AS343" s="141"/>
      <c r="AT343" s="141"/>
      <c r="AU343" s="67"/>
      <c r="AV343" s="44"/>
      <c r="AW343" s="67"/>
      <c r="AX343" s="78"/>
      <c r="AY343" s="127"/>
      <c r="AZ343" s="67"/>
      <c r="BA343" s="142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140"/>
      <c r="BX343" s="71"/>
      <c r="BY343" s="67"/>
      <c r="BZ343" s="67"/>
      <c r="CA343" s="67"/>
    </row>
    <row r="344" spans="1:79" s="28" customFormat="1" ht="16" customHeight="1">
      <c r="A344" s="39"/>
      <c r="B344" s="57"/>
      <c r="C344" s="67"/>
      <c r="D344" s="67"/>
      <c r="E344" s="39"/>
      <c r="F344" s="39"/>
      <c r="G344" s="39"/>
      <c r="H344" s="67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140"/>
      <c r="AE344" s="24"/>
      <c r="AF344" s="24"/>
      <c r="AG344" s="76"/>
      <c r="AH344" s="129"/>
      <c r="AI344" s="106"/>
      <c r="AK344" s="117"/>
      <c r="AL344" s="117"/>
      <c r="AM344" s="117"/>
      <c r="AN344" s="117"/>
      <c r="AO344" s="141"/>
      <c r="AP344" s="141"/>
      <c r="AQ344" s="141"/>
      <c r="AR344" s="141"/>
      <c r="AS344" s="141"/>
      <c r="AT344" s="141"/>
      <c r="AU344" s="67"/>
      <c r="AV344" s="44"/>
      <c r="AW344" s="67"/>
      <c r="AX344" s="78"/>
      <c r="AY344" s="127"/>
      <c r="AZ344" s="67"/>
      <c r="BA344" s="142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140"/>
      <c r="BX344" s="71"/>
      <c r="BY344" s="67"/>
      <c r="BZ344" s="67"/>
      <c r="CA344" s="67"/>
    </row>
    <row r="345" spans="1:79" s="28" customFormat="1" ht="16" customHeight="1">
      <c r="A345" s="39"/>
      <c r="B345" s="57"/>
      <c r="C345" s="67"/>
      <c r="D345" s="67"/>
      <c r="E345" s="39"/>
      <c r="F345" s="39"/>
      <c r="G345" s="39"/>
      <c r="H345" s="67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140"/>
      <c r="AE345" s="24"/>
      <c r="AF345" s="24"/>
      <c r="AG345" s="76"/>
      <c r="AH345" s="129"/>
      <c r="AI345" s="106"/>
      <c r="AK345" s="117"/>
      <c r="AL345" s="117"/>
      <c r="AM345" s="117"/>
      <c r="AN345" s="117"/>
      <c r="AO345" s="141"/>
      <c r="AP345" s="141"/>
      <c r="AQ345" s="141"/>
      <c r="AR345" s="141"/>
      <c r="AS345" s="141"/>
      <c r="AT345" s="141"/>
      <c r="AU345" s="67"/>
      <c r="AV345" s="44"/>
      <c r="AW345" s="67"/>
      <c r="AX345" s="78"/>
      <c r="AY345" s="127"/>
      <c r="AZ345" s="67"/>
      <c r="BA345" s="142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140"/>
      <c r="BX345" s="71"/>
      <c r="BY345" s="67"/>
      <c r="BZ345" s="67"/>
      <c r="CA345" s="67"/>
    </row>
    <row r="346" spans="1:79" s="28" customFormat="1" ht="16" customHeight="1">
      <c r="A346" s="39"/>
      <c r="B346" s="57"/>
      <c r="C346" s="67"/>
      <c r="D346" s="67"/>
      <c r="E346" s="39"/>
      <c r="F346" s="39"/>
      <c r="G346" s="39"/>
      <c r="H346" s="67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140"/>
      <c r="AE346" s="24"/>
      <c r="AF346" s="24"/>
      <c r="AG346" s="76"/>
      <c r="AH346" s="129"/>
      <c r="AI346" s="106"/>
      <c r="AK346" s="117"/>
      <c r="AL346" s="117"/>
      <c r="AM346" s="117"/>
      <c r="AN346" s="117"/>
      <c r="AO346" s="141"/>
      <c r="AP346" s="141"/>
      <c r="AQ346" s="141"/>
      <c r="AR346" s="141"/>
      <c r="AS346" s="141"/>
      <c r="AT346" s="141"/>
      <c r="AU346" s="67"/>
      <c r="AV346" s="44"/>
      <c r="AW346" s="67"/>
      <c r="AX346" s="78"/>
      <c r="AY346" s="127"/>
      <c r="AZ346" s="67"/>
      <c r="BA346" s="142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140"/>
      <c r="BX346" s="71"/>
      <c r="BY346" s="67"/>
      <c r="BZ346" s="67"/>
      <c r="CA346" s="67"/>
    </row>
    <row r="347" spans="1:79" s="28" customFormat="1" ht="16" customHeight="1">
      <c r="A347" s="39"/>
      <c r="B347" s="57"/>
      <c r="C347" s="67"/>
      <c r="D347" s="67"/>
      <c r="E347" s="39"/>
      <c r="F347" s="39"/>
      <c r="G347" s="39"/>
      <c r="H347" s="67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140"/>
      <c r="AE347" s="24"/>
      <c r="AF347" s="24"/>
      <c r="AG347" s="76"/>
      <c r="AH347" s="129"/>
      <c r="AI347" s="106"/>
      <c r="AK347" s="117"/>
      <c r="AL347" s="117"/>
      <c r="AM347" s="117"/>
      <c r="AN347" s="117"/>
      <c r="AO347" s="141"/>
      <c r="AP347" s="141"/>
      <c r="AQ347" s="141"/>
      <c r="AR347" s="141"/>
      <c r="AS347" s="141"/>
      <c r="AT347" s="141"/>
      <c r="AU347" s="67"/>
      <c r="AV347" s="44"/>
      <c r="AW347" s="67"/>
      <c r="AX347" s="78"/>
      <c r="AY347" s="127"/>
      <c r="AZ347" s="67"/>
      <c r="BA347" s="142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140"/>
      <c r="BX347" s="71"/>
      <c r="BY347" s="67"/>
      <c r="BZ347" s="67"/>
      <c r="CA347" s="67"/>
    </row>
    <row r="348" spans="1:79" s="28" customFormat="1" ht="16" customHeight="1">
      <c r="A348" s="39"/>
      <c r="B348" s="57"/>
      <c r="C348" s="67"/>
      <c r="D348" s="67"/>
      <c r="E348" s="39"/>
      <c r="F348" s="39"/>
      <c r="G348" s="39"/>
      <c r="H348" s="67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140"/>
      <c r="AE348" s="24"/>
      <c r="AF348" s="24"/>
      <c r="AG348" s="76"/>
      <c r="AH348" s="129"/>
      <c r="AI348" s="106"/>
      <c r="AK348" s="117"/>
      <c r="AL348" s="117"/>
      <c r="AM348" s="117"/>
      <c r="AN348" s="117"/>
      <c r="AO348" s="141"/>
      <c r="AP348" s="141"/>
      <c r="AQ348" s="141"/>
      <c r="AR348" s="141"/>
      <c r="AS348" s="141"/>
      <c r="AT348" s="141"/>
      <c r="AU348" s="67"/>
      <c r="AV348" s="44"/>
      <c r="AW348" s="67"/>
      <c r="AX348" s="78"/>
      <c r="AY348" s="127"/>
      <c r="AZ348" s="67"/>
      <c r="BA348" s="142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140"/>
      <c r="BX348" s="71"/>
      <c r="BY348" s="67"/>
      <c r="BZ348" s="67"/>
      <c r="CA348" s="67"/>
    </row>
    <row r="349" spans="1:79" s="28" customFormat="1" ht="16" customHeight="1">
      <c r="A349" s="39"/>
      <c r="B349" s="57"/>
      <c r="C349" s="67"/>
      <c r="D349" s="67"/>
      <c r="E349" s="39"/>
      <c r="F349" s="39"/>
      <c r="G349" s="39"/>
      <c r="H349" s="67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140"/>
      <c r="AE349" s="24"/>
      <c r="AF349" s="24"/>
      <c r="AG349" s="76"/>
      <c r="AH349" s="129"/>
      <c r="AI349" s="106"/>
      <c r="AK349" s="117"/>
      <c r="AL349" s="117"/>
      <c r="AM349" s="117"/>
      <c r="AN349" s="117"/>
      <c r="AO349" s="141"/>
      <c r="AP349" s="141"/>
      <c r="AQ349" s="141"/>
      <c r="AR349" s="141"/>
      <c r="AS349" s="141"/>
      <c r="AT349" s="141"/>
      <c r="AU349" s="67"/>
      <c r="AV349" s="44"/>
      <c r="AW349" s="67"/>
      <c r="AX349" s="78"/>
      <c r="AY349" s="127"/>
      <c r="AZ349" s="67"/>
      <c r="BA349" s="142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140"/>
      <c r="BX349" s="71"/>
      <c r="BY349" s="67"/>
      <c r="BZ349" s="67"/>
      <c r="CA349" s="67"/>
    </row>
    <row r="350" spans="1:79" s="28" customFormat="1" ht="16" customHeight="1">
      <c r="A350" s="39"/>
      <c r="B350" s="57"/>
      <c r="C350" s="67"/>
      <c r="D350" s="67"/>
      <c r="E350" s="39"/>
      <c r="F350" s="39"/>
      <c r="G350" s="39"/>
      <c r="H350" s="67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140"/>
      <c r="AE350" s="24"/>
      <c r="AF350" s="24"/>
      <c r="AG350" s="76"/>
      <c r="AH350" s="129"/>
      <c r="AI350" s="106"/>
      <c r="AK350" s="117"/>
      <c r="AL350" s="117"/>
      <c r="AM350" s="117"/>
      <c r="AN350" s="117"/>
      <c r="AO350" s="141"/>
      <c r="AP350" s="141"/>
      <c r="AQ350" s="141"/>
      <c r="AR350" s="141"/>
      <c r="AS350" s="141"/>
      <c r="AT350" s="141"/>
      <c r="AU350" s="67"/>
      <c r="AV350" s="44"/>
      <c r="AW350" s="67"/>
      <c r="AX350" s="78"/>
      <c r="AY350" s="127"/>
      <c r="AZ350" s="67"/>
      <c r="BA350" s="142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140"/>
      <c r="BX350" s="71"/>
      <c r="BY350" s="67"/>
      <c r="BZ350" s="67"/>
      <c r="CA350" s="67"/>
    </row>
    <row r="351" spans="1:79" s="28" customFormat="1" ht="16" customHeight="1">
      <c r="A351" s="39"/>
      <c r="B351" s="57"/>
      <c r="C351" s="67"/>
      <c r="D351" s="67"/>
      <c r="E351" s="39"/>
      <c r="F351" s="39"/>
      <c r="G351" s="39"/>
      <c r="H351" s="67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140"/>
      <c r="AE351" s="24"/>
      <c r="AF351" s="24"/>
      <c r="AG351" s="76"/>
      <c r="AH351" s="129"/>
      <c r="AI351" s="106"/>
      <c r="AK351" s="117"/>
      <c r="AL351" s="117"/>
      <c r="AM351" s="117"/>
      <c r="AN351" s="117"/>
      <c r="AO351" s="141"/>
      <c r="AP351" s="141"/>
      <c r="AQ351" s="141"/>
      <c r="AR351" s="141"/>
      <c r="AS351" s="141"/>
      <c r="AT351" s="141"/>
      <c r="AU351" s="67"/>
      <c r="AV351" s="44"/>
      <c r="AW351" s="67"/>
      <c r="AX351" s="78"/>
      <c r="AY351" s="127"/>
      <c r="AZ351" s="67"/>
      <c r="BA351" s="142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140"/>
      <c r="BX351" s="71"/>
      <c r="BY351" s="67"/>
      <c r="BZ351" s="67"/>
      <c r="CA351" s="67"/>
    </row>
    <row r="352" spans="1:79" s="28" customFormat="1" ht="16" customHeight="1">
      <c r="A352" s="39"/>
      <c r="B352" s="57"/>
      <c r="C352" s="67"/>
      <c r="D352" s="67"/>
      <c r="E352" s="39"/>
      <c r="F352" s="39"/>
      <c r="G352" s="39"/>
      <c r="H352" s="67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140"/>
      <c r="AE352" s="24"/>
      <c r="AF352" s="24"/>
      <c r="AG352" s="76"/>
      <c r="AH352" s="129"/>
      <c r="AI352" s="106"/>
      <c r="AK352" s="117"/>
      <c r="AL352" s="117"/>
      <c r="AM352" s="117"/>
      <c r="AN352" s="117"/>
      <c r="AO352" s="141"/>
      <c r="AP352" s="141"/>
      <c r="AQ352" s="141"/>
      <c r="AR352" s="141"/>
      <c r="AS352" s="141"/>
      <c r="AT352" s="141"/>
      <c r="AU352" s="67"/>
      <c r="AV352" s="44"/>
      <c r="AW352" s="67"/>
      <c r="AX352" s="78"/>
      <c r="AY352" s="127"/>
      <c r="AZ352" s="67"/>
      <c r="BA352" s="142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140"/>
      <c r="BX352" s="71"/>
      <c r="BY352" s="67"/>
      <c r="BZ352" s="67"/>
      <c r="CA352" s="67"/>
    </row>
    <row r="353" spans="1:79" s="28" customFormat="1" ht="16" customHeight="1">
      <c r="A353" s="39"/>
      <c r="B353" s="57"/>
      <c r="C353" s="67"/>
      <c r="D353" s="67"/>
      <c r="E353" s="39"/>
      <c r="F353" s="39"/>
      <c r="G353" s="39"/>
      <c r="H353" s="67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140"/>
      <c r="AE353" s="24"/>
      <c r="AF353" s="24"/>
      <c r="AG353" s="76"/>
      <c r="AH353" s="129"/>
      <c r="AI353" s="106"/>
      <c r="AK353" s="117"/>
      <c r="AL353" s="117"/>
      <c r="AM353" s="117"/>
      <c r="AN353" s="117"/>
      <c r="AO353" s="141"/>
      <c r="AP353" s="141"/>
      <c r="AQ353" s="141"/>
      <c r="AR353" s="141"/>
      <c r="AS353" s="141"/>
      <c r="AT353" s="141"/>
      <c r="AU353" s="67"/>
      <c r="AV353" s="44"/>
      <c r="AW353" s="67"/>
      <c r="AX353" s="78"/>
      <c r="AY353" s="127"/>
      <c r="AZ353" s="67"/>
      <c r="BA353" s="142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140"/>
      <c r="BX353" s="71"/>
      <c r="BY353" s="67"/>
      <c r="BZ353" s="67"/>
      <c r="CA353" s="67"/>
    </row>
    <row r="354" spans="1:79" s="28" customFormat="1" ht="16" customHeight="1">
      <c r="A354" s="39"/>
      <c r="B354" s="57"/>
      <c r="C354" s="67"/>
      <c r="D354" s="67"/>
      <c r="E354" s="39"/>
      <c r="F354" s="39"/>
      <c r="G354" s="39"/>
      <c r="H354" s="67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140"/>
      <c r="AE354" s="24"/>
      <c r="AF354" s="24"/>
      <c r="AG354" s="76"/>
      <c r="AH354" s="129"/>
      <c r="AI354" s="106"/>
      <c r="AK354" s="117"/>
      <c r="AL354" s="117"/>
      <c r="AM354" s="117"/>
      <c r="AN354" s="117"/>
      <c r="AO354" s="141"/>
      <c r="AP354" s="141"/>
      <c r="AQ354" s="141"/>
      <c r="AR354" s="141"/>
      <c r="AS354" s="141"/>
      <c r="AT354" s="141"/>
      <c r="AU354" s="67"/>
      <c r="AV354" s="44"/>
      <c r="AW354" s="67"/>
      <c r="AX354" s="78"/>
      <c r="AY354" s="127"/>
      <c r="AZ354" s="67"/>
      <c r="BA354" s="142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140"/>
      <c r="BX354" s="71"/>
      <c r="BY354" s="67"/>
      <c r="BZ354" s="67"/>
      <c r="CA354" s="67"/>
    </row>
    <row r="355" spans="1:79" s="28" customFormat="1" ht="16" customHeight="1">
      <c r="A355" s="39"/>
      <c r="B355" s="57"/>
      <c r="C355" s="67"/>
      <c r="D355" s="67"/>
      <c r="E355" s="39"/>
      <c r="F355" s="39"/>
      <c r="G355" s="39"/>
      <c r="H355" s="67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140"/>
      <c r="AE355" s="24"/>
      <c r="AF355" s="24"/>
      <c r="AG355" s="76"/>
      <c r="AH355" s="129"/>
      <c r="AI355" s="106"/>
      <c r="AK355" s="117"/>
      <c r="AL355" s="117"/>
      <c r="AM355" s="117"/>
      <c r="AN355" s="117"/>
      <c r="AO355" s="141"/>
      <c r="AP355" s="141"/>
      <c r="AQ355" s="141"/>
      <c r="AR355" s="141"/>
      <c r="AS355" s="141"/>
      <c r="AT355" s="141"/>
      <c r="AU355" s="67"/>
      <c r="AV355" s="44"/>
      <c r="AW355" s="67"/>
      <c r="AX355" s="78"/>
      <c r="AY355" s="127"/>
      <c r="AZ355" s="67"/>
      <c r="BA355" s="142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140"/>
      <c r="BX355" s="71"/>
      <c r="BY355" s="67"/>
      <c r="BZ355" s="67"/>
      <c r="CA355" s="67"/>
    </row>
    <row r="356" spans="1:79" s="28" customFormat="1" ht="16" customHeight="1">
      <c r="A356" s="39"/>
      <c r="B356" s="57"/>
      <c r="C356" s="67"/>
      <c r="D356" s="67"/>
      <c r="E356" s="39"/>
      <c r="F356" s="39"/>
      <c r="G356" s="39"/>
      <c r="H356" s="67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140"/>
      <c r="AE356" s="24"/>
      <c r="AF356" s="24"/>
      <c r="AG356" s="76"/>
      <c r="AH356" s="129"/>
      <c r="AI356" s="106"/>
      <c r="AK356" s="117"/>
      <c r="AL356" s="117"/>
      <c r="AM356" s="117"/>
      <c r="AN356" s="117"/>
      <c r="AO356" s="141"/>
      <c r="AP356" s="141"/>
      <c r="AQ356" s="141"/>
      <c r="AR356" s="141"/>
      <c r="AS356" s="141"/>
      <c r="AT356" s="141"/>
      <c r="AU356" s="67"/>
      <c r="AV356" s="44"/>
      <c r="AW356" s="67"/>
      <c r="AX356" s="78"/>
      <c r="AY356" s="127"/>
      <c r="AZ356" s="67"/>
      <c r="BA356" s="142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140"/>
      <c r="BX356" s="71"/>
      <c r="BY356" s="67"/>
      <c r="BZ356" s="67"/>
      <c r="CA356" s="67"/>
    </row>
    <row r="357" spans="1:79" s="28" customFormat="1" ht="16" customHeight="1">
      <c r="A357" s="39"/>
      <c r="B357" s="57"/>
      <c r="C357" s="67"/>
      <c r="D357" s="67"/>
      <c r="E357" s="39"/>
      <c r="F357" s="39"/>
      <c r="G357" s="39"/>
      <c r="H357" s="67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140"/>
      <c r="AE357" s="24"/>
      <c r="AF357" s="24"/>
      <c r="AG357" s="76"/>
      <c r="AH357" s="129"/>
      <c r="AI357" s="106"/>
      <c r="AK357" s="117"/>
      <c r="AL357" s="117"/>
      <c r="AM357" s="117"/>
      <c r="AN357" s="117"/>
      <c r="AO357" s="141"/>
      <c r="AP357" s="141"/>
      <c r="AQ357" s="141"/>
      <c r="AR357" s="141"/>
      <c r="AS357" s="141"/>
      <c r="AT357" s="141"/>
      <c r="AU357" s="67"/>
      <c r="AV357" s="44"/>
      <c r="AW357" s="67"/>
      <c r="AX357" s="78"/>
      <c r="AY357" s="127"/>
      <c r="AZ357" s="67"/>
      <c r="BA357" s="142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140"/>
      <c r="BX357" s="71"/>
      <c r="BY357" s="67"/>
      <c r="BZ357" s="67"/>
      <c r="CA357" s="67"/>
    </row>
    <row r="358" spans="1:79" s="28" customFormat="1" ht="16" customHeight="1">
      <c r="A358" s="39"/>
      <c r="B358" s="57"/>
      <c r="C358" s="67"/>
      <c r="D358" s="67"/>
      <c r="E358" s="39"/>
      <c r="F358" s="39"/>
      <c r="G358" s="39"/>
      <c r="H358" s="67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140"/>
      <c r="AE358" s="24"/>
      <c r="AF358" s="24"/>
      <c r="AG358" s="76"/>
      <c r="AH358" s="129"/>
      <c r="AI358" s="106"/>
      <c r="AK358" s="117"/>
      <c r="AL358" s="117"/>
      <c r="AM358" s="117"/>
      <c r="AN358" s="117"/>
      <c r="AO358" s="141"/>
      <c r="AP358" s="141"/>
      <c r="AQ358" s="141"/>
      <c r="AR358" s="141"/>
      <c r="AS358" s="141"/>
      <c r="AT358" s="141"/>
      <c r="AU358" s="67"/>
      <c r="AV358" s="44"/>
      <c r="AW358" s="67"/>
      <c r="AX358" s="78"/>
      <c r="AY358" s="127"/>
      <c r="AZ358" s="67"/>
      <c r="BA358" s="142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140"/>
      <c r="BX358" s="71"/>
      <c r="BY358" s="67"/>
      <c r="BZ358" s="67"/>
      <c r="CA358" s="67"/>
    </row>
    <row r="359" spans="1:79" s="28" customFormat="1" ht="16" customHeight="1">
      <c r="A359" s="39"/>
      <c r="B359" s="57"/>
      <c r="C359" s="67"/>
      <c r="D359" s="67"/>
      <c r="E359" s="39"/>
      <c r="F359" s="39"/>
      <c r="G359" s="39"/>
      <c r="H359" s="67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140"/>
      <c r="AE359" s="24"/>
      <c r="AF359" s="24"/>
      <c r="AG359" s="76"/>
      <c r="AH359" s="129"/>
      <c r="AI359" s="106"/>
      <c r="AK359" s="117"/>
      <c r="AL359" s="117"/>
      <c r="AM359" s="117"/>
      <c r="AN359" s="117"/>
      <c r="AO359" s="141"/>
      <c r="AP359" s="141"/>
      <c r="AQ359" s="141"/>
      <c r="AR359" s="141"/>
      <c r="AS359" s="141"/>
      <c r="AT359" s="141"/>
      <c r="AU359" s="67"/>
      <c r="AV359" s="44"/>
      <c r="AW359" s="67"/>
      <c r="AX359" s="78"/>
      <c r="AY359" s="127"/>
      <c r="AZ359" s="67"/>
      <c r="BA359" s="142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140"/>
      <c r="BX359" s="71"/>
      <c r="BY359" s="67"/>
      <c r="BZ359" s="67"/>
      <c r="CA359" s="67"/>
    </row>
    <row r="360" spans="1:79" s="28" customFormat="1" ht="16" customHeight="1">
      <c r="A360" s="39"/>
      <c r="B360" s="57"/>
      <c r="C360" s="67"/>
      <c r="D360" s="67"/>
      <c r="E360" s="39"/>
      <c r="F360" s="39"/>
      <c r="G360" s="39"/>
      <c r="H360" s="67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140"/>
      <c r="AE360" s="24"/>
      <c r="AF360" s="24"/>
      <c r="AG360" s="76"/>
      <c r="AH360" s="129"/>
      <c r="AI360" s="106"/>
      <c r="AK360" s="117"/>
      <c r="AL360" s="117"/>
      <c r="AM360" s="117"/>
      <c r="AN360" s="117"/>
      <c r="AO360" s="141"/>
      <c r="AP360" s="141"/>
      <c r="AQ360" s="141"/>
      <c r="AR360" s="141"/>
      <c r="AS360" s="141"/>
      <c r="AT360" s="141"/>
      <c r="AU360" s="67"/>
      <c r="AV360" s="44"/>
      <c r="AW360" s="67"/>
      <c r="AX360" s="78"/>
      <c r="AY360" s="127"/>
      <c r="AZ360" s="67"/>
      <c r="BA360" s="142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140"/>
      <c r="BX360" s="71"/>
      <c r="BY360" s="67"/>
      <c r="BZ360" s="67"/>
      <c r="CA360" s="67"/>
    </row>
    <row r="361" spans="1:79" s="28" customFormat="1" ht="16" customHeight="1">
      <c r="A361" s="39"/>
      <c r="B361" s="57"/>
      <c r="C361" s="67"/>
      <c r="D361" s="67"/>
      <c r="E361" s="39"/>
      <c r="F361" s="39"/>
      <c r="G361" s="39"/>
      <c r="H361" s="67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140"/>
      <c r="AE361" s="24"/>
      <c r="AF361" s="24"/>
      <c r="AG361" s="76"/>
      <c r="AH361" s="129"/>
      <c r="AI361" s="106"/>
      <c r="AK361" s="117"/>
      <c r="AL361" s="117"/>
      <c r="AM361" s="117"/>
      <c r="AN361" s="117"/>
      <c r="AO361" s="141"/>
      <c r="AP361" s="141"/>
      <c r="AQ361" s="141"/>
      <c r="AR361" s="141"/>
      <c r="AS361" s="141"/>
      <c r="AT361" s="141"/>
      <c r="AU361" s="67"/>
      <c r="AV361" s="44"/>
      <c r="AW361" s="67"/>
      <c r="AX361" s="78"/>
      <c r="AY361" s="127"/>
      <c r="AZ361" s="67"/>
      <c r="BA361" s="142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140"/>
      <c r="BX361" s="71"/>
      <c r="BY361" s="67"/>
      <c r="BZ361" s="67"/>
      <c r="CA361" s="67"/>
    </row>
    <row r="362" spans="1:79" s="28" customFormat="1" ht="16" customHeight="1">
      <c r="A362" s="39"/>
      <c r="B362" s="57"/>
      <c r="C362" s="67"/>
      <c r="D362" s="67"/>
      <c r="E362" s="39"/>
      <c r="F362" s="39"/>
      <c r="G362" s="39"/>
      <c r="H362" s="67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140"/>
      <c r="AE362" s="24"/>
      <c r="AF362" s="24"/>
      <c r="AG362" s="76"/>
      <c r="AH362" s="129"/>
      <c r="AI362" s="106"/>
      <c r="AK362" s="117"/>
      <c r="AL362" s="117"/>
      <c r="AM362" s="117"/>
      <c r="AN362" s="117"/>
      <c r="AO362" s="141"/>
      <c r="AP362" s="141"/>
      <c r="AQ362" s="141"/>
      <c r="AR362" s="141"/>
      <c r="AS362" s="141"/>
      <c r="AT362" s="141"/>
      <c r="AU362" s="67"/>
      <c r="AV362" s="44"/>
      <c r="AW362" s="67"/>
      <c r="AX362" s="78"/>
      <c r="AY362" s="127"/>
      <c r="AZ362" s="67"/>
      <c r="BA362" s="142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140"/>
      <c r="BX362" s="71"/>
      <c r="BY362" s="67"/>
      <c r="BZ362" s="67"/>
      <c r="CA362" s="67"/>
    </row>
    <row r="363" spans="1:79" s="28" customFormat="1" ht="16" customHeight="1">
      <c r="A363" s="39"/>
      <c r="B363" s="57"/>
      <c r="C363" s="67"/>
      <c r="D363" s="67"/>
      <c r="E363" s="39"/>
      <c r="F363" s="39"/>
      <c r="G363" s="39"/>
      <c r="H363" s="67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140"/>
      <c r="AE363" s="24"/>
      <c r="AF363" s="24"/>
      <c r="AG363" s="76"/>
      <c r="AH363" s="129"/>
      <c r="AI363" s="106"/>
      <c r="AK363" s="117"/>
      <c r="AL363" s="117"/>
      <c r="AM363" s="117"/>
      <c r="AN363" s="117"/>
      <c r="AO363" s="141"/>
      <c r="AP363" s="141"/>
      <c r="AQ363" s="141"/>
      <c r="AR363" s="141"/>
      <c r="AS363" s="141"/>
      <c r="AT363" s="141"/>
      <c r="AU363" s="67"/>
      <c r="AV363" s="44"/>
      <c r="AW363" s="67"/>
      <c r="AX363" s="78"/>
      <c r="AY363" s="127"/>
      <c r="AZ363" s="67"/>
      <c r="BA363" s="142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140"/>
      <c r="BX363" s="71"/>
      <c r="BY363" s="67"/>
      <c r="BZ363" s="67"/>
      <c r="CA363" s="67"/>
    </row>
    <row r="364" spans="1:79" s="28" customFormat="1" ht="16" customHeight="1">
      <c r="A364" s="39"/>
      <c r="B364" s="57"/>
      <c r="C364" s="67"/>
      <c r="D364" s="67"/>
      <c r="E364" s="39"/>
      <c r="F364" s="39"/>
      <c r="G364" s="39"/>
      <c r="H364" s="67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140"/>
      <c r="AE364" s="24"/>
      <c r="AF364" s="24"/>
      <c r="AG364" s="76"/>
      <c r="AH364" s="129"/>
      <c r="AI364" s="106"/>
      <c r="AK364" s="117"/>
      <c r="AL364" s="117"/>
      <c r="AM364" s="117"/>
      <c r="AN364" s="117"/>
      <c r="AO364" s="141"/>
      <c r="AP364" s="141"/>
      <c r="AQ364" s="141"/>
      <c r="AR364" s="141"/>
      <c r="AS364" s="141"/>
      <c r="AT364" s="141"/>
      <c r="AU364" s="67"/>
      <c r="AV364" s="44"/>
      <c r="AW364" s="67"/>
      <c r="AX364" s="78"/>
      <c r="AY364" s="127"/>
      <c r="AZ364" s="67"/>
      <c r="BA364" s="142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140"/>
      <c r="BX364" s="71"/>
      <c r="BY364" s="67"/>
      <c r="BZ364" s="67"/>
      <c r="CA364" s="67"/>
    </row>
    <row r="365" spans="1:79" s="28" customFormat="1" ht="16" customHeight="1">
      <c r="A365" s="39"/>
      <c r="B365" s="57"/>
      <c r="C365" s="67"/>
      <c r="D365" s="67"/>
      <c r="E365" s="39"/>
      <c r="F365" s="39"/>
      <c r="G365" s="39"/>
      <c r="H365" s="67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140"/>
      <c r="AE365" s="24"/>
      <c r="AF365" s="24"/>
      <c r="AG365" s="76"/>
      <c r="AH365" s="129"/>
      <c r="AI365" s="106"/>
      <c r="AK365" s="117"/>
      <c r="AL365" s="117"/>
      <c r="AM365" s="117"/>
      <c r="AN365" s="117"/>
      <c r="AO365" s="141"/>
      <c r="AP365" s="141"/>
      <c r="AQ365" s="141"/>
      <c r="AR365" s="141"/>
      <c r="AS365" s="141"/>
      <c r="AT365" s="141"/>
      <c r="AU365" s="67"/>
      <c r="AV365" s="44"/>
      <c r="AW365" s="67"/>
      <c r="AX365" s="78"/>
      <c r="AY365" s="127"/>
      <c r="AZ365" s="67"/>
      <c r="BA365" s="142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140"/>
      <c r="BX365" s="71"/>
      <c r="BY365" s="67"/>
      <c r="BZ365" s="67"/>
      <c r="CA365" s="67"/>
    </row>
    <row r="366" spans="1:79" s="28" customFormat="1" ht="16" customHeight="1">
      <c r="A366" s="39"/>
      <c r="B366" s="57"/>
      <c r="C366" s="67"/>
      <c r="D366" s="67"/>
      <c r="E366" s="39"/>
      <c r="F366" s="39"/>
      <c r="G366" s="39"/>
      <c r="H366" s="67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140"/>
      <c r="AE366" s="24"/>
      <c r="AF366" s="24"/>
      <c r="AG366" s="76"/>
      <c r="AH366" s="129"/>
      <c r="AI366" s="106"/>
      <c r="AK366" s="117"/>
      <c r="AL366" s="117"/>
      <c r="AM366" s="117"/>
      <c r="AN366" s="117"/>
      <c r="AO366" s="141"/>
      <c r="AP366" s="141"/>
      <c r="AQ366" s="141"/>
      <c r="AR366" s="141"/>
      <c r="AS366" s="141"/>
      <c r="AT366" s="141"/>
      <c r="AU366" s="67"/>
      <c r="AV366" s="44"/>
      <c r="AW366" s="67"/>
      <c r="AX366" s="78"/>
      <c r="AY366" s="127"/>
      <c r="AZ366" s="67"/>
      <c r="BA366" s="142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140"/>
      <c r="BX366" s="71"/>
      <c r="BY366" s="67"/>
      <c r="BZ366" s="67"/>
      <c r="CA366" s="67"/>
    </row>
    <row r="367" spans="1:79" s="28" customFormat="1" ht="16" customHeight="1">
      <c r="A367" s="39"/>
      <c r="B367" s="57"/>
      <c r="C367" s="67"/>
      <c r="D367" s="67"/>
      <c r="E367" s="39"/>
      <c r="F367" s="39"/>
      <c r="G367" s="39"/>
      <c r="H367" s="67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140"/>
      <c r="AE367" s="24"/>
      <c r="AF367" s="24"/>
      <c r="AG367" s="76"/>
      <c r="AH367" s="129"/>
      <c r="AI367" s="106"/>
      <c r="AK367" s="117"/>
      <c r="AL367" s="117"/>
      <c r="AM367" s="117"/>
      <c r="AN367" s="117"/>
      <c r="AO367" s="141"/>
      <c r="AP367" s="141"/>
      <c r="AQ367" s="141"/>
      <c r="AR367" s="141"/>
      <c r="AS367" s="141"/>
      <c r="AT367" s="141"/>
      <c r="AU367" s="67"/>
      <c r="AV367" s="44"/>
      <c r="AW367" s="67"/>
      <c r="AX367" s="78"/>
      <c r="AY367" s="127"/>
      <c r="AZ367" s="67"/>
      <c r="BA367" s="142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140"/>
      <c r="BX367" s="71"/>
      <c r="BY367" s="67"/>
      <c r="BZ367" s="67"/>
      <c r="CA367" s="67"/>
    </row>
    <row r="368" spans="1:79" s="28" customFormat="1" ht="16" customHeight="1">
      <c r="A368" s="39"/>
      <c r="B368" s="57"/>
      <c r="C368" s="67"/>
      <c r="D368" s="67"/>
      <c r="E368" s="39"/>
      <c r="F368" s="39"/>
      <c r="G368" s="39"/>
      <c r="H368" s="67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140"/>
      <c r="AE368" s="24"/>
      <c r="AF368" s="24"/>
      <c r="AG368" s="76"/>
      <c r="AH368" s="129"/>
      <c r="AI368" s="106"/>
      <c r="AK368" s="117"/>
      <c r="AL368" s="117"/>
      <c r="AM368" s="117"/>
      <c r="AN368" s="117"/>
      <c r="AO368" s="141"/>
      <c r="AP368" s="141"/>
      <c r="AQ368" s="141"/>
      <c r="AR368" s="141"/>
      <c r="AS368" s="141"/>
      <c r="AT368" s="141"/>
      <c r="AU368" s="67"/>
      <c r="AV368" s="44"/>
      <c r="AW368" s="67"/>
      <c r="AX368" s="78"/>
      <c r="AY368" s="127"/>
      <c r="AZ368" s="67"/>
      <c r="BA368" s="142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140"/>
      <c r="BX368" s="71"/>
      <c r="BY368" s="67"/>
      <c r="BZ368" s="67"/>
      <c r="CA368" s="67"/>
    </row>
    <row r="369" spans="1:79" s="28" customFormat="1" ht="16" customHeight="1">
      <c r="A369" s="39"/>
      <c r="B369" s="57"/>
      <c r="C369" s="67"/>
      <c r="D369" s="67"/>
      <c r="E369" s="39"/>
      <c r="F369" s="39"/>
      <c r="G369" s="39"/>
      <c r="H369" s="67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140"/>
      <c r="AE369" s="24"/>
      <c r="AF369" s="24"/>
      <c r="AG369" s="76"/>
      <c r="AH369" s="129"/>
      <c r="AI369" s="106"/>
      <c r="AK369" s="117"/>
      <c r="AL369" s="117"/>
      <c r="AM369" s="117"/>
      <c r="AN369" s="117"/>
      <c r="AO369" s="141"/>
      <c r="AP369" s="141"/>
      <c r="AQ369" s="141"/>
      <c r="AR369" s="141"/>
      <c r="AS369" s="141"/>
      <c r="AT369" s="141"/>
      <c r="AU369" s="67"/>
      <c r="AV369" s="44"/>
      <c r="AW369" s="67"/>
      <c r="AX369" s="78"/>
      <c r="AY369" s="127"/>
      <c r="AZ369" s="67"/>
      <c r="BA369" s="142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140"/>
      <c r="BX369" s="71"/>
      <c r="BY369" s="67"/>
      <c r="BZ369" s="67"/>
      <c r="CA369" s="67"/>
    </row>
    <row r="370" spans="1:79" s="28" customFormat="1" ht="16" customHeight="1">
      <c r="A370" s="39"/>
      <c r="B370" s="57"/>
      <c r="C370" s="67"/>
      <c r="D370" s="67"/>
      <c r="E370" s="39"/>
      <c r="F370" s="39"/>
      <c r="G370" s="39"/>
      <c r="H370" s="67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140"/>
      <c r="AE370" s="24"/>
      <c r="AF370" s="24"/>
      <c r="AG370" s="76"/>
      <c r="AH370" s="129"/>
      <c r="AI370" s="106"/>
      <c r="AK370" s="117"/>
      <c r="AL370" s="117"/>
      <c r="AM370" s="117"/>
      <c r="AN370" s="117"/>
      <c r="AO370" s="141"/>
      <c r="AP370" s="141"/>
      <c r="AQ370" s="141"/>
      <c r="AR370" s="141"/>
      <c r="AS370" s="141"/>
      <c r="AT370" s="141"/>
      <c r="AU370" s="67"/>
      <c r="AV370" s="44"/>
      <c r="AW370" s="67"/>
      <c r="AX370" s="78"/>
      <c r="AY370" s="127"/>
      <c r="AZ370" s="67"/>
      <c r="BA370" s="142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140"/>
      <c r="BX370" s="71"/>
      <c r="BY370" s="67"/>
      <c r="BZ370" s="67"/>
      <c r="CA370" s="67"/>
    </row>
    <row r="371" spans="1:79" s="28" customFormat="1" ht="16" customHeight="1">
      <c r="A371" s="39"/>
      <c r="B371" s="57"/>
      <c r="C371" s="67"/>
      <c r="D371" s="67"/>
      <c r="E371" s="39"/>
      <c r="F371" s="39"/>
      <c r="G371" s="39"/>
      <c r="H371" s="67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140"/>
      <c r="AE371" s="24"/>
      <c r="AF371" s="24"/>
      <c r="AG371" s="76"/>
      <c r="AH371" s="129"/>
      <c r="AI371" s="106"/>
      <c r="AK371" s="117"/>
      <c r="AL371" s="117"/>
      <c r="AM371" s="117"/>
      <c r="AN371" s="117"/>
      <c r="AO371" s="141"/>
      <c r="AP371" s="141"/>
      <c r="AQ371" s="141"/>
      <c r="AR371" s="141"/>
      <c r="AS371" s="141"/>
      <c r="AT371" s="141"/>
      <c r="AU371" s="67"/>
      <c r="AV371" s="44"/>
      <c r="AW371" s="67"/>
      <c r="AX371" s="78"/>
      <c r="AY371" s="127"/>
      <c r="AZ371" s="67"/>
      <c r="BA371" s="142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140"/>
      <c r="BX371" s="71"/>
      <c r="BY371" s="67"/>
      <c r="BZ371" s="67"/>
      <c r="CA371" s="67"/>
    </row>
    <row r="372" spans="1:79" s="28" customFormat="1" ht="16" customHeight="1">
      <c r="A372" s="39"/>
      <c r="B372" s="57"/>
      <c r="C372" s="67"/>
      <c r="D372" s="67"/>
      <c r="E372" s="39"/>
      <c r="F372" s="39"/>
      <c r="G372" s="39"/>
      <c r="H372" s="67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140"/>
      <c r="AE372" s="24"/>
      <c r="AF372" s="24"/>
      <c r="AG372" s="76"/>
      <c r="AH372" s="129"/>
      <c r="AI372" s="106"/>
      <c r="AK372" s="117"/>
      <c r="AL372" s="117"/>
      <c r="AM372" s="117"/>
      <c r="AN372" s="117"/>
      <c r="AO372" s="141"/>
      <c r="AP372" s="141"/>
      <c r="AQ372" s="141"/>
      <c r="AR372" s="141"/>
      <c r="AS372" s="141"/>
      <c r="AT372" s="141"/>
      <c r="AU372" s="67"/>
      <c r="AV372" s="44"/>
      <c r="AW372" s="67"/>
      <c r="AX372" s="78"/>
      <c r="AY372" s="127"/>
      <c r="AZ372" s="67"/>
      <c r="BA372" s="142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140"/>
      <c r="BX372" s="71"/>
      <c r="BY372" s="67"/>
      <c r="BZ372" s="67"/>
      <c r="CA372" s="67"/>
    </row>
    <row r="373" spans="1:79" s="28" customFormat="1" ht="16" customHeight="1">
      <c r="A373" s="39"/>
      <c r="B373" s="57"/>
      <c r="C373" s="67"/>
      <c r="D373" s="67"/>
      <c r="E373" s="39"/>
      <c r="F373" s="39"/>
      <c r="G373" s="39"/>
      <c r="H373" s="67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140"/>
      <c r="AE373" s="24"/>
      <c r="AF373" s="24"/>
      <c r="AG373" s="76"/>
      <c r="AH373" s="129"/>
      <c r="AI373" s="106"/>
      <c r="AK373" s="117"/>
      <c r="AL373" s="117"/>
      <c r="AM373" s="117"/>
      <c r="AN373" s="117"/>
      <c r="AO373" s="141"/>
      <c r="AP373" s="141"/>
      <c r="AQ373" s="141"/>
      <c r="AR373" s="141"/>
      <c r="AS373" s="141"/>
      <c r="AT373" s="141"/>
      <c r="AU373" s="67"/>
      <c r="AV373" s="44"/>
      <c r="AW373" s="67"/>
      <c r="AX373" s="78"/>
      <c r="AY373" s="127"/>
      <c r="AZ373" s="67"/>
      <c r="BA373" s="142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140"/>
      <c r="BX373" s="71"/>
      <c r="BY373" s="67"/>
      <c r="BZ373" s="67"/>
      <c r="CA373" s="67"/>
    </row>
    <row r="374" spans="1:79" s="28" customFormat="1" ht="16" customHeight="1">
      <c r="A374" s="39"/>
      <c r="B374" s="57"/>
      <c r="C374" s="67"/>
      <c r="D374" s="67"/>
      <c r="E374" s="39"/>
      <c r="F374" s="39"/>
      <c r="G374" s="39"/>
      <c r="H374" s="67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140"/>
      <c r="AE374" s="24"/>
      <c r="AF374" s="24"/>
      <c r="AG374" s="76"/>
      <c r="AH374" s="129"/>
      <c r="AI374" s="106"/>
      <c r="AK374" s="117"/>
      <c r="AL374" s="117"/>
      <c r="AM374" s="117"/>
      <c r="AN374" s="117"/>
      <c r="AO374" s="141"/>
      <c r="AP374" s="141"/>
      <c r="AQ374" s="141"/>
      <c r="AR374" s="141"/>
      <c r="AS374" s="141"/>
      <c r="AT374" s="141"/>
      <c r="AU374" s="67"/>
      <c r="AV374" s="44"/>
      <c r="AW374" s="67"/>
      <c r="AX374" s="78"/>
      <c r="AY374" s="127"/>
      <c r="AZ374" s="67"/>
      <c r="BA374" s="142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140"/>
      <c r="BX374" s="71"/>
      <c r="BY374" s="67"/>
      <c r="BZ374" s="67"/>
      <c r="CA374" s="67"/>
    </row>
    <row r="375" spans="1:79" s="28" customFormat="1" ht="16" customHeight="1">
      <c r="A375" s="39"/>
      <c r="B375" s="57"/>
      <c r="C375" s="67"/>
      <c r="D375" s="67"/>
      <c r="E375" s="39"/>
      <c r="F375" s="39"/>
      <c r="G375" s="39"/>
      <c r="H375" s="67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140"/>
      <c r="AE375" s="24"/>
      <c r="AF375" s="24"/>
      <c r="AG375" s="76"/>
      <c r="AH375" s="129"/>
      <c r="AI375" s="106"/>
      <c r="AK375" s="117"/>
      <c r="AL375" s="117"/>
      <c r="AM375" s="117"/>
      <c r="AN375" s="117"/>
      <c r="AO375" s="141"/>
      <c r="AP375" s="141"/>
      <c r="AQ375" s="141"/>
      <c r="AR375" s="141"/>
      <c r="AS375" s="141"/>
      <c r="AT375" s="141"/>
      <c r="AU375" s="67"/>
      <c r="AV375" s="44"/>
      <c r="AW375" s="67"/>
      <c r="AX375" s="78"/>
      <c r="AY375" s="127"/>
      <c r="AZ375" s="67"/>
      <c r="BA375" s="142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140"/>
      <c r="BX375" s="71"/>
      <c r="BY375" s="67"/>
      <c r="BZ375" s="67"/>
      <c r="CA375" s="67"/>
    </row>
    <row r="376" spans="1:79" s="28" customFormat="1" ht="16" customHeight="1">
      <c r="A376" s="39"/>
      <c r="B376" s="57"/>
      <c r="C376" s="67"/>
      <c r="D376" s="67"/>
      <c r="E376" s="39"/>
      <c r="F376" s="39"/>
      <c r="G376" s="39"/>
      <c r="H376" s="67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140"/>
      <c r="AE376" s="24"/>
      <c r="AF376" s="24"/>
      <c r="AG376" s="76"/>
      <c r="AH376" s="129"/>
      <c r="AI376" s="106"/>
      <c r="AK376" s="117"/>
      <c r="AL376" s="117"/>
      <c r="AM376" s="117"/>
      <c r="AN376" s="117"/>
      <c r="AO376" s="141"/>
      <c r="AP376" s="141"/>
      <c r="AQ376" s="141"/>
      <c r="AR376" s="141"/>
      <c r="AS376" s="141"/>
      <c r="AT376" s="141"/>
      <c r="AU376" s="67"/>
      <c r="AV376" s="44"/>
      <c r="AW376" s="67"/>
      <c r="AX376" s="78"/>
      <c r="AY376" s="127"/>
      <c r="AZ376" s="67"/>
      <c r="BA376" s="142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140"/>
      <c r="BX376" s="71"/>
      <c r="BY376" s="67"/>
      <c r="BZ376" s="67"/>
      <c r="CA376" s="67"/>
    </row>
    <row r="377" spans="1:79" s="28" customFormat="1" ht="16" customHeight="1">
      <c r="A377" s="39"/>
      <c r="B377" s="57"/>
      <c r="C377" s="67"/>
      <c r="D377" s="67"/>
      <c r="E377" s="39"/>
      <c r="F377" s="39"/>
      <c r="G377" s="39"/>
      <c r="H377" s="67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140"/>
      <c r="AE377" s="24"/>
      <c r="AF377" s="24"/>
      <c r="AG377" s="76"/>
      <c r="AH377" s="129"/>
      <c r="AI377" s="106"/>
      <c r="AK377" s="117"/>
      <c r="AL377" s="117"/>
      <c r="AM377" s="117"/>
      <c r="AN377" s="117"/>
      <c r="AO377" s="141"/>
      <c r="AP377" s="141"/>
      <c r="AQ377" s="141"/>
      <c r="AR377" s="141"/>
      <c r="AS377" s="141"/>
      <c r="AT377" s="141"/>
      <c r="AU377" s="67"/>
      <c r="AV377" s="44"/>
      <c r="AW377" s="67"/>
      <c r="AX377" s="78"/>
      <c r="AY377" s="127"/>
      <c r="AZ377" s="67"/>
      <c r="BA377" s="142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140"/>
      <c r="BX377" s="71"/>
      <c r="BY377" s="67"/>
      <c r="BZ377" s="67"/>
      <c r="CA377" s="67"/>
    </row>
    <row r="378" spans="1:79" s="28" customFormat="1" ht="16" customHeight="1">
      <c r="A378" s="39"/>
      <c r="B378" s="57"/>
      <c r="C378" s="67"/>
      <c r="D378" s="67"/>
      <c r="E378" s="39"/>
      <c r="F378" s="39"/>
      <c r="G378" s="39"/>
      <c r="H378" s="67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140"/>
      <c r="AE378" s="24"/>
      <c r="AF378" s="24"/>
      <c r="AG378" s="76"/>
      <c r="AH378" s="129"/>
      <c r="AI378" s="106"/>
      <c r="AK378" s="117"/>
      <c r="AL378" s="117"/>
      <c r="AM378" s="117"/>
      <c r="AN378" s="117"/>
      <c r="AO378" s="141"/>
      <c r="AP378" s="141"/>
      <c r="AQ378" s="141"/>
      <c r="AR378" s="141"/>
      <c r="AS378" s="141"/>
      <c r="AT378" s="141"/>
      <c r="AU378" s="67"/>
      <c r="AV378" s="44"/>
      <c r="AW378" s="67"/>
      <c r="AX378" s="78"/>
      <c r="AY378" s="127"/>
      <c r="AZ378" s="67"/>
      <c r="BA378" s="142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140"/>
      <c r="BX378" s="71"/>
      <c r="BY378" s="67"/>
      <c r="BZ378" s="67"/>
      <c r="CA378" s="67"/>
    </row>
    <row r="379" spans="1:79" s="28" customFormat="1" ht="16" customHeight="1">
      <c r="A379" s="39"/>
      <c r="B379" s="57"/>
      <c r="C379" s="67"/>
      <c r="D379" s="67"/>
      <c r="E379" s="39"/>
      <c r="F379" s="39"/>
      <c r="G379" s="39"/>
      <c r="H379" s="67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140"/>
      <c r="AE379" s="24"/>
      <c r="AF379" s="24"/>
      <c r="AG379" s="76"/>
      <c r="AH379" s="129"/>
      <c r="AI379" s="106"/>
      <c r="AK379" s="117"/>
      <c r="AL379" s="117"/>
      <c r="AM379" s="117"/>
      <c r="AN379" s="117"/>
      <c r="AO379" s="141"/>
      <c r="AP379" s="141"/>
      <c r="AQ379" s="141"/>
      <c r="AR379" s="141"/>
      <c r="AS379" s="141"/>
      <c r="AT379" s="141"/>
      <c r="AU379" s="67"/>
      <c r="AV379" s="44"/>
      <c r="AW379" s="67"/>
      <c r="AX379" s="78"/>
      <c r="AY379" s="127"/>
      <c r="AZ379" s="67"/>
      <c r="BA379" s="142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140"/>
      <c r="BX379" s="71"/>
      <c r="BY379" s="67"/>
      <c r="BZ379" s="67"/>
      <c r="CA379" s="67"/>
    </row>
    <row r="380" spans="1:79" s="28" customFormat="1" ht="16" customHeight="1">
      <c r="A380" s="39"/>
      <c r="B380" s="57"/>
      <c r="C380" s="67"/>
      <c r="D380" s="67"/>
      <c r="E380" s="39"/>
      <c r="F380" s="39"/>
      <c r="G380" s="39"/>
      <c r="H380" s="67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140"/>
      <c r="AE380" s="24"/>
      <c r="AF380" s="24"/>
      <c r="AG380" s="76"/>
      <c r="AH380" s="129"/>
      <c r="AI380" s="106"/>
      <c r="AK380" s="117"/>
      <c r="AL380" s="117"/>
      <c r="AM380" s="117"/>
      <c r="AN380" s="117"/>
      <c r="AO380" s="141"/>
      <c r="AP380" s="141"/>
      <c r="AQ380" s="141"/>
      <c r="AR380" s="141"/>
      <c r="AS380" s="141"/>
      <c r="AT380" s="141"/>
      <c r="AU380" s="67"/>
      <c r="AV380" s="44"/>
      <c r="AW380" s="67"/>
      <c r="AX380" s="78"/>
      <c r="AY380" s="127"/>
      <c r="AZ380" s="67"/>
      <c r="BA380" s="142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140"/>
      <c r="BX380" s="71"/>
      <c r="BY380" s="67"/>
      <c r="BZ380" s="67"/>
      <c r="CA380" s="67"/>
    </row>
    <row r="381" spans="1:79" s="28" customFormat="1" ht="16" customHeight="1">
      <c r="A381" s="39"/>
      <c r="B381" s="57"/>
      <c r="C381" s="67"/>
      <c r="D381" s="67"/>
      <c r="E381" s="39"/>
      <c r="F381" s="39"/>
      <c r="G381" s="39"/>
      <c r="H381" s="67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140"/>
      <c r="AE381" s="24"/>
      <c r="AF381" s="24"/>
      <c r="AG381" s="76"/>
      <c r="AH381" s="129"/>
      <c r="AI381" s="106"/>
      <c r="AK381" s="117"/>
      <c r="AL381" s="117"/>
      <c r="AM381" s="117"/>
      <c r="AN381" s="117"/>
      <c r="AO381" s="141"/>
      <c r="AP381" s="141"/>
      <c r="AQ381" s="141"/>
      <c r="AR381" s="141"/>
      <c r="AS381" s="141"/>
      <c r="AT381" s="141"/>
      <c r="AU381" s="67"/>
      <c r="AV381" s="44"/>
      <c r="AW381" s="67"/>
      <c r="AX381" s="78"/>
      <c r="AY381" s="127"/>
      <c r="AZ381" s="67"/>
      <c r="BA381" s="142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140"/>
      <c r="BX381" s="71"/>
      <c r="BY381" s="67"/>
      <c r="BZ381" s="67"/>
      <c r="CA381" s="67"/>
    </row>
    <row r="382" spans="1:79" s="28" customFormat="1" ht="16" customHeight="1">
      <c r="A382" s="39"/>
      <c r="B382" s="57"/>
      <c r="C382" s="67"/>
      <c r="D382" s="67"/>
      <c r="E382" s="39"/>
      <c r="F382" s="39"/>
      <c r="G382" s="39"/>
      <c r="H382" s="67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140"/>
      <c r="AE382" s="24"/>
      <c r="AF382" s="24"/>
      <c r="AG382" s="76"/>
      <c r="AH382" s="129"/>
      <c r="AI382" s="106"/>
      <c r="AK382" s="117"/>
      <c r="AL382" s="117"/>
      <c r="AM382" s="117"/>
      <c r="AN382" s="117"/>
      <c r="AO382" s="141"/>
      <c r="AP382" s="141"/>
      <c r="AQ382" s="141"/>
      <c r="AR382" s="141"/>
      <c r="AS382" s="141"/>
      <c r="AT382" s="141"/>
      <c r="AU382" s="67"/>
      <c r="AV382" s="44"/>
      <c r="AW382" s="67"/>
      <c r="AX382" s="78"/>
      <c r="AY382" s="127"/>
      <c r="AZ382" s="67"/>
      <c r="BA382" s="142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140"/>
      <c r="BX382" s="71"/>
      <c r="BY382" s="67"/>
      <c r="BZ382" s="67"/>
      <c r="CA382" s="67"/>
    </row>
    <row r="383" spans="1:79" s="28" customFormat="1" ht="16" customHeight="1">
      <c r="A383" s="39"/>
      <c r="B383" s="57"/>
      <c r="C383" s="67"/>
      <c r="D383" s="67"/>
      <c r="E383" s="39"/>
      <c r="F383" s="39"/>
      <c r="G383" s="39"/>
      <c r="H383" s="67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140"/>
      <c r="AE383" s="24"/>
      <c r="AF383" s="24"/>
      <c r="AG383" s="76"/>
      <c r="AH383" s="129"/>
      <c r="AI383" s="106"/>
      <c r="AK383" s="117"/>
      <c r="AL383" s="117"/>
      <c r="AM383" s="117"/>
      <c r="AN383" s="117"/>
      <c r="AO383" s="141"/>
      <c r="AP383" s="141"/>
      <c r="AQ383" s="141"/>
      <c r="AR383" s="141"/>
      <c r="AS383" s="141"/>
      <c r="AT383" s="141"/>
      <c r="AU383" s="67"/>
      <c r="AV383" s="44"/>
      <c r="AW383" s="67"/>
      <c r="AX383" s="78"/>
      <c r="AY383" s="127"/>
      <c r="AZ383" s="67"/>
      <c r="BA383" s="142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140"/>
      <c r="BX383" s="71"/>
      <c r="BY383" s="67"/>
      <c r="BZ383" s="67"/>
      <c r="CA383" s="67"/>
    </row>
    <row r="384" spans="1:79" s="28" customFormat="1" ht="16" customHeight="1">
      <c r="A384" s="39"/>
      <c r="B384" s="57"/>
      <c r="C384" s="67"/>
      <c r="D384" s="67"/>
      <c r="E384" s="39"/>
      <c r="F384" s="39"/>
      <c r="G384" s="39"/>
      <c r="H384" s="67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140"/>
      <c r="AE384" s="24"/>
      <c r="AF384" s="24"/>
      <c r="AG384" s="76"/>
      <c r="AH384" s="129"/>
      <c r="AI384" s="106"/>
      <c r="AK384" s="117"/>
      <c r="AL384" s="117"/>
      <c r="AM384" s="117"/>
      <c r="AN384" s="117"/>
      <c r="AO384" s="141"/>
      <c r="AP384" s="141"/>
      <c r="AQ384" s="141"/>
      <c r="AR384" s="141"/>
      <c r="AS384" s="141"/>
      <c r="AT384" s="141"/>
      <c r="AU384" s="67"/>
      <c r="AV384" s="44"/>
      <c r="AW384" s="67"/>
      <c r="AX384" s="78"/>
      <c r="AY384" s="127"/>
      <c r="AZ384" s="67"/>
      <c r="BA384" s="142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140"/>
      <c r="BX384" s="71"/>
      <c r="BY384" s="67"/>
      <c r="BZ384" s="67"/>
      <c r="CA384" s="67"/>
    </row>
    <row r="385" spans="1:79" s="28" customFormat="1" ht="16" customHeight="1">
      <c r="A385" s="39"/>
      <c r="B385" s="57"/>
      <c r="C385" s="67"/>
      <c r="D385" s="67"/>
      <c r="E385" s="39"/>
      <c r="F385" s="39"/>
      <c r="G385" s="39"/>
      <c r="H385" s="67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140"/>
      <c r="AE385" s="24"/>
      <c r="AF385" s="24"/>
      <c r="AG385" s="76"/>
      <c r="AH385" s="129"/>
      <c r="AI385" s="106"/>
      <c r="AK385" s="117"/>
      <c r="AL385" s="117"/>
      <c r="AM385" s="117"/>
      <c r="AN385" s="117"/>
      <c r="AO385" s="141"/>
      <c r="AP385" s="141"/>
      <c r="AQ385" s="141"/>
      <c r="AR385" s="141"/>
      <c r="AS385" s="141"/>
      <c r="AT385" s="141"/>
      <c r="AU385" s="67"/>
      <c r="AV385" s="44"/>
      <c r="AW385" s="67"/>
      <c r="AX385" s="78"/>
      <c r="AY385" s="127"/>
      <c r="AZ385" s="67"/>
      <c r="BA385" s="142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140"/>
      <c r="BX385" s="71"/>
      <c r="BY385" s="67"/>
      <c r="BZ385" s="67"/>
      <c r="CA385" s="67"/>
    </row>
    <row r="386" spans="1:79" s="28" customFormat="1" ht="16" customHeight="1">
      <c r="A386" s="39"/>
      <c r="B386" s="57"/>
      <c r="C386" s="67"/>
      <c r="D386" s="67"/>
      <c r="E386" s="39"/>
      <c r="F386" s="39"/>
      <c r="G386" s="39"/>
      <c r="H386" s="67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140"/>
      <c r="AE386" s="24"/>
      <c r="AF386" s="24"/>
      <c r="AG386" s="76"/>
      <c r="AH386" s="129"/>
      <c r="AI386" s="106"/>
      <c r="AK386" s="117"/>
      <c r="AL386" s="117"/>
      <c r="AM386" s="117"/>
      <c r="AN386" s="117"/>
      <c r="AO386" s="141"/>
      <c r="AP386" s="141"/>
      <c r="AQ386" s="141"/>
      <c r="AR386" s="141"/>
      <c r="AS386" s="141"/>
      <c r="AT386" s="141"/>
      <c r="AU386" s="67"/>
      <c r="AV386" s="44"/>
      <c r="AW386" s="67"/>
      <c r="AX386" s="78"/>
      <c r="AY386" s="127"/>
      <c r="AZ386" s="67"/>
      <c r="BA386" s="142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140"/>
      <c r="BX386" s="71"/>
      <c r="BY386" s="67"/>
      <c r="BZ386" s="67"/>
      <c r="CA386" s="67"/>
    </row>
    <row r="387" spans="1:79" s="28" customFormat="1" ht="16" customHeight="1">
      <c r="A387" s="39"/>
      <c r="B387" s="57"/>
      <c r="C387" s="67"/>
      <c r="D387" s="67"/>
      <c r="E387" s="39"/>
      <c r="F387" s="39"/>
      <c r="G387" s="39"/>
      <c r="H387" s="67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140"/>
      <c r="AE387" s="24"/>
      <c r="AF387" s="24"/>
      <c r="AG387" s="76"/>
      <c r="AH387" s="129"/>
      <c r="AI387" s="106"/>
      <c r="AK387" s="117"/>
      <c r="AL387" s="117"/>
      <c r="AM387" s="117"/>
      <c r="AN387" s="117"/>
      <c r="AO387" s="141"/>
      <c r="AP387" s="141"/>
      <c r="AQ387" s="141"/>
      <c r="AR387" s="141"/>
      <c r="AS387" s="141"/>
      <c r="AT387" s="141"/>
      <c r="AU387" s="67"/>
      <c r="AV387" s="44"/>
      <c r="AW387" s="67"/>
      <c r="AX387" s="78"/>
      <c r="AY387" s="127"/>
      <c r="AZ387" s="67"/>
      <c r="BA387" s="142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140"/>
      <c r="BX387" s="71"/>
      <c r="BY387" s="67"/>
      <c r="BZ387" s="67"/>
      <c r="CA387" s="67"/>
    </row>
    <row r="388" spans="1:79" s="28" customFormat="1" ht="16" customHeight="1">
      <c r="A388" s="39"/>
      <c r="B388" s="57"/>
      <c r="C388" s="67"/>
      <c r="D388" s="67"/>
      <c r="E388" s="39"/>
      <c r="F388" s="39"/>
      <c r="G388" s="39"/>
      <c r="H388" s="67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140"/>
      <c r="AE388" s="24"/>
      <c r="AF388" s="24"/>
      <c r="AG388" s="76"/>
      <c r="AH388" s="129"/>
      <c r="AI388" s="106"/>
      <c r="AK388" s="117"/>
      <c r="AL388" s="117"/>
      <c r="AM388" s="117"/>
      <c r="AN388" s="117"/>
      <c r="AO388" s="141"/>
      <c r="AP388" s="141"/>
      <c r="AQ388" s="141"/>
      <c r="AR388" s="141"/>
      <c r="AS388" s="141"/>
      <c r="AT388" s="141"/>
      <c r="AU388" s="67"/>
      <c r="AV388" s="44"/>
      <c r="AW388" s="67"/>
      <c r="AX388" s="78"/>
      <c r="AY388" s="127"/>
      <c r="AZ388" s="67"/>
      <c r="BA388" s="142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140"/>
      <c r="BX388" s="71"/>
      <c r="BY388" s="67"/>
      <c r="BZ388" s="67"/>
      <c r="CA388" s="67"/>
    </row>
    <row r="389" spans="1:79" s="28" customFormat="1" ht="16" customHeight="1">
      <c r="A389" s="39"/>
      <c r="B389" s="57"/>
      <c r="C389" s="67"/>
      <c r="D389" s="67"/>
      <c r="E389" s="39"/>
      <c r="F389" s="39"/>
      <c r="G389" s="39"/>
      <c r="H389" s="67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140"/>
      <c r="AE389" s="24"/>
      <c r="AF389" s="24"/>
      <c r="AG389" s="76"/>
      <c r="AH389" s="129"/>
      <c r="AI389" s="106"/>
      <c r="AK389" s="117"/>
      <c r="AL389" s="117"/>
      <c r="AM389" s="117"/>
      <c r="AN389" s="117"/>
      <c r="AO389" s="141"/>
      <c r="AP389" s="141"/>
      <c r="AQ389" s="141"/>
      <c r="AR389" s="141"/>
      <c r="AS389" s="141"/>
      <c r="AT389" s="141"/>
      <c r="AU389" s="67"/>
      <c r="AV389" s="44"/>
      <c r="AW389" s="67"/>
      <c r="AX389" s="78"/>
      <c r="AY389" s="127"/>
      <c r="AZ389" s="67"/>
      <c r="BA389" s="142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140"/>
      <c r="BX389" s="71"/>
      <c r="BY389" s="67"/>
      <c r="BZ389" s="67"/>
      <c r="CA389" s="67"/>
    </row>
    <row r="390" spans="1:79" s="28" customFormat="1" ht="16" customHeight="1">
      <c r="A390" s="39"/>
      <c r="B390" s="57"/>
      <c r="C390" s="67"/>
      <c r="D390" s="67"/>
      <c r="E390" s="39"/>
      <c r="F390" s="39"/>
      <c r="G390" s="39"/>
      <c r="H390" s="67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140"/>
      <c r="AE390" s="24"/>
      <c r="AF390" s="24"/>
      <c r="AG390" s="76"/>
      <c r="AH390" s="129"/>
      <c r="AI390" s="106"/>
      <c r="AK390" s="117"/>
      <c r="AL390" s="117"/>
      <c r="AM390" s="117"/>
      <c r="AN390" s="117"/>
      <c r="AO390" s="141"/>
      <c r="AP390" s="141"/>
      <c r="AQ390" s="141"/>
      <c r="AR390" s="141"/>
      <c r="AS390" s="141"/>
      <c r="AT390" s="141"/>
      <c r="AU390" s="67"/>
      <c r="AV390" s="44"/>
      <c r="AW390" s="67"/>
      <c r="AX390" s="78"/>
      <c r="AY390" s="127"/>
      <c r="AZ390" s="67"/>
      <c r="BA390" s="142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140"/>
      <c r="BX390" s="71"/>
      <c r="BY390" s="67"/>
      <c r="BZ390" s="67"/>
      <c r="CA390" s="67"/>
    </row>
    <row r="391" spans="1:79" s="28" customFormat="1" ht="16" customHeight="1">
      <c r="A391" s="39"/>
      <c r="B391" s="57"/>
      <c r="C391" s="67"/>
      <c r="D391" s="67"/>
      <c r="E391" s="39"/>
      <c r="F391" s="39"/>
      <c r="G391" s="39"/>
      <c r="H391" s="67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140"/>
      <c r="AE391" s="24"/>
      <c r="AF391" s="24"/>
      <c r="AG391" s="76"/>
      <c r="AH391" s="129"/>
      <c r="AI391" s="106"/>
      <c r="AK391" s="117"/>
      <c r="AL391" s="117"/>
      <c r="AM391" s="117"/>
      <c r="AN391" s="117"/>
      <c r="AO391" s="141"/>
      <c r="AP391" s="141"/>
      <c r="AQ391" s="141"/>
      <c r="AR391" s="141"/>
      <c r="AS391" s="141"/>
      <c r="AT391" s="141"/>
      <c r="AU391" s="67"/>
      <c r="AV391" s="44"/>
      <c r="AW391" s="67"/>
      <c r="AX391" s="78"/>
      <c r="AY391" s="127"/>
      <c r="AZ391" s="67"/>
      <c r="BA391" s="142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140"/>
      <c r="BX391" s="71"/>
      <c r="BY391" s="67"/>
      <c r="BZ391" s="67"/>
      <c r="CA391" s="67"/>
    </row>
    <row r="392" spans="1:79" s="28" customFormat="1" ht="16" customHeight="1">
      <c r="A392" s="39"/>
      <c r="B392" s="57"/>
      <c r="C392" s="67"/>
      <c r="D392" s="67"/>
      <c r="E392" s="39"/>
      <c r="F392" s="39"/>
      <c r="G392" s="39"/>
      <c r="H392" s="67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140"/>
      <c r="AE392" s="24"/>
      <c r="AF392" s="24"/>
      <c r="AG392" s="76"/>
      <c r="AH392" s="129"/>
      <c r="AI392" s="106"/>
      <c r="AK392" s="117"/>
      <c r="AL392" s="117"/>
      <c r="AM392" s="117"/>
      <c r="AN392" s="117"/>
      <c r="AO392" s="141"/>
      <c r="AP392" s="141"/>
      <c r="AQ392" s="141"/>
      <c r="AR392" s="141"/>
      <c r="AS392" s="141"/>
      <c r="AT392" s="141"/>
      <c r="AU392" s="67"/>
      <c r="AV392" s="44"/>
      <c r="AW392" s="67"/>
      <c r="AX392" s="78"/>
      <c r="AY392" s="127"/>
      <c r="AZ392" s="67"/>
      <c r="BA392" s="142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140"/>
      <c r="BX392" s="71"/>
      <c r="BY392" s="67"/>
      <c r="BZ392" s="67"/>
      <c r="CA392" s="67"/>
    </row>
    <row r="393" spans="1:79" s="28" customFormat="1" ht="16" customHeight="1">
      <c r="A393" s="39"/>
      <c r="B393" s="57"/>
      <c r="C393" s="67"/>
      <c r="D393" s="67"/>
      <c r="E393" s="39"/>
      <c r="F393" s="39"/>
      <c r="G393" s="39"/>
      <c r="H393" s="67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140"/>
      <c r="AE393" s="24"/>
      <c r="AF393" s="24"/>
      <c r="AG393" s="76"/>
      <c r="AH393" s="129"/>
      <c r="AI393" s="106"/>
      <c r="AK393" s="117"/>
      <c r="AL393" s="117"/>
      <c r="AM393" s="117"/>
      <c r="AN393" s="117"/>
      <c r="AO393" s="141"/>
      <c r="AP393" s="141"/>
      <c r="AQ393" s="141"/>
      <c r="AR393" s="141"/>
      <c r="AS393" s="141"/>
      <c r="AT393" s="141"/>
      <c r="AU393" s="67"/>
      <c r="AV393" s="44"/>
      <c r="AW393" s="67"/>
      <c r="AX393" s="78"/>
      <c r="AY393" s="127"/>
      <c r="AZ393" s="67"/>
      <c r="BA393" s="142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140"/>
      <c r="BX393" s="71"/>
      <c r="BY393" s="67"/>
      <c r="BZ393" s="67"/>
      <c r="CA393" s="67"/>
    </row>
    <row r="394" spans="1:79" s="28" customFormat="1" ht="16" customHeight="1">
      <c r="A394" s="39"/>
      <c r="B394" s="57"/>
      <c r="C394" s="67"/>
      <c r="D394" s="67"/>
      <c r="E394" s="39"/>
      <c r="F394" s="39"/>
      <c r="G394" s="39"/>
      <c r="H394" s="67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140"/>
      <c r="AE394" s="24"/>
      <c r="AF394" s="24"/>
      <c r="AG394" s="76"/>
      <c r="AH394" s="129"/>
      <c r="AI394" s="106"/>
      <c r="AK394" s="117"/>
      <c r="AL394" s="117"/>
      <c r="AM394" s="117"/>
      <c r="AN394" s="117"/>
      <c r="AO394" s="141"/>
      <c r="AP394" s="141"/>
      <c r="AQ394" s="141"/>
      <c r="AR394" s="141"/>
      <c r="AS394" s="141"/>
      <c r="AT394" s="141"/>
      <c r="AU394" s="67"/>
      <c r="AV394" s="44"/>
      <c r="AW394" s="67"/>
      <c r="AX394" s="78"/>
      <c r="AY394" s="127"/>
      <c r="AZ394" s="67"/>
      <c r="BA394" s="142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140"/>
      <c r="BX394" s="71"/>
      <c r="BY394" s="67"/>
      <c r="BZ394" s="67"/>
      <c r="CA394" s="67"/>
    </row>
    <row r="395" spans="1:79" s="28" customFormat="1" ht="16" customHeight="1">
      <c r="A395" s="39"/>
      <c r="B395" s="57"/>
      <c r="C395" s="67"/>
      <c r="D395" s="67"/>
      <c r="E395" s="39"/>
      <c r="F395" s="39"/>
      <c r="G395" s="39"/>
      <c r="H395" s="67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140"/>
      <c r="AE395" s="24"/>
      <c r="AF395" s="24"/>
      <c r="AG395" s="76"/>
      <c r="AH395" s="129"/>
      <c r="AI395" s="106"/>
      <c r="AK395" s="117"/>
      <c r="AL395" s="117"/>
      <c r="AM395" s="117"/>
      <c r="AN395" s="117"/>
      <c r="AO395" s="141"/>
      <c r="AP395" s="141"/>
      <c r="AQ395" s="141"/>
      <c r="AR395" s="141"/>
      <c r="AS395" s="141"/>
      <c r="AT395" s="141"/>
      <c r="AU395" s="67"/>
      <c r="AV395" s="44"/>
      <c r="AW395" s="67"/>
      <c r="AX395" s="78"/>
      <c r="AY395" s="127"/>
      <c r="AZ395" s="67"/>
      <c r="BA395" s="142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140"/>
      <c r="BX395" s="71"/>
      <c r="BY395" s="67"/>
      <c r="BZ395" s="67"/>
      <c r="CA395" s="67"/>
    </row>
    <row r="396" spans="1:79" s="28" customFormat="1" ht="16" customHeight="1">
      <c r="A396" s="39"/>
      <c r="B396" s="57"/>
      <c r="C396" s="67"/>
      <c r="D396" s="67"/>
      <c r="E396" s="39"/>
      <c r="F396" s="39"/>
      <c r="G396" s="39"/>
      <c r="H396" s="67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140"/>
      <c r="AE396" s="24"/>
      <c r="AF396" s="24"/>
      <c r="AG396" s="76"/>
      <c r="AH396" s="129"/>
      <c r="AI396" s="106"/>
      <c r="AK396" s="117"/>
      <c r="AL396" s="117"/>
      <c r="AM396" s="117"/>
      <c r="AN396" s="117"/>
      <c r="AO396" s="141"/>
      <c r="AP396" s="141"/>
      <c r="AQ396" s="141"/>
      <c r="AR396" s="141"/>
      <c r="AS396" s="141"/>
      <c r="AT396" s="141"/>
      <c r="AU396" s="67"/>
      <c r="AV396" s="44"/>
      <c r="AW396" s="67"/>
      <c r="AX396" s="78"/>
      <c r="AY396" s="127"/>
      <c r="AZ396" s="67"/>
      <c r="BA396" s="142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140"/>
      <c r="BX396" s="71"/>
      <c r="BY396" s="67"/>
      <c r="BZ396" s="67"/>
      <c r="CA396" s="67"/>
    </row>
    <row r="397" spans="1:79" s="28" customFormat="1" ht="16" customHeight="1">
      <c r="A397" s="39"/>
      <c r="B397" s="57"/>
      <c r="C397" s="67"/>
      <c r="D397" s="67"/>
      <c r="E397" s="39"/>
      <c r="F397" s="39"/>
      <c r="G397" s="39"/>
      <c r="H397" s="67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140"/>
      <c r="AE397" s="24"/>
      <c r="AF397" s="24"/>
      <c r="AG397" s="76"/>
      <c r="AH397" s="129"/>
      <c r="AI397" s="106"/>
      <c r="AK397" s="117"/>
      <c r="AL397" s="117"/>
      <c r="AM397" s="117"/>
      <c r="AN397" s="117"/>
      <c r="AO397" s="141"/>
      <c r="AP397" s="141"/>
      <c r="AQ397" s="141"/>
      <c r="AR397" s="141"/>
      <c r="AS397" s="141"/>
      <c r="AT397" s="141"/>
      <c r="AU397" s="67"/>
      <c r="AV397" s="44"/>
      <c r="AW397" s="67"/>
      <c r="AX397" s="78"/>
      <c r="AY397" s="127"/>
      <c r="AZ397" s="67"/>
      <c r="BA397" s="142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140"/>
      <c r="BX397" s="71"/>
      <c r="BY397" s="67"/>
      <c r="BZ397" s="67"/>
      <c r="CA397" s="67"/>
    </row>
    <row r="398" spans="1:79" s="28" customFormat="1" ht="16" customHeight="1">
      <c r="A398" s="39"/>
      <c r="B398" s="57"/>
      <c r="C398" s="67"/>
      <c r="D398" s="67"/>
      <c r="E398" s="39"/>
      <c r="F398" s="39"/>
      <c r="G398" s="39"/>
      <c r="H398" s="67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140"/>
      <c r="AE398" s="24"/>
      <c r="AF398" s="24"/>
      <c r="AG398" s="76"/>
      <c r="AH398" s="129"/>
      <c r="AI398" s="106"/>
      <c r="AK398" s="117"/>
      <c r="AL398" s="117"/>
      <c r="AM398" s="117"/>
      <c r="AN398" s="117"/>
      <c r="AO398" s="141"/>
      <c r="AP398" s="141"/>
      <c r="AQ398" s="141"/>
      <c r="AR398" s="141"/>
      <c r="AS398" s="141"/>
      <c r="AT398" s="141"/>
      <c r="AU398" s="67"/>
      <c r="AV398" s="44"/>
      <c r="AW398" s="67"/>
      <c r="AX398" s="78"/>
      <c r="AY398" s="127"/>
      <c r="AZ398" s="67"/>
      <c r="BA398" s="142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140"/>
      <c r="BX398" s="71"/>
      <c r="BY398" s="67"/>
      <c r="BZ398" s="67"/>
      <c r="CA398" s="67"/>
    </row>
    <row r="399" spans="1:79" s="28" customFormat="1" ht="16" customHeight="1">
      <c r="A399" s="39"/>
      <c r="B399" s="57"/>
      <c r="C399" s="67"/>
      <c r="D399" s="67"/>
      <c r="E399" s="39"/>
      <c r="F399" s="39"/>
      <c r="G399" s="39"/>
      <c r="H399" s="67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140"/>
      <c r="AE399" s="24"/>
      <c r="AF399" s="24"/>
      <c r="AG399" s="76"/>
      <c r="AH399" s="129"/>
      <c r="AI399" s="106"/>
      <c r="AK399" s="117"/>
      <c r="AL399" s="117"/>
      <c r="AM399" s="117"/>
      <c r="AN399" s="117"/>
      <c r="AO399" s="141"/>
      <c r="AP399" s="141"/>
      <c r="AQ399" s="141"/>
      <c r="AR399" s="141"/>
      <c r="AS399" s="141"/>
      <c r="AT399" s="141"/>
      <c r="AU399" s="67"/>
      <c r="AV399" s="44"/>
      <c r="AW399" s="67"/>
      <c r="AX399" s="78"/>
      <c r="AY399" s="127"/>
      <c r="AZ399" s="67"/>
      <c r="BA399" s="142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140"/>
      <c r="BX399" s="71"/>
      <c r="BY399" s="67"/>
      <c r="BZ399" s="67"/>
      <c r="CA399" s="67"/>
    </row>
    <row r="400" spans="1:79" s="28" customFormat="1" ht="16" customHeight="1">
      <c r="A400" s="39"/>
      <c r="B400" s="57"/>
      <c r="C400" s="67"/>
      <c r="D400" s="67"/>
      <c r="E400" s="39"/>
      <c r="F400" s="39"/>
      <c r="G400" s="39"/>
      <c r="H400" s="67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140"/>
      <c r="AE400" s="24"/>
      <c r="AF400" s="24"/>
      <c r="AG400" s="76"/>
      <c r="AH400" s="129"/>
      <c r="AI400" s="106"/>
      <c r="AK400" s="117"/>
      <c r="AL400" s="117"/>
      <c r="AM400" s="117"/>
      <c r="AN400" s="117"/>
      <c r="AO400" s="141"/>
      <c r="AP400" s="141"/>
      <c r="AQ400" s="141"/>
      <c r="AR400" s="141"/>
      <c r="AS400" s="141"/>
      <c r="AT400" s="141"/>
      <c r="AU400" s="67"/>
      <c r="AV400" s="44"/>
      <c r="AW400" s="67"/>
      <c r="AX400" s="78"/>
      <c r="AY400" s="127"/>
      <c r="AZ400" s="67"/>
      <c r="BA400" s="142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140"/>
      <c r="BX400" s="71"/>
      <c r="BY400" s="67"/>
      <c r="BZ400" s="67"/>
      <c r="CA400" s="67"/>
    </row>
    <row r="401" spans="1:79" s="28" customFormat="1" ht="16" customHeight="1">
      <c r="A401" s="39"/>
      <c r="B401" s="57"/>
      <c r="C401" s="67"/>
      <c r="D401" s="67"/>
      <c r="E401" s="39"/>
      <c r="F401" s="39"/>
      <c r="G401" s="39"/>
      <c r="H401" s="67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140"/>
      <c r="AE401" s="24"/>
      <c r="AF401" s="24"/>
      <c r="AG401" s="76"/>
      <c r="AH401" s="129"/>
      <c r="AI401" s="106"/>
      <c r="AK401" s="117"/>
      <c r="AL401" s="117"/>
      <c r="AM401" s="117"/>
      <c r="AN401" s="117"/>
      <c r="AO401" s="141"/>
      <c r="AP401" s="141"/>
      <c r="AQ401" s="141"/>
      <c r="AR401" s="141"/>
      <c r="AS401" s="141"/>
      <c r="AT401" s="141"/>
      <c r="AU401" s="67"/>
      <c r="AV401" s="44"/>
      <c r="AW401" s="67"/>
      <c r="AX401" s="78"/>
      <c r="AY401" s="127"/>
      <c r="AZ401" s="67"/>
      <c r="BA401" s="142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140"/>
      <c r="BX401" s="71"/>
      <c r="BY401" s="67"/>
      <c r="BZ401" s="67"/>
      <c r="CA401" s="67"/>
    </row>
    <row r="402" spans="1:79" s="28" customFormat="1" ht="16" customHeight="1">
      <c r="A402" s="39"/>
      <c r="B402" s="57"/>
      <c r="C402" s="67"/>
      <c r="D402" s="67"/>
      <c r="E402" s="39"/>
      <c r="F402" s="39"/>
      <c r="G402" s="39"/>
      <c r="H402" s="67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140"/>
      <c r="AE402" s="24"/>
      <c r="AF402" s="24"/>
      <c r="AG402" s="76"/>
      <c r="AH402" s="129"/>
      <c r="AI402" s="106"/>
      <c r="AK402" s="117"/>
      <c r="AL402" s="117"/>
      <c r="AM402" s="117"/>
      <c r="AN402" s="117"/>
      <c r="AO402" s="141"/>
      <c r="AP402" s="141"/>
      <c r="AQ402" s="141"/>
      <c r="AR402" s="141"/>
      <c r="AS402" s="141"/>
      <c r="AT402" s="141"/>
      <c r="AU402" s="67"/>
      <c r="AV402" s="44"/>
      <c r="AW402" s="67"/>
      <c r="AX402" s="78"/>
      <c r="AY402" s="127"/>
      <c r="AZ402" s="67"/>
      <c r="BA402" s="142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140"/>
      <c r="BX402" s="71"/>
      <c r="BY402" s="67"/>
      <c r="BZ402" s="67"/>
      <c r="CA402" s="67"/>
    </row>
    <row r="403" spans="1:79" s="28" customFormat="1" ht="16" customHeight="1">
      <c r="A403" s="39"/>
      <c r="B403" s="57"/>
      <c r="C403" s="67"/>
      <c r="D403" s="67"/>
      <c r="E403" s="39"/>
      <c r="F403" s="39"/>
      <c r="G403" s="39"/>
      <c r="H403" s="67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140"/>
      <c r="AE403" s="24"/>
      <c r="AF403" s="24"/>
      <c r="AG403" s="76"/>
      <c r="AH403" s="129"/>
      <c r="AI403" s="106"/>
      <c r="AK403" s="117"/>
      <c r="AL403" s="117"/>
      <c r="AM403" s="117"/>
      <c r="AN403" s="117"/>
      <c r="AO403" s="141"/>
      <c r="AP403" s="141"/>
      <c r="AQ403" s="141"/>
      <c r="AR403" s="141"/>
      <c r="AS403" s="141"/>
      <c r="AT403" s="141"/>
      <c r="AU403" s="67"/>
      <c r="AV403" s="44"/>
      <c r="AW403" s="67"/>
      <c r="AX403" s="78"/>
      <c r="AY403" s="127"/>
      <c r="AZ403" s="67"/>
      <c r="BA403" s="142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140"/>
      <c r="BX403" s="71"/>
      <c r="BY403" s="67"/>
      <c r="BZ403" s="67"/>
      <c r="CA403" s="67"/>
    </row>
    <row r="404" spans="1:79" s="28" customFormat="1" ht="16" customHeight="1">
      <c r="A404" s="39"/>
      <c r="B404" s="57"/>
      <c r="C404" s="67"/>
      <c r="D404" s="67"/>
      <c r="E404" s="39"/>
      <c r="F404" s="39"/>
      <c r="G404" s="39"/>
      <c r="H404" s="67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140"/>
      <c r="AE404" s="24"/>
      <c r="AF404" s="24"/>
      <c r="AG404" s="76"/>
      <c r="AH404" s="129"/>
      <c r="AI404" s="106"/>
      <c r="AK404" s="117"/>
      <c r="AL404" s="117"/>
      <c r="AM404" s="117"/>
      <c r="AN404" s="117"/>
      <c r="AO404" s="141"/>
      <c r="AP404" s="141"/>
      <c r="AQ404" s="141"/>
      <c r="AR404" s="141"/>
      <c r="AS404" s="141"/>
      <c r="AT404" s="141"/>
      <c r="AU404" s="67"/>
      <c r="AV404" s="44"/>
      <c r="AW404" s="67"/>
      <c r="AX404" s="78"/>
      <c r="AY404" s="127"/>
      <c r="AZ404" s="67"/>
      <c r="BA404" s="142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140"/>
      <c r="BX404" s="71"/>
      <c r="BY404" s="67"/>
      <c r="BZ404" s="67"/>
      <c r="CA404" s="67"/>
    </row>
    <row r="405" spans="1:79" s="28" customFormat="1" ht="16" customHeight="1">
      <c r="A405" s="39"/>
      <c r="B405" s="57"/>
      <c r="C405" s="67"/>
      <c r="D405" s="67"/>
      <c r="E405" s="39"/>
      <c r="F405" s="39"/>
      <c r="G405" s="39"/>
      <c r="H405" s="67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140"/>
      <c r="AE405" s="24"/>
      <c r="AF405" s="24"/>
      <c r="AG405" s="76"/>
      <c r="AH405" s="129"/>
      <c r="AI405" s="106"/>
      <c r="AK405" s="117"/>
      <c r="AL405" s="117"/>
      <c r="AM405" s="117"/>
      <c r="AN405" s="117"/>
      <c r="AO405" s="141"/>
      <c r="AP405" s="141"/>
      <c r="AQ405" s="141"/>
      <c r="AR405" s="141"/>
      <c r="AS405" s="141"/>
      <c r="AT405" s="141"/>
      <c r="AU405" s="67"/>
      <c r="AV405" s="44"/>
      <c r="AW405" s="67"/>
      <c r="AX405" s="78"/>
      <c r="AY405" s="127"/>
      <c r="AZ405" s="67"/>
      <c r="BA405" s="142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140"/>
      <c r="BX405" s="71"/>
      <c r="BY405" s="67"/>
      <c r="BZ405" s="67"/>
      <c r="CA405" s="67"/>
    </row>
    <row r="406" spans="1:79" s="28" customFormat="1" ht="16" customHeight="1">
      <c r="A406" s="39"/>
      <c r="B406" s="57"/>
      <c r="C406" s="67"/>
      <c r="D406" s="67"/>
      <c r="E406" s="39"/>
      <c r="F406" s="39"/>
      <c r="G406" s="39"/>
      <c r="H406" s="67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140"/>
      <c r="AE406" s="24"/>
      <c r="AF406" s="24"/>
      <c r="AG406" s="76"/>
      <c r="AH406" s="129"/>
      <c r="AI406" s="106"/>
      <c r="AK406" s="117"/>
      <c r="AL406" s="117"/>
      <c r="AM406" s="117"/>
      <c r="AN406" s="117"/>
      <c r="AO406" s="141"/>
      <c r="AP406" s="141"/>
      <c r="AQ406" s="141"/>
      <c r="AR406" s="141"/>
      <c r="AS406" s="141"/>
      <c r="AT406" s="141"/>
      <c r="AU406" s="67"/>
      <c r="AV406" s="44"/>
      <c r="AW406" s="67"/>
      <c r="AX406" s="78"/>
      <c r="AY406" s="127"/>
      <c r="AZ406" s="67"/>
      <c r="BA406" s="142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140"/>
      <c r="BX406" s="71"/>
      <c r="BY406" s="67"/>
      <c r="BZ406" s="67"/>
      <c r="CA406" s="67"/>
    </row>
    <row r="407" spans="1:79" s="28" customFormat="1" ht="16" customHeight="1">
      <c r="A407" s="39"/>
      <c r="B407" s="57"/>
      <c r="C407" s="67"/>
      <c r="D407" s="67"/>
      <c r="E407" s="39"/>
      <c r="F407" s="39"/>
      <c r="G407" s="39"/>
      <c r="H407" s="67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140"/>
      <c r="AE407" s="24"/>
      <c r="AF407" s="24"/>
      <c r="AG407" s="76"/>
      <c r="AH407" s="129"/>
      <c r="AI407" s="106"/>
      <c r="AK407" s="117"/>
      <c r="AL407" s="117"/>
      <c r="AM407" s="117"/>
      <c r="AN407" s="117"/>
      <c r="AO407" s="141"/>
      <c r="AP407" s="141"/>
      <c r="AQ407" s="141"/>
      <c r="AR407" s="141"/>
      <c r="AS407" s="141"/>
      <c r="AT407" s="141"/>
      <c r="AU407" s="67"/>
      <c r="AV407" s="44"/>
      <c r="AW407" s="67"/>
      <c r="AX407" s="78"/>
      <c r="AY407" s="127"/>
      <c r="AZ407" s="67"/>
      <c r="BA407" s="142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140"/>
      <c r="BX407" s="71"/>
      <c r="BY407" s="67"/>
      <c r="BZ407" s="67"/>
      <c r="CA407" s="67"/>
    </row>
    <row r="408" spans="1:79" s="28" customFormat="1" ht="16" customHeight="1">
      <c r="A408" s="39"/>
      <c r="B408" s="57"/>
      <c r="C408" s="67"/>
      <c r="D408" s="67"/>
      <c r="E408" s="39"/>
      <c r="F408" s="39"/>
      <c r="G408" s="39"/>
      <c r="H408" s="67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140"/>
      <c r="AE408" s="24"/>
      <c r="AF408" s="24"/>
      <c r="AG408" s="76"/>
      <c r="AH408" s="129"/>
      <c r="AI408" s="106"/>
      <c r="AK408" s="117"/>
      <c r="AL408" s="117"/>
      <c r="AM408" s="117"/>
      <c r="AN408" s="117"/>
      <c r="AO408" s="141"/>
      <c r="AP408" s="141"/>
      <c r="AQ408" s="141"/>
      <c r="AR408" s="141"/>
      <c r="AS408" s="141"/>
      <c r="AT408" s="141"/>
      <c r="AU408" s="67"/>
      <c r="AV408" s="44"/>
      <c r="AW408" s="67"/>
      <c r="AX408" s="78"/>
      <c r="AY408" s="127"/>
      <c r="AZ408" s="67"/>
      <c r="BA408" s="142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140"/>
      <c r="BX408" s="71"/>
      <c r="BY408" s="67"/>
      <c r="BZ408" s="67"/>
      <c r="CA408" s="67"/>
    </row>
    <row r="409" spans="1:79" s="28" customFormat="1" ht="16" customHeight="1">
      <c r="A409" s="39"/>
      <c r="B409" s="57"/>
      <c r="C409" s="67"/>
      <c r="D409" s="67"/>
      <c r="E409" s="39"/>
      <c r="F409" s="39"/>
      <c r="G409" s="39"/>
      <c r="H409" s="67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140"/>
      <c r="AE409" s="24"/>
      <c r="AF409" s="24"/>
      <c r="AG409" s="76"/>
      <c r="AH409" s="129"/>
      <c r="AI409" s="106"/>
      <c r="AK409" s="117"/>
      <c r="AL409" s="117"/>
      <c r="AM409" s="117"/>
      <c r="AN409" s="117"/>
      <c r="AO409" s="141"/>
      <c r="AP409" s="141"/>
      <c r="AQ409" s="141"/>
      <c r="AR409" s="141"/>
      <c r="AS409" s="141"/>
      <c r="AT409" s="141"/>
      <c r="AU409" s="67"/>
      <c r="AV409" s="44"/>
      <c r="AW409" s="67"/>
      <c r="AX409" s="78"/>
      <c r="AY409" s="127"/>
      <c r="AZ409" s="67"/>
      <c r="BA409" s="142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140"/>
      <c r="BX409" s="71"/>
      <c r="BY409" s="67"/>
      <c r="BZ409" s="67"/>
      <c r="CA409" s="67"/>
    </row>
    <row r="410" spans="1:79" s="28" customFormat="1" ht="16" customHeight="1">
      <c r="A410" s="39"/>
      <c r="B410" s="57"/>
      <c r="C410" s="67"/>
      <c r="D410" s="67"/>
      <c r="E410" s="39"/>
      <c r="F410" s="39"/>
      <c r="G410" s="39"/>
      <c r="H410" s="67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140"/>
      <c r="AE410" s="24"/>
      <c r="AF410" s="24"/>
      <c r="AG410" s="76"/>
      <c r="AH410" s="129"/>
      <c r="AI410" s="106"/>
      <c r="AK410" s="117"/>
      <c r="AL410" s="117"/>
      <c r="AM410" s="117"/>
      <c r="AN410" s="117"/>
      <c r="AO410" s="141"/>
      <c r="AP410" s="141"/>
      <c r="AQ410" s="141"/>
      <c r="AR410" s="141"/>
      <c r="AS410" s="141"/>
      <c r="AT410" s="141"/>
      <c r="AU410" s="67"/>
      <c r="AV410" s="44"/>
      <c r="AW410" s="67"/>
      <c r="AX410" s="78"/>
      <c r="AY410" s="127"/>
      <c r="AZ410" s="67"/>
      <c r="BA410" s="142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140"/>
      <c r="BX410" s="71"/>
      <c r="BY410" s="67"/>
      <c r="BZ410" s="67"/>
      <c r="CA410" s="67"/>
    </row>
    <row r="411" spans="1:79" s="28" customFormat="1" ht="16" customHeight="1">
      <c r="A411" s="39"/>
      <c r="B411" s="57"/>
      <c r="C411" s="67"/>
      <c r="D411" s="67"/>
      <c r="E411" s="39"/>
      <c r="F411" s="39"/>
      <c r="G411" s="39"/>
      <c r="H411" s="67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140"/>
      <c r="AE411" s="24"/>
      <c r="AF411" s="24"/>
      <c r="AG411" s="76"/>
      <c r="AH411" s="129"/>
      <c r="AI411" s="106"/>
      <c r="AK411" s="117"/>
      <c r="AL411" s="117"/>
      <c r="AM411" s="117"/>
      <c r="AN411" s="117"/>
      <c r="AO411" s="141"/>
      <c r="AP411" s="141"/>
      <c r="AQ411" s="141"/>
      <c r="AR411" s="141"/>
      <c r="AS411" s="141"/>
      <c r="AT411" s="141"/>
      <c r="AU411" s="67"/>
      <c r="AV411" s="44"/>
      <c r="AW411" s="67"/>
      <c r="AX411" s="78"/>
      <c r="AY411" s="127"/>
      <c r="AZ411" s="67"/>
      <c r="BA411" s="142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140"/>
      <c r="BX411" s="71"/>
      <c r="BY411" s="67"/>
      <c r="BZ411" s="67"/>
      <c r="CA411" s="67"/>
    </row>
    <row r="412" spans="1:79" s="28" customFormat="1" ht="16" customHeight="1">
      <c r="A412" s="39"/>
      <c r="B412" s="57"/>
      <c r="C412" s="67"/>
      <c r="D412" s="67"/>
      <c r="E412" s="39"/>
      <c r="F412" s="39"/>
      <c r="G412" s="39"/>
      <c r="H412" s="67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140"/>
      <c r="AE412" s="24"/>
      <c r="AF412" s="24"/>
      <c r="AG412" s="76"/>
      <c r="AH412" s="129"/>
      <c r="AI412" s="106"/>
      <c r="AK412" s="117"/>
      <c r="AL412" s="117"/>
      <c r="AM412" s="117"/>
      <c r="AN412" s="117"/>
      <c r="AO412" s="141"/>
      <c r="AP412" s="141"/>
      <c r="AQ412" s="141"/>
      <c r="AR412" s="141"/>
      <c r="AS412" s="141"/>
      <c r="AT412" s="141"/>
      <c r="AU412" s="67"/>
      <c r="AV412" s="44"/>
      <c r="AW412" s="67"/>
      <c r="AX412" s="78"/>
      <c r="AY412" s="127"/>
      <c r="AZ412" s="67"/>
      <c r="BA412" s="142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140"/>
      <c r="BX412" s="71"/>
      <c r="BY412" s="67"/>
      <c r="BZ412" s="67"/>
      <c r="CA412" s="67"/>
    </row>
    <row r="413" spans="1:79" s="28" customFormat="1" ht="16" customHeight="1">
      <c r="A413" s="39"/>
      <c r="B413" s="57"/>
      <c r="C413" s="67"/>
      <c r="D413" s="67"/>
      <c r="E413" s="39"/>
      <c r="F413" s="39"/>
      <c r="G413" s="39"/>
      <c r="H413" s="67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140"/>
      <c r="AE413" s="24"/>
      <c r="AF413" s="24"/>
      <c r="AG413" s="76"/>
      <c r="AH413" s="129"/>
      <c r="AI413" s="106"/>
      <c r="AK413" s="117"/>
      <c r="AL413" s="117"/>
      <c r="AM413" s="117"/>
      <c r="AN413" s="117"/>
      <c r="AO413" s="141"/>
      <c r="AP413" s="141"/>
      <c r="AQ413" s="141"/>
      <c r="AR413" s="141"/>
      <c r="AS413" s="141"/>
      <c r="AT413" s="141"/>
      <c r="AU413" s="67"/>
      <c r="AV413" s="44"/>
      <c r="AW413" s="67"/>
      <c r="AX413" s="78"/>
      <c r="AY413" s="127"/>
      <c r="AZ413" s="67"/>
      <c r="BA413" s="142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140"/>
      <c r="BX413" s="71"/>
      <c r="BY413" s="67"/>
      <c r="BZ413" s="67"/>
      <c r="CA413" s="67"/>
    </row>
    <row r="414" spans="1:79" s="28" customFormat="1" ht="16" customHeight="1">
      <c r="A414" s="39"/>
      <c r="B414" s="57"/>
      <c r="C414" s="67"/>
      <c r="D414" s="67"/>
      <c r="E414" s="39"/>
      <c r="F414" s="39"/>
      <c r="G414" s="39"/>
      <c r="H414" s="67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140"/>
      <c r="AE414" s="24"/>
      <c r="AF414" s="24"/>
      <c r="AG414" s="76"/>
      <c r="AH414" s="129"/>
      <c r="AI414" s="106"/>
      <c r="AK414" s="117"/>
      <c r="AL414" s="117"/>
      <c r="AM414" s="117"/>
      <c r="AN414" s="117"/>
      <c r="AO414" s="141"/>
      <c r="AP414" s="141"/>
      <c r="AQ414" s="141"/>
      <c r="AR414" s="141"/>
      <c r="AS414" s="141"/>
      <c r="AT414" s="141"/>
      <c r="AU414" s="67"/>
      <c r="AV414" s="44"/>
      <c r="AW414" s="67"/>
      <c r="AX414" s="78"/>
      <c r="AY414" s="127"/>
      <c r="AZ414" s="67"/>
      <c r="BA414" s="142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140"/>
      <c r="BX414" s="71"/>
      <c r="BY414" s="67"/>
      <c r="BZ414" s="67"/>
      <c r="CA414" s="67"/>
    </row>
    <row r="415" spans="1:79" s="28" customFormat="1" ht="16" customHeight="1">
      <c r="A415" s="39"/>
      <c r="B415" s="57"/>
      <c r="C415" s="67"/>
      <c r="D415" s="67"/>
      <c r="E415" s="39"/>
      <c r="F415" s="39"/>
      <c r="G415" s="39"/>
      <c r="H415" s="67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140"/>
      <c r="AE415" s="24"/>
      <c r="AF415" s="24"/>
      <c r="AG415" s="76"/>
      <c r="AH415" s="129"/>
      <c r="AI415" s="106"/>
      <c r="AK415" s="117"/>
      <c r="AL415" s="117"/>
      <c r="AM415" s="117"/>
      <c r="AN415" s="117"/>
      <c r="AO415" s="141"/>
      <c r="AP415" s="141"/>
      <c r="AQ415" s="141"/>
      <c r="AR415" s="141"/>
      <c r="AS415" s="141"/>
      <c r="AT415" s="141"/>
      <c r="AU415" s="67"/>
      <c r="AV415" s="44"/>
      <c r="AW415" s="67"/>
      <c r="AX415" s="78"/>
      <c r="AY415" s="127"/>
      <c r="AZ415" s="67"/>
      <c r="BA415" s="142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140"/>
      <c r="BX415" s="71"/>
      <c r="BY415" s="67"/>
      <c r="BZ415" s="67"/>
      <c r="CA415" s="67"/>
    </row>
    <row r="416" spans="1:79" s="28" customFormat="1" ht="16" customHeight="1">
      <c r="A416" s="39"/>
      <c r="B416" s="57"/>
      <c r="C416" s="67"/>
      <c r="D416" s="67"/>
      <c r="E416" s="39"/>
      <c r="F416" s="39"/>
      <c r="G416" s="39"/>
      <c r="H416" s="67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140"/>
      <c r="AE416" s="24"/>
      <c r="AF416" s="24"/>
      <c r="AG416" s="76"/>
      <c r="AH416" s="129"/>
      <c r="AI416" s="106"/>
      <c r="AK416" s="117"/>
      <c r="AL416" s="117"/>
      <c r="AM416" s="117"/>
      <c r="AN416" s="117"/>
      <c r="AO416" s="141"/>
      <c r="AP416" s="141"/>
      <c r="AQ416" s="141"/>
      <c r="AR416" s="141"/>
      <c r="AS416" s="141"/>
      <c r="AT416" s="141"/>
      <c r="AU416" s="67"/>
      <c r="AV416" s="44"/>
      <c r="AW416" s="67"/>
      <c r="AX416" s="78"/>
      <c r="AY416" s="127"/>
      <c r="AZ416" s="67"/>
      <c r="BA416" s="142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140"/>
      <c r="BX416" s="71"/>
      <c r="BY416" s="67"/>
      <c r="BZ416" s="67"/>
      <c r="CA416" s="67"/>
    </row>
    <row r="417" spans="1:79" s="28" customFormat="1" ht="16" customHeight="1">
      <c r="A417" s="39"/>
      <c r="B417" s="57"/>
      <c r="C417" s="67"/>
      <c r="D417" s="67"/>
      <c r="E417" s="39"/>
      <c r="F417" s="39"/>
      <c r="G417" s="39"/>
      <c r="H417" s="67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140"/>
      <c r="AE417" s="24"/>
      <c r="AF417" s="24"/>
      <c r="AG417" s="76"/>
      <c r="AH417" s="129"/>
      <c r="AI417" s="106"/>
      <c r="AK417" s="117"/>
      <c r="AL417" s="117"/>
      <c r="AM417" s="117"/>
      <c r="AN417" s="117"/>
      <c r="AO417" s="141"/>
      <c r="AP417" s="141"/>
      <c r="AQ417" s="141"/>
      <c r="AR417" s="141"/>
      <c r="AS417" s="141"/>
      <c r="AT417" s="141"/>
      <c r="AU417" s="67"/>
      <c r="AV417" s="44"/>
      <c r="AW417" s="67"/>
      <c r="AX417" s="78"/>
      <c r="AY417" s="127"/>
      <c r="AZ417" s="67"/>
      <c r="BA417" s="142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140"/>
      <c r="BX417" s="71"/>
      <c r="BY417" s="67"/>
      <c r="BZ417" s="67"/>
      <c r="CA417" s="67"/>
    </row>
    <row r="418" spans="1:79" s="28" customFormat="1" ht="16" customHeight="1">
      <c r="A418" s="39"/>
      <c r="B418" s="57"/>
      <c r="C418" s="67"/>
      <c r="D418" s="67"/>
      <c r="E418" s="39"/>
      <c r="F418" s="39"/>
      <c r="G418" s="39"/>
      <c r="H418" s="67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140"/>
      <c r="AE418" s="24"/>
      <c r="AF418" s="24"/>
      <c r="AG418" s="76"/>
      <c r="AH418" s="129"/>
      <c r="AI418" s="106"/>
      <c r="AK418" s="117"/>
      <c r="AL418" s="117"/>
      <c r="AM418" s="117"/>
      <c r="AN418" s="117"/>
      <c r="AO418" s="141"/>
      <c r="AP418" s="141"/>
      <c r="AQ418" s="141"/>
      <c r="AR418" s="141"/>
      <c r="AS418" s="141"/>
      <c r="AT418" s="141"/>
      <c r="AU418" s="67"/>
      <c r="AV418" s="44"/>
      <c r="AW418" s="67"/>
      <c r="AX418" s="78"/>
      <c r="AY418" s="127"/>
      <c r="AZ418" s="67"/>
      <c r="BA418" s="142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140"/>
      <c r="BX418" s="71"/>
      <c r="BY418" s="67"/>
      <c r="BZ418" s="67"/>
      <c r="CA418" s="67"/>
    </row>
    <row r="419" spans="1:79" s="28" customFormat="1" ht="16" customHeight="1">
      <c r="A419" s="39"/>
      <c r="B419" s="57"/>
      <c r="C419" s="67"/>
      <c r="D419" s="67"/>
      <c r="E419" s="39"/>
      <c r="F419" s="39"/>
      <c r="G419" s="39"/>
      <c r="H419" s="67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140"/>
      <c r="AE419" s="24"/>
      <c r="AF419" s="24"/>
      <c r="AG419" s="76"/>
      <c r="AH419" s="129"/>
      <c r="AI419" s="106"/>
      <c r="AK419" s="117"/>
      <c r="AL419" s="117"/>
      <c r="AM419" s="117"/>
      <c r="AN419" s="117"/>
      <c r="AO419" s="141"/>
      <c r="AP419" s="141"/>
      <c r="AQ419" s="141"/>
      <c r="AR419" s="141"/>
      <c r="AS419" s="141"/>
      <c r="AT419" s="141"/>
      <c r="AU419" s="67"/>
      <c r="AV419" s="44"/>
      <c r="AW419" s="67"/>
      <c r="AX419" s="78"/>
      <c r="AY419" s="127"/>
      <c r="AZ419" s="67"/>
      <c r="BA419" s="142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140"/>
      <c r="BX419" s="71"/>
      <c r="BY419" s="67"/>
      <c r="BZ419" s="67"/>
      <c r="CA419" s="67"/>
    </row>
    <row r="420" spans="1:79" s="28" customFormat="1" ht="16" customHeight="1">
      <c r="A420" s="39"/>
      <c r="B420" s="57"/>
      <c r="C420" s="67"/>
      <c r="D420" s="67"/>
      <c r="E420" s="39"/>
      <c r="F420" s="39"/>
      <c r="G420" s="39"/>
      <c r="H420" s="67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140"/>
      <c r="AE420" s="24"/>
      <c r="AF420" s="24"/>
      <c r="AG420" s="76"/>
      <c r="AH420" s="129"/>
      <c r="AI420" s="106"/>
      <c r="AK420" s="117"/>
      <c r="AL420" s="117"/>
      <c r="AM420" s="117"/>
      <c r="AN420" s="117"/>
      <c r="AO420" s="141"/>
      <c r="AP420" s="141"/>
      <c r="AQ420" s="141"/>
      <c r="AR420" s="141"/>
      <c r="AS420" s="141"/>
      <c r="AT420" s="141"/>
      <c r="AU420" s="67"/>
      <c r="AV420" s="44"/>
      <c r="AW420" s="67"/>
      <c r="AX420" s="78"/>
      <c r="AY420" s="127"/>
      <c r="AZ420" s="67"/>
      <c r="BA420" s="142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140"/>
      <c r="BX420" s="71"/>
      <c r="BY420" s="67"/>
      <c r="BZ420" s="67"/>
      <c r="CA420" s="67"/>
    </row>
    <row r="421" spans="1:79" s="28" customFormat="1" ht="16" customHeight="1">
      <c r="A421" s="39"/>
      <c r="B421" s="57"/>
      <c r="C421" s="67"/>
      <c r="D421" s="67"/>
      <c r="E421" s="39"/>
      <c r="F421" s="39"/>
      <c r="G421" s="39"/>
      <c r="H421" s="67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140"/>
      <c r="AE421" s="24"/>
      <c r="AF421" s="24"/>
      <c r="AG421" s="76"/>
      <c r="AH421" s="129"/>
      <c r="AI421" s="106"/>
      <c r="AK421" s="117"/>
      <c r="AL421" s="117"/>
      <c r="AM421" s="117"/>
      <c r="AN421" s="117"/>
      <c r="AO421" s="141"/>
      <c r="AP421" s="141"/>
      <c r="AQ421" s="141"/>
      <c r="AR421" s="141"/>
      <c r="AS421" s="141"/>
      <c r="AT421" s="141"/>
      <c r="AU421" s="67"/>
      <c r="AV421" s="44"/>
      <c r="AW421" s="67"/>
      <c r="AX421" s="78"/>
      <c r="AY421" s="127"/>
      <c r="AZ421" s="67"/>
      <c r="BA421" s="142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140"/>
      <c r="BX421" s="71"/>
      <c r="BY421" s="67"/>
      <c r="BZ421" s="67"/>
      <c r="CA421" s="67"/>
    </row>
    <row r="422" spans="1:79" s="28" customFormat="1" ht="16" customHeight="1">
      <c r="A422" s="39"/>
      <c r="B422" s="57"/>
      <c r="C422" s="67"/>
      <c r="D422" s="67"/>
      <c r="E422" s="39"/>
      <c r="F422" s="39"/>
      <c r="G422" s="39"/>
      <c r="H422" s="67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140"/>
      <c r="AE422" s="24"/>
      <c r="AF422" s="24"/>
      <c r="AG422" s="76"/>
      <c r="AH422" s="129"/>
      <c r="AI422" s="106"/>
      <c r="AK422" s="117"/>
      <c r="AL422" s="117"/>
      <c r="AM422" s="117"/>
      <c r="AN422" s="117"/>
      <c r="AO422" s="141"/>
      <c r="AP422" s="141"/>
      <c r="AQ422" s="141"/>
      <c r="AR422" s="141"/>
      <c r="AS422" s="141"/>
      <c r="AT422" s="141"/>
      <c r="AU422" s="67"/>
      <c r="AV422" s="44"/>
      <c r="AW422" s="67"/>
      <c r="AX422" s="78"/>
      <c r="AY422" s="127"/>
      <c r="AZ422" s="67"/>
      <c r="BA422" s="142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140"/>
      <c r="BX422" s="71"/>
      <c r="BY422" s="67"/>
      <c r="BZ422" s="67"/>
      <c r="CA422" s="67"/>
    </row>
    <row r="423" spans="1:79" s="28" customFormat="1" ht="16" customHeight="1">
      <c r="A423" s="39"/>
      <c r="B423" s="57"/>
      <c r="C423" s="67"/>
      <c r="D423" s="67"/>
      <c r="E423" s="39"/>
      <c r="F423" s="39"/>
      <c r="G423" s="39"/>
      <c r="H423" s="67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140"/>
      <c r="AE423" s="24"/>
      <c r="AF423" s="24"/>
      <c r="AG423" s="76"/>
      <c r="AH423" s="129"/>
      <c r="AI423" s="106"/>
      <c r="AK423" s="117"/>
      <c r="AL423" s="117"/>
      <c r="AM423" s="117"/>
      <c r="AN423" s="117"/>
      <c r="AO423" s="141"/>
      <c r="AP423" s="141"/>
      <c r="AQ423" s="141"/>
      <c r="AR423" s="141"/>
      <c r="AS423" s="141"/>
      <c r="AT423" s="141"/>
      <c r="AU423" s="67"/>
      <c r="AV423" s="44"/>
      <c r="AW423" s="67"/>
      <c r="AX423" s="78"/>
      <c r="AY423" s="127"/>
      <c r="AZ423" s="67"/>
      <c r="BA423" s="142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140"/>
      <c r="BX423" s="71"/>
      <c r="BY423" s="67"/>
      <c r="BZ423" s="67"/>
      <c r="CA423" s="67"/>
    </row>
    <row r="424" spans="1:79" s="28" customFormat="1" ht="16" customHeight="1">
      <c r="A424" s="39"/>
      <c r="B424" s="57"/>
      <c r="C424" s="67"/>
      <c r="D424" s="67"/>
      <c r="E424" s="39"/>
      <c r="F424" s="39"/>
      <c r="G424" s="39"/>
      <c r="H424" s="67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140"/>
      <c r="AE424" s="24"/>
      <c r="AF424" s="24"/>
      <c r="AG424" s="76"/>
      <c r="AH424" s="129"/>
      <c r="AI424" s="106"/>
      <c r="AK424" s="117"/>
      <c r="AL424" s="117"/>
      <c r="AM424" s="117"/>
      <c r="AN424" s="117"/>
      <c r="AO424" s="141"/>
      <c r="AP424" s="141"/>
      <c r="AQ424" s="141"/>
      <c r="AR424" s="141"/>
      <c r="AS424" s="141"/>
      <c r="AT424" s="141"/>
      <c r="AU424" s="67"/>
      <c r="AV424" s="44"/>
      <c r="AW424" s="67"/>
      <c r="AX424" s="78"/>
      <c r="AY424" s="127"/>
      <c r="AZ424" s="67"/>
      <c r="BA424" s="142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140"/>
      <c r="BX424" s="71"/>
      <c r="BY424" s="67"/>
      <c r="BZ424" s="67"/>
      <c r="CA424" s="67"/>
    </row>
    <row r="425" spans="1:79" s="28" customFormat="1" ht="16" customHeight="1">
      <c r="A425" s="39"/>
      <c r="B425" s="57"/>
      <c r="C425" s="67"/>
      <c r="D425" s="67"/>
      <c r="E425" s="39"/>
      <c r="F425" s="39"/>
      <c r="G425" s="39"/>
      <c r="H425" s="67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140"/>
      <c r="AE425" s="24"/>
      <c r="AF425" s="24"/>
      <c r="AG425" s="76"/>
      <c r="AH425" s="129"/>
      <c r="AI425" s="106"/>
      <c r="AK425" s="117"/>
      <c r="AL425" s="117"/>
      <c r="AM425" s="117"/>
      <c r="AN425" s="117"/>
      <c r="AO425" s="141"/>
      <c r="AP425" s="141"/>
      <c r="AQ425" s="141"/>
      <c r="AR425" s="141"/>
      <c r="AS425" s="141"/>
      <c r="AT425" s="141"/>
      <c r="AU425" s="67"/>
      <c r="AV425" s="44"/>
      <c r="AW425" s="67"/>
      <c r="AX425" s="78"/>
      <c r="AY425" s="127"/>
      <c r="AZ425" s="67"/>
      <c r="BA425" s="142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140"/>
      <c r="BX425" s="71"/>
      <c r="BY425" s="67"/>
      <c r="BZ425" s="67"/>
      <c r="CA425" s="67"/>
    </row>
    <row r="426" spans="1:79" s="28" customFormat="1" ht="16" customHeight="1">
      <c r="A426" s="39"/>
      <c r="B426" s="57"/>
      <c r="C426" s="67"/>
      <c r="D426" s="67"/>
      <c r="E426" s="39"/>
      <c r="F426" s="39"/>
      <c r="G426" s="39"/>
      <c r="H426" s="67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140"/>
      <c r="AE426" s="24"/>
      <c r="AF426" s="24"/>
      <c r="AG426" s="76"/>
      <c r="AH426" s="129"/>
      <c r="AI426" s="106"/>
      <c r="AK426" s="117"/>
      <c r="AL426" s="117"/>
      <c r="AM426" s="117"/>
      <c r="AN426" s="117"/>
      <c r="AO426" s="141"/>
      <c r="AP426" s="141"/>
      <c r="AQ426" s="141"/>
      <c r="AR426" s="141"/>
      <c r="AS426" s="141"/>
      <c r="AT426" s="141"/>
      <c r="AU426" s="67"/>
      <c r="AV426" s="44"/>
      <c r="AW426" s="67"/>
      <c r="AX426" s="78"/>
      <c r="AY426" s="127"/>
      <c r="AZ426" s="67"/>
      <c r="BA426" s="142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140"/>
      <c r="BX426" s="71"/>
      <c r="BY426" s="67"/>
      <c r="BZ426" s="67"/>
      <c r="CA426" s="67"/>
    </row>
    <row r="427" spans="1:79" s="28" customFormat="1" ht="16" customHeight="1">
      <c r="A427" s="39"/>
      <c r="B427" s="57"/>
      <c r="C427" s="67"/>
      <c r="D427" s="67"/>
      <c r="E427" s="39"/>
      <c r="F427" s="39"/>
      <c r="G427" s="39"/>
      <c r="H427" s="67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140"/>
      <c r="AE427" s="24"/>
      <c r="AF427" s="24"/>
      <c r="AG427" s="76"/>
      <c r="AH427" s="129"/>
      <c r="AI427" s="106"/>
      <c r="AK427" s="117"/>
      <c r="AL427" s="117"/>
      <c r="AM427" s="117"/>
      <c r="AN427" s="117"/>
      <c r="AO427" s="141"/>
      <c r="AP427" s="141"/>
      <c r="AQ427" s="141"/>
      <c r="AR427" s="141"/>
      <c r="AS427" s="141"/>
      <c r="AT427" s="141"/>
      <c r="AU427" s="67"/>
      <c r="AV427" s="44"/>
      <c r="AW427" s="67"/>
      <c r="AX427" s="78"/>
      <c r="AY427" s="127"/>
      <c r="AZ427" s="67"/>
      <c r="BA427" s="142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140"/>
      <c r="BX427" s="71"/>
      <c r="BY427" s="67"/>
      <c r="BZ427" s="67"/>
      <c r="CA427" s="67"/>
    </row>
    <row r="428" spans="1:79" s="28" customFormat="1" ht="16" customHeight="1">
      <c r="A428" s="39"/>
      <c r="B428" s="57"/>
      <c r="C428" s="67"/>
      <c r="D428" s="67"/>
      <c r="E428" s="39"/>
      <c r="F428" s="39"/>
      <c r="G428" s="39"/>
      <c r="H428" s="67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140"/>
      <c r="AE428" s="24"/>
      <c r="AF428" s="24"/>
      <c r="AG428" s="76"/>
      <c r="AH428" s="129"/>
      <c r="AI428" s="106"/>
      <c r="AK428" s="117"/>
      <c r="AL428" s="117"/>
      <c r="AM428" s="117"/>
      <c r="AN428" s="117"/>
      <c r="AO428" s="141"/>
      <c r="AP428" s="141"/>
      <c r="AQ428" s="141"/>
      <c r="AR428" s="141"/>
      <c r="AS428" s="141"/>
      <c r="AT428" s="141"/>
      <c r="AU428" s="67"/>
      <c r="AV428" s="44"/>
      <c r="AW428" s="67"/>
      <c r="AX428" s="78"/>
      <c r="AY428" s="127"/>
      <c r="AZ428" s="67"/>
      <c r="BA428" s="142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140"/>
      <c r="BX428" s="71"/>
      <c r="BY428" s="67"/>
      <c r="BZ428" s="67"/>
      <c r="CA428" s="67"/>
    </row>
    <row r="429" spans="1:79" s="28" customFormat="1" ht="16" customHeight="1">
      <c r="A429" s="39"/>
      <c r="B429" s="57"/>
      <c r="C429" s="67"/>
      <c r="D429" s="67"/>
      <c r="E429" s="39"/>
      <c r="F429" s="39"/>
      <c r="G429" s="39"/>
      <c r="H429" s="67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140"/>
      <c r="AE429" s="24"/>
      <c r="AF429" s="24"/>
      <c r="AG429" s="76"/>
      <c r="AH429" s="129"/>
      <c r="AI429" s="106"/>
      <c r="AK429" s="117"/>
      <c r="AL429" s="117"/>
      <c r="AM429" s="117"/>
      <c r="AN429" s="117"/>
      <c r="AO429" s="141"/>
      <c r="AP429" s="141"/>
      <c r="AQ429" s="141"/>
      <c r="AR429" s="141"/>
      <c r="AS429" s="141"/>
      <c r="AT429" s="141"/>
      <c r="AU429" s="67"/>
      <c r="AV429" s="44"/>
      <c r="AW429" s="67"/>
      <c r="AX429" s="78"/>
      <c r="AY429" s="127"/>
      <c r="AZ429" s="67"/>
      <c r="BA429" s="142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140"/>
      <c r="BX429" s="71"/>
      <c r="BY429" s="67"/>
      <c r="BZ429" s="67"/>
      <c r="CA429" s="67"/>
    </row>
    <row r="430" spans="1:79" s="28" customFormat="1" ht="16" customHeight="1">
      <c r="A430" s="39"/>
      <c r="B430" s="57"/>
      <c r="C430" s="67"/>
      <c r="D430" s="67"/>
      <c r="E430" s="39"/>
      <c r="F430" s="39"/>
      <c r="G430" s="39"/>
      <c r="H430" s="67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140"/>
      <c r="AE430" s="24"/>
      <c r="AF430" s="24"/>
      <c r="AG430" s="76"/>
      <c r="AH430" s="129"/>
      <c r="AI430" s="106"/>
      <c r="AK430" s="117"/>
      <c r="AL430" s="117"/>
      <c r="AM430" s="117"/>
      <c r="AN430" s="117"/>
      <c r="AO430" s="141"/>
      <c r="AP430" s="141"/>
      <c r="AQ430" s="141"/>
      <c r="AR430" s="141"/>
      <c r="AS430" s="141"/>
      <c r="AT430" s="141"/>
      <c r="AU430" s="67"/>
      <c r="AV430" s="44"/>
      <c r="AW430" s="67"/>
      <c r="AX430" s="78"/>
      <c r="AY430" s="127"/>
      <c r="AZ430" s="67"/>
      <c r="BA430" s="142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140"/>
      <c r="BX430" s="71"/>
      <c r="BY430" s="67"/>
      <c r="BZ430" s="67"/>
      <c r="CA430" s="67"/>
    </row>
    <row r="431" spans="1:79" s="28" customFormat="1" ht="16" customHeight="1">
      <c r="A431" s="39"/>
      <c r="B431" s="57"/>
      <c r="C431" s="67"/>
      <c r="D431" s="67"/>
      <c r="E431" s="39"/>
      <c r="F431" s="39"/>
      <c r="G431" s="39"/>
      <c r="H431" s="67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140"/>
      <c r="AE431" s="24"/>
      <c r="AF431" s="24"/>
      <c r="AG431" s="76"/>
      <c r="AH431" s="129"/>
      <c r="AI431" s="106"/>
      <c r="AK431" s="117"/>
      <c r="AL431" s="117"/>
      <c r="AM431" s="117"/>
      <c r="AN431" s="117"/>
      <c r="AO431" s="141"/>
      <c r="AP431" s="141"/>
      <c r="AQ431" s="141"/>
      <c r="AR431" s="141"/>
      <c r="AS431" s="141"/>
      <c r="AT431" s="141"/>
      <c r="AU431" s="67"/>
      <c r="AV431" s="44"/>
      <c r="AW431" s="67"/>
      <c r="AX431" s="78"/>
      <c r="AY431" s="127"/>
      <c r="AZ431" s="67"/>
      <c r="BA431" s="142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140"/>
      <c r="BX431" s="71"/>
      <c r="BY431" s="67"/>
      <c r="BZ431" s="67"/>
      <c r="CA431" s="67"/>
    </row>
    <row r="432" spans="1:79" s="28" customFormat="1" ht="16" customHeight="1">
      <c r="A432" s="39"/>
      <c r="B432" s="57"/>
      <c r="C432" s="67"/>
      <c r="D432" s="67"/>
      <c r="E432" s="39"/>
      <c r="F432" s="39"/>
      <c r="G432" s="39"/>
      <c r="H432" s="67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140"/>
      <c r="AE432" s="24"/>
      <c r="AF432" s="24"/>
      <c r="AG432" s="76"/>
      <c r="AH432" s="129"/>
      <c r="AI432" s="106"/>
      <c r="AK432" s="117"/>
      <c r="AL432" s="117"/>
      <c r="AM432" s="117"/>
      <c r="AN432" s="117"/>
      <c r="AO432" s="141"/>
      <c r="AP432" s="141"/>
      <c r="AQ432" s="141"/>
      <c r="AR432" s="141"/>
      <c r="AS432" s="141"/>
      <c r="AT432" s="141"/>
      <c r="AU432" s="67"/>
      <c r="AV432" s="44"/>
      <c r="AW432" s="67"/>
      <c r="AX432" s="78"/>
      <c r="AY432" s="127"/>
      <c r="AZ432" s="67"/>
      <c r="BA432" s="142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140"/>
      <c r="BX432" s="71"/>
      <c r="BY432" s="67"/>
      <c r="BZ432" s="67"/>
      <c r="CA432" s="67"/>
    </row>
    <row r="433" spans="1:79" s="28" customFormat="1" ht="16" customHeight="1">
      <c r="A433" s="39"/>
      <c r="B433" s="57"/>
      <c r="C433" s="67"/>
      <c r="D433" s="67"/>
      <c r="E433" s="39"/>
      <c r="F433" s="39"/>
      <c r="G433" s="39"/>
      <c r="H433" s="67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140"/>
      <c r="AE433" s="24"/>
      <c r="AF433" s="24"/>
      <c r="AG433" s="76"/>
      <c r="AH433" s="129"/>
      <c r="AI433" s="106"/>
      <c r="AK433" s="117"/>
      <c r="AL433" s="117"/>
      <c r="AM433" s="117"/>
      <c r="AN433" s="117"/>
      <c r="AO433" s="141"/>
      <c r="AP433" s="141"/>
      <c r="AQ433" s="141"/>
      <c r="AR433" s="141"/>
      <c r="AS433" s="141"/>
      <c r="AT433" s="141"/>
      <c r="AU433" s="67"/>
      <c r="AV433" s="44"/>
      <c r="AW433" s="67"/>
      <c r="AX433" s="78"/>
      <c r="AY433" s="127"/>
      <c r="AZ433" s="67"/>
      <c r="BA433" s="142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140"/>
      <c r="BX433" s="71"/>
      <c r="BY433" s="67"/>
      <c r="BZ433" s="67"/>
      <c r="CA433" s="67"/>
    </row>
    <row r="434" spans="1:79" s="28" customFormat="1" ht="16" customHeight="1">
      <c r="A434" s="39"/>
      <c r="B434" s="57"/>
      <c r="C434" s="67"/>
      <c r="D434" s="67"/>
      <c r="E434" s="39"/>
      <c r="F434" s="39"/>
      <c r="G434" s="39"/>
      <c r="H434" s="67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140"/>
      <c r="AE434" s="24"/>
      <c r="AF434" s="24"/>
      <c r="AG434" s="76"/>
      <c r="AH434" s="129"/>
      <c r="AI434" s="106"/>
      <c r="AK434" s="117"/>
      <c r="AL434" s="117"/>
      <c r="AM434" s="117"/>
      <c r="AN434" s="117"/>
      <c r="AO434" s="141"/>
      <c r="AP434" s="141"/>
      <c r="AQ434" s="141"/>
      <c r="AR434" s="141"/>
      <c r="AS434" s="141"/>
      <c r="AT434" s="141"/>
      <c r="AU434" s="67"/>
      <c r="AV434" s="44"/>
      <c r="AW434" s="67"/>
      <c r="AX434" s="78"/>
      <c r="AY434" s="127"/>
      <c r="AZ434" s="67"/>
      <c r="BA434" s="142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140"/>
      <c r="BX434" s="71"/>
      <c r="BY434" s="67"/>
      <c r="BZ434" s="67"/>
      <c r="CA434" s="67"/>
    </row>
    <row r="435" spans="1:79" s="28" customFormat="1" ht="16" customHeight="1">
      <c r="A435" s="39"/>
      <c r="B435" s="57"/>
      <c r="C435" s="67"/>
      <c r="D435" s="67"/>
      <c r="E435" s="39"/>
      <c r="F435" s="39"/>
      <c r="G435" s="39"/>
      <c r="H435" s="67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140"/>
      <c r="AE435" s="24"/>
      <c r="AF435" s="24"/>
      <c r="AG435" s="76"/>
      <c r="AH435" s="129"/>
      <c r="AI435" s="106"/>
      <c r="AK435" s="117"/>
      <c r="AL435" s="117"/>
      <c r="AM435" s="117"/>
      <c r="AN435" s="117"/>
      <c r="AO435" s="141"/>
      <c r="AP435" s="141"/>
      <c r="AQ435" s="141"/>
      <c r="AR435" s="141"/>
      <c r="AS435" s="141"/>
      <c r="AT435" s="141"/>
      <c r="AU435" s="67"/>
      <c r="AV435" s="44"/>
      <c r="AW435" s="67"/>
      <c r="AX435" s="78"/>
      <c r="AY435" s="127"/>
      <c r="AZ435" s="67"/>
      <c r="BA435" s="142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140"/>
      <c r="BX435" s="71"/>
      <c r="BY435" s="67"/>
      <c r="BZ435" s="67"/>
      <c r="CA435" s="67"/>
    </row>
    <row r="436" spans="1:79" s="28" customFormat="1" ht="16" customHeight="1">
      <c r="A436" s="39"/>
      <c r="B436" s="57"/>
      <c r="C436" s="67"/>
      <c r="D436" s="67"/>
      <c r="E436" s="39"/>
      <c r="F436" s="39"/>
      <c r="G436" s="39"/>
      <c r="H436" s="67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140"/>
      <c r="AE436" s="24"/>
      <c r="AF436" s="24"/>
      <c r="AG436" s="76"/>
      <c r="AH436" s="129"/>
      <c r="AI436" s="106"/>
      <c r="AK436" s="117"/>
      <c r="AL436" s="117"/>
      <c r="AM436" s="117"/>
      <c r="AN436" s="117"/>
      <c r="AO436" s="141"/>
      <c r="AP436" s="141"/>
      <c r="AQ436" s="141"/>
      <c r="AR436" s="141"/>
      <c r="AS436" s="141"/>
      <c r="AT436" s="141"/>
      <c r="AU436" s="67"/>
      <c r="AV436" s="44"/>
      <c r="AW436" s="67"/>
      <c r="AX436" s="78"/>
      <c r="AY436" s="127"/>
      <c r="AZ436" s="67"/>
      <c r="BA436" s="142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140"/>
      <c r="BX436" s="71"/>
      <c r="BY436" s="67"/>
      <c r="BZ436" s="67"/>
      <c r="CA436" s="67"/>
    </row>
    <row r="437" spans="1:79" s="28" customFormat="1" ht="16" customHeight="1">
      <c r="A437" s="39"/>
      <c r="B437" s="57"/>
      <c r="C437" s="67"/>
      <c r="D437" s="67"/>
      <c r="E437" s="39"/>
      <c r="F437" s="39"/>
      <c r="G437" s="39"/>
      <c r="H437" s="67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140"/>
      <c r="AE437" s="24"/>
      <c r="AF437" s="24"/>
      <c r="AG437" s="76"/>
      <c r="AH437" s="129"/>
      <c r="AI437" s="106"/>
      <c r="AK437" s="117"/>
      <c r="AL437" s="117"/>
      <c r="AM437" s="117"/>
      <c r="AN437" s="117"/>
      <c r="AO437" s="141"/>
      <c r="AP437" s="141"/>
      <c r="AQ437" s="141"/>
      <c r="AR437" s="141"/>
      <c r="AS437" s="141"/>
      <c r="AT437" s="141"/>
      <c r="AU437" s="67"/>
      <c r="AV437" s="44"/>
      <c r="AW437" s="67"/>
      <c r="AX437" s="78"/>
      <c r="AY437" s="127"/>
      <c r="AZ437" s="67"/>
      <c r="BA437" s="142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140"/>
      <c r="BX437" s="71"/>
      <c r="BY437" s="67"/>
      <c r="BZ437" s="67"/>
      <c r="CA437" s="67"/>
    </row>
    <row r="438" spans="1:79" s="28" customFormat="1" ht="16" customHeight="1">
      <c r="A438" s="39"/>
      <c r="B438" s="57"/>
      <c r="C438" s="67"/>
      <c r="D438" s="67"/>
      <c r="E438" s="39"/>
      <c r="F438" s="39"/>
      <c r="G438" s="39"/>
      <c r="H438" s="67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140"/>
      <c r="AE438" s="24"/>
      <c r="AF438" s="24"/>
      <c r="AG438" s="76"/>
      <c r="AH438" s="129"/>
      <c r="AI438" s="106"/>
      <c r="AK438" s="117"/>
      <c r="AL438" s="117"/>
      <c r="AM438" s="117"/>
      <c r="AN438" s="117"/>
      <c r="AO438" s="141"/>
      <c r="AP438" s="141"/>
      <c r="AQ438" s="141"/>
      <c r="AR438" s="141"/>
      <c r="AS438" s="141"/>
      <c r="AT438" s="141"/>
      <c r="AU438" s="67"/>
      <c r="AV438" s="44"/>
      <c r="AW438" s="67"/>
      <c r="AX438" s="78"/>
      <c r="AY438" s="127"/>
      <c r="AZ438" s="67"/>
      <c r="BA438" s="142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140"/>
      <c r="BX438" s="71"/>
      <c r="BY438" s="67"/>
      <c r="BZ438" s="67"/>
      <c r="CA438" s="67"/>
    </row>
    <row r="439" spans="1:79" s="28" customFormat="1" ht="16" customHeight="1">
      <c r="A439" s="39"/>
      <c r="B439" s="57"/>
      <c r="C439" s="67"/>
      <c r="D439" s="67"/>
      <c r="E439" s="39"/>
      <c r="F439" s="39"/>
      <c r="G439" s="39"/>
      <c r="H439" s="67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140"/>
      <c r="AE439" s="24"/>
      <c r="AF439" s="24"/>
      <c r="AG439" s="76"/>
      <c r="AH439" s="129"/>
      <c r="AI439" s="106"/>
      <c r="AK439" s="117"/>
      <c r="AL439" s="117"/>
      <c r="AM439" s="117"/>
      <c r="AN439" s="117"/>
      <c r="AO439" s="141"/>
      <c r="AP439" s="141"/>
      <c r="AQ439" s="141"/>
      <c r="AR439" s="141"/>
      <c r="AS439" s="141"/>
      <c r="AT439" s="141"/>
      <c r="AU439" s="67"/>
      <c r="AV439" s="44"/>
      <c r="AW439" s="67"/>
      <c r="AX439" s="78"/>
      <c r="AY439" s="127"/>
      <c r="AZ439" s="67"/>
      <c r="BA439" s="142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140"/>
      <c r="BX439" s="71"/>
      <c r="BY439" s="67"/>
      <c r="BZ439" s="67"/>
      <c r="CA439" s="67"/>
    </row>
    <row r="440" spans="1:79" s="28" customFormat="1" ht="16" customHeight="1">
      <c r="A440" s="39"/>
      <c r="B440" s="57"/>
      <c r="C440" s="67"/>
      <c r="D440" s="67"/>
      <c r="E440" s="39"/>
      <c r="F440" s="39"/>
      <c r="G440" s="39"/>
      <c r="H440" s="67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140"/>
      <c r="AE440" s="24"/>
      <c r="AF440" s="24"/>
      <c r="AG440" s="76"/>
      <c r="AH440" s="129"/>
      <c r="AI440" s="106"/>
      <c r="AK440" s="117"/>
      <c r="AL440" s="117"/>
      <c r="AM440" s="117"/>
      <c r="AN440" s="117"/>
      <c r="AO440" s="141"/>
      <c r="AP440" s="141"/>
      <c r="AQ440" s="141"/>
      <c r="AR440" s="141"/>
      <c r="AS440" s="141"/>
      <c r="AT440" s="141"/>
      <c r="AU440" s="67"/>
      <c r="AV440" s="44"/>
      <c r="AW440" s="67"/>
      <c r="AX440" s="78"/>
      <c r="AY440" s="127"/>
      <c r="AZ440" s="67"/>
      <c r="BA440" s="142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140"/>
      <c r="BX440" s="71"/>
      <c r="BY440" s="67"/>
      <c r="BZ440" s="67"/>
      <c r="CA440" s="67"/>
    </row>
    <row r="441" spans="1:79" s="28" customFormat="1" ht="16" customHeight="1">
      <c r="A441" s="39"/>
      <c r="B441" s="57"/>
      <c r="C441" s="67"/>
      <c r="D441" s="67"/>
      <c r="E441" s="39"/>
      <c r="F441" s="39"/>
      <c r="G441" s="39"/>
      <c r="H441" s="67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140"/>
      <c r="AE441" s="24"/>
      <c r="AF441" s="24"/>
      <c r="AG441" s="76"/>
      <c r="AH441" s="129"/>
      <c r="AI441" s="106"/>
      <c r="AK441" s="117"/>
      <c r="AL441" s="117"/>
      <c r="AM441" s="117"/>
      <c r="AN441" s="117"/>
      <c r="AO441" s="141"/>
      <c r="AP441" s="141"/>
      <c r="AQ441" s="141"/>
      <c r="AR441" s="141"/>
      <c r="AS441" s="141"/>
      <c r="AT441" s="141"/>
      <c r="AU441" s="67"/>
      <c r="AV441" s="44"/>
      <c r="AW441" s="67"/>
      <c r="AX441" s="78"/>
      <c r="AY441" s="127"/>
      <c r="AZ441" s="67"/>
      <c r="BA441" s="142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140"/>
      <c r="BX441" s="71"/>
      <c r="BY441" s="67"/>
      <c r="BZ441" s="67"/>
      <c r="CA441" s="67"/>
    </row>
    <row r="442" spans="1:79" s="28" customFormat="1" ht="16" customHeight="1">
      <c r="A442" s="39"/>
      <c r="B442" s="57"/>
      <c r="C442" s="67"/>
      <c r="D442" s="67"/>
      <c r="E442" s="39"/>
      <c r="F442" s="39"/>
      <c r="G442" s="39"/>
      <c r="H442" s="67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140"/>
      <c r="AE442" s="24"/>
      <c r="AF442" s="24"/>
      <c r="AG442" s="76"/>
      <c r="AH442" s="129"/>
      <c r="AI442" s="106"/>
      <c r="AK442" s="117"/>
      <c r="AL442" s="117"/>
      <c r="AM442" s="117"/>
      <c r="AN442" s="117"/>
      <c r="AO442" s="141"/>
      <c r="AP442" s="141"/>
      <c r="AQ442" s="141"/>
      <c r="AR442" s="141"/>
      <c r="AS442" s="141"/>
      <c r="AT442" s="141"/>
      <c r="AU442" s="67"/>
      <c r="AV442" s="44"/>
      <c r="AW442" s="67"/>
      <c r="AX442" s="78"/>
      <c r="AY442" s="127"/>
      <c r="AZ442" s="67"/>
      <c r="BA442" s="142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140"/>
      <c r="BX442" s="71"/>
      <c r="BY442" s="67"/>
      <c r="BZ442" s="67"/>
      <c r="CA442" s="67"/>
    </row>
    <row r="443" spans="1:79" s="28" customFormat="1" ht="16" customHeight="1">
      <c r="A443" s="39"/>
      <c r="B443" s="57"/>
      <c r="C443" s="67"/>
      <c r="D443" s="67"/>
      <c r="E443" s="39"/>
      <c r="F443" s="39"/>
      <c r="G443" s="39"/>
      <c r="H443" s="67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140"/>
      <c r="AE443" s="24"/>
      <c r="AF443" s="24"/>
      <c r="AG443" s="76"/>
      <c r="AH443" s="129"/>
      <c r="AI443" s="106"/>
      <c r="AK443" s="117"/>
      <c r="AL443" s="117"/>
      <c r="AM443" s="117"/>
      <c r="AN443" s="117"/>
      <c r="AO443" s="141"/>
      <c r="AP443" s="141"/>
      <c r="AQ443" s="141"/>
      <c r="AR443" s="141"/>
      <c r="AS443" s="141"/>
      <c r="AT443" s="141"/>
      <c r="AU443" s="67"/>
      <c r="AV443" s="44"/>
      <c r="AW443" s="67"/>
      <c r="AX443" s="78"/>
      <c r="AY443" s="127"/>
      <c r="AZ443" s="67"/>
      <c r="BA443" s="142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140"/>
      <c r="BX443" s="71"/>
      <c r="BY443" s="67"/>
      <c r="BZ443" s="67"/>
      <c r="CA443" s="67"/>
    </row>
    <row r="444" spans="1:79" s="28" customFormat="1" ht="16" customHeight="1">
      <c r="A444" s="39"/>
      <c r="B444" s="57"/>
      <c r="C444" s="67"/>
      <c r="D444" s="67"/>
      <c r="E444" s="39"/>
      <c r="F444" s="39"/>
      <c r="G444" s="39"/>
      <c r="H444" s="67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140"/>
      <c r="AE444" s="24"/>
      <c r="AF444" s="24"/>
      <c r="AG444" s="76"/>
      <c r="AH444" s="129"/>
      <c r="AI444" s="106"/>
      <c r="AK444" s="117"/>
      <c r="AL444" s="117"/>
      <c r="AM444" s="117"/>
      <c r="AN444" s="117"/>
      <c r="AO444" s="141"/>
      <c r="AP444" s="141"/>
      <c r="AQ444" s="141"/>
      <c r="AR444" s="141"/>
      <c r="AS444" s="141"/>
      <c r="AT444" s="141"/>
      <c r="AU444" s="67"/>
      <c r="AV444" s="44"/>
      <c r="AW444" s="67"/>
      <c r="AX444" s="78"/>
      <c r="AY444" s="127"/>
      <c r="AZ444" s="67"/>
      <c r="BA444" s="142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140"/>
      <c r="BX444" s="71"/>
      <c r="BY444" s="67"/>
      <c r="BZ444" s="67"/>
      <c r="CA444" s="67"/>
    </row>
    <row r="445" spans="1:79" s="28" customFormat="1" ht="16" customHeight="1">
      <c r="A445" s="39"/>
      <c r="B445" s="57"/>
      <c r="C445" s="67"/>
      <c r="D445" s="67"/>
      <c r="E445" s="39"/>
      <c r="F445" s="39"/>
      <c r="G445" s="39"/>
      <c r="H445" s="67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140"/>
      <c r="AE445" s="24"/>
      <c r="AF445" s="24"/>
      <c r="AG445" s="76"/>
      <c r="AH445" s="129"/>
      <c r="AI445" s="106"/>
      <c r="AK445" s="117"/>
      <c r="AL445" s="117"/>
      <c r="AM445" s="117"/>
      <c r="AN445" s="117"/>
      <c r="AO445" s="141"/>
      <c r="AP445" s="141"/>
      <c r="AQ445" s="141"/>
      <c r="AR445" s="141"/>
      <c r="AS445" s="141"/>
      <c r="AT445" s="141"/>
      <c r="AU445" s="67"/>
      <c r="AV445" s="44"/>
      <c r="AW445" s="67"/>
      <c r="AX445" s="78"/>
      <c r="AY445" s="127"/>
      <c r="AZ445" s="67"/>
      <c r="BA445" s="142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140"/>
      <c r="BX445" s="71"/>
      <c r="BY445" s="67"/>
      <c r="BZ445" s="67"/>
      <c r="CA445" s="67"/>
    </row>
    <row r="446" spans="1:79" s="28" customFormat="1" ht="16" customHeight="1">
      <c r="A446" s="39"/>
      <c r="B446" s="57"/>
      <c r="C446" s="67"/>
      <c r="D446" s="67"/>
      <c r="E446" s="39"/>
      <c r="F446" s="39"/>
      <c r="G446" s="39"/>
      <c r="H446" s="67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140"/>
      <c r="AE446" s="24"/>
      <c r="AF446" s="24"/>
      <c r="AG446" s="76"/>
      <c r="AH446" s="129"/>
      <c r="AI446" s="106"/>
      <c r="AK446" s="117"/>
      <c r="AL446" s="117"/>
      <c r="AM446" s="117"/>
      <c r="AN446" s="117"/>
      <c r="AO446" s="141"/>
      <c r="AP446" s="141"/>
      <c r="AQ446" s="141"/>
      <c r="AR446" s="141"/>
      <c r="AS446" s="141"/>
      <c r="AT446" s="141"/>
      <c r="AU446" s="67"/>
      <c r="AV446" s="44"/>
      <c r="AW446" s="67"/>
      <c r="AX446" s="78"/>
      <c r="AY446" s="127"/>
      <c r="AZ446" s="67"/>
      <c r="BA446" s="142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140"/>
      <c r="BX446" s="71"/>
      <c r="BY446" s="67"/>
      <c r="BZ446" s="67"/>
      <c r="CA446" s="67"/>
    </row>
    <row r="447" spans="1:79" s="28" customFormat="1" ht="16" customHeight="1">
      <c r="A447" s="39"/>
      <c r="B447" s="57"/>
      <c r="C447" s="67"/>
      <c r="D447" s="67"/>
      <c r="E447" s="39"/>
      <c r="F447" s="39"/>
      <c r="G447" s="39"/>
      <c r="H447" s="67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140"/>
      <c r="AE447" s="24"/>
      <c r="AF447" s="24"/>
      <c r="AG447" s="76"/>
      <c r="AH447" s="129"/>
      <c r="AI447" s="106"/>
      <c r="AK447" s="117"/>
      <c r="AL447" s="117"/>
      <c r="AM447" s="117"/>
      <c r="AN447" s="117"/>
      <c r="AO447" s="141"/>
      <c r="AP447" s="141"/>
      <c r="AQ447" s="141"/>
      <c r="AR447" s="141"/>
      <c r="AS447" s="141"/>
      <c r="AT447" s="141"/>
      <c r="AU447" s="67"/>
      <c r="AV447" s="44"/>
      <c r="AW447" s="67"/>
      <c r="AX447" s="78"/>
      <c r="AY447" s="127"/>
      <c r="AZ447" s="67"/>
      <c r="BA447" s="142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140"/>
      <c r="BX447" s="71"/>
      <c r="BY447" s="67"/>
      <c r="BZ447" s="67"/>
      <c r="CA447" s="67"/>
    </row>
    <row r="448" spans="1:79" s="28" customFormat="1" ht="16" customHeight="1">
      <c r="A448" s="39"/>
      <c r="B448" s="57"/>
      <c r="C448" s="67"/>
      <c r="D448" s="67"/>
      <c r="E448" s="39"/>
      <c r="F448" s="39"/>
      <c r="G448" s="39"/>
      <c r="H448" s="67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140"/>
      <c r="AE448" s="24"/>
      <c r="AF448" s="24"/>
      <c r="AG448" s="76"/>
      <c r="AH448" s="129"/>
      <c r="AI448" s="106"/>
      <c r="AK448" s="117"/>
      <c r="AL448" s="117"/>
      <c r="AM448" s="117"/>
      <c r="AN448" s="117"/>
      <c r="AO448" s="141"/>
      <c r="AP448" s="141"/>
      <c r="AQ448" s="141"/>
      <c r="AR448" s="141"/>
      <c r="AS448" s="141"/>
      <c r="AT448" s="141"/>
      <c r="AU448" s="67"/>
      <c r="AV448" s="44"/>
      <c r="AW448" s="67"/>
      <c r="AX448" s="78"/>
      <c r="AY448" s="127"/>
      <c r="AZ448" s="67"/>
      <c r="BA448" s="142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140"/>
      <c r="BX448" s="71"/>
      <c r="BY448" s="67"/>
      <c r="BZ448" s="67"/>
      <c r="CA448" s="67"/>
    </row>
    <row r="449" spans="1:79" s="28" customFormat="1" ht="16" customHeight="1">
      <c r="A449" s="39"/>
      <c r="B449" s="57"/>
      <c r="C449" s="67"/>
      <c r="D449" s="67"/>
      <c r="E449" s="39"/>
      <c r="F449" s="39"/>
      <c r="G449" s="39"/>
      <c r="H449" s="67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140"/>
      <c r="AE449" s="24"/>
      <c r="AF449" s="24"/>
      <c r="AG449" s="76"/>
      <c r="AH449" s="129"/>
      <c r="AI449" s="106"/>
      <c r="AK449" s="117"/>
      <c r="AL449" s="117"/>
      <c r="AM449" s="117"/>
      <c r="AN449" s="117"/>
      <c r="AO449" s="141"/>
      <c r="AP449" s="141"/>
      <c r="AQ449" s="141"/>
      <c r="AR449" s="141"/>
      <c r="AS449" s="141"/>
      <c r="AT449" s="141"/>
      <c r="AU449" s="67"/>
      <c r="AV449" s="44"/>
      <c r="AW449" s="67"/>
      <c r="AX449" s="78"/>
      <c r="AY449" s="127"/>
      <c r="AZ449" s="67"/>
      <c r="BA449" s="142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140"/>
      <c r="BX449" s="71"/>
      <c r="BY449" s="67"/>
      <c r="BZ449" s="67"/>
      <c r="CA449" s="67"/>
    </row>
    <row r="450" spans="1:79" s="28" customFormat="1" ht="16" customHeight="1">
      <c r="A450" s="39"/>
      <c r="B450" s="57"/>
      <c r="C450" s="67"/>
      <c r="D450" s="67"/>
      <c r="E450" s="39"/>
      <c r="F450" s="39"/>
      <c r="G450" s="39"/>
      <c r="H450" s="67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140"/>
      <c r="AE450" s="24"/>
      <c r="AF450" s="24"/>
      <c r="AG450" s="76"/>
      <c r="AH450" s="129"/>
      <c r="AI450" s="106"/>
      <c r="AK450" s="117"/>
      <c r="AL450" s="117"/>
      <c r="AM450" s="117"/>
      <c r="AN450" s="117"/>
      <c r="AO450" s="141"/>
      <c r="AP450" s="141"/>
      <c r="AQ450" s="141"/>
      <c r="AR450" s="141"/>
      <c r="AS450" s="141"/>
      <c r="AT450" s="141"/>
      <c r="AU450" s="67"/>
      <c r="AV450" s="44"/>
      <c r="AW450" s="67"/>
      <c r="AX450" s="78"/>
      <c r="AY450" s="127"/>
      <c r="AZ450" s="67"/>
      <c r="BA450" s="142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140"/>
      <c r="BX450" s="71"/>
      <c r="BY450" s="67"/>
      <c r="BZ450" s="67"/>
      <c r="CA450" s="67"/>
    </row>
    <row r="451" spans="1:79" s="28" customFormat="1" ht="16" customHeight="1">
      <c r="A451" s="39"/>
      <c r="B451" s="57"/>
      <c r="C451" s="67"/>
      <c r="D451" s="67"/>
      <c r="E451" s="39"/>
      <c r="F451" s="39"/>
      <c r="G451" s="39"/>
      <c r="H451" s="67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140"/>
      <c r="AE451" s="24"/>
      <c r="AF451" s="24"/>
      <c r="AG451" s="76"/>
      <c r="AH451" s="129"/>
      <c r="AI451" s="106"/>
      <c r="AK451" s="117"/>
      <c r="AL451" s="117"/>
      <c r="AM451" s="117"/>
      <c r="AN451" s="117"/>
      <c r="AO451" s="141"/>
      <c r="AP451" s="141"/>
      <c r="AQ451" s="141"/>
      <c r="AR451" s="141"/>
      <c r="AS451" s="141"/>
      <c r="AT451" s="141"/>
      <c r="AU451" s="67"/>
      <c r="AV451" s="44"/>
      <c r="AW451" s="67"/>
      <c r="AX451" s="78"/>
      <c r="AY451" s="127"/>
      <c r="AZ451" s="67"/>
      <c r="BA451" s="142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140"/>
      <c r="BX451" s="71"/>
      <c r="BY451" s="67"/>
      <c r="BZ451" s="67"/>
      <c r="CA451" s="67"/>
    </row>
    <row r="452" spans="1:79" s="28" customFormat="1" ht="16" customHeight="1">
      <c r="A452" s="39"/>
      <c r="B452" s="57"/>
      <c r="C452" s="67"/>
      <c r="D452" s="67"/>
      <c r="E452" s="39"/>
      <c r="F452" s="39"/>
      <c r="G452" s="39"/>
      <c r="H452" s="67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140"/>
      <c r="AE452" s="24"/>
      <c r="AF452" s="24"/>
      <c r="AG452" s="76"/>
      <c r="AH452" s="129"/>
      <c r="AI452" s="106"/>
      <c r="AK452" s="117"/>
      <c r="AL452" s="117"/>
      <c r="AM452" s="117"/>
      <c r="AN452" s="117"/>
      <c r="AO452" s="141"/>
      <c r="AP452" s="141"/>
      <c r="AQ452" s="141"/>
      <c r="AR452" s="141"/>
      <c r="AS452" s="141"/>
      <c r="AT452" s="141"/>
      <c r="AU452" s="67"/>
      <c r="AV452" s="44"/>
      <c r="AW452" s="67"/>
      <c r="AX452" s="78"/>
      <c r="AY452" s="127"/>
      <c r="AZ452" s="67"/>
      <c r="BA452" s="142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140"/>
      <c r="BX452" s="71"/>
      <c r="BY452" s="67"/>
      <c r="BZ452" s="67"/>
      <c r="CA452" s="67"/>
    </row>
    <row r="453" spans="1:79" s="28" customFormat="1" ht="16" customHeight="1">
      <c r="A453" s="39"/>
      <c r="B453" s="57"/>
      <c r="C453" s="67"/>
      <c r="D453" s="67"/>
      <c r="E453" s="39"/>
      <c r="F453" s="39"/>
      <c r="G453" s="39"/>
      <c r="H453" s="67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140"/>
      <c r="AE453" s="24"/>
      <c r="AF453" s="24"/>
      <c r="AG453" s="76"/>
      <c r="AH453" s="129"/>
      <c r="AI453" s="106"/>
      <c r="AK453" s="117"/>
      <c r="AL453" s="117"/>
      <c r="AM453" s="117"/>
      <c r="AN453" s="117"/>
      <c r="AO453" s="141"/>
      <c r="AP453" s="141"/>
      <c r="AQ453" s="141"/>
      <c r="AR453" s="141"/>
      <c r="AS453" s="141"/>
      <c r="AT453" s="141"/>
      <c r="AU453" s="67"/>
      <c r="AV453" s="44"/>
      <c r="AW453" s="67"/>
      <c r="AX453" s="78"/>
      <c r="AY453" s="127"/>
      <c r="AZ453" s="67"/>
      <c r="BA453" s="142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140"/>
      <c r="BX453" s="71"/>
      <c r="BY453" s="67"/>
      <c r="BZ453" s="67"/>
      <c r="CA453" s="67"/>
    </row>
    <row r="454" spans="1:79" s="28" customFormat="1" ht="16" customHeight="1">
      <c r="A454" s="39"/>
      <c r="B454" s="57"/>
      <c r="C454" s="67"/>
      <c r="D454" s="67"/>
      <c r="E454" s="39"/>
      <c r="F454" s="39"/>
      <c r="G454" s="39"/>
      <c r="H454" s="67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140"/>
      <c r="AE454" s="24"/>
      <c r="AF454" s="24"/>
      <c r="AG454" s="76"/>
      <c r="AH454" s="129"/>
      <c r="AI454" s="106"/>
      <c r="AK454" s="117"/>
      <c r="AL454" s="117"/>
      <c r="AM454" s="117"/>
      <c r="AN454" s="117"/>
      <c r="AO454" s="141"/>
      <c r="AP454" s="141"/>
      <c r="AQ454" s="141"/>
      <c r="AR454" s="141"/>
      <c r="AS454" s="141"/>
      <c r="AT454" s="141"/>
      <c r="AU454" s="67"/>
      <c r="AV454" s="44"/>
      <c r="AW454" s="67"/>
      <c r="AX454" s="78"/>
      <c r="AY454" s="127"/>
      <c r="AZ454" s="67"/>
      <c r="BA454" s="142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140"/>
      <c r="BX454" s="71"/>
      <c r="BY454" s="67"/>
      <c r="BZ454" s="67"/>
      <c r="CA454" s="67"/>
    </row>
    <row r="455" spans="1:79" s="28" customFormat="1" ht="16" customHeight="1">
      <c r="A455" s="39"/>
      <c r="B455" s="57"/>
      <c r="C455" s="67"/>
      <c r="D455" s="67"/>
      <c r="E455" s="39"/>
      <c r="F455" s="39"/>
      <c r="G455" s="39"/>
      <c r="H455" s="67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140"/>
      <c r="AE455" s="24"/>
      <c r="AF455" s="24"/>
      <c r="AG455" s="76"/>
      <c r="AH455" s="129"/>
      <c r="AI455" s="106"/>
      <c r="AK455" s="117"/>
      <c r="AL455" s="117"/>
      <c r="AM455" s="117"/>
      <c r="AN455" s="117"/>
      <c r="AO455" s="141"/>
      <c r="AP455" s="141"/>
      <c r="AQ455" s="141"/>
      <c r="AR455" s="141"/>
      <c r="AS455" s="141"/>
      <c r="AT455" s="141"/>
      <c r="AU455" s="67"/>
      <c r="AV455" s="44"/>
      <c r="AW455" s="67"/>
      <c r="AX455" s="78"/>
      <c r="AY455" s="127"/>
      <c r="AZ455" s="67"/>
      <c r="BA455" s="142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140"/>
      <c r="BX455" s="71"/>
      <c r="BY455" s="67"/>
      <c r="BZ455" s="67"/>
      <c r="CA455" s="67"/>
    </row>
    <row r="456" spans="1:79" s="28" customFormat="1" ht="16" customHeight="1">
      <c r="A456" s="39"/>
      <c r="B456" s="57"/>
      <c r="C456" s="67"/>
      <c r="D456" s="67"/>
      <c r="E456" s="39"/>
      <c r="F456" s="39"/>
      <c r="G456" s="39"/>
      <c r="H456" s="67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140"/>
      <c r="AE456" s="24"/>
      <c r="AF456" s="24"/>
      <c r="AG456" s="76"/>
      <c r="AH456" s="129"/>
      <c r="AI456" s="106"/>
      <c r="AK456" s="117"/>
      <c r="AL456" s="117"/>
      <c r="AM456" s="117"/>
      <c r="AN456" s="117"/>
      <c r="AO456" s="141"/>
      <c r="AP456" s="141"/>
      <c r="AQ456" s="141"/>
      <c r="AR456" s="141"/>
      <c r="AS456" s="141"/>
      <c r="AT456" s="141"/>
      <c r="AU456" s="67"/>
      <c r="AV456" s="44"/>
      <c r="AW456" s="67"/>
      <c r="AX456" s="78"/>
      <c r="AY456" s="127"/>
      <c r="AZ456" s="67"/>
      <c r="BA456" s="142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140"/>
      <c r="BX456" s="71"/>
      <c r="BY456" s="67"/>
      <c r="BZ456" s="67"/>
      <c r="CA456" s="67"/>
    </row>
    <row r="457" spans="1:79" s="28" customFormat="1" ht="16" customHeight="1">
      <c r="A457" s="39"/>
      <c r="B457" s="57"/>
      <c r="C457" s="67"/>
      <c r="D457" s="67"/>
      <c r="E457" s="39"/>
      <c r="F457" s="39"/>
      <c r="G457" s="39"/>
      <c r="H457" s="67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140"/>
      <c r="AE457" s="24"/>
      <c r="AF457" s="24"/>
      <c r="AG457" s="76"/>
      <c r="AH457" s="129"/>
      <c r="AI457" s="106"/>
      <c r="AK457" s="117"/>
      <c r="AL457" s="117"/>
      <c r="AM457" s="117"/>
      <c r="AN457" s="117"/>
      <c r="AO457" s="141"/>
      <c r="AP457" s="141"/>
      <c r="AQ457" s="141"/>
      <c r="AR457" s="141"/>
      <c r="AS457" s="141"/>
      <c r="AT457" s="141"/>
      <c r="AU457" s="67"/>
      <c r="AV457" s="44"/>
      <c r="AW457" s="67"/>
      <c r="AX457" s="78"/>
      <c r="AY457" s="127"/>
      <c r="AZ457" s="67"/>
      <c r="BA457" s="142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140"/>
      <c r="BX457" s="71"/>
      <c r="BY457" s="67"/>
      <c r="BZ457" s="67"/>
      <c r="CA457" s="67"/>
    </row>
    <row r="458" spans="1:79" s="28" customFormat="1" ht="16" customHeight="1">
      <c r="A458" s="39"/>
      <c r="B458" s="57"/>
      <c r="C458" s="67"/>
      <c r="D458" s="67"/>
      <c r="E458" s="39"/>
      <c r="F458" s="39"/>
      <c r="G458" s="39"/>
      <c r="H458" s="67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140"/>
      <c r="AE458" s="24"/>
      <c r="AF458" s="24"/>
      <c r="AG458" s="76"/>
      <c r="AH458" s="129"/>
      <c r="AI458" s="106"/>
      <c r="AK458" s="117"/>
      <c r="AL458" s="117"/>
      <c r="AM458" s="117"/>
      <c r="AN458" s="117"/>
      <c r="AO458" s="141"/>
      <c r="AP458" s="141"/>
      <c r="AQ458" s="141"/>
      <c r="AR458" s="141"/>
      <c r="AS458" s="141"/>
      <c r="AT458" s="141"/>
      <c r="AU458" s="67"/>
      <c r="AV458" s="44"/>
      <c r="AW458" s="67"/>
      <c r="AX458" s="78"/>
      <c r="AY458" s="127"/>
      <c r="AZ458" s="67"/>
      <c r="BA458" s="142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140"/>
      <c r="BX458" s="71"/>
      <c r="BY458" s="67"/>
      <c r="BZ458" s="67"/>
      <c r="CA458" s="67"/>
    </row>
    <row r="459" spans="1:79" s="28" customFormat="1" ht="16" customHeight="1">
      <c r="A459" s="39"/>
      <c r="B459" s="57"/>
      <c r="C459" s="67"/>
      <c r="D459" s="67"/>
      <c r="E459" s="39"/>
      <c r="F459" s="39"/>
      <c r="G459" s="39"/>
      <c r="H459" s="67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140"/>
      <c r="AE459" s="24"/>
      <c r="AF459" s="24"/>
      <c r="AG459" s="76"/>
      <c r="AH459" s="129"/>
      <c r="AI459" s="106"/>
      <c r="AK459" s="117"/>
      <c r="AL459" s="117"/>
      <c r="AM459" s="117"/>
      <c r="AN459" s="117"/>
      <c r="AO459" s="141"/>
      <c r="AP459" s="141"/>
      <c r="AQ459" s="141"/>
      <c r="AR459" s="141"/>
      <c r="AS459" s="141"/>
      <c r="AT459" s="141"/>
      <c r="AU459" s="67"/>
      <c r="AV459" s="44"/>
      <c r="AW459" s="67"/>
      <c r="AX459" s="78"/>
      <c r="AY459" s="127"/>
      <c r="AZ459" s="67"/>
      <c r="BA459" s="142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140"/>
      <c r="BX459" s="71"/>
      <c r="BY459" s="67"/>
      <c r="BZ459" s="67"/>
      <c r="CA459" s="67"/>
    </row>
    <row r="460" spans="1:79" s="28" customFormat="1" ht="16" customHeight="1">
      <c r="A460" s="39"/>
      <c r="B460" s="57"/>
      <c r="C460" s="67"/>
      <c r="D460" s="67"/>
      <c r="E460" s="39"/>
      <c r="F460" s="39"/>
      <c r="G460" s="39"/>
      <c r="H460" s="67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140"/>
      <c r="AE460" s="24"/>
      <c r="AF460" s="24"/>
      <c r="AG460" s="76"/>
      <c r="AH460" s="129"/>
      <c r="AI460" s="106"/>
      <c r="AK460" s="117"/>
      <c r="AL460" s="117"/>
      <c r="AM460" s="117"/>
      <c r="AN460" s="117"/>
      <c r="AO460" s="141"/>
      <c r="AP460" s="141"/>
      <c r="AQ460" s="141"/>
      <c r="AR460" s="141"/>
      <c r="AS460" s="141"/>
      <c r="AT460" s="141"/>
      <c r="AU460" s="67"/>
      <c r="AV460" s="44"/>
      <c r="AW460" s="67"/>
      <c r="AX460" s="78"/>
      <c r="AY460" s="127"/>
      <c r="AZ460" s="67"/>
      <c r="BA460" s="142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140"/>
      <c r="BX460" s="71"/>
      <c r="BY460" s="67"/>
      <c r="BZ460" s="67"/>
      <c r="CA460" s="67"/>
    </row>
    <row r="461" spans="1:79" s="28" customFormat="1" ht="16" customHeight="1">
      <c r="A461" s="39"/>
      <c r="B461" s="57"/>
      <c r="C461" s="67"/>
      <c r="D461" s="67"/>
      <c r="E461" s="39"/>
      <c r="F461" s="39"/>
      <c r="G461" s="39"/>
      <c r="H461" s="67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140"/>
      <c r="AE461" s="24"/>
      <c r="AF461" s="24"/>
      <c r="AG461" s="76"/>
      <c r="AH461" s="129"/>
      <c r="AI461" s="106"/>
      <c r="AK461" s="117"/>
      <c r="AL461" s="117"/>
      <c r="AM461" s="117"/>
      <c r="AN461" s="117"/>
      <c r="AO461" s="141"/>
      <c r="AP461" s="141"/>
      <c r="AQ461" s="141"/>
      <c r="AR461" s="141"/>
      <c r="AS461" s="141"/>
      <c r="AT461" s="141"/>
      <c r="AU461" s="67"/>
      <c r="AV461" s="44"/>
      <c r="AW461" s="67"/>
      <c r="AX461" s="78"/>
      <c r="AY461" s="127"/>
      <c r="AZ461" s="67"/>
      <c r="BA461" s="142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140"/>
      <c r="BX461" s="71"/>
      <c r="BY461" s="67"/>
      <c r="BZ461" s="67"/>
      <c r="CA461" s="67"/>
    </row>
    <row r="462" spans="1:79" s="28" customFormat="1" ht="16" customHeight="1">
      <c r="A462" s="39"/>
      <c r="B462" s="57"/>
      <c r="C462" s="67"/>
      <c r="D462" s="67"/>
      <c r="E462" s="39"/>
      <c r="F462" s="39"/>
      <c r="G462" s="39"/>
      <c r="H462" s="67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140"/>
      <c r="AE462" s="24"/>
      <c r="AF462" s="24"/>
      <c r="AG462" s="76"/>
      <c r="AH462" s="129"/>
      <c r="AI462" s="106"/>
      <c r="AK462" s="117"/>
      <c r="AL462" s="117"/>
      <c r="AM462" s="117"/>
      <c r="AN462" s="117"/>
      <c r="AO462" s="141"/>
      <c r="AP462" s="141"/>
      <c r="AQ462" s="141"/>
      <c r="AR462" s="141"/>
      <c r="AS462" s="141"/>
      <c r="AT462" s="141"/>
      <c r="AU462" s="67"/>
      <c r="AV462" s="44"/>
      <c r="AW462" s="67"/>
      <c r="AX462" s="78"/>
      <c r="AY462" s="127"/>
      <c r="AZ462" s="67"/>
      <c r="BA462" s="142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140"/>
      <c r="BX462" s="71"/>
      <c r="BY462" s="67"/>
      <c r="BZ462" s="67"/>
      <c r="CA462" s="67"/>
    </row>
    <row r="463" spans="1:79" s="28" customFormat="1" ht="16" customHeight="1">
      <c r="A463" s="39"/>
      <c r="B463" s="57"/>
      <c r="C463" s="67"/>
      <c r="D463" s="67"/>
      <c r="E463" s="39"/>
      <c r="F463" s="39"/>
      <c r="G463" s="39"/>
      <c r="H463" s="67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140"/>
      <c r="AE463" s="24"/>
      <c r="AF463" s="24"/>
      <c r="AG463" s="76"/>
      <c r="AH463" s="129"/>
      <c r="AI463" s="106"/>
      <c r="AK463" s="117"/>
      <c r="AL463" s="117"/>
      <c r="AM463" s="117"/>
      <c r="AN463" s="117"/>
      <c r="AO463" s="141"/>
      <c r="AP463" s="141"/>
      <c r="AQ463" s="141"/>
      <c r="AR463" s="141"/>
      <c r="AS463" s="141"/>
      <c r="AT463" s="141"/>
      <c r="AU463" s="67"/>
      <c r="AV463" s="44"/>
      <c r="AW463" s="67"/>
      <c r="AX463" s="78"/>
      <c r="AY463" s="127"/>
      <c r="AZ463" s="67"/>
      <c r="BA463" s="142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140"/>
      <c r="BX463" s="71"/>
      <c r="BY463" s="67"/>
      <c r="BZ463" s="67"/>
      <c r="CA463" s="67"/>
    </row>
    <row r="464" spans="1:79" s="28" customFormat="1" ht="16" customHeight="1">
      <c r="A464" s="39"/>
      <c r="B464" s="57"/>
      <c r="C464" s="67"/>
      <c r="D464" s="67"/>
      <c r="E464" s="39"/>
      <c r="F464" s="39"/>
      <c r="G464" s="39"/>
      <c r="H464" s="67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140"/>
      <c r="AE464" s="24"/>
      <c r="AF464" s="24"/>
      <c r="AG464" s="76"/>
      <c r="AH464" s="129"/>
      <c r="AI464" s="106"/>
      <c r="AK464" s="117"/>
      <c r="AL464" s="117"/>
      <c r="AM464" s="117"/>
      <c r="AN464" s="117"/>
      <c r="AO464" s="141"/>
      <c r="AP464" s="141"/>
      <c r="AQ464" s="141"/>
      <c r="AR464" s="141"/>
      <c r="AS464" s="141"/>
      <c r="AT464" s="141"/>
      <c r="AU464" s="67"/>
      <c r="AV464" s="44"/>
      <c r="AW464" s="67"/>
      <c r="AX464" s="78"/>
      <c r="AY464" s="127"/>
      <c r="AZ464" s="67"/>
      <c r="BA464" s="142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140"/>
      <c r="BX464" s="71"/>
      <c r="BY464" s="67"/>
      <c r="BZ464" s="67"/>
      <c r="CA464" s="67"/>
    </row>
    <row r="465" spans="1:79" s="28" customFormat="1" ht="16" customHeight="1">
      <c r="A465" s="39"/>
      <c r="B465" s="57"/>
      <c r="C465" s="67"/>
      <c r="D465" s="67"/>
      <c r="E465" s="39"/>
      <c r="F465" s="39"/>
      <c r="G465" s="39"/>
      <c r="H465" s="67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140"/>
      <c r="AE465" s="24"/>
      <c r="AF465" s="24"/>
      <c r="AG465" s="76"/>
      <c r="AH465" s="129"/>
      <c r="AI465" s="106"/>
      <c r="AK465" s="117"/>
      <c r="AL465" s="117"/>
      <c r="AM465" s="117"/>
      <c r="AN465" s="117"/>
      <c r="AO465" s="141"/>
      <c r="AP465" s="141"/>
      <c r="AQ465" s="141"/>
      <c r="AR465" s="141"/>
      <c r="AS465" s="141"/>
      <c r="AT465" s="141"/>
      <c r="AU465" s="67"/>
      <c r="AV465" s="44"/>
      <c r="AW465" s="67"/>
      <c r="AX465" s="78"/>
      <c r="AY465" s="127"/>
      <c r="AZ465" s="67"/>
      <c r="BA465" s="142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140"/>
      <c r="BX465" s="71"/>
      <c r="BY465" s="67"/>
      <c r="BZ465" s="67"/>
      <c r="CA465" s="67"/>
    </row>
    <row r="466" spans="1:79" s="28" customFormat="1" ht="16" customHeight="1">
      <c r="A466" s="39"/>
      <c r="B466" s="57"/>
      <c r="C466" s="67"/>
      <c r="D466" s="67"/>
      <c r="E466" s="39"/>
      <c r="F466" s="39"/>
      <c r="G466" s="39"/>
      <c r="H466" s="67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140"/>
      <c r="AE466" s="24"/>
      <c r="AF466" s="24"/>
      <c r="AG466" s="76"/>
      <c r="AH466" s="129"/>
      <c r="AI466" s="106"/>
      <c r="AK466" s="117"/>
      <c r="AL466" s="117"/>
      <c r="AM466" s="117"/>
      <c r="AN466" s="117"/>
      <c r="AO466" s="141"/>
      <c r="AP466" s="141"/>
      <c r="AQ466" s="141"/>
      <c r="AR466" s="141"/>
      <c r="AS466" s="141"/>
      <c r="AT466" s="141"/>
      <c r="AU466" s="67"/>
      <c r="AV466" s="44"/>
      <c r="AW466" s="67"/>
      <c r="AX466" s="78"/>
      <c r="AY466" s="127"/>
      <c r="AZ466" s="67"/>
      <c r="BA466" s="142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140"/>
      <c r="BX466" s="71"/>
      <c r="BY466" s="67"/>
      <c r="BZ466" s="67"/>
      <c r="CA466" s="67"/>
    </row>
    <row r="467" spans="1:79" s="28" customFormat="1" ht="16" customHeight="1">
      <c r="A467" s="39"/>
      <c r="B467" s="57"/>
      <c r="C467" s="67"/>
      <c r="D467" s="67"/>
      <c r="E467" s="39"/>
      <c r="F467" s="39"/>
      <c r="G467" s="39"/>
      <c r="H467" s="67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140"/>
      <c r="AE467" s="24"/>
      <c r="AF467" s="24"/>
      <c r="AG467" s="76"/>
      <c r="AH467" s="129"/>
      <c r="AI467" s="106"/>
      <c r="AK467" s="117"/>
      <c r="AL467" s="117"/>
      <c r="AM467" s="117"/>
      <c r="AN467" s="117"/>
      <c r="AO467" s="141"/>
      <c r="AP467" s="141"/>
      <c r="AQ467" s="141"/>
      <c r="AR467" s="141"/>
      <c r="AS467" s="141"/>
      <c r="AT467" s="141"/>
      <c r="AU467" s="67"/>
      <c r="AV467" s="44"/>
      <c r="AW467" s="67"/>
      <c r="AX467" s="78"/>
      <c r="AY467" s="127"/>
      <c r="AZ467" s="67"/>
      <c r="BA467" s="142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140"/>
      <c r="BX467" s="71"/>
      <c r="BY467" s="67"/>
      <c r="BZ467" s="67"/>
      <c r="CA467" s="67"/>
    </row>
    <row r="468" spans="1:79" s="28" customFormat="1" ht="16" customHeight="1">
      <c r="A468" s="39"/>
      <c r="B468" s="57"/>
      <c r="C468" s="67"/>
      <c r="D468" s="67"/>
      <c r="E468" s="39"/>
      <c r="F468" s="39"/>
      <c r="G468" s="39"/>
      <c r="H468" s="67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140"/>
      <c r="AE468" s="24"/>
      <c r="AF468" s="24"/>
      <c r="AG468" s="76"/>
      <c r="AH468" s="129"/>
      <c r="AI468" s="106"/>
      <c r="AK468" s="117"/>
      <c r="AL468" s="117"/>
      <c r="AM468" s="117"/>
      <c r="AN468" s="117"/>
      <c r="AO468" s="141"/>
      <c r="AP468" s="141"/>
      <c r="AQ468" s="141"/>
      <c r="AR468" s="141"/>
      <c r="AS468" s="141"/>
      <c r="AT468" s="141"/>
      <c r="AU468" s="67"/>
      <c r="AV468" s="44"/>
      <c r="AW468" s="67"/>
      <c r="AX468" s="78"/>
      <c r="AY468" s="127"/>
      <c r="AZ468" s="67"/>
      <c r="BA468" s="142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140"/>
      <c r="BX468" s="71"/>
      <c r="BY468" s="67"/>
      <c r="BZ468" s="67"/>
      <c r="CA468" s="67"/>
    </row>
    <row r="469" spans="1:79" s="28" customFormat="1" ht="16" customHeight="1">
      <c r="A469" s="39"/>
      <c r="B469" s="57"/>
      <c r="C469" s="67"/>
      <c r="D469" s="67"/>
      <c r="E469" s="39"/>
      <c r="F469" s="39"/>
      <c r="G469" s="39"/>
      <c r="H469" s="67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140"/>
      <c r="AE469" s="24"/>
      <c r="AF469" s="24"/>
      <c r="AG469" s="76"/>
      <c r="AH469" s="129"/>
      <c r="AI469" s="106"/>
      <c r="AK469" s="117"/>
      <c r="AL469" s="117"/>
      <c r="AM469" s="117"/>
      <c r="AN469" s="117"/>
      <c r="AO469" s="141"/>
      <c r="AP469" s="141"/>
      <c r="AQ469" s="141"/>
      <c r="AR469" s="141"/>
      <c r="AS469" s="141"/>
      <c r="AT469" s="141"/>
      <c r="AU469" s="67"/>
      <c r="AV469" s="44"/>
      <c r="AW469" s="67"/>
      <c r="AX469" s="78"/>
      <c r="AY469" s="127"/>
      <c r="AZ469" s="67"/>
      <c r="BA469" s="142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140"/>
      <c r="BX469" s="71"/>
      <c r="BY469" s="67"/>
      <c r="BZ469" s="67"/>
      <c r="CA469" s="67"/>
    </row>
    <row r="470" spans="1:79" s="28" customFormat="1" ht="16" customHeight="1">
      <c r="A470" s="39"/>
      <c r="B470" s="57"/>
      <c r="C470" s="67"/>
      <c r="D470" s="67"/>
      <c r="E470" s="39"/>
      <c r="F470" s="39"/>
      <c r="G470" s="39"/>
      <c r="H470" s="67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140"/>
      <c r="AE470" s="24"/>
      <c r="AF470" s="24"/>
      <c r="AG470" s="76"/>
      <c r="AH470" s="129"/>
      <c r="AI470" s="106"/>
      <c r="AK470" s="117"/>
      <c r="AL470" s="117"/>
      <c r="AM470" s="117"/>
      <c r="AN470" s="117"/>
      <c r="AO470" s="141"/>
      <c r="AP470" s="141"/>
      <c r="AQ470" s="141"/>
      <c r="AR470" s="141"/>
      <c r="AS470" s="141"/>
      <c r="AT470" s="141"/>
      <c r="AU470" s="67"/>
      <c r="AV470" s="44"/>
      <c r="AW470" s="67"/>
      <c r="AX470" s="78"/>
      <c r="AY470" s="127"/>
      <c r="AZ470" s="67"/>
      <c r="BA470" s="142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140"/>
      <c r="BX470" s="71"/>
      <c r="BY470" s="67"/>
      <c r="BZ470" s="67"/>
      <c r="CA470" s="67"/>
    </row>
    <row r="471" spans="1:79" s="28" customFormat="1" ht="16" customHeight="1">
      <c r="A471" s="39"/>
      <c r="B471" s="57"/>
      <c r="C471" s="67"/>
      <c r="D471" s="67"/>
      <c r="E471" s="39"/>
      <c r="F471" s="39"/>
      <c r="G471" s="39"/>
      <c r="H471" s="67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140"/>
      <c r="AE471" s="24"/>
      <c r="AF471" s="24"/>
      <c r="AG471" s="76"/>
      <c r="AH471" s="129"/>
      <c r="AI471" s="106"/>
      <c r="AK471" s="117"/>
      <c r="AL471" s="117"/>
      <c r="AM471" s="117"/>
      <c r="AN471" s="117"/>
      <c r="AO471" s="141"/>
      <c r="AP471" s="141"/>
      <c r="AQ471" s="141"/>
      <c r="AR471" s="141"/>
      <c r="AS471" s="141"/>
      <c r="AT471" s="141"/>
      <c r="AU471" s="67"/>
      <c r="AV471" s="44"/>
      <c r="AW471" s="67"/>
      <c r="AX471" s="78"/>
      <c r="AY471" s="127"/>
      <c r="AZ471" s="67"/>
      <c r="BA471" s="142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140"/>
      <c r="BX471" s="71"/>
      <c r="BY471" s="67"/>
      <c r="BZ471" s="67"/>
      <c r="CA471" s="67"/>
    </row>
    <row r="472" spans="1:79" s="28" customFormat="1" ht="16" customHeight="1">
      <c r="A472" s="39"/>
      <c r="B472" s="57"/>
      <c r="C472" s="67"/>
      <c r="D472" s="67"/>
      <c r="E472" s="39"/>
      <c r="F472" s="39"/>
      <c r="G472" s="39"/>
      <c r="H472" s="67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140"/>
      <c r="AE472" s="24"/>
      <c r="AF472" s="24"/>
      <c r="AG472" s="76"/>
      <c r="AH472" s="129"/>
      <c r="AI472" s="106"/>
      <c r="AK472" s="117"/>
      <c r="AL472" s="117"/>
      <c r="AM472" s="117"/>
      <c r="AN472" s="117"/>
      <c r="AO472" s="141"/>
      <c r="AP472" s="141"/>
      <c r="AQ472" s="141"/>
      <c r="AR472" s="141"/>
      <c r="AS472" s="141"/>
      <c r="AT472" s="141"/>
      <c r="AU472" s="67"/>
      <c r="AV472" s="44"/>
      <c r="AW472" s="67"/>
      <c r="AX472" s="78"/>
      <c r="AY472" s="127"/>
      <c r="AZ472" s="67"/>
      <c r="BA472" s="142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140"/>
      <c r="BX472" s="71"/>
      <c r="BY472" s="67"/>
      <c r="BZ472" s="67"/>
      <c r="CA472" s="67"/>
    </row>
    <row r="473" spans="1:79" s="28" customFormat="1" ht="16" customHeight="1">
      <c r="A473" s="39"/>
      <c r="B473" s="57"/>
      <c r="C473" s="67"/>
      <c r="D473" s="67"/>
      <c r="E473" s="39"/>
      <c r="F473" s="39"/>
      <c r="G473" s="39"/>
      <c r="H473" s="67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140"/>
      <c r="AE473" s="24"/>
      <c r="AF473" s="24"/>
      <c r="AG473" s="76"/>
      <c r="AH473" s="129"/>
      <c r="AI473" s="106"/>
      <c r="AK473" s="117"/>
      <c r="AL473" s="117"/>
      <c r="AM473" s="117"/>
      <c r="AN473" s="117"/>
      <c r="AO473" s="141"/>
      <c r="AP473" s="141"/>
      <c r="AQ473" s="141"/>
      <c r="AR473" s="141"/>
      <c r="AS473" s="141"/>
      <c r="AT473" s="141"/>
      <c r="AU473" s="67"/>
      <c r="AV473" s="44"/>
      <c r="AW473" s="67"/>
      <c r="AX473" s="78"/>
      <c r="AY473" s="127"/>
      <c r="AZ473" s="67"/>
      <c r="BA473" s="142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140"/>
      <c r="BX473" s="71"/>
      <c r="BY473" s="67"/>
      <c r="BZ473" s="67"/>
      <c r="CA473" s="67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X428"/>
  <sheetViews>
    <sheetView zoomScale="125" zoomScaleNormal="125" zoomScalePageLayoutView="125" workbookViewId="0">
      <pane xSplit="2" ySplit="1" topLeftCell="AZ2" activePane="bottomRight" state="frozen"/>
      <selection pane="topRight" activeCell="C1" sqref="C1"/>
      <selection pane="bottomLeft" activeCell="A2" sqref="A2"/>
      <selection pane="bottomRight" activeCell="CJ35" sqref="CJ35"/>
    </sheetView>
  </sheetViews>
  <sheetFormatPr baseColWidth="10" defaultRowHeight="16" customHeight="1"/>
  <cols>
    <col min="1" max="1" width="5.1640625" style="18" bestFit="1" customWidth="1"/>
    <col min="2" max="2" width="11" style="17" bestFit="1" customWidth="1"/>
    <col min="3" max="3" width="10.6640625" style="16" bestFit="1" customWidth="1"/>
    <col min="4" max="4" width="4.6640625" style="16" bestFit="1" customWidth="1"/>
    <col min="5" max="7" width="2.33203125" style="16" bestFit="1" customWidth="1"/>
    <col min="8" max="19" width="5.1640625" style="18" customWidth="1"/>
    <col min="20" max="24" width="5.1640625" customWidth="1"/>
    <col min="25" max="25" width="5.6640625" bestFit="1" customWidth="1"/>
    <col min="26" max="26" width="4.83203125" style="16" bestFit="1" customWidth="1"/>
    <col min="27" max="27" width="6.5" style="16" bestFit="1" customWidth="1"/>
    <col min="28" max="28" width="0.83203125" style="55" customWidth="1"/>
    <col min="29" max="43" width="5.1640625" customWidth="1"/>
    <col min="44" max="44" width="4.6640625" customWidth="1"/>
    <col min="45" max="45" width="0.83203125" style="55" customWidth="1"/>
    <col min="46" max="46" width="1" customWidth="1"/>
    <col min="47" max="47" width="9.6640625" style="42" bestFit="1" customWidth="1"/>
    <col min="48" max="48" width="6" style="16" customWidth="1"/>
    <col min="49" max="51" width="5.6640625" style="16" bestFit="1" customWidth="1"/>
    <col min="52" max="52" width="6.83203125" style="16" bestFit="1" customWidth="1"/>
    <col min="53" max="56" width="5.6640625" style="16" bestFit="1" customWidth="1"/>
    <col min="57" max="58" width="6" style="16" customWidth="1"/>
    <col min="59" max="59" width="5.6640625" style="16" bestFit="1" customWidth="1"/>
    <col min="60" max="60" width="6.5" style="16" bestFit="1" customWidth="1"/>
    <col min="61" max="61" width="4.83203125" bestFit="1" customWidth="1"/>
    <col min="62" max="62" width="5.1640625" customWidth="1"/>
    <col min="63" max="63" width="5.6640625" bestFit="1" customWidth="1"/>
    <col min="64" max="64" width="5.33203125" bestFit="1" customWidth="1"/>
    <col min="65" max="65" width="5.6640625" bestFit="1" customWidth="1"/>
    <col min="66" max="66" width="5.6640625" customWidth="1"/>
    <col min="67" max="67" width="5.6640625" bestFit="1" customWidth="1"/>
    <col min="68" max="68" width="5.6640625" customWidth="1"/>
    <col min="69" max="69" width="0.83203125" style="55" customWidth="1"/>
    <col min="70" max="74" width="5.1640625" customWidth="1"/>
    <col min="75" max="75" width="6.5" bestFit="1" customWidth="1"/>
    <col min="76" max="85" width="5.1640625" customWidth="1"/>
    <col min="86" max="86" width="0.83203125" style="55" customWidth="1"/>
    <col min="87" max="87" width="4.83203125" customWidth="1"/>
    <col min="88" max="88" width="8.33203125" style="16" bestFit="1" customWidth="1"/>
    <col min="89" max="89" width="10.83203125" style="16"/>
    <col min="90" max="90" width="6.1640625" style="39" bestFit="1" customWidth="1"/>
    <col min="91" max="91" width="4.83203125" style="39" bestFit="1" customWidth="1"/>
    <col min="92" max="92" width="5.6640625" style="39" bestFit="1" customWidth="1"/>
    <col min="93" max="95" width="4.83203125" style="39" bestFit="1" customWidth="1"/>
    <col min="96" max="96" width="6" style="39" bestFit="1" customWidth="1"/>
    <col min="97" max="100" width="4.83203125" style="39" bestFit="1" customWidth="1"/>
    <col min="101" max="101" width="5.6640625" style="39" bestFit="1" customWidth="1"/>
    <col min="102" max="108" width="4.83203125" style="39" bestFit="1" customWidth="1"/>
    <col min="109" max="109" width="5.1640625" style="16" customWidth="1"/>
    <col min="110" max="110" width="0.83203125" style="55" customWidth="1"/>
    <col min="111" max="126" width="5" style="16" customWidth="1"/>
    <col min="127" max="127" width="2.5" style="16" customWidth="1"/>
    <col min="128" max="128" width="5.6640625" style="39" bestFit="1" customWidth="1"/>
    <col min="129" max="16384" width="10.83203125" style="16"/>
  </cols>
  <sheetData>
    <row r="1" spans="1:128" ht="16" customHeight="1">
      <c r="A1" s="4" t="s">
        <v>0</v>
      </c>
      <c r="B1" s="5" t="s">
        <v>1</v>
      </c>
      <c r="C1" s="14" t="s">
        <v>11</v>
      </c>
      <c r="D1" s="4" t="s">
        <v>12</v>
      </c>
      <c r="E1" s="4" t="s">
        <v>8</v>
      </c>
      <c r="F1" s="4" t="s">
        <v>9</v>
      </c>
      <c r="G1" s="4" t="s">
        <v>10</v>
      </c>
      <c r="H1" s="4" t="s">
        <v>18</v>
      </c>
      <c r="I1" s="4" t="s">
        <v>22</v>
      </c>
      <c r="J1" s="4" t="s">
        <v>19</v>
      </c>
      <c r="K1" s="4" t="s">
        <v>23</v>
      </c>
      <c r="L1" s="6" t="s">
        <v>49</v>
      </c>
      <c r="M1" s="6" t="s">
        <v>50</v>
      </c>
      <c r="N1" s="4" t="s">
        <v>20</v>
      </c>
      <c r="O1" s="4" t="s">
        <v>17</v>
      </c>
      <c r="P1" s="4" t="s">
        <v>24</v>
      </c>
      <c r="Q1" s="4" t="s">
        <v>109</v>
      </c>
      <c r="R1" s="4" t="s">
        <v>21</v>
      </c>
      <c r="S1" s="4" t="s">
        <v>16</v>
      </c>
      <c r="T1" s="4" t="s">
        <v>67</v>
      </c>
      <c r="U1" s="4" t="s">
        <v>119</v>
      </c>
      <c r="V1" s="39" t="s">
        <v>105</v>
      </c>
      <c r="W1" s="4" t="s">
        <v>65</v>
      </c>
      <c r="X1" s="4" t="s">
        <v>66</v>
      </c>
      <c r="Y1" s="4" t="s">
        <v>14</v>
      </c>
      <c r="Z1" s="4" t="s">
        <v>106</v>
      </c>
      <c r="AA1" s="4" t="s">
        <v>29</v>
      </c>
      <c r="AB1" s="53"/>
      <c r="AC1" s="4" t="s">
        <v>110</v>
      </c>
      <c r="AD1" s="4" t="s">
        <v>111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126</v>
      </c>
      <c r="AJ1" s="4" t="s">
        <v>120</v>
      </c>
      <c r="AK1" s="4" t="s">
        <v>127</v>
      </c>
      <c r="AL1" s="4" t="s">
        <v>9</v>
      </c>
      <c r="AM1" s="4" t="s">
        <v>125</v>
      </c>
      <c r="AN1" s="4" t="s">
        <v>128</v>
      </c>
      <c r="AO1" s="4" t="s">
        <v>129</v>
      </c>
      <c r="AP1" s="4" t="s">
        <v>338</v>
      </c>
      <c r="AQ1" s="4" t="s">
        <v>340</v>
      </c>
      <c r="AR1" s="4" t="s">
        <v>339</v>
      </c>
      <c r="AS1" s="53"/>
      <c r="AT1" s="4"/>
      <c r="AU1" s="49" t="s">
        <v>475</v>
      </c>
      <c r="AV1" s="4" t="s">
        <v>147</v>
      </c>
      <c r="AW1" s="4" t="s">
        <v>18</v>
      </c>
      <c r="AX1" s="4" t="s">
        <v>22</v>
      </c>
      <c r="AY1" s="4" t="s">
        <v>19</v>
      </c>
      <c r="AZ1" s="4" t="s">
        <v>23</v>
      </c>
      <c r="BA1" s="4" t="s">
        <v>49</v>
      </c>
      <c r="BB1" s="4" t="s">
        <v>50</v>
      </c>
      <c r="BC1" s="4" t="s">
        <v>20</v>
      </c>
      <c r="BD1" s="4" t="s">
        <v>17</v>
      </c>
      <c r="BE1" s="4" t="s">
        <v>24</v>
      </c>
      <c r="BF1" s="4" t="s">
        <v>109</v>
      </c>
      <c r="BG1" s="4" t="s">
        <v>21</v>
      </c>
      <c r="BH1" s="4" t="s">
        <v>16</v>
      </c>
      <c r="BI1" s="4" t="s">
        <v>67</v>
      </c>
      <c r="BJ1" s="4" t="s">
        <v>119</v>
      </c>
      <c r="BK1" s="4" t="s">
        <v>105</v>
      </c>
      <c r="BL1" s="4" t="s">
        <v>65</v>
      </c>
      <c r="BM1" s="4" t="s">
        <v>66</v>
      </c>
      <c r="BN1" s="4" t="s">
        <v>29</v>
      </c>
      <c r="BO1" s="4" t="s">
        <v>14</v>
      </c>
      <c r="BP1" s="4" t="s">
        <v>106</v>
      </c>
      <c r="BQ1" s="53"/>
      <c r="BR1" s="4" t="s">
        <v>110</v>
      </c>
      <c r="BS1" s="4" t="s">
        <v>111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126</v>
      </c>
      <c r="BY1" s="4" t="s">
        <v>120</v>
      </c>
      <c r="BZ1" s="4" t="s">
        <v>127</v>
      </c>
      <c r="CA1" s="4" t="s">
        <v>9</v>
      </c>
      <c r="CB1" s="4" t="s">
        <v>125</v>
      </c>
      <c r="CC1" s="4" t="s">
        <v>128</v>
      </c>
      <c r="CD1" s="4" t="s">
        <v>129</v>
      </c>
      <c r="CE1" s="39" t="s">
        <v>338</v>
      </c>
      <c r="CF1" s="39" t="s">
        <v>340</v>
      </c>
      <c r="CG1" s="39" t="s">
        <v>339</v>
      </c>
      <c r="CH1" s="53"/>
      <c r="CI1" s="6"/>
      <c r="CJ1" s="7" t="s">
        <v>7</v>
      </c>
      <c r="CK1" s="6" t="s">
        <v>319</v>
      </c>
      <c r="CL1" s="4" t="s">
        <v>44</v>
      </c>
      <c r="CM1" s="4" t="s">
        <v>47</v>
      </c>
      <c r="CN1" s="4" t="s">
        <v>45</v>
      </c>
      <c r="CO1" s="4" t="s">
        <v>48</v>
      </c>
      <c r="CP1" s="58" t="s">
        <v>137</v>
      </c>
      <c r="CQ1" s="59" t="s">
        <v>4</v>
      </c>
      <c r="CR1" s="4" t="s">
        <v>46</v>
      </c>
      <c r="CS1" s="4" t="s">
        <v>3</v>
      </c>
      <c r="CT1" s="4" t="s">
        <v>2</v>
      </c>
      <c r="CU1" s="39" t="s">
        <v>5</v>
      </c>
      <c r="CV1" s="39" t="s">
        <v>112</v>
      </c>
      <c r="CW1" s="4" t="s">
        <v>6</v>
      </c>
      <c r="CX1" s="4" t="s">
        <v>43</v>
      </c>
      <c r="CY1" s="4" t="s">
        <v>64</v>
      </c>
      <c r="CZ1" s="39" t="s">
        <v>134</v>
      </c>
      <c r="DA1" s="39" t="s">
        <v>300</v>
      </c>
      <c r="DB1" s="39" t="s">
        <v>65</v>
      </c>
      <c r="DC1" s="39" t="s">
        <v>66</v>
      </c>
      <c r="DD1" s="39" t="s">
        <v>318</v>
      </c>
      <c r="DE1" s="39" t="s">
        <v>320</v>
      </c>
      <c r="DF1" s="53"/>
      <c r="DG1" s="4" t="s">
        <v>358</v>
      </c>
      <c r="DH1" s="4" t="s">
        <v>359</v>
      </c>
      <c r="DI1" s="4" t="s">
        <v>368</v>
      </c>
      <c r="DJ1" s="4" t="s">
        <v>360</v>
      </c>
      <c r="DK1" s="4" t="s">
        <v>361</v>
      </c>
      <c r="DL1" s="4" t="s">
        <v>362</v>
      </c>
      <c r="DM1" s="4" t="s">
        <v>363</v>
      </c>
      <c r="DN1" s="4" t="s">
        <v>364</v>
      </c>
      <c r="DO1" s="4" t="s">
        <v>365</v>
      </c>
      <c r="DP1" s="4" t="s">
        <v>369</v>
      </c>
      <c r="DQ1" s="4" t="s">
        <v>370</v>
      </c>
      <c r="DR1" s="4" t="s">
        <v>366</v>
      </c>
      <c r="DS1" s="4" t="s">
        <v>367</v>
      </c>
      <c r="DT1" s="4" t="s">
        <v>419</v>
      </c>
      <c r="DU1" s="4" t="s">
        <v>418</v>
      </c>
      <c r="DV1" s="4" t="s">
        <v>417</v>
      </c>
      <c r="DW1" s="4"/>
      <c r="DX1" s="39" t="s">
        <v>7</v>
      </c>
    </row>
    <row r="2" spans="1:128" ht="16" customHeight="1">
      <c r="A2" s="4">
        <v>2</v>
      </c>
      <c r="B2" s="5" t="s">
        <v>41</v>
      </c>
      <c r="C2" s="15" t="s">
        <v>55</v>
      </c>
      <c r="D2" s="15"/>
      <c r="E2" s="10"/>
      <c r="F2" s="10"/>
      <c r="G2" s="10"/>
      <c r="H2" s="9">
        <v>1</v>
      </c>
      <c r="I2" s="9"/>
      <c r="J2" s="9"/>
      <c r="K2" s="9"/>
      <c r="L2" s="9">
        <v>0.4</v>
      </c>
      <c r="M2" s="9">
        <v>0</v>
      </c>
      <c r="N2" s="9"/>
      <c r="O2" s="9">
        <v>1.6</v>
      </c>
      <c r="P2" s="9"/>
      <c r="Q2" s="9"/>
      <c r="R2" s="9"/>
      <c r="S2" s="9"/>
      <c r="T2" s="9"/>
      <c r="U2" s="9"/>
      <c r="V2" s="9">
        <v>0</v>
      </c>
      <c r="W2" s="9">
        <v>0</v>
      </c>
      <c r="X2" s="9">
        <v>0</v>
      </c>
      <c r="Y2" s="9">
        <v>4</v>
      </c>
      <c r="Z2" s="20">
        <v>0</v>
      </c>
      <c r="AA2" s="20">
        <v>0</v>
      </c>
      <c r="AB2" s="54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S2" s="54"/>
      <c r="AT2" s="9"/>
      <c r="AU2" s="41">
        <v>1</v>
      </c>
      <c r="AV2" s="35"/>
      <c r="AW2" s="11">
        <f t="shared" ref="AW2:AW42" si="0">28.0855*H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18.319716908827033</v>
      </c>
      <c r="AX2" s="11">
        <f t="shared" ref="AX2:AX42" si="1">I2*47.867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AY2" s="11">
        <f t="shared" ref="AY2:AY42" si="2">J2*26.981539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AZ2" s="11">
        <f t="shared" ref="AZ2:AZ42" si="3">K2*51.9961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A2" s="11">
        <f t="shared" ref="BA2:BA42" si="4">L2*55.845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14.570715718409081</v>
      </c>
      <c r="BB2" s="11">
        <f t="shared" ref="BB2:BB42" si="5">M3*55.845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C2" s="11">
        <f t="shared" ref="BC2:BC42" si="6">N2*54.938044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D2" s="11">
        <f t="shared" ref="BD2:BD42" si="7">O2*24.305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25.366012752148464</v>
      </c>
      <c r="BE2" s="11">
        <f t="shared" ref="BE2:BE42" si="8">P2*58.6934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F2" s="11">
        <f t="shared" ref="BF2:BF42" si="9">Q2*65.38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G2" s="11">
        <f t="shared" ref="BG2:BG42" si="10">R2*40.078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H2" s="11">
        <f t="shared" ref="BH2:BH42" si="11">S2*22.989769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I2" s="11">
        <f t="shared" ref="BI2:BI42" si="12">T2*39.0983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J2" s="56">
        <f t="shared" ref="BJ2:BJ42" si="13">U2*30.973762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K2" s="11">
        <f t="shared" ref="BK2:BK42" si="14">V2*32.065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L2" s="34">
        <f t="shared" ref="BL2:BL42" si="15">W2*18.9984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M2" s="11">
        <f t="shared" ref="BM2:BM42" si="16">X2*35.453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N2" s="11">
        <f t="shared" ref="BN2:BN42" si="17">AA2*12.011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O2" s="11">
        <f t="shared" ref="BO2:BO42" si="18">Y2*15.999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41.743554620615434</v>
      </c>
      <c r="BP2" s="11">
        <f t="shared" ref="BP2:BP42" si="19">Z2*1.00784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Q2" s="54"/>
      <c r="BR2" s="56">
        <f t="shared" ref="BR2:BR42" si="20">AC2*58.933195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S2" s="56">
        <f t="shared" ref="BS2:BS42" si="21">AD2*63.546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T2" s="56">
        <f t="shared" ref="BT2:BT42" si="22">AE2*9.012182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U2" s="56">
        <f t="shared" ref="BU2:BU42" si="23">AF2*137.327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V2" s="56">
        <f t="shared" ref="BV2:BV42" si="24">AG2*87.62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W2" s="56">
        <f t="shared" ref="BW2:BW42" si="25">AH2*207.2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X2" s="56">
        <f t="shared" ref="BX2:BX42" si="26">AI2*50.9415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Y2" s="56">
        <f t="shared" ref="BY2:BY34" si="27">AJ2*118.71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BZ2" s="56">
        <f t="shared" ref="BZ2:BZ42" si="28">AK2*91.224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A2" s="56">
        <f t="shared" ref="CA2:CA42" si="29">AL2*88.90585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B2" s="56">
        <f t="shared" ref="CB2:CB42" si="30">AM2*95.95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C2" s="56">
        <f t="shared" ref="CC2:CC42" si="31">AN2*183.84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D2" s="56">
        <f t="shared" ref="CD2:CD42" si="32">AO2*74.9216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E2" s="56">
        <f t="shared" ref="CE2:CE42" si="33">AP2*78.96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F2" s="56">
        <f t="shared" ref="CF2:CF42" si="34">AQ2*121.75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G2" s="56">
        <f t="shared" ref="CG2:CG42" si="35">AR2*127.6*100/(H2*28.0855+I2*47.867+J2*26.981539+K2*51.9961+L2*55.845+M2*55.845+N2*54.938044+O2*24.305+P2*58.6934+Q2*65.38+R2*40.078+S2*22.989769+T2*39.0983+U2*30.973762+AC2*58.933195+AD2*63.546+AE2*9.012182+AF2*137.327+AG2*87.62+AH2*207.2+AI2*50.9415+AJ2*118.71+AK2*91.224+AL2*88.90585+AM2*95.95+AN2*183.84+AO2*74.9216+W2*18.9984+X2*35.453+Y2*15.999+V2*32.065+Z2*1.00784+AA2*12.011+AP2*78.96+AQ2*121.75+AR2*127.6)</f>
        <v>0</v>
      </c>
      <c r="CH2" s="54"/>
      <c r="CI2" s="11"/>
      <c r="CJ2" s="12">
        <f>SUM(AW2:CG2)</f>
        <v>100.00000000000001</v>
      </c>
      <c r="CK2" s="13"/>
      <c r="CL2" s="60">
        <f t="shared" ref="CL2:CL8" si="36">H2*60.084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39.191692540506693</v>
      </c>
      <c r="CM2" s="60">
        <f t="shared" ref="CM2:CM8" si="37">I2*79.866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N2" s="60">
        <f t="shared" ref="CN2:CN8" si="38">J2/2*101.961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O2" s="60">
        <f t="shared" ref="CO2:CO8" si="39">K2/2*151.99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P2" s="60">
        <f t="shared" ref="CP2:CP8" si="40">M2/2*159.69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Q2" s="60">
        <f t="shared" ref="CQ2:CQ8" si="41">L2*71.844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18.745010045137896</v>
      </c>
      <c r="CR2" s="60">
        <f t="shared" ref="CR2:CR8" si="42">CP2*1/((159.69/71.844)/2)+CQ2</f>
        <v>18.745010045137896</v>
      </c>
      <c r="CS2" s="60">
        <f t="shared" ref="CS2:CS8" si="43">N2*70.937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T2" s="60">
        <f t="shared" ref="CT2:CT8" si="44">O2*40.304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42.063297414355425</v>
      </c>
      <c r="CU2" s="60">
        <f t="shared" ref="CU2:CU8" si="45">P2*74.693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V2" s="60">
        <f t="shared" ref="CV2:CV8" si="46">Q2*81.38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W2" s="60">
        <f t="shared" ref="CW2:CW8" si="47">R2*56.077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X2" s="60">
        <f t="shared" ref="CX2:CX8" si="48">S2/2*61.979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Y2" s="60">
        <f t="shared" ref="CY2:CY8" si="49">T2/2*94.196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CZ2" s="60">
        <f t="shared" ref="CZ2:CZ8" si="50">U2/2*141.94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A2" s="60">
        <f t="shared" ref="DA2:DA8" si="51">V2*80.06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B2" s="60">
        <f t="shared" ref="DB2:DB8" si="52">W2*37.9968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C2" s="60">
        <f t="shared" ref="DC2:DC8" si="53">X2*70.906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D2" s="60">
        <f t="shared" ref="DD2:DD8" si="54">Z2/2*18.015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E2" s="60">
        <f t="shared" ref="DE2:DE8" si="55">AA2*44.01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F2" s="54"/>
      <c r="DG2" s="21">
        <f t="shared" ref="DG2:DG8" si="56">AC2*74.9327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H2" s="21">
        <f t="shared" ref="DH2:DH8" si="57">AD2*79.545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I2" s="21">
        <f t="shared" ref="DI2:DI8" si="58">AE2*25.0117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J2" s="21">
        <f t="shared" ref="DJ2:DJ8" si="59">AF2*153.3395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K2" s="21">
        <f t="shared" ref="DK2:DK8" si="60">AG2*103.6195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L2" s="21">
        <f t="shared" ref="DL2:DL8" si="61">AH2*223.1895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M2" s="21">
        <f t="shared" ref="DM2:DM8" si="62">AI2*181.8815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N2" s="21">
        <f t="shared" ref="DN2:DN8" si="63">AJ2*150.689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O2" s="21">
        <f t="shared" ref="DO2:DO8" si="64">AK2*123.22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P2" s="21">
        <f t="shared" ref="DP2:DP8" si="65">AL2*225.8085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Q2" s="21">
        <f t="shared" ref="DQ2:DQ8" si="66">AM2*143.9385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R2" s="21">
        <f t="shared" ref="DR2:DR8" si="67">AN2*231.8485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S2" s="21">
        <f t="shared" ref="DS2:DS8" si="68">AO2*229.8407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T2" s="21">
        <f t="shared" ref="DT2:DT8" si="69">AP2*110.959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U2" s="21">
        <f t="shared" ref="DU2:DU8" si="70">AQ2*323.4975/2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V2" s="21">
        <f t="shared" ref="DV2:DV8" si="71">AR2*159.599/(H2*60.084+I2*79.866+J2/2*101.961+K2/2*151.99+L2*71.844+M2/2*159.69+N2*70.937+O2*40.304+P2*74.693+Q2*81.38+R2*56.077+S2/2*61.979+T2/2*94.196+U2/2*141.94+V2*80.06+W2*37.9968/2+X2*70.906/2+Z2/2*18.015+AA2*44.01+AC2*74.9327+AD2*79.545+AE2*25.0117+AF2*153.3395+AG2*103.6195+AH2*223.1895+AI2*181.8815/2+AJ2*150.689+AK2*123.22+AL2*225.8085/2+AM2*143.9385+AN2*231.8485+AO2*229.8407/2+AP2*110.959+AQ2*323.4975/2+AR2*159.599)*100</f>
        <v>0</v>
      </c>
      <c r="DX2" s="60" t="e">
        <f t="shared" ref="DX2:DX43" ca="1" si="72">SUMA(CL2:DE2)-CR2+SUMA(DG2:DV2)</f>
        <v>#NAME?</v>
      </c>
    </row>
    <row r="3" spans="1:128" ht="16" customHeight="1">
      <c r="A3" s="4">
        <v>14</v>
      </c>
      <c r="B3" s="57" t="s">
        <v>130</v>
      </c>
      <c r="C3" s="15" t="s">
        <v>108</v>
      </c>
      <c r="D3" s="15"/>
      <c r="H3" s="20"/>
      <c r="I3" s="20"/>
      <c r="J3" s="20">
        <v>5</v>
      </c>
      <c r="K3" s="20"/>
      <c r="L3" s="20"/>
      <c r="M3" s="20"/>
      <c r="N3" s="20"/>
      <c r="O3" s="20"/>
      <c r="P3" s="20"/>
      <c r="Q3" s="20"/>
      <c r="R3" s="20"/>
      <c r="S3" s="20"/>
      <c r="T3" s="9"/>
      <c r="U3" s="9"/>
      <c r="V3" s="9"/>
      <c r="W3" s="9"/>
      <c r="X3" s="9"/>
      <c r="Y3" s="9">
        <v>12</v>
      </c>
      <c r="Z3" s="20"/>
      <c r="AA3" s="20"/>
      <c r="AB3" s="54"/>
      <c r="AC3" s="9"/>
      <c r="AD3" s="9"/>
      <c r="AE3" s="9"/>
      <c r="AF3" s="9"/>
      <c r="AG3" s="9"/>
      <c r="AH3" s="9"/>
      <c r="AI3" s="9"/>
      <c r="AJ3" s="9"/>
      <c r="AK3" s="9"/>
      <c r="AL3" s="9">
        <v>3</v>
      </c>
      <c r="AM3" s="9"/>
      <c r="AN3" s="9"/>
      <c r="AO3" s="9"/>
      <c r="AP3" s="9"/>
      <c r="AQ3" s="9"/>
      <c r="AS3" s="54"/>
      <c r="AU3" s="41" t="s">
        <v>483</v>
      </c>
      <c r="AV3" s="35"/>
      <c r="AW3" s="11">
        <f t="shared" si="0"/>
        <v>0</v>
      </c>
      <c r="AX3" s="11">
        <f t="shared" si="1"/>
        <v>0</v>
      </c>
      <c r="AY3" s="11">
        <f t="shared" si="2"/>
        <v>22.726530470188553</v>
      </c>
      <c r="AZ3" s="11">
        <f t="shared" si="3"/>
        <v>0</v>
      </c>
      <c r="BA3" s="11">
        <f t="shared" si="4"/>
        <v>0</v>
      </c>
      <c r="BB3" s="11">
        <f t="shared" si="5"/>
        <v>0</v>
      </c>
      <c r="BC3" s="11">
        <f t="shared" si="6"/>
        <v>0</v>
      </c>
      <c r="BD3" s="11">
        <f t="shared" si="7"/>
        <v>0</v>
      </c>
      <c r="BE3" s="11">
        <f t="shared" si="8"/>
        <v>0</v>
      </c>
      <c r="BF3" s="11">
        <f t="shared" si="9"/>
        <v>0</v>
      </c>
      <c r="BG3" s="11">
        <f t="shared" si="10"/>
        <v>0</v>
      </c>
      <c r="BH3" s="11">
        <f t="shared" si="11"/>
        <v>0</v>
      </c>
      <c r="BI3" s="11">
        <f t="shared" si="12"/>
        <v>0</v>
      </c>
      <c r="BJ3" s="56">
        <f t="shared" si="13"/>
        <v>0</v>
      </c>
      <c r="BK3" s="11">
        <f t="shared" si="14"/>
        <v>0</v>
      </c>
      <c r="BL3" s="34">
        <f t="shared" si="15"/>
        <v>0</v>
      </c>
      <c r="BM3" s="11">
        <f t="shared" si="16"/>
        <v>0</v>
      </c>
      <c r="BN3" s="11">
        <f t="shared" si="17"/>
        <v>0</v>
      </c>
      <c r="BO3" s="11">
        <f t="shared" si="18"/>
        <v>32.342270260495958</v>
      </c>
      <c r="BP3" s="11">
        <f t="shared" si="19"/>
        <v>0</v>
      </c>
      <c r="BQ3" s="54"/>
      <c r="BR3" s="56">
        <f t="shared" si="20"/>
        <v>0</v>
      </c>
      <c r="BS3" s="56">
        <f t="shared" si="21"/>
        <v>0</v>
      </c>
      <c r="BT3" s="56">
        <f t="shared" si="22"/>
        <v>0</v>
      </c>
      <c r="BU3" s="56">
        <f t="shared" si="23"/>
        <v>0</v>
      </c>
      <c r="BV3" s="56">
        <f t="shared" si="24"/>
        <v>0</v>
      </c>
      <c r="BW3" s="56">
        <f t="shared" si="25"/>
        <v>0</v>
      </c>
      <c r="BX3" s="56">
        <f t="shared" si="26"/>
        <v>0</v>
      </c>
      <c r="BY3" s="56">
        <f t="shared" si="27"/>
        <v>0</v>
      </c>
      <c r="BZ3" s="56">
        <f t="shared" si="28"/>
        <v>0</v>
      </c>
      <c r="CA3" s="56">
        <f t="shared" si="29"/>
        <v>44.931199269315499</v>
      </c>
      <c r="CB3" s="56">
        <f t="shared" si="30"/>
        <v>0</v>
      </c>
      <c r="CC3" s="56">
        <f t="shared" si="31"/>
        <v>0</v>
      </c>
      <c r="CD3" s="56">
        <f t="shared" si="32"/>
        <v>0</v>
      </c>
      <c r="CE3" s="56">
        <f t="shared" si="33"/>
        <v>0</v>
      </c>
      <c r="CF3" s="56">
        <f t="shared" si="34"/>
        <v>0</v>
      </c>
      <c r="CG3" s="56">
        <f t="shared" si="35"/>
        <v>0</v>
      </c>
      <c r="CH3" s="54"/>
      <c r="CI3" s="11"/>
      <c r="CJ3" s="12">
        <f t="shared" ref="CJ3:CJ50" si="73">SUM(AW3:CG3)</f>
        <v>100.00000000000001</v>
      </c>
      <c r="CK3" s="13"/>
      <c r="CL3" s="60">
        <f t="shared" si="36"/>
        <v>0</v>
      </c>
      <c r="CM3" s="60">
        <f t="shared" si="37"/>
        <v>0</v>
      </c>
      <c r="CN3" s="60">
        <f t="shared" si="38"/>
        <v>42.940692645615144</v>
      </c>
      <c r="CO3" s="60">
        <f t="shared" si="39"/>
        <v>0</v>
      </c>
      <c r="CP3" s="60">
        <f t="shared" si="40"/>
        <v>0</v>
      </c>
      <c r="CQ3" s="60">
        <f t="shared" si="41"/>
        <v>0</v>
      </c>
      <c r="CR3" s="60">
        <f t="shared" si="42"/>
        <v>0</v>
      </c>
      <c r="CS3" s="60">
        <f t="shared" si="43"/>
        <v>0</v>
      </c>
      <c r="CT3" s="60">
        <f t="shared" si="44"/>
        <v>0</v>
      </c>
      <c r="CU3" s="60">
        <f t="shared" si="45"/>
        <v>0</v>
      </c>
      <c r="CV3" s="60">
        <f t="shared" si="46"/>
        <v>0</v>
      </c>
      <c r="CW3" s="60">
        <f t="shared" si="47"/>
        <v>0</v>
      </c>
      <c r="CX3" s="60">
        <f t="shared" si="48"/>
        <v>0</v>
      </c>
      <c r="CY3" s="60">
        <f t="shared" si="49"/>
        <v>0</v>
      </c>
      <c r="CZ3" s="60">
        <f t="shared" si="50"/>
        <v>0</v>
      </c>
      <c r="DA3" s="60">
        <f t="shared" si="51"/>
        <v>0</v>
      </c>
      <c r="DB3" s="60">
        <f t="shared" si="52"/>
        <v>0</v>
      </c>
      <c r="DC3" s="60">
        <f t="shared" si="53"/>
        <v>0</v>
      </c>
      <c r="DD3" s="60">
        <f t="shared" si="54"/>
        <v>0</v>
      </c>
      <c r="DE3" s="60">
        <f t="shared" si="55"/>
        <v>0</v>
      </c>
      <c r="DF3" s="54"/>
      <c r="DG3" s="21">
        <f t="shared" si="56"/>
        <v>0</v>
      </c>
      <c r="DH3" s="21">
        <f t="shared" si="57"/>
        <v>0</v>
      </c>
      <c r="DI3" s="21">
        <f t="shared" si="58"/>
        <v>0</v>
      </c>
      <c r="DJ3" s="21">
        <f t="shared" si="59"/>
        <v>0</v>
      </c>
      <c r="DK3" s="21">
        <f t="shared" si="60"/>
        <v>0</v>
      </c>
      <c r="DL3" s="21">
        <f t="shared" si="61"/>
        <v>0</v>
      </c>
      <c r="DM3" s="21">
        <f t="shared" si="62"/>
        <v>0</v>
      </c>
      <c r="DN3" s="21">
        <f t="shared" si="63"/>
        <v>0</v>
      </c>
      <c r="DO3" s="21">
        <f t="shared" si="64"/>
        <v>0</v>
      </c>
      <c r="DP3" s="21">
        <f t="shared" si="65"/>
        <v>57.059307354384849</v>
      </c>
      <c r="DQ3" s="21">
        <f t="shared" si="66"/>
        <v>0</v>
      </c>
      <c r="DR3" s="21">
        <f t="shared" si="67"/>
        <v>0</v>
      </c>
      <c r="DS3" s="21">
        <f t="shared" si="68"/>
        <v>0</v>
      </c>
      <c r="DT3" s="21">
        <f t="shared" si="69"/>
        <v>0</v>
      </c>
      <c r="DU3" s="21">
        <f t="shared" si="70"/>
        <v>0</v>
      </c>
      <c r="DV3" s="21">
        <f t="shared" si="71"/>
        <v>0</v>
      </c>
      <c r="DX3" s="60" t="e">
        <f t="shared" ca="1" si="72"/>
        <v>#NAME?</v>
      </c>
    </row>
    <row r="4" spans="1:128" ht="16" customHeight="1">
      <c r="A4" s="4">
        <v>16</v>
      </c>
      <c r="B4" s="57" t="s">
        <v>133</v>
      </c>
      <c r="C4" s="15" t="s">
        <v>108</v>
      </c>
      <c r="D4" s="15"/>
      <c r="H4" s="20">
        <v>1</v>
      </c>
      <c r="I4" s="20">
        <v>1</v>
      </c>
      <c r="J4" s="20"/>
      <c r="K4" s="20"/>
      <c r="L4" s="20"/>
      <c r="M4" s="20"/>
      <c r="N4" s="20"/>
      <c r="O4" s="20"/>
      <c r="P4" s="20"/>
      <c r="Q4" s="20"/>
      <c r="R4" s="20">
        <v>1</v>
      </c>
      <c r="S4" s="20"/>
      <c r="T4" s="9"/>
      <c r="U4" s="9"/>
      <c r="V4" s="9"/>
      <c r="W4" s="9"/>
      <c r="X4" s="9"/>
      <c r="Y4" s="9">
        <v>5</v>
      </c>
      <c r="Z4" s="20"/>
      <c r="AA4" s="20"/>
      <c r="AB4" s="54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S4" s="54"/>
      <c r="AU4" s="41" t="s">
        <v>483</v>
      </c>
      <c r="AV4" s="35"/>
      <c r="AW4" s="11">
        <f t="shared" si="0"/>
        <v>14.327472701255703</v>
      </c>
      <c r="AX4" s="11">
        <f t="shared" si="1"/>
        <v>24.418761844759988</v>
      </c>
      <c r="AY4" s="11">
        <f t="shared" si="2"/>
        <v>0</v>
      </c>
      <c r="AZ4" s="11">
        <f t="shared" si="3"/>
        <v>0</v>
      </c>
      <c r="BA4" s="11">
        <f t="shared" si="4"/>
        <v>0</v>
      </c>
      <c r="BB4" s="11">
        <f t="shared" si="5"/>
        <v>0</v>
      </c>
      <c r="BC4" s="11">
        <f t="shared" si="6"/>
        <v>0</v>
      </c>
      <c r="BD4" s="11">
        <f t="shared" si="7"/>
        <v>0</v>
      </c>
      <c r="BE4" s="11">
        <f t="shared" si="8"/>
        <v>0</v>
      </c>
      <c r="BF4" s="11">
        <f t="shared" si="9"/>
        <v>0</v>
      </c>
      <c r="BG4" s="11">
        <f t="shared" si="10"/>
        <v>20.445299208521337</v>
      </c>
      <c r="BH4" s="11">
        <f t="shared" si="11"/>
        <v>0</v>
      </c>
      <c r="BI4" s="11">
        <f t="shared" si="12"/>
        <v>0</v>
      </c>
      <c r="BJ4" s="56">
        <f t="shared" si="13"/>
        <v>0</v>
      </c>
      <c r="BK4" s="11">
        <f t="shared" si="14"/>
        <v>0</v>
      </c>
      <c r="BL4" s="34">
        <f t="shared" si="15"/>
        <v>0</v>
      </c>
      <c r="BM4" s="11">
        <f t="shared" si="16"/>
        <v>0</v>
      </c>
      <c r="BN4" s="11">
        <f t="shared" si="17"/>
        <v>0</v>
      </c>
      <c r="BO4" s="11">
        <f t="shared" si="18"/>
        <v>40.808466245462959</v>
      </c>
      <c r="BP4" s="11">
        <f t="shared" si="19"/>
        <v>0</v>
      </c>
      <c r="BQ4" s="54"/>
      <c r="BR4" s="56">
        <f t="shared" si="20"/>
        <v>0</v>
      </c>
      <c r="BS4" s="56">
        <f t="shared" si="21"/>
        <v>0</v>
      </c>
      <c r="BT4" s="56">
        <f t="shared" si="22"/>
        <v>0</v>
      </c>
      <c r="BU4" s="56">
        <f t="shared" si="23"/>
        <v>0</v>
      </c>
      <c r="BV4" s="56">
        <f t="shared" si="24"/>
        <v>0</v>
      </c>
      <c r="BW4" s="56">
        <f t="shared" si="25"/>
        <v>0</v>
      </c>
      <c r="BX4" s="56">
        <f t="shared" si="26"/>
        <v>0</v>
      </c>
      <c r="BY4" s="56">
        <f t="shared" si="27"/>
        <v>0</v>
      </c>
      <c r="BZ4" s="56">
        <f t="shared" si="28"/>
        <v>0</v>
      </c>
      <c r="CA4" s="56">
        <f t="shared" si="29"/>
        <v>0</v>
      </c>
      <c r="CB4" s="56">
        <f t="shared" si="30"/>
        <v>0</v>
      </c>
      <c r="CC4" s="56">
        <f t="shared" si="31"/>
        <v>0</v>
      </c>
      <c r="CD4" s="56">
        <f t="shared" si="32"/>
        <v>0</v>
      </c>
      <c r="CE4" s="56">
        <f t="shared" si="33"/>
        <v>0</v>
      </c>
      <c r="CF4" s="56">
        <f t="shared" si="34"/>
        <v>0</v>
      </c>
      <c r="CG4" s="56">
        <f t="shared" si="35"/>
        <v>0</v>
      </c>
      <c r="CH4" s="54"/>
      <c r="CI4" s="11"/>
      <c r="CJ4" s="12">
        <f t="shared" si="73"/>
        <v>100</v>
      </c>
      <c r="CK4" s="13"/>
      <c r="CL4" s="60">
        <f t="shared" si="36"/>
        <v>30.650879725752066</v>
      </c>
      <c r="CM4" s="60">
        <f t="shared" si="37"/>
        <v>40.742346717544017</v>
      </c>
      <c r="CN4" s="60">
        <f t="shared" si="38"/>
        <v>0</v>
      </c>
      <c r="CO4" s="60">
        <f t="shared" si="39"/>
        <v>0</v>
      </c>
      <c r="CP4" s="60">
        <f t="shared" si="40"/>
        <v>0</v>
      </c>
      <c r="CQ4" s="60">
        <f t="shared" si="41"/>
        <v>0</v>
      </c>
      <c r="CR4" s="60">
        <f t="shared" si="42"/>
        <v>0</v>
      </c>
      <c r="CS4" s="60">
        <f t="shared" si="43"/>
        <v>0</v>
      </c>
      <c r="CT4" s="60">
        <f t="shared" si="44"/>
        <v>0</v>
      </c>
      <c r="CU4" s="60">
        <f t="shared" si="45"/>
        <v>0</v>
      </c>
      <c r="CV4" s="60">
        <f t="shared" si="46"/>
        <v>0</v>
      </c>
      <c r="CW4" s="60">
        <f t="shared" si="47"/>
        <v>28.606773556703924</v>
      </c>
      <c r="CX4" s="60">
        <f t="shared" si="48"/>
        <v>0</v>
      </c>
      <c r="CY4" s="60">
        <f t="shared" si="49"/>
        <v>0</v>
      </c>
      <c r="CZ4" s="60">
        <f t="shared" si="50"/>
        <v>0</v>
      </c>
      <c r="DA4" s="60">
        <f t="shared" si="51"/>
        <v>0</v>
      </c>
      <c r="DB4" s="60">
        <f t="shared" si="52"/>
        <v>0</v>
      </c>
      <c r="DC4" s="60">
        <f t="shared" si="53"/>
        <v>0</v>
      </c>
      <c r="DD4" s="60">
        <f t="shared" si="54"/>
        <v>0</v>
      </c>
      <c r="DE4" s="60">
        <f t="shared" si="55"/>
        <v>0</v>
      </c>
      <c r="DF4" s="54"/>
      <c r="DG4" s="21">
        <f t="shared" si="56"/>
        <v>0</v>
      </c>
      <c r="DH4" s="21">
        <f t="shared" si="57"/>
        <v>0</v>
      </c>
      <c r="DI4" s="21">
        <f t="shared" si="58"/>
        <v>0</v>
      </c>
      <c r="DJ4" s="21">
        <f t="shared" si="59"/>
        <v>0</v>
      </c>
      <c r="DK4" s="21">
        <f t="shared" si="60"/>
        <v>0</v>
      </c>
      <c r="DL4" s="21">
        <f t="shared" si="61"/>
        <v>0</v>
      </c>
      <c r="DM4" s="21">
        <f t="shared" si="62"/>
        <v>0</v>
      </c>
      <c r="DN4" s="21">
        <f t="shared" si="63"/>
        <v>0</v>
      </c>
      <c r="DO4" s="21">
        <f t="shared" si="64"/>
        <v>0</v>
      </c>
      <c r="DP4" s="21">
        <f t="shared" si="65"/>
        <v>0</v>
      </c>
      <c r="DQ4" s="21">
        <f t="shared" si="66"/>
        <v>0</v>
      </c>
      <c r="DR4" s="21">
        <f t="shared" si="67"/>
        <v>0</v>
      </c>
      <c r="DS4" s="21">
        <f t="shared" si="68"/>
        <v>0</v>
      </c>
      <c r="DT4" s="21">
        <f t="shared" si="69"/>
        <v>0</v>
      </c>
      <c r="DU4" s="21">
        <f t="shared" si="70"/>
        <v>0</v>
      </c>
      <c r="DV4" s="21">
        <f t="shared" si="71"/>
        <v>0</v>
      </c>
      <c r="DX4" s="60" t="e">
        <f t="shared" ca="1" si="72"/>
        <v>#NAME?</v>
      </c>
    </row>
    <row r="5" spans="1:128" ht="16" customHeight="1">
      <c r="A5" s="4">
        <v>35</v>
      </c>
      <c r="B5" s="17" t="s">
        <v>132</v>
      </c>
      <c r="C5" s="15" t="s">
        <v>108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9"/>
      <c r="W5" s="9"/>
      <c r="X5" s="9"/>
      <c r="Y5" s="9">
        <f>2*0.98+3*0.08</f>
        <v>2.2000000000000002</v>
      </c>
      <c r="Z5" s="20"/>
      <c r="AA5" s="20"/>
      <c r="AC5" s="9"/>
      <c r="AD5" s="9"/>
      <c r="AE5" s="9"/>
      <c r="AF5" s="9"/>
      <c r="AG5" s="9"/>
      <c r="AH5" s="9"/>
      <c r="AI5" s="9"/>
      <c r="AJ5" s="9"/>
      <c r="AK5" s="9">
        <f>0.98</f>
        <v>0.98</v>
      </c>
      <c r="AL5" s="9">
        <f>2*0.08</f>
        <v>0.16</v>
      </c>
      <c r="AM5" s="9"/>
      <c r="AN5" s="9"/>
      <c r="AO5" s="9"/>
      <c r="AP5" s="9"/>
      <c r="AQ5" s="9"/>
      <c r="AU5" s="41" t="s">
        <v>483</v>
      </c>
      <c r="AV5" s="35"/>
      <c r="AW5" s="11">
        <f t="shared" si="0"/>
        <v>0</v>
      </c>
      <c r="AX5" s="11">
        <f t="shared" si="1"/>
        <v>0</v>
      </c>
      <c r="AY5" s="11">
        <f t="shared" si="2"/>
        <v>0</v>
      </c>
      <c r="AZ5" s="11">
        <f t="shared" si="3"/>
        <v>0</v>
      </c>
      <c r="BA5" s="11">
        <f t="shared" si="4"/>
        <v>0</v>
      </c>
      <c r="BB5" s="11">
        <f t="shared" si="5"/>
        <v>0</v>
      </c>
      <c r="BC5" s="11">
        <f t="shared" si="6"/>
        <v>0</v>
      </c>
      <c r="BD5" s="11">
        <f t="shared" si="7"/>
        <v>0</v>
      </c>
      <c r="BE5" s="11">
        <f t="shared" si="8"/>
        <v>0</v>
      </c>
      <c r="BF5" s="11">
        <f t="shared" si="9"/>
        <v>0</v>
      </c>
      <c r="BG5" s="11">
        <f t="shared" si="10"/>
        <v>0</v>
      </c>
      <c r="BH5" s="11">
        <f t="shared" si="11"/>
        <v>0</v>
      </c>
      <c r="BI5" s="11">
        <f t="shared" si="12"/>
        <v>0</v>
      </c>
      <c r="BJ5" s="56">
        <f t="shared" si="13"/>
        <v>0</v>
      </c>
      <c r="BK5" s="11">
        <f t="shared" si="14"/>
        <v>0</v>
      </c>
      <c r="BL5" s="34">
        <f t="shared" si="15"/>
        <v>0</v>
      </c>
      <c r="BM5" s="11">
        <f t="shared" si="16"/>
        <v>0</v>
      </c>
      <c r="BN5" s="11">
        <f t="shared" si="17"/>
        <v>0</v>
      </c>
      <c r="BO5" s="11">
        <f t="shared" si="18"/>
        <v>25.354580032181588</v>
      </c>
      <c r="BP5" s="11">
        <f t="shared" si="19"/>
        <v>0</v>
      </c>
      <c r="BQ5" s="54"/>
      <c r="BR5" s="56">
        <f t="shared" si="20"/>
        <v>0</v>
      </c>
      <c r="BS5" s="56">
        <f t="shared" si="21"/>
        <v>0</v>
      </c>
      <c r="BT5" s="56">
        <f t="shared" si="22"/>
        <v>0</v>
      </c>
      <c r="BU5" s="56">
        <f t="shared" si="23"/>
        <v>0</v>
      </c>
      <c r="BV5" s="56">
        <f t="shared" si="24"/>
        <v>0</v>
      </c>
      <c r="BW5" s="56">
        <f t="shared" si="25"/>
        <v>0</v>
      </c>
      <c r="BX5" s="56">
        <f t="shared" si="26"/>
        <v>0</v>
      </c>
      <c r="BY5" s="56">
        <f t="shared" si="27"/>
        <v>0</v>
      </c>
      <c r="BZ5" s="56">
        <f t="shared" si="28"/>
        <v>64.398550042292939</v>
      </c>
      <c r="CA5" s="56">
        <f t="shared" si="29"/>
        <v>10.246869925525488</v>
      </c>
      <c r="CB5" s="56">
        <f t="shared" si="30"/>
        <v>0</v>
      </c>
      <c r="CC5" s="56">
        <f t="shared" si="31"/>
        <v>0</v>
      </c>
      <c r="CD5" s="56">
        <f t="shared" si="32"/>
        <v>0</v>
      </c>
      <c r="CE5" s="56">
        <f t="shared" si="33"/>
        <v>0</v>
      </c>
      <c r="CF5" s="56">
        <f t="shared" si="34"/>
        <v>0</v>
      </c>
      <c r="CG5" s="56">
        <f t="shared" si="35"/>
        <v>0</v>
      </c>
      <c r="CH5" s="54"/>
      <c r="CI5" s="11"/>
      <c r="CJ5" s="12">
        <f t="shared" si="73"/>
        <v>100.00000000000001</v>
      </c>
      <c r="CL5" s="60">
        <f t="shared" si="36"/>
        <v>0</v>
      </c>
      <c r="CM5" s="60">
        <f t="shared" si="37"/>
        <v>0</v>
      </c>
      <c r="CN5" s="60">
        <f t="shared" si="38"/>
        <v>0</v>
      </c>
      <c r="CO5" s="60">
        <f t="shared" si="39"/>
        <v>0</v>
      </c>
      <c r="CP5" s="60">
        <f t="shared" si="40"/>
        <v>0</v>
      </c>
      <c r="CQ5" s="60">
        <f t="shared" si="41"/>
        <v>0</v>
      </c>
      <c r="CR5" s="60">
        <f t="shared" si="42"/>
        <v>0</v>
      </c>
      <c r="CS5" s="60">
        <f t="shared" si="43"/>
        <v>0</v>
      </c>
      <c r="CT5" s="60">
        <f t="shared" si="44"/>
        <v>0</v>
      </c>
      <c r="CU5" s="60">
        <f t="shared" si="45"/>
        <v>0</v>
      </c>
      <c r="CV5" s="60">
        <f t="shared" si="46"/>
        <v>0</v>
      </c>
      <c r="CW5" s="60">
        <f t="shared" si="47"/>
        <v>0</v>
      </c>
      <c r="CX5" s="60">
        <f t="shared" si="48"/>
        <v>0</v>
      </c>
      <c r="CY5" s="60">
        <f t="shared" si="49"/>
        <v>0</v>
      </c>
      <c r="CZ5" s="60">
        <f t="shared" si="50"/>
        <v>0</v>
      </c>
      <c r="DA5" s="60">
        <f t="shared" si="51"/>
        <v>0</v>
      </c>
      <c r="DB5" s="60">
        <f t="shared" si="52"/>
        <v>0</v>
      </c>
      <c r="DC5" s="60">
        <f t="shared" si="53"/>
        <v>0</v>
      </c>
      <c r="DD5" s="60">
        <f t="shared" si="54"/>
        <v>0</v>
      </c>
      <c r="DE5" s="60">
        <f t="shared" si="55"/>
        <v>0</v>
      </c>
      <c r="DF5" s="54"/>
      <c r="DG5" s="21">
        <f t="shared" si="56"/>
        <v>0</v>
      </c>
      <c r="DH5" s="21">
        <f t="shared" si="57"/>
        <v>0</v>
      </c>
      <c r="DI5" s="21">
        <f t="shared" si="58"/>
        <v>0</v>
      </c>
      <c r="DJ5" s="21">
        <f t="shared" si="59"/>
        <v>0</v>
      </c>
      <c r="DK5" s="21">
        <f t="shared" si="60"/>
        <v>0</v>
      </c>
      <c r="DL5" s="21">
        <f t="shared" si="61"/>
        <v>0</v>
      </c>
      <c r="DM5" s="21">
        <f t="shared" si="62"/>
        <v>0</v>
      </c>
      <c r="DN5" s="21">
        <f t="shared" si="63"/>
        <v>0</v>
      </c>
      <c r="DO5" s="21">
        <f t="shared" si="64"/>
        <v>86.987002187288482</v>
      </c>
      <c r="DP5" s="21">
        <f t="shared" si="65"/>
        <v>13.012997812711516</v>
      </c>
      <c r="DQ5" s="21">
        <f t="shared" si="66"/>
        <v>0</v>
      </c>
      <c r="DR5" s="21">
        <f t="shared" si="67"/>
        <v>0</v>
      </c>
      <c r="DS5" s="21">
        <f t="shared" si="68"/>
        <v>0</v>
      </c>
      <c r="DT5" s="21">
        <f t="shared" si="69"/>
        <v>0</v>
      </c>
      <c r="DU5" s="21">
        <f t="shared" si="70"/>
        <v>0</v>
      </c>
      <c r="DV5" s="21">
        <f t="shared" si="71"/>
        <v>0</v>
      </c>
      <c r="DX5" s="60" t="e">
        <f t="shared" ca="1" si="72"/>
        <v>#NAME?</v>
      </c>
    </row>
    <row r="6" spans="1:128" ht="16" customHeight="1">
      <c r="A6" s="4">
        <v>35</v>
      </c>
      <c r="B6" s="17" t="s">
        <v>131</v>
      </c>
      <c r="C6" s="15" t="s">
        <v>41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>
        <v>5</v>
      </c>
      <c r="S6" s="20"/>
      <c r="T6" s="20"/>
      <c r="U6" s="20">
        <v>3</v>
      </c>
      <c r="V6" s="9"/>
      <c r="W6" s="9">
        <f>1/3</f>
        <v>0.33333333333333331</v>
      </c>
      <c r="X6" s="9">
        <f>1/3</f>
        <v>0.33333333333333331</v>
      </c>
      <c r="Y6" s="9">
        <f>12+1/3</f>
        <v>12.333333333333334</v>
      </c>
      <c r="Z6" s="20">
        <f>1/3</f>
        <v>0.33333333333333331</v>
      </c>
      <c r="AA6" s="20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U6" s="41" t="s">
        <v>483</v>
      </c>
      <c r="AV6" s="35"/>
      <c r="AW6" s="11">
        <f t="shared" si="0"/>
        <v>0</v>
      </c>
      <c r="AX6" s="11">
        <f t="shared" si="1"/>
        <v>0</v>
      </c>
      <c r="AY6" s="11">
        <f t="shared" si="2"/>
        <v>0</v>
      </c>
      <c r="AZ6" s="11">
        <f t="shared" si="3"/>
        <v>0</v>
      </c>
      <c r="BA6" s="11">
        <f t="shared" si="4"/>
        <v>0</v>
      </c>
      <c r="BB6" s="11">
        <f t="shared" si="5"/>
        <v>0</v>
      </c>
      <c r="BC6" s="11">
        <f t="shared" si="6"/>
        <v>0</v>
      </c>
      <c r="BD6" s="11">
        <f t="shared" si="7"/>
        <v>0</v>
      </c>
      <c r="BE6" s="11">
        <f t="shared" si="8"/>
        <v>0</v>
      </c>
      <c r="BF6" s="11">
        <f t="shared" si="9"/>
        <v>0</v>
      </c>
      <c r="BG6" s="11">
        <f t="shared" si="10"/>
        <v>39.36017283639378</v>
      </c>
      <c r="BH6" s="11">
        <f t="shared" si="11"/>
        <v>0</v>
      </c>
      <c r="BI6" s="11">
        <f t="shared" si="12"/>
        <v>0</v>
      </c>
      <c r="BJ6" s="56">
        <f t="shared" si="13"/>
        <v>18.251399157343069</v>
      </c>
      <c r="BK6" s="11">
        <f t="shared" si="14"/>
        <v>0</v>
      </c>
      <c r="BL6" s="34">
        <f t="shared" si="15"/>
        <v>1.2438749565263463</v>
      </c>
      <c r="BM6" s="11">
        <f t="shared" si="16"/>
        <v>2.3212006713054025</v>
      </c>
      <c r="BN6" s="11">
        <f t="shared" si="17"/>
        <v>0</v>
      </c>
      <c r="BO6" s="11">
        <f t="shared" si="18"/>
        <v>38.757366456659803</v>
      </c>
      <c r="BP6" s="11">
        <f t="shared" si="19"/>
        <v>6.5985921771597233E-2</v>
      </c>
      <c r="BQ6" s="54"/>
      <c r="BR6" s="56">
        <f t="shared" si="20"/>
        <v>0</v>
      </c>
      <c r="BS6" s="56">
        <f t="shared" si="21"/>
        <v>0</v>
      </c>
      <c r="BT6" s="56">
        <f t="shared" si="22"/>
        <v>0</v>
      </c>
      <c r="BU6" s="56">
        <f t="shared" si="23"/>
        <v>0</v>
      </c>
      <c r="BV6" s="56">
        <f t="shared" si="24"/>
        <v>0</v>
      </c>
      <c r="BW6" s="56">
        <f t="shared" si="25"/>
        <v>0</v>
      </c>
      <c r="BX6" s="56">
        <f t="shared" si="26"/>
        <v>0</v>
      </c>
      <c r="BY6" s="56">
        <f t="shared" si="27"/>
        <v>0</v>
      </c>
      <c r="BZ6" s="56">
        <f t="shared" si="28"/>
        <v>0</v>
      </c>
      <c r="CA6" s="56">
        <f t="shared" si="29"/>
        <v>0</v>
      </c>
      <c r="CB6" s="56">
        <f t="shared" si="30"/>
        <v>0</v>
      </c>
      <c r="CC6" s="56">
        <f t="shared" si="31"/>
        <v>0</v>
      </c>
      <c r="CD6" s="56">
        <f t="shared" si="32"/>
        <v>0</v>
      </c>
      <c r="CE6" s="56">
        <f t="shared" si="33"/>
        <v>0</v>
      </c>
      <c r="CF6" s="56">
        <f t="shared" si="34"/>
        <v>0</v>
      </c>
      <c r="CG6" s="56">
        <f t="shared" si="35"/>
        <v>0</v>
      </c>
      <c r="CH6" s="54"/>
      <c r="CI6" s="11"/>
      <c r="CJ6" s="12">
        <f t="shared" si="73"/>
        <v>100</v>
      </c>
      <c r="CL6" s="60">
        <f t="shared" si="36"/>
        <v>0</v>
      </c>
      <c r="CM6" s="60">
        <f t="shared" si="37"/>
        <v>0</v>
      </c>
      <c r="CN6" s="60">
        <f t="shared" si="38"/>
        <v>0</v>
      </c>
      <c r="CO6" s="60">
        <f t="shared" si="39"/>
        <v>0</v>
      </c>
      <c r="CP6" s="60">
        <f t="shared" si="40"/>
        <v>0</v>
      </c>
      <c r="CQ6" s="60">
        <f t="shared" si="41"/>
        <v>0</v>
      </c>
      <c r="CR6" s="60">
        <f t="shared" si="42"/>
        <v>0</v>
      </c>
      <c r="CS6" s="60">
        <f t="shared" si="43"/>
        <v>0</v>
      </c>
      <c r="CT6" s="60">
        <f t="shared" si="44"/>
        <v>0</v>
      </c>
      <c r="CU6" s="60">
        <f t="shared" si="45"/>
        <v>0</v>
      </c>
      <c r="CV6" s="60">
        <f t="shared" si="46"/>
        <v>0</v>
      </c>
      <c r="CW6" s="60">
        <f t="shared" si="47"/>
        <v>54.502110644296444</v>
      </c>
      <c r="CX6" s="60">
        <f t="shared" si="48"/>
        <v>0</v>
      </c>
      <c r="CY6" s="60">
        <f t="shared" si="49"/>
        <v>0</v>
      </c>
      <c r="CZ6" s="60">
        <f t="shared" si="50"/>
        <v>41.386109732250851</v>
      </c>
      <c r="DA6" s="60">
        <f t="shared" si="51"/>
        <v>0</v>
      </c>
      <c r="DB6" s="60">
        <f t="shared" si="52"/>
        <v>1.2309894120163365</v>
      </c>
      <c r="DC6" s="60">
        <f t="shared" si="53"/>
        <v>2.2971548985290964</v>
      </c>
      <c r="DD6" s="60">
        <f t="shared" si="54"/>
        <v>0.58363531290725279</v>
      </c>
      <c r="DE6" s="60">
        <f t="shared" si="55"/>
        <v>0</v>
      </c>
      <c r="DF6" s="54"/>
      <c r="DG6" s="21">
        <f t="shared" si="56"/>
        <v>0</v>
      </c>
      <c r="DH6" s="21">
        <f t="shared" si="57"/>
        <v>0</v>
      </c>
      <c r="DI6" s="21">
        <f t="shared" si="58"/>
        <v>0</v>
      </c>
      <c r="DJ6" s="21">
        <f t="shared" si="59"/>
        <v>0</v>
      </c>
      <c r="DK6" s="21">
        <f t="shared" si="60"/>
        <v>0</v>
      </c>
      <c r="DL6" s="21">
        <f t="shared" si="61"/>
        <v>0</v>
      </c>
      <c r="DM6" s="21">
        <f t="shared" si="62"/>
        <v>0</v>
      </c>
      <c r="DN6" s="21">
        <f t="shared" si="63"/>
        <v>0</v>
      </c>
      <c r="DO6" s="21">
        <f t="shared" si="64"/>
        <v>0</v>
      </c>
      <c r="DP6" s="21">
        <f t="shared" si="65"/>
        <v>0</v>
      </c>
      <c r="DQ6" s="21">
        <f t="shared" si="66"/>
        <v>0</v>
      </c>
      <c r="DR6" s="21">
        <f t="shared" si="67"/>
        <v>0</v>
      </c>
      <c r="DS6" s="21">
        <f t="shared" si="68"/>
        <v>0</v>
      </c>
      <c r="DT6" s="21">
        <f t="shared" si="69"/>
        <v>0</v>
      </c>
      <c r="DU6" s="21">
        <f t="shared" si="70"/>
        <v>0</v>
      </c>
      <c r="DV6" s="21">
        <f t="shared" si="71"/>
        <v>0</v>
      </c>
      <c r="DX6" s="60" t="e">
        <f t="shared" ca="1" si="72"/>
        <v>#NAME?</v>
      </c>
    </row>
    <row r="7" spans="1:128" s="18" customFormat="1" ht="16" customHeight="1">
      <c r="B7" s="17" t="s">
        <v>25</v>
      </c>
      <c r="C7" s="18" t="s">
        <v>321</v>
      </c>
      <c r="H7" s="20">
        <v>34</v>
      </c>
      <c r="I7" s="20"/>
      <c r="J7" s="20"/>
      <c r="K7" s="20"/>
      <c r="L7" s="20"/>
      <c r="M7" s="20"/>
      <c r="N7" s="20"/>
      <c r="O7" s="20">
        <v>48</v>
      </c>
      <c r="P7" s="20"/>
      <c r="Q7" s="20"/>
      <c r="R7" s="20"/>
      <c r="S7" s="20"/>
      <c r="T7" s="33"/>
      <c r="U7" s="33"/>
      <c r="V7" s="33"/>
      <c r="W7" s="33"/>
      <c r="X7" s="33"/>
      <c r="Y7" s="20">
        <v>115</v>
      </c>
      <c r="Z7" s="20">
        <v>62</v>
      </c>
      <c r="AB7" s="104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S7" s="104"/>
      <c r="AT7" s="33"/>
      <c r="AU7" s="41" t="s">
        <v>483</v>
      </c>
      <c r="AV7" s="35"/>
      <c r="AW7" s="11">
        <f t="shared" si="0"/>
        <v>23.730776348210348</v>
      </c>
      <c r="AX7" s="11">
        <f t="shared" si="1"/>
        <v>0</v>
      </c>
      <c r="AY7" s="11">
        <f t="shared" si="2"/>
        <v>0</v>
      </c>
      <c r="AZ7" s="11">
        <f t="shared" si="3"/>
        <v>0</v>
      </c>
      <c r="BA7" s="11">
        <f t="shared" si="4"/>
        <v>0</v>
      </c>
      <c r="BB7" s="11">
        <f t="shared" si="5"/>
        <v>0</v>
      </c>
      <c r="BC7" s="11">
        <f t="shared" si="6"/>
        <v>0</v>
      </c>
      <c r="BD7" s="11">
        <f t="shared" si="7"/>
        <v>28.992637941575587</v>
      </c>
      <c r="BE7" s="11">
        <f t="shared" si="8"/>
        <v>0</v>
      </c>
      <c r="BF7" s="11">
        <f t="shared" si="9"/>
        <v>0</v>
      </c>
      <c r="BG7" s="11">
        <f t="shared" si="10"/>
        <v>0</v>
      </c>
      <c r="BH7" s="11">
        <f t="shared" si="11"/>
        <v>0</v>
      </c>
      <c r="BI7" s="11">
        <f t="shared" si="12"/>
        <v>0</v>
      </c>
      <c r="BJ7" s="56">
        <f t="shared" si="13"/>
        <v>0</v>
      </c>
      <c r="BK7" s="11">
        <f t="shared" si="14"/>
        <v>0</v>
      </c>
      <c r="BL7" s="34">
        <f t="shared" si="15"/>
        <v>0</v>
      </c>
      <c r="BM7" s="11">
        <f t="shared" si="16"/>
        <v>0</v>
      </c>
      <c r="BN7" s="11">
        <f t="shared" si="17"/>
        <v>0</v>
      </c>
      <c r="BO7" s="11">
        <f t="shared" si="18"/>
        <v>45.723719107124566</v>
      </c>
      <c r="BP7" s="11">
        <f t="shared" si="19"/>
        <v>1.5528666030894944</v>
      </c>
      <c r="BQ7" s="54"/>
      <c r="BR7" s="56">
        <f t="shared" si="20"/>
        <v>0</v>
      </c>
      <c r="BS7" s="56">
        <f t="shared" si="21"/>
        <v>0</v>
      </c>
      <c r="BT7" s="56">
        <f t="shared" si="22"/>
        <v>0</v>
      </c>
      <c r="BU7" s="56">
        <f t="shared" si="23"/>
        <v>0</v>
      </c>
      <c r="BV7" s="56">
        <f t="shared" si="24"/>
        <v>0</v>
      </c>
      <c r="BW7" s="56">
        <f t="shared" si="25"/>
        <v>0</v>
      </c>
      <c r="BX7" s="56">
        <f t="shared" si="26"/>
        <v>0</v>
      </c>
      <c r="BY7" s="56">
        <f t="shared" si="27"/>
        <v>0</v>
      </c>
      <c r="BZ7" s="56">
        <f t="shared" si="28"/>
        <v>0</v>
      </c>
      <c r="CA7" s="56">
        <f t="shared" si="29"/>
        <v>0</v>
      </c>
      <c r="CB7" s="56">
        <f t="shared" si="30"/>
        <v>0</v>
      </c>
      <c r="CC7" s="56">
        <f t="shared" si="31"/>
        <v>0</v>
      </c>
      <c r="CD7" s="56">
        <f t="shared" si="32"/>
        <v>0</v>
      </c>
      <c r="CE7" s="56">
        <f t="shared" si="33"/>
        <v>0</v>
      </c>
      <c r="CF7" s="56">
        <f t="shared" si="34"/>
        <v>0</v>
      </c>
      <c r="CG7" s="56">
        <f t="shared" si="35"/>
        <v>0</v>
      </c>
      <c r="CH7" s="54"/>
      <c r="CI7" s="11"/>
      <c r="CJ7" s="12">
        <f t="shared" si="73"/>
        <v>100</v>
      </c>
      <c r="CL7" s="60">
        <f t="shared" si="36"/>
        <v>45.037371748532209</v>
      </c>
      <c r="CM7" s="60">
        <f t="shared" si="37"/>
        <v>0</v>
      </c>
      <c r="CN7" s="60">
        <f t="shared" si="38"/>
        <v>0</v>
      </c>
      <c r="CO7" s="60">
        <f t="shared" si="39"/>
        <v>0</v>
      </c>
      <c r="CP7" s="60">
        <f t="shared" si="40"/>
        <v>0</v>
      </c>
      <c r="CQ7" s="60">
        <f t="shared" si="41"/>
        <v>0</v>
      </c>
      <c r="CR7" s="60">
        <f t="shared" si="42"/>
        <v>0</v>
      </c>
      <c r="CS7" s="60">
        <f t="shared" si="43"/>
        <v>0</v>
      </c>
      <c r="CT7" s="60">
        <f t="shared" si="44"/>
        <v>42.650553482837964</v>
      </c>
      <c r="CU7" s="60">
        <f t="shared" si="45"/>
        <v>0</v>
      </c>
      <c r="CV7" s="60">
        <f t="shared" si="46"/>
        <v>0</v>
      </c>
      <c r="CW7" s="60">
        <f t="shared" si="47"/>
        <v>0</v>
      </c>
      <c r="CX7" s="60">
        <f t="shared" si="48"/>
        <v>0</v>
      </c>
      <c r="CY7" s="60">
        <f t="shared" si="49"/>
        <v>0</v>
      </c>
      <c r="CZ7" s="60">
        <f t="shared" si="50"/>
        <v>0</v>
      </c>
      <c r="DA7" s="60">
        <f t="shared" si="51"/>
        <v>0</v>
      </c>
      <c r="DB7" s="60">
        <f t="shared" si="52"/>
        <v>0</v>
      </c>
      <c r="DC7" s="60">
        <f t="shared" si="53"/>
        <v>0</v>
      </c>
      <c r="DD7" s="60">
        <f t="shared" si="54"/>
        <v>12.312074768629822</v>
      </c>
      <c r="DE7" s="60">
        <f t="shared" si="55"/>
        <v>0</v>
      </c>
      <c r="DF7" s="54"/>
      <c r="DG7" s="21">
        <f t="shared" si="56"/>
        <v>0</v>
      </c>
      <c r="DH7" s="21">
        <f t="shared" si="57"/>
        <v>0</v>
      </c>
      <c r="DI7" s="21">
        <f t="shared" si="58"/>
        <v>0</v>
      </c>
      <c r="DJ7" s="21">
        <f t="shared" si="59"/>
        <v>0</v>
      </c>
      <c r="DK7" s="21">
        <f t="shared" si="60"/>
        <v>0</v>
      </c>
      <c r="DL7" s="21">
        <f t="shared" si="61"/>
        <v>0</v>
      </c>
      <c r="DM7" s="21">
        <f t="shared" si="62"/>
        <v>0</v>
      </c>
      <c r="DN7" s="21">
        <f t="shared" si="63"/>
        <v>0</v>
      </c>
      <c r="DO7" s="21">
        <f t="shared" si="64"/>
        <v>0</v>
      </c>
      <c r="DP7" s="21">
        <f t="shared" si="65"/>
        <v>0</v>
      </c>
      <c r="DQ7" s="21">
        <f t="shared" si="66"/>
        <v>0</v>
      </c>
      <c r="DR7" s="21">
        <f t="shared" si="67"/>
        <v>0</v>
      </c>
      <c r="DS7" s="21">
        <f t="shared" si="68"/>
        <v>0</v>
      </c>
      <c r="DT7" s="21">
        <f t="shared" si="69"/>
        <v>0</v>
      </c>
      <c r="DU7" s="21">
        <f t="shared" si="70"/>
        <v>0</v>
      </c>
      <c r="DV7" s="21">
        <f t="shared" si="71"/>
        <v>0</v>
      </c>
      <c r="DW7" s="16"/>
      <c r="DX7" s="60" t="e">
        <f t="shared" ca="1" si="72"/>
        <v>#NAME?</v>
      </c>
    </row>
    <row r="8" spans="1:128" s="18" customFormat="1" ht="16" customHeight="1">
      <c r="B8" s="17" t="s">
        <v>191</v>
      </c>
      <c r="H8" s="20"/>
      <c r="I8" s="20"/>
      <c r="J8" s="20">
        <v>2</v>
      </c>
      <c r="K8" s="20"/>
      <c r="L8" s="20"/>
      <c r="M8" s="20"/>
      <c r="N8" s="20"/>
      <c r="O8" s="20">
        <v>1</v>
      </c>
      <c r="P8" s="20"/>
      <c r="Q8" s="20"/>
      <c r="R8" s="20"/>
      <c r="S8" s="20"/>
      <c r="T8" s="33"/>
      <c r="U8" s="33"/>
      <c r="V8" s="33"/>
      <c r="W8" s="33"/>
      <c r="X8" s="33"/>
      <c r="Y8" s="20">
        <v>4</v>
      </c>
      <c r="Z8" s="20"/>
      <c r="AB8" s="104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S8" s="104"/>
      <c r="AT8" s="33"/>
      <c r="AU8" s="41" t="s">
        <v>483</v>
      </c>
      <c r="AV8" s="35"/>
      <c r="AW8" s="11">
        <f t="shared" si="0"/>
        <v>0</v>
      </c>
      <c r="AX8" s="11">
        <f t="shared" si="1"/>
        <v>0</v>
      </c>
      <c r="AY8" s="11">
        <f t="shared" si="2"/>
        <v>37.931626000486226</v>
      </c>
      <c r="AZ8" s="11">
        <f t="shared" si="3"/>
        <v>0</v>
      </c>
      <c r="BA8" s="11">
        <f t="shared" si="4"/>
        <v>0</v>
      </c>
      <c r="BB8" s="11">
        <f t="shared" si="5"/>
        <v>0</v>
      </c>
      <c r="BC8" s="11">
        <f t="shared" si="6"/>
        <v>0</v>
      </c>
      <c r="BD8" s="11">
        <f t="shared" si="7"/>
        <v>17.084425205356478</v>
      </c>
      <c r="BE8" s="11">
        <f t="shared" si="8"/>
        <v>0</v>
      </c>
      <c r="BF8" s="11">
        <f t="shared" si="9"/>
        <v>0</v>
      </c>
      <c r="BG8" s="11">
        <f t="shared" si="10"/>
        <v>0</v>
      </c>
      <c r="BH8" s="11">
        <f t="shared" si="11"/>
        <v>0</v>
      </c>
      <c r="BI8" s="11">
        <f t="shared" si="12"/>
        <v>0</v>
      </c>
      <c r="BJ8" s="56">
        <f t="shared" si="13"/>
        <v>0</v>
      </c>
      <c r="BK8" s="11">
        <f t="shared" si="14"/>
        <v>0</v>
      </c>
      <c r="BL8" s="34">
        <f t="shared" si="15"/>
        <v>0</v>
      </c>
      <c r="BM8" s="11">
        <f t="shared" si="16"/>
        <v>0</v>
      </c>
      <c r="BN8" s="11">
        <f t="shared" si="17"/>
        <v>0</v>
      </c>
      <c r="BO8" s="11">
        <f t="shared" si="18"/>
        <v>44.9839487941573</v>
      </c>
      <c r="BP8" s="11">
        <f t="shared" si="19"/>
        <v>0</v>
      </c>
      <c r="BQ8" s="54"/>
      <c r="BR8" s="56">
        <f t="shared" si="20"/>
        <v>0</v>
      </c>
      <c r="BS8" s="56">
        <f t="shared" si="21"/>
        <v>0</v>
      </c>
      <c r="BT8" s="56">
        <f t="shared" si="22"/>
        <v>0</v>
      </c>
      <c r="BU8" s="56">
        <f t="shared" si="23"/>
        <v>0</v>
      </c>
      <c r="BV8" s="56">
        <f t="shared" si="24"/>
        <v>0</v>
      </c>
      <c r="BW8" s="56">
        <f t="shared" si="25"/>
        <v>0</v>
      </c>
      <c r="BX8" s="56">
        <f t="shared" si="26"/>
        <v>0</v>
      </c>
      <c r="BY8" s="56">
        <f t="shared" si="27"/>
        <v>0</v>
      </c>
      <c r="BZ8" s="56">
        <f t="shared" si="28"/>
        <v>0</v>
      </c>
      <c r="CA8" s="56">
        <f t="shared" si="29"/>
        <v>0</v>
      </c>
      <c r="CB8" s="56">
        <f t="shared" si="30"/>
        <v>0</v>
      </c>
      <c r="CC8" s="56">
        <f t="shared" si="31"/>
        <v>0</v>
      </c>
      <c r="CD8" s="56">
        <f t="shared" si="32"/>
        <v>0</v>
      </c>
      <c r="CE8" s="56">
        <f t="shared" si="33"/>
        <v>0</v>
      </c>
      <c r="CF8" s="56">
        <f t="shared" si="34"/>
        <v>0</v>
      </c>
      <c r="CG8" s="56">
        <f t="shared" si="35"/>
        <v>0</v>
      </c>
      <c r="CH8" s="54"/>
      <c r="CI8" s="11"/>
      <c r="CJ8" s="12">
        <f t="shared" si="73"/>
        <v>100</v>
      </c>
      <c r="CL8" s="60">
        <f t="shared" si="36"/>
        <v>0</v>
      </c>
      <c r="CM8" s="60">
        <f t="shared" si="37"/>
        <v>0</v>
      </c>
      <c r="CN8" s="60">
        <f t="shared" si="38"/>
        <v>71.669771201630766</v>
      </c>
      <c r="CO8" s="60">
        <f t="shared" si="39"/>
        <v>0</v>
      </c>
      <c r="CP8" s="60">
        <f t="shared" si="40"/>
        <v>0</v>
      </c>
      <c r="CQ8" s="60">
        <f t="shared" si="41"/>
        <v>0</v>
      </c>
      <c r="CR8" s="60">
        <f t="shared" si="42"/>
        <v>0</v>
      </c>
      <c r="CS8" s="60">
        <f t="shared" si="43"/>
        <v>0</v>
      </c>
      <c r="CT8" s="60">
        <f t="shared" si="44"/>
        <v>28.330228798369244</v>
      </c>
      <c r="CU8" s="60">
        <f t="shared" si="45"/>
        <v>0</v>
      </c>
      <c r="CV8" s="60">
        <f t="shared" si="46"/>
        <v>0</v>
      </c>
      <c r="CW8" s="60">
        <f t="shared" si="47"/>
        <v>0</v>
      </c>
      <c r="CX8" s="60">
        <f t="shared" si="48"/>
        <v>0</v>
      </c>
      <c r="CY8" s="60">
        <f t="shared" si="49"/>
        <v>0</v>
      </c>
      <c r="CZ8" s="60">
        <f t="shared" si="50"/>
        <v>0</v>
      </c>
      <c r="DA8" s="60">
        <f t="shared" si="51"/>
        <v>0</v>
      </c>
      <c r="DB8" s="60">
        <f t="shared" si="52"/>
        <v>0</v>
      </c>
      <c r="DC8" s="60">
        <f t="shared" si="53"/>
        <v>0</v>
      </c>
      <c r="DD8" s="60">
        <f t="shared" si="54"/>
        <v>0</v>
      </c>
      <c r="DE8" s="60">
        <f t="shared" si="55"/>
        <v>0</v>
      </c>
      <c r="DF8" s="54"/>
      <c r="DG8" s="21">
        <f t="shared" si="56"/>
        <v>0</v>
      </c>
      <c r="DH8" s="21">
        <f t="shared" si="57"/>
        <v>0</v>
      </c>
      <c r="DI8" s="21">
        <f t="shared" si="58"/>
        <v>0</v>
      </c>
      <c r="DJ8" s="21">
        <f t="shared" si="59"/>
        <v>0</v>
      </c>
      <c r="DK8" s="21">
        <f t="shared" si="60"/>
        <v>0</v>
      </c>
      <c r="DL8" s="21">
        <f t="shared" si="61"/>
        <v>0</v>
      </c>
      <c r="DM8" s="21">
        <f t="shared" si="62"/>
        <v>0</v>
      </c>
      <c r="DN8" s="21">
        <f t="shared" si="63"/>
        <v>0</v>
      </c>
      <c r="DO8" s="21">
        <f t="shared" si="64"/>
        <v>0</v>
      </c>
      <c r="DP8" s="21">
        <f t="shared" si="65"/>
        <v>0</v>
      </c>
      <c r="DQ8" s="21">
        <f t="shared" si="66"/>
        <v>0</v>
      </c>
      <c r="DR8" s="21">
        <f t="shared" si="67"/>
        <v>0</v>
      </c>
      <c r="DS8" s="21">
        <f t="shared" si="68"/>
        <v>0</v>
      </c>
      <c r="DT8" s="21">
        <f t="shared" si="69"/>
        <v>0</v>
      </c>
      <c r="DU8" s="21">
        <f t="shared" si="70"/>
        <v>0</v>
      </c>
      <c r="DV8" s="21">
        <f t="shared" si="71"/>
        <v>0</v>
      </c>
      <c r="DW8" s="16"/>
      <c r="DX8" s="60" t="e">
        <f t="shared" ca="1" si="72"/>
        <v>#NAME?</v>
      </c>
    </row>
    <row r="9" spans="1:128" s="19" customFormat="1" ht="16" customHeight="1">
      <c r="A9" s="18"/>
      <c r="B9" s="17" t="s">
        <v>322</v>
      </c>
      <c r="C9" s="16"/>
      <c r="D9" s="16"/>
      <c r="E9" s="16"/>
      <c r="F9" s="16"/>
      <c r="G9" s="16"/>
      <c r="H9" s="34">
        <v>1.9970000000000001</v>
      </c>
      <c r="I9" s="20"/>
      <c r="J9" s="34">
        <v>3.7999999999999999E-2</v>
      </c>
      <c r="K9" s="34">
        <v>7.0000000000000001E-3</v>
      </c>
      <c r="L9" s="34">
        <v>0.113</v>
      </c>
      <c r="M9" s="20"/>
      <c r="N9" s="34">
        <v>2E-3</v>
      </c>
      <c r="O9" s="34">
        <v>2.673</v>
      </c>
      <c r="P9" s="34">
        <v>3.0000000000000001E-3</v>
      </c>
      <c r="Q9" s="20"/>
      <c r="R9" s="20"/>
      <c r="S9" s="20"/>
      <c r="T9"/>
      <c r="U9"/>
      <c r="V9"/>
      <c r="W9"/>
      <c r="X9"/>
      <c r="Y9" s="20">
        <f>147/17</f>
        <v>8.6470588235294112</v>
      </c>
      <c r="Z9" s="20">
        <f>62/17</f>
        <v>3.6470588235294117</v>
      </c>
      <c r="AA9" s="16"/>
      <c r="AB9" s="55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S9" s="55"/>
      <c r="AT9"/>
      <c r="AU9" s="41"/>
      <c r="AV9" s="16"/>
      <c r="AW9" s="11">
        <f t="shared" si="0"/>
        <v>20.691659571230353</v>
      </c>
      <c r="AX9" s="11">
        <f t="shared" si="1"/>
        <v>0</v>
      </c>
      <c r="AY9" s="11">
        <f t="shared" si="2"/>
        <v>0.37825564161062852</v>
      </c>
      <c r="AZ9" s="11">
        <f t="shared" si="3"/>
        <v>0.13427770506272224</v>
      </c>
      <c r="BA9" s="11">
        <f t="shared" si="4"/>
        <v>2.3280796709004075</v>
      </c>
      <c r="BB9" s="11">
        <f t="shared" si="5"/>
        <v>0</v>
      </c>
      <c r="BC9" s="11">
        <f t="shared" si="6"/>
        <v>4.053575704416764E-2</v>
      </c>
      <c r="BD9" s="11">
        <f t="shared" si="7"/>
        <v>23.967883438515354</v>
      </c>
      <c r="BE9" s="11">
        <f t="shared" si="8"/>
        <v>6.4959941124664425E-2</v>
      </c>
      <c r="BF9" s="11">
        <f t="shared" si="9"/>
        <v>0</v>
      </c>
      <c r="BG9" s="11">
        <f t="shared" si="10"/>
        <v>0</v>
      </c>
      <c r="BH9" s="11">
        <f t="shared" si="11"/>
        <v>0</v>
      </c>
      <c r="BI9" s="11">
        <f t="shared" si="12"/>
        <v>0</v>
      </c>
      <c r="BJ9" s="56">
        <f t="shared" si="13"/>
        <v>0</v>
      </c>
      <c r="BK9" s="11">
        <f t="shared" si="14"/>
        <v>0</v>
      </c>
      <c r="BL9" s="34">
        <f t="shared" si="15"/>
        <v>0</v>
      </c>
      <c r="BM9" s="11">
        <f t="shared" si="16"/>
        <v>0</v>
      </c>
      <c r="BN9" s="11">
        <f t="shared" si="17"/>
        <v>0</v>
      </c>
      <c r="BO9" s="11">
        <f t="shared" si="18"/>
        <v>51.038317771195231</v>
      </c>
      <c r="BP9" s="11">
        <f t="shared" si="19"/>
        <v>1.3560305033164604</v>
      </c>
      <c r="BQ9" s="54"/>
      <c r="BR9" s="56">
        <f t="shared" si="20"/>
        <v>0</v>
      </c>
      <c r="BS9" s="56">
        <f t="shared" si="21"/>
        <v>0</v>
      </c>
      <c r="BT9" s="56">
        <f t="shared" si="22"/>
        <v>0</v>
      </c>
      <c r="BU9" s="56">
        <f t="shared" si="23"/>
        <v>0</v>
      </c>
      <c r="BV9" s="56">
        <f t="shared" si="24"/>
        <v>0</v>
      </c>
      <c r="BW9" s="56">
        <f t="shared" si="25"/>
        <v>0</v>
      </c>
      <c r="BX9" s="56">
        <f t="shared" si="26"/>
        <v>0</v>
      </c>
      <c r="BY9" s="56">
        <f t="shared" si="27"/>
        <v>0</v>
      </c>
      <c r="BZ9" s="56">
        <f t="shared" si="28"/>
        <v>0</v>
      </c>
      <c r="CA9" s="56">
        <f t="shared" si="29"/>
        <v>0</v>
      </c>
      <c r="CB9" s="56">
        <f t="shared" si="30"/>
        <v>0</v>
      </c>
      <c r="CC9" s="56">
        <f t="shared" si="31"/>
        <v>0</v>
      </c>
      <c r="CD9" s="56">
        <f t="shared" si="32"/>
        <v>0</v>
      </c>
      <c r="CE9" s="56">
        <f t="shared" si="33"/>
        <v>0</v>
      </c>
      <c r="CF9" s="56">
        <f t="shared" si="34"/>
        <v>0</v>
      </c>
      <c r="CG9" s="56">
        <f t="shared" si="35"/>
        <v>0</v>
      </c>
      <c r="CH9" s="54"/>
      <c r="CI9" s="11"/>
      <c r="CJ9" s="12">
        <f t="shared" si="73"/>
        <v>99.999999999999986</v>
      </c>
      <c r="CK9" s="16"/>
      <c r="CL9" s="60">
        <f t="shared" ref="CL9:CL63" si="74">H9*60.084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44.190350442845627</v>
      </c>
      <c r="CM9" s="60">
        <f t="shared" ref="CM9:CM63" si="75">I9*79.866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N9" s="60">
        <f t="shared" ref="CN9:CN63" si="76">J9/2*101.961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0.71347412994663972</v>
      </c>
      <c r="CO9" s="60">
        <f t="shared" ref="CO9:CO63" si="77">K9/2*151.99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0.19591766797163634</v>
      </c>
      <c r="CP9" s="60">
        <f t="shared" ref="CP9:CP63" si="78">M9/2*159.69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Q9" s="60">
        <f t="shared" ref="CQ9:CQ63" si="79">L9*71.844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2.9899194683225945</v>
      </c>
      <c r="CR9" s="60">
        <f t="shared" ref="CR9:CR63" si="80">CP9*1/((159.69/71.844)/2)+CQ9</f>
        <v>2.9899194683225945</v>
      </c>
      <c r="CS9" s="60">
        <f t="shared" ref="CS9:CS63" si="81">N9*70.937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5.225084963448335E-2</v>
      </c>
      <c r="CT9" s="60">
        <f t="shared" ref="CT9:CT63" si="82">O9*40.304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39.676892632371988</v>
      </c>
      <c r="CU9" s="60">
        <f t="shared" ref="CU9:CU63" si="83">P9*74.693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8.2526172062854314E-2</v>
      </c>
      <c r="CV9" s="60">
        <f t="shared" ref="CV9:CV63" si="84">Q9*81.38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W9" s="60">
        <f t="shared" ref="CW9:CW63" si="85">R9*56.077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X9" s="60">
        <f t="shared" ref="CX9:CX63" si="86">S9/2*61.979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Y9" s="60">
        <f t="shared" ref="CY9:CY63" si="87">T9/2*94.196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CZ9" s="60">
        <f t="shared" ref="CZ9:CZ63" si="88">U9/2*141.94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A9" s="60">
        <f t="shared" ref="DA9:DA63" si="89">V9*80.06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B9" s="60">
        <f t="shared" ref="DB9:DB63" si="90">W9*37.9968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C9" s="60">
        <f t="shared" ref="DC9:DC63" si="91">X9*70.906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D9" s="60">
        <f t="shared" ref="DD9:DD63" si="92">Z9/2*18.015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12.098668636844184</v>
      </c>
      <c r="DE9" s="60">
        <f t="shared" ref="DE9:DE63" si="93">AA9*44.01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F9" s="54"/>
      <c r="DG9" s="21">
        <f t="shared" ref="DG9:DG63" si="94">AC9*74.9327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H9" s="21">
        <f t="shared" ref="DH9:DH63" si="95">AD9*79.545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I9" s="21">
        <f t="shared" ref="DI9:DI63" si="96">AE9*25.0117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J9" s="21">
        <f t="shared" ref="DJ9:DJ63" si="97">AF9*153.3395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K9" s="21">
        <f t="shared" ref="DK9:DK63" si="98">AG9*103.6195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L9" s="21">
        <f t="shared" ref="DL9:DL63" si="99">AH9*223.1895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M9" s="21">
        <f t="shared" ref="DM9:DM63" si="100">AI9*181.8815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N9" s="21">
        <f t="shared" ref="DN9:DN63" si="101">AJ9*150.689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O9" s="21">
        <f t="shared" ref="DO9:DO63" si="102">AK9*123.22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P9" s="21">
        <f t="shared" ref="DP9:DP63" si="103">AL9*225.8085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Q9" s="21">
        <f t="shared" ref="DQ9:DQ63" si="104">AM9*143.9385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R9" s="21">
        <f t="shared" ref="DR9:DR63" si="105">AN9*231.8485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S9" s="21">
        <f t="shared" ref="DS9:DS63" si="106">AO9*229.8407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T9" s="21">
        <f t="shared" ref="DT9:DT63" si="107">AP9*110.959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U9" s="21">
        <f t="shared" ref="DU9:DU63" si="108">AQ9*323.4975/2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V9" s="21">
        <f t="shared" ref="DV9:DV63" si="109">AR9*159.599/(H9*60.084+I9*79.866+J9/2*101.961+K9/2*151.99+L9*71.844+M9/2*159.69+N9*70.937+O9*40.304+P9*74.693+Q9*81.38+R9*56.077+S9/2*61.979+T9/2*94.196+U9/2*141.94+V9*80.06+W9*37.9968/2+X9*70.906/2+Z9/2*18.015+AA9*44.01+AC9*74.9327+AD9*79.545+AE9*25.0117+AF9*153.3395+AG9*103.6195+AH9*223.1895+AI9*181.8815/2+AJ9*150.689+AK9*123.22+AL9*225.8085/2+AM9*143.9385+AN9*231.8485+AO9*229.8407/2+AP9*110.959+AQ9*323.4975/2+AR9*159.599)*100</f>
        <v>0</v>
      </c>
      <c r="DW9" s="16"/>
      <c r="DX9" s="60" t="e">
        <f t="shared" ca="1" si="72"/>
        <v>#NAME?</v>
      </c>
    </row>
    <row r="10" spans="1:128" s="19" customFormat="1" ht="16" customHeight="1">
      <c r="A10" s="18"/>
      <c r="B10" s="17"/>
      <c r="C10" s="16"/>
      <c r="D10" s="16"/>
      <c r="E10" s="16"/>
      <c r="F10" s="16"/>
      <c r="G10" s="16"/>
      <c r="H10" s="34"/>
      <c r="I10" s="20"/>
      <c r="J10" s="34"/>
      <c r="K10" s="34"/>
      <c r="L10" s="34"/>
      <c r="M10" s="20"/>
      <c r="N10" s="34"/>
      <c r="O10" s="34"/>
      <c r="P10" s="34"/>
      <c r="Q10" s="20"/>
      <c r="R10" s="20"/>
      <c r="S10" s="20"/>
      <c r="T10"/>
      <c r="U10"/>
      <c r="V10"/>
      <c r="W10"/>
      <c r="X10"/>
      <c r="Y10" s="20"/>
      <c r="Z10" s="20"/>
      <c r="AA10" s="16"/>
      <c r="AB10" s="55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S10" s="55"/>
      <c r="AT10"/>
      <c r="AU10" s="41"/>
      <c r="AV10" s="16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56"/>
      <c r="BK10" s="11"/>
      <c r="BL10" s="34"/>
      <c r="BM10" s="11"/>
      <c r="BN10" s="11"/>
      <c r="BO10" s="11"/>
      <c r="BP10" s="11"/>
      <c r="BQ10" s="54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4"/>
      <c r="CI10" s="11"/>
      <c r="CJ10" s="12"/>
      <c r="CK10" s="16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54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16"/>
      <c r="DX10" s="60"/>
    </row>
    <row r="11" spans="1:128" ht="16" customHeight="1">
      <c r="B11" s="17" t="s">
        <v>25</v>
      </c>
      <c r="D11" s="18">
        <v>22</v>
      </c>
      <c r="H11" s="20">
        <f>2*D11</f>
        <v>44</v>
      </c>
      <c r="I11" s="20"/>
      <c r="J11" s="20"/>
      <c r="K11" s="20"/>
      <c r="L11" s="20"/>
      <c r="M11" s="20"/>
      <c r="N11" s="20"/>
      <c r="O11" s="20">
        <f>3*D11-3</f>
        <v>63</v>
      </c>
      <c r="P11" s="20"/>
      <c r="Q11" s="20"/>
      <c r="R11" s="20"/>
      <c r="S11" s="20"/>
      <c r="Y11" s="20">
        <f>9*D11-6</f>
        <v>192</v>
      </c>
      <c r="Z11" s="20">
        <f>4*D11-6</f>
        <v>82</v>
      </c>
      <c r="AU11" s="41" t="s">
        <v>483</v>
      </c>
      <c r="AV11" s="35"/>
      <c r="AW11" s="11">
        <f t="shared" si="0"/>
        <v>20.86932451164127</v>
      </c>
      <c r="AX11" s="11">
        <f t="shared" si="1"/>
        <v>0</v>
      </c>
      <c r="AY11" s="11">
        <f t="shared" si="2"/>
        <v>0</v>
      </c>
      <c r="AZ11" s="11">
        <f t="shared" si="3"/>
        <v>0</v>
      </c>
      <c r="BA11" s="11">
        <f t="shared" si="4"/>
        <v>0</v>
      </c>
      <c r="BB11" s="11">
        <f t="shared" si="5"/>
        <v>0</v>
      </c>
      <c r="BC11" s="11">
        <f t="shared" si="6"/>
        <v>0</v>
      </c>
      <c r="BD11" s="11">
        <f t="shared" si="7"/>
        <v>25.858881185934496</v>
      </c>
      <c r="BE11" s="11">
        <f t="shared" si="8"/>
        <v>0</v>
      </c>
      <c r="BF11" s="11">
        <f t="shared" si="9"/>
        <v>0</v>
      </c>
      <c r="BG11" s="11">
        <f t="shared" si="10"/>
        <v>0</v>
      </c>
      <c r="BH11" s="11">
        <f t="shared" si="11"/>
        <v>0</v>
      </c>
      <c r="BI11" s="11">
        <f t="shared" si="12"/>
        <v>0</v>
      </c>
      <c r="BJ11" s="56">
        <f t="shared" si="13"/>
        <v>0</v>
      </c>
      <c r="BK11" s="11">
        <f t="shared" si="14"/>
        <v>0</v>
      </c>
      <c r="BL11" s="34">
        <f t="shared" si="15"/>
        <v>0</v>
      </c>
      <c r="BM11" s="11">
        <f t="shared" si="16"/>
        <v>0</v>
      </c>
      <c r="BN11" s="11">
        <f t="shared" si="17"/>
        <v>0</v>
      </c>
      <c r="BO11" s="11">
        <f t="shared" si="18"/>
        <v>51.876136334873337</v>
      </c>
      <c r="BP11" s="11">
        <f t="shared" si="19"/>
        <v>1.3956579675508942</v>
      </c>
      <c r="BQ11" s="54"/>
      <c r="BR11" s="56">
        <f t="shared" si="20"/>
        <v>0</v>
      </c>
      <c r="BS11" s="56">
        <f t="shared" si="21"/>
        <v>0</v>
      </c>
      <c r="BT11" s="56">
        <f t="shared" si="22"/>
        <v>0</v>
      </c>
      <c r="BU11" s="56">
        <f t="shared" si="23"/>
        <v>0</v>
      </c>
      <c r="BV11" s="56">
        <f t="shared" si="24"/>
        <v>0</v>
      </c>
      <c r="BW11" s="56">
        <f t="shared" si="25"/>
        <v>0</v>
      </c>
      <c r="BX11" s="56">
        <f t="shared" si="26"/>
        <v>0</v>
      </c>
      <c r="BY11" s="56">
        <f t="shared" si="27"/>
        <v>0</v>
      </c>
      <c r="BZ11" s="56">
        <f t="shared" si="28"/>
        <v>0</v>
      </c>
      <c r="CA11" s="56">
        <f t="shared" si="29"/>
        <v>0</v>
      </c>
      <c r="CB11" s="56">
        <f t="shared" si="30"/>
        <v>0</v>
      </c>
      <c r="CC11" s="56">
        <f t="shared" si="31"/>
        <v>0</v>
      </c>
      <c r="CD11" s="56">
        <f t="shared" si="32"/>
        <v>0</v>
      </c>
      <c r="CE11" s="56">
        <f t="shared" si="33"/>
        <v>0</v>
      </c>
      <c r="CF11" s="56">
        <f t="shared" si="34"/>
        <v>0</v>
      </c>
      <c r="CG11" s="56">
        <f t="shared" si="35"/>
        <v>0</v>
      </c>
      <c r="CH11" s="54"/>
      <c r="CI11" s="11"/>
      <c r="CJ11" s="12">
        <f t="shared" si="73"/>
        <v>99.999999999999986</v>
      </c>
      <c r="CL11" s="60">
        <f t="shared" si="74"/>
        <v>44.645993734994207</v>
      </c>
      <c r="CM11" s="60">
        <f t="shared" si="75"/>
        <v>0</v>
      </c>
      <c r="CN11" s="60">
        <f t="shared" si="76"/>
        <v>0</v>
      </c>
      <c r="CO11" s="60">
        <f t="shared" si="77"/>
        <v>0</v>
      </c>
      <c r="CP11" s="60">
        <f t="shared" si="78"/>
        <v>0</v>
      </c>
      <c r="CQ11" s="60">
        <f t="shared" si="79"/>
        <v>0</v>
      </c>
      <c r="CR11" s="60">
        <f t="shared" si="80"/>
        <v>0</v>
      </c>
      <c r="CS11" s="60">
        <f t="shared" si="81"/>
        <v>0</v>
      </c>
      <c r="CT11" s="60">
        <f t="shared" si="82"/>
        <v>42.880484096582215</v>
      </c>
      <c r="CU11" s="60">
        <f t="shared" si="83"/>
        <v>0</v>
      </c>
      <c r="CV11" s="60">
        <f t="shared" si="84"/>
        <v>0</v>
      </c>
      <c r="CW11" s="60">
        <f t="shared" si="85"/>
        <v>0</v>
      </c>
      <c r="CX11" s="60">
        <f t="shared" si="86"/>
        <v>0</v>
      </c>
      <c r="CY11" s="60">
        <f t="shared" si="87"/>
        <v>0</v>
      </c>
      <c r="CZ11" s="60">
        <f t="shared" si="88"/>
        <v>0</v>
      </c>
      <c r="DA11" s="60">
        <f t="shared" si="89"/>
        <v>0</v>
      </c>
      <c r="DB11" s="60">
        <f t="shared" si="90"/>
        <v>0</v>
      </c>
      <c r="DC11" s="60">
        <f t="shared" si="91"/>
        <v>0</v>
      </c>
      <c r="DD11" s="60">
        <f t="shared" si="92"/>
        <v>12.473522168423582</v>
      </c>
      <c r="DE11" s="60">
        <f t="shared" si="93"/>
        <v>0</v>
      </c>
      <c r="DF11" s="54"/>
      <c r="DG11" s="21">
        <f t="shared" si="94"/>
        <v>0</v>
      </c>
      <c r="DH11" s="21">
        <f t="shared" si="95"/>
        <v>0</v>
      </c>
      <c r="DI11" s="21">
        <f t="shared" si="96"/>
        <v>0</v>
      </c>
      <c r="DJ11" s="21">
        <f t="shared" si="97"/>
        <v>0</v>
      </c>
      <c r="DK11" s="21">
        <f t="shared" si="98"/>
        <v>0</v>
      </c>
      <c r="DL11" s="21">
        <f t="shared" si="99"/>
        <v>0</v>
      </c>
      <c r="DM11" s="21">
        <f t="shared" si="100"/>
        <v>0</v>
      </c>
      <c r="DN11" s="21">
        <f t="shared" si="101"/>
        <v>0</v>
      </c>
      <c r="DO11" s="21">
        <f t="shared" si="102"/>
        <v>0</v>
      </c>
      <c r="DP11" s="21">
        <f t="shared" si="103"/>
        <v>0</v>
      </c>
      <c r="DQ11" s="21">
        <f t="shared" si="104"/>
        <v>0</v>
      </c>
      <c r="DR11" s="21">
        <f t="shared" si="105"/>
        <v>0</v>
      </c>
      <c r="DS11" s="21">
        <f t="shared" si="106"/>
        <v>0</v>
      </c>
      <c r="DT11" s="21">
        <f t="shared" si="107"/>
        <v>0</v>
      </c>
      <c r="DU11" s="21">
        <f t="shared" si="108"/>
        <v>0</v>
      </c>
      <c r="DV11" s="21">
        <f t="shared" si="109"/>
        <v>0</v>
      </c>
      <c r="DX11" s="60" t="e">
        <f t="shared" ca="1" si="72"/>
        <v>#NAME?</v>
      </c>
    </row>
    <row r="12" spans="1:128" ht="16" customHeight="1">
      <c r="B12" s="17" t="s">
        <v>25</v>
      </c>
      <c r="D12" s="18">
        <v>21</v>
      </c>
      <c r="H12" s="20">
        <f t="shared" ref="H12:H21" si="110">2*D12</f>
        <v>42</v>
      </c>
      <c r="I12" s="20"/>
      <c r="J12" s="20"/>
      <c r="K12" s="20"/>
      <c r="L12" s="20"/>
      <c r="M12" s="20"/>
      <c r="N12" s="20"/>
      <c r="O12" s="20">
        <f t="shared" ref="O12:O21" si="111">3*D12-3</f>
        <v>60</v>
      </c>
      <c r="P12" s="20"/>
      <c r="Q12" s="20"/>
      <c r="R12" s="20"/>
      <c r="S12" s="20"/>
      <c r="Y12" s="20">
        <f t="shared" ref="Y12:Y20" si="112">9*D12-6</f>
        <v>183</v>
      </c>
      <c r="Z12" s="20">
        <f t="shared" ref="Z12:Z21" si="113">4*D12-6</f>
        <v>78</v>
      </c>
      <c r="AU12" s="41" t="s">
        <v>483</v>
      </c>
      <c r="AV12" s="35"/>
      <c r="AW12" s="11">
        <f t="shared" si="0"/>
        <v>20.898728284609938</v>
      </c>
      <c r="AX12" s="11">
        <f t="shared" si="1"/>
        <v>0</v>
      </c>
      <c r="AY12" s="11">
        <f t="shared" si="2"/>
        <v>0</v>
      </c>
      <c r="AZ12" s="11">
        <f t="shared" si="3"/>
        <v>0</v>
      </c>
      <c r="BA12" s="11">
        <f t="shared" si="4"/>
        <v>0</v>
      </c>
      <c r="BB12" s="11">
        <f t="shared" si="5"/>
        <v>0</v>
      </c>
      <c r="BC12" s="11">
        <f t="shared" si="6"/>
        <v>0</v>
      </c>
      <c r="BD12" s="11">
        <f t="shared" si="7"/>
        <v>25.836595444901391</v>
      </c>
      <c r="BE12" s="11">
        <f t="shared" si="8"/>
        <v>0</v>
      </c>
      <c r="BF12" s="11">
        <f t="shared" si="9"/>
        <v>0</v>
      </c>
      <c r="BG12" s="11">
        <f t="shared" si="10"/>
        <v>0</v>
      </c>
      <c r="BH12" s="11">
        <f t="shared" si="11"/>
        <v>0</v>
      </c>
      <c r="BI12" s="11">
        <f t="shared" si="12"/>
        <v>0</v>
      </c>
      <c r="BJ12" s="56">
        <f t="shared" si="13"/>
        <v>0</v>
      </c>
      <c r="BK12" s="11">
        <f t="shared" si="14"/>
        <v>0</v>
      </c>
      <c r="BL12" s="34">
        <f t="shared" si="15"/>
        <v>0</v>
      </c>
      <c r="BM12" s="11">
        <f t="shared" si="16"/>
        <v>0</v>
      </c>
      <c r="BN12" s="11">
        <f t="shared" si="17"/>
        <v>0</v>
      </c>
      <c r="BO12" s="11">
        <f t="shared" si="18"/>
        <v>51.871921666121409</v>
      </c>
      <c r="BP12" s="11">
        <f t="shared" si="19"/>
        <v>1.3927546043672594</v>
      </c>
      <c r="BQ12" s="54"/>
      <c r="BR12" s="56">
        <f t="shared" si="20"/>
        <v>0</v>
      </c>
      <c r="BS12" s="56">
        <f t="shared" si="21"/>
        <v>0</v>
      </c>
      <c r="BT12" s="56">
        <f t="shared" si="22"/>
        <v>0</v>
      </c>
      <c r="BU12" s="56">
        <f t="shared" si="23"/>
        <v>0</v>
      </c>
      <c r="BV12" s="56">
        <f t="shared" si="24"/>
        <v>0</v>
      </c>
      <c r="BW12" s="56">
        <f t="shared" si="25"/>
        <v>0</v>
      </c>
      <c r="BX12" s="56">
        <f t="shared" si="26"/>
        <v>0</v>
      </c>
      <c r="BY12" s="56">
        <f t="shared" si="27"/>
        <v>0</v>
      </c>
      <c r="BZ12" s="56">
        <f t="shared" si="28"/>
        <v>0</v>
      </c>
      <c r="CA12" s="56">
        <f t="shared" si="29"/>
        <v>0</v>
      </c>
      <c r="CB12" s="56">
        <f t="shared" si="30"/>
        <v>0</v>
      </c>
      <c r="CC12" s="56">
        <f t="shared" si="31"/>
        <v>0</v>
      </c>
      <c r="CD12" s="56">
        <f t="shared" si="32"/>
        <v>0</v>
      </c>
      <c r="CE12" s="56">
        <f t="shared" si="33"/>
        <v>0</v>
      </c>
      <c r="CF12" s="56">
        <f t="shared" si="34"/>
        <v>0</v>
      </c>
      <c r="CG12" s="56">
        <f t="shared" si="35"/>
        <v>0</v>
      </c>
      <c r="CH12" s="54"/>
      <c r="CI12" s="11"/>
      <c r="CJ12" s="12">
        <f t="shared" si="73"/>
        <v>99.999999999999986</v>
      </c>
      <c r="CL12" s="60">
        <f t="shared" si="74"/>
        <v>44.70889754769059</v>
      </c>
      <c r="CM12" s="60">
        <f t="shared" si="75"/>
        <v>0</v>
      </c>
      <c r="CN12" s="60">
        <f t="shared" si="76"/>
        <v>0</v>
      </c>
      <c r="CO12" s="60">
        <f t="shared" si="77"/>
        <v>0</v>
      </c>
      <c r="CP12" s="60">
        <f t="shared" si="78"/>
        <v>0</v>
      </c>
      <c r="CQ12" s="60">
        <f t="shared" si="79"/>
        <v>0</v>
      </c>
      <c r="CR12" s="60">
        <f t="shared" si="80"/>
        <v>0</v>
      </c>
      <c r="CS12" s="60">
        <f t="shared" si="81"/>
        <v>0</v>
      </c>
      <c r="CT12" s="60">
        <f t="shared" si="82"/>
        <v>42.843528744570023</v>
      </c>
      <c r="CU12" s="60">
        <f t="shared" si="83"/>
        <v>0</v>
      </c>
      <c r="CV12" s="60">
        <f t="shared" si="84"/>
        <v>0</v>
      </c>
      <c r="CW12" s="60">
        <f t="shared" si="85"/>
        <v>0</v>
      </c>
      <c r="CX12" s="60">
        <f t="shared" si="86"/>
        <v>0</v>
      </c>
      <c r="CY12" s="60">
        <f t="shared" si="87"/>
        <v>0</v>
      </c>
      <c r="CZ12" s="60">
        <f t="shared" si="88"/>
        <v>0</v>
      </c>
      <c r="DA12" s="60">
        <f t="shared" si="89"/>
        <v>0</v>
      </c>
      <c r="DB12" s="60">
        <f t="shared" si="90"/>
        <v>0</v>
      </c>
      <c r="DC12" s="60">
        <f t="shared" si="91"/>
        <v>0</v>
      </c>
      <c r="DD12" s="60">
        <f t="shared" si="92"/>
        <v>12.4475737077394</v>
      </c>
      <c r="DE12" s="60">
        <f t="shared" si="93"/>
        <v>0</v>
      </c>
      <c r="DF12" s="54"/>
      <c r="DG12" s="21">
        <f t="shared" si="94"/>
        <v>0</v>
      </c>
      <c r="DH12" s="21">
        <f t="shared" si="95"/>
        <v>0</v>
      </c>
      <c r="DI12" s="21">
        <f t="shared" si="96"/>
        <v>0</v>
      </c>
      <c r="DJ12" s="21">
        <f t="shared" si="97"/>
        <v>0</v>
      </c>
      <c r="DK12" s="21">
        <f t="shared" si="98"/>
        <v>0</v>
      </c>
      <c r="DL12" s="21">
        <f t="shared" si="99"/>
        <v>0</v>
      </c>
      <c r="DM12" s="21">
        <f t="shared" si="100"/>
        <v>0</v>
      </c>
      <c r="DN12" s="21">
        <f t="shared" si="101"/>
        <v>0</v>
      </c>
      <c r="DO12" s="21">
        <f t="shared" si="102"/>
        <v>0</v>
      </c>
      <c r="DP12" s="21">
        <f t="shared" si="103"/>
        <v>0</v>
      </c>
      <c r="DQ12" s="21">
        <f t="shared" si="104"/>
        <v>0</v>
      </c>
      <c r="DR12" s="21">
        <f t="shared" si="105"/>
        <v>0</v>
      </c>
      <c r="DS12" s="21">
        <f t="shared" si="106"/>
        <v>0</v>
      </c>
      <c r="DT12" s="21">
        <f t="shared" si="107"/>
        <v>0</v>
      </c>
      <c r="DU12" s="21">
        <f t="shared" si="108"/>
        <v>0</v>
      </c>
      <c r="DV12" s="21">
        <f t="shared" si="109"/>
        <v>0</v>
      </c>
      <c r="DX12" s="60" t="e">
        <f t="shared" ca="1" si="72"/>
        <v>#NAME?</v>
      </c>
    </row>
    <row r="13" spans="1:128" ht="16" customHeight="1">
      <c r="B13" s="17" t="s">
        <v>25</v>
      </c>
      <c r="D13" s="18">
        <v>20</v>
      </c>
      <c r="H13" s="20">
        <f t="shared" si="110"/>
        <v>40</v>
      </c>
      <c r="I13" s="20"/>
      <c r="J13" s="20"/>
      <c r="K13" s="20"/>
      <c r="L13" s="20"/>
      <c r="M13" s="20"/>
      <c r="N13" s="20"/>
      <c r="O13" s="20">
        <f t="shared" si="111"/>
        <v>57</v>
      </c>
      <c r="P13" s="20"/>
      <c r="Q13" s="20"/>
      <c r="R13" s="20"/>
      <c r="S13" s="20"/>
      <c r="Y13" s="20">
        <f t="shared" si="112"/>
        <v>174</v>
      </c>
      <c r="Z13" s="20">
        <f t="shared" si="113"/>
        <v>74</v>
      </c>
      <c r="AU13" s="41" t="s">
        <v>483</v>
      </c>
      <c r="AV13" s="35"/>
      <c r="AW13" s="11">
        <f t="shared" si="0"/>
        <v>20.931168282933736</v>
      </c>
      <c r="AX13" s="11">
        <f t="shared" si="1"/>
        <v>0</v>
      </c>
      <c r="AY13" s="11">
        <f t="shared" si="2"/>
        <v>0</v>
      </c>
      <c r="AZ13" s="11">
        <f t="shared" si="3"/>
        <v>0</v>
      </c>
      <c r="BA13" s="11">
        <f t="shared" si="4"/>
        <v>0</v>
      </c>
      <c r="BB13" s="11">
        <f t="shared" si="5"/>
        <v>0</v>
      </c>
      <c r="BC13" s="11">
        <f t="shared" si="6"/>
        <v>0</v>
      </c>
      <c r="BD13" s="11">
        <f t="shared" si="7"/>
        <v>25.812008484495696</v>
      </c>
      <c r="BE13" s="11">
        <f t="shared" si="8"/>
        <v>0</v>
      </c>
      <c r="BF13" s="11">
        <f t="shared" si="9"/>
        <v>0</v>
      </c>
      <c r="BG13" s="11">
        <f t="shared" si="10"/>
        <v>0</v>
      </c>
      <c r="BH13" s="11">
        <f t="shared" si="11"/>
        <v>0</v>
      </c>
      <c r="BI13" s="11">
        <f t="shared" si="12"/>
        <v>0</v>
      </c>
      <c r="BJ13" s="56">
        <f t="shared" si="13"/>
        <v>0</v>
      </c>
      <c r="BK13" s="11">
        <f t="shared" si="14"/>
        <v>0</v>
      </c>
      <c r="BL13" s="34">
        <f t="shared" si="15"/>
        <v>0</v>
      </c>
      <c r="BM13" s="11">
        <f t="shared" si="16"/>
        <v>0</v>
      </c>
      <c r="BN13" s="11">
        <f t="shared" si="17"/>
        <v>0</v>
      </c>
      <c r="BO13" s="11">
        <f t="shared" si="18"/>
        <v>51.86727179185548</v>
      </c>
      <c r="BP13" s="11">
        <f t="shared" si="19"/>
        <v>1.3895514407150695</v>
      </c>
      <c r="BQ13" s="54"/>
      <c r="BR13" s="56">
        <f t="shared" si="20"/>
        <v>0</v>
      </c>
      <c r="BS13" s="56">
        <f t="shared" si="21"/>
        <v>0</v>
      </c>
      <c r="BT13" s="56">
        <f t="shared" si="22"/>
        <v>0</v>
      </c>
      <c r="BU13" s="56">
        <f t="shared" si="23"/>
        <v>0</v>
      </c>
      <c r="BV13" s="56">
        <f t="shared" si="24"/>
        <v>0</v>
      </c>
      <c r="BW13" s="56">
        <f t="shared" si="25"/>
        <v>0</v>
      </c>
      <c r="BX13" s="56">
        <f t="shared" si="26"/>
        <v>0</v>
      </c>
      <c r="BY13" s="56">
        <f t="shared" si="27"/>
        <v>0</v>
      </c>
      <c r="BZ13" s="56">
        <f t="shared" si="28"/>
        <v>0</v>
      </c>
      <c r="CA13" s="56">
        <f t="shared" si="29"/>
        <v>0</v>
      </c>
      <c r="CB13" s="56">
        <f t="shared" si="30"/>
        <v>0</v>
      </c>
      <c r="CC13" s="56">
        <f t="shared" si="31"/>
        <v>0</v>
      </c>
      <c r="CD13" s="56">
        <f t="shared" si="32"/>
        <v>0</v>
      </c>
      <c r="CE13" s="56">
        <f t="shared" si="33"/>
        <v>0</v>
      </c>
      <c r="CF13" s="56">
        <f t="shared" si="34"/>
        <v>0</v>
      </c>
      <c r="CG13" s="56">
        <f t="shared" si="35"/>
        <v>0</v>
      </c>
      <c r="CH13" s="54"/>
      <c r="CI13" s="11"/>
      <c r="CJ13" s="12">
        <f t="shared" si="73"/>
        <v>99.999999999999986</v>
      </c>
      <c r="CL13" s="60">
        <f t="shared" si="74"/>
        <v>44.778296790363321</v>
      </c>
      <c r="CM13" s="60">
        <f t="shared" si="75"/>
        <v>0</v>
      </c>
      <c r="CN13" s="60">
        <f t="shared" si="76"/>
        <v>0</v>
      </c>
      <c r="CO13" s="60">
        <f t="shared" si="77"/>
        <v>0</v>
      </c>
      <c r="CP13" s="60">
        <f t="shared" si="78"/>
        <v>0</v>
      </c>
      <c r="CQ13" s="60">
        <f t="shared" si="79"/>
        <v>0</v>
      </c>
      <c r="CR13" s="60">
        <f t="shared" si="80"/>
        <v>0</v>
      </c>
      <c r="CS13" s="60">
        <f t="shared" si="81"/>
        <v>0</v>
      </c>
      <c r="CT13" s="60">
        <f t="shared" si="82"/>
        <v>42.802757393320924</v>
      </c>
      <c r="CU13" s="60">
        <f t="shared" si="83"/>
        <v>0</v>
      </c>
      <c r="CV13" s="60">
        <f t="shared" si="84"/>
        <v>0</v>
      </c>
      <c r="CW13" s="60">
        <f t="shared" si="85"/>
        <v>0</v>
      </c>
      <c r="CX13" s="60">
        <f t="shared" si="86"/>
        <v>0</v>
      </c>
      <c r="CY13" s="60">
        <f t="shared" si="87"/>
        <v>0</v>
      </c>
      <c r="CZ13" s="60">
        <f t="shared" si="88"/>
        <v>0</v>
      </c>
      <c r="DA13" s="60">
        <f t="shared" si="89"/>
        <v>0</v>
      </c>
      <c r="DB13" s="60">
        <f t="shared" si="90"/>
        <v>0</v>
      </c>
      <c r="DC13" s="60">
        <f t="shared" si="91"/>
        <v>0</v>
      </c>
      <c r="DD13" s="60">
        <f t="shared" si="92"/>
        <v>12.418945816315752</v>
      </c>
      <c r="DE13" s="60">
        <f t="shared" si="93"/>
        <v>0</v>
      </c>
      <c r="DF13" s="54"/>
      <c r="DG13" s="21">
        <f t="shared" si="94"/>
        <v>0</v>
      </c>
      <c r="DH13" s="21">
        <f t="shared" si="95"/>
        <v>0</v>
      </c>
      <c r="DI13" s="21">
        <f t="shared" si="96"/>
        <v>0</v>
      </c>
      <c r="DJ13" s="21">
        <f t="shared" si="97"/>
        <v>0</v>
      </c>
      <c r="DK13" s="21">
        <f t="shared" si="98"/>
        <v>0</v>
      </c>
      <c r="DL13" s="21">
        <f t="shared" si="99"/>
        <v>0</v>
      </c>
      <c r="DM13" s="21">
        <f t="shared" si="100"/>
        <v>0</v>
      </c>
      <c r="DN13" s="21">
        <f t="shared" si="101"/>
        <v>0</v>
      </c>
      <c r="DO13" s="21">
        <f t="shared" si="102"/>
        <v>0</v>
      </c>
      <c r="DP13" s="21">
        <f t="shared" si="103"/>
        <v>0</v>
      </c>
      <c r="DQ13" s="21">
        <f t="shared" si="104"/>
        <v>0</v>
      </c>
      <c r="DR13" s="21">
        <f t="shared" si="105"/>
        <v>0</v>
      </c>
      <c r="DS13" s="21">
        <f t="shared" si="106"/>
        <v>0</v>
      </c>
      <c r="DT13" s="21">
        <f t="shared" si="107"/>
        <v>0</v>
      </c>
      <c r="DU13" s="21">
        <f t="shared" si="108"/>
        <v>0</v>
      </c>
      <c r="DV13" s="21">
        <f t="shared" si="109"/>
        <v>0</v>
      </c>
      <c r="DX13" s="60" t="e">
        <f t="shared" ca="1" si="72"/>
        <v>#NAME?</v>
      </c>
    </row>
    <row r="14" spans="1:128" ht="16" customHeight="1">
      <c r="B14" s="17" t="s">
        <v>25</v>
      </c>
      <c r="D14" s="18">
        <v>19</v>
      </c>
      <c r="H14" s="20">
        <f t="shared" si="110"/>
        <v>38</v>
      </c>
      <c r="I14" s="20"/>
      <c r="J14" s="20"/>
      <c r="K14" s="20"/>
      <c r="L14" s="20"/>
      <c r="M14" s="20"/>
      <c r="N14" s="20"/>
      <c r="O14" s="20">
        <f t="shared" si="111"/>
        <v>54</v>
      </c>
      <c r="P14" s="20"/>
      <c r="Q14" s="20"/>
      <c r="R14" s="20"/>
      <c r="S14" s="20"/>
      <c r="Y14" s="20">
        <f t="shared" si="112"/>
        <v>165</v>
      </c>
      <c r="Z14" s="20">
        <f t="shared" si="113"/>
        <v>70</v>
      </c>
      <c r="AU14" s="41" t="s">
        <v>483</v>
      </c>
      <c r="AV14" s="35"/>
      <c r="AW14" s="11">
        <f t="shared" si="0"/>
        <v>20.967140388598835</v>
      </c>
      <c r="AX14" s="11">
        <f t="shared" si="1"/>
        <v>0</v>
      </c>
      <c r="AY14" s="11">
        <f t="shared" si="2"/>
        <v>0</v>
      </c>
      <c r="AZ14" s="11">
        <f t="shared" si="3"/>
        <v>0</v>
      </c>
      <c r="BA14" s="11">
        <f t="shared" si="4"/>
        <v>0</v>
      </c>
      <c r="BB14" s="11">
        <f t="shared" si="5"/>
        <v>0</v>
      </c>
      <c r="BC14" s="11">
        <f t="shared" si="6"/>
        <v>0</v>
      </c>
      <c r="BD14" s="11">
        <f t="shared" si="7"/>
        <v>25.784744465278777</v>
      </c>
      <c r="BE14" s="11">
        <f t="shared" si="8"/>
        <v>0</v>
      </c>
      <c r="BF14" s="11">
        <f t="shared" si="9"/>
        <v>0</v>
      </c>
      <c r="BG14" s="11">
        <f t="shared" si="10"/>
        <v>0</v>
      </c>
      <c r="BH14" s="11">
        <f t="shared" si="11"/>
        <v>0</v>
      </c>
      <c r="BI14" s="11">
        <f t="shared" si="12"/>
        <v>0</v>
      </c>
      <c r="BJ14" s="56">
        <f t="shared" si="13"/>
        <v>0</v>
      </c>
      <c r="BK14" s="11">
        <f t="shared" si="14"/>
        <v>0</v>
      </c>
      <c r="BL14" s="34">
        <f t="shared" si="15"/>
        <v>0</v>
      </c>
      <c r="BM14" s="11">
        <f t="shared" si="16"/>
        <v>0</v>
      </c>
      <c r="BN14" s="11">
        <f t="shared" si="17"/>
        <v>0</v>
      </c>
      <c r="BO14" s="11">
        <f t="shared" si="18"/>
        <v>51.862115633499585</v>
      </c>
      <c r="BP14" s="11">
        <f t="shared" si="19"/>
        <v>1.38599951262281</v>
      </c>
      <c r="BQ14" s="54"/>
      <c r="BR14" s="56">
        <f t="shared" si="20"/>
        <v>0</v>
      </c>
      <c r="BS14" s="56">
        <f t="shared" si="21"/>
        <v>0</v>
      </c>
      <c r="BT14" s="56">
        <f t="shared" si="22"/>
        <v>0</v>
      </c>
      <c r="BU14" s="56">
        <f t="shared" si="23"/>
        <v>0</v>
      </c>
      <c r="BV14" s="56">
        <f t="shared" si="24"/>
        <v>0</v>
      </c>
      <c r="BW14" s="56">
        <f t="shared" si="25"/>
        <v>0</v>
      </c>
      <c r="BX14" s="56">
        <f t="shared" si="26"/>
        <v>0</v>
      </c>
      <c r="BY14" s="56">
        <f t="shared" si="27"/>
        <v>0</v>
      </c>
      <c r="BZ14" s="56">
        <f t="shared" si="28"/>
        <v>0</v>
      </c>
      <c r="CA14" s="56">
        <f t="shared" si="29"/>
        <v>0</v>
      </c>
      <c r="CB14" s="56">
        <f t="shared" si="30"/>
        <v>0</v>
      </c>
      <c r="CC14" s="56">
        <f t="shared" si="31"/>
        <v>0</v>
      </c>
      <c r="CD14" s="56">
        <f t="shared" si="32"/>
        <v>0</v>
      </c>
      <c r="CE14" s="56">
        <f t="shared" si="33"/>
        <v>0</v>
      </c>
      <c r="CF14" s="56">
        <f t="shared" si="34"/>
        <v>0</v>
      </c>
      <c r="CG14" s="56">
        <f t="shared" si="35"/>
        <v>0</v>
      </c>
      <c r="CH14" s="54"/>
      <c r="CI14" s="11"/>
      <c r="CJ14" s="12">
        <f t="shared" si="73"/>
        <v>100</v>
      </c>
      <c r="CL14" s="60">
        <f t="shared" si="74"/>
        <v>44.855252308731423</v>
      </c>
      <c r="CM14" s="60">
        <f t="shared" si="75"/>
        <v>0</v>
      </c>
      <c r="CN14" s="60">
        <f t="shared" si="76"/>
        <v>0</v>
      </c>
      <c r="CO14" s="60">
        <f t="shared" si="77"/>
        <v>0</v>
      </c>
      <c r="CP14" s="60">
        <f t="shared" si="78"/>
        <v>0</v>
      </c>
      <c r="CQ14" s="60">
        <f t="shared" si="79"/>
        <v>0</v>
      </c>
      <c r="CR14" s="60">
        <f t="shared" si="80"/>
        <v>0</v>
      </c>
      <c r="CS14" s="60">
        <f t="shared" si="81"/>
        <v>0</v>
      </c>
      <c r="CT14" s="60">
        <f t="shared" si="82"/>
        <v>42.757546806733735</v>
      </c>
      <c r="CU14" s="60">
        <f t="shared" si="83"/>
        <v>0</v>
      </c>
      <c r="CV14" s="60">
        <f t="shared" si="84"/>
        <v>0</v>
      </c>
      <c r="CW14" s="60">
        <f t="shared" si="85"/>
        <v>0</v>
      </c>
      <c r="CX14" s="60">
        <f t="shared" si="86"/>
        <v>0</v>
      </c>
      <c r="CY14" s="60">
        <f t="shared" si="87"/>
        <v>0</v>
      </c>
      <c r="CZ14" s="60">
        <f t="shared" si="88"/>
        <v>0</v>
      </c>
      <c r="DA14" s="60">
        <f t="shared" si="89"/>
        <v>0</v>
      </c>
      <c r="DB14" s="60">
        <f t="shared" si="90"/>
        <v>0</v>
      </c>
      <c r="DC14" s="60">
        <f t="shared" si="91"/>
        <v>0</v>
      </c>
      <c r="DD14" s="60">
        <f t="shared" si="92"/>
        <v>12.387200884534844</v>
      </c>
      <c r="DE14" s="60">
        <f t="shared" si="93"/>
        <v>0</v>
      </c>
      <c r="DF14" s="54"/>
      <c r="DG14" s="21">
        <f t="shared" si="94"/>
        <v>0</v>
      </c>
      <c r="DH14" s="21">
        <f t="shared" si="95"/>
        <v>0</v>
      </c>
      <c r="DI14" s="21">
        <f t="shared" si="96"/>
        <v>0</v>
      </c>
      <c r="DJ14" s="21">
        <f t="shared" si="97"/>
        <v>0</v>
      </c>
      <c r="DK14" s="21">
        <f t="shared" si="98"/>
        <v>0</v>
      </c>
      <c r="DL14" s="21">
        <f t="shared" si="99"/>
        <v>0</v>
      </c>
      <c r="DM14" s="21">
        <f t="shared" si="100"/>
        <v>0</v>
      </c>
      <c r="DN14" s="21">
        <f t="shared" si="101"/>
        <v>0</v>
      </c>
      <c r="DO14" s="21">
        <f t="shared" si="102"/>
        <v>0</v>
      </c>
      <c r="DP14" s="21">
        <f t="shared" si="103"/>
        <v>0</v>
      </c>
      <c r="DQ14" s="21">
        <f t="shared" si="104"/>
        <v>0</v>
      </c>
      <c r="DR14" s="21">
        <f t="shared" si="105"/>
        <v>0</v>
      </c>
      <c r="DS14" s="21">
        <f t="shared" si="106"/>
        <v>0</v>
      </c>
      <c r="DT14" s="21">
        <f t="shared" si="107"/>
        <v>0</v>
      </c>
      <c r="DU14" s="21">
        <f t="shared" si="108"/>
        <v>0</v>
      </c>
      <c r="DV14" s="21">
        <f t="shared" si="109"/>
        <v>0</v>
      </c>
      <c r="DX14" s="60" t="e">
        <f t="shared" ca="1" si="72"/>
        <v>#NAME?</v>
      </c>
    </row>
    <row r="15" spans="1:128" ht="16" customHeight="1">
      <c r="B15" s="17" t="s">
        <v>25</v>
      </c>
      <c r="D15" s="18">
        <v>18</v>
      </c>
      <c r="H15" s="20">
        <f t="shared" si="110"/>
        <v>36</v>
      </c>
      <c r="I15" s="20"/>
      <c r="J15" s="20"/>
      <c r="K15" s="20"/>
      <c r="L15" s="20"/>
      <c r="M15" s="20"/>
      <c r="N15" s="20"/>
      <c r="O15" s="20">
        <f t="shared" si="111"/>
        <v>51</v>
      </c>
      <c r="P15" s="20"/>
      <c r="Q15" s="20"/>
      <c r="R15" s="20"/>
      <c r="S15" s="20"/>
      <c r="Y15" s="20">
        <f t="shared" si="112"/>
        <v>156</v>
      </c>
      <c r="Z15" s="20">
        <f t="shared" si="113"/>
        <v>66</v>
      </c>
      <c r="AU15" s="41" t="s">
        <v>483</v>
      </c>
      <c r="AV15" s="35"/>
      <c r="AW15" s="11">
        <f t="shared" si="0"/>
        <v>21.007254685297333</v>
      </c>
      <c r="AX15" s="11">
        <f t="shared" si="1"/>
        <v>0</v>
      </c>
      <c r="AY15" s="11">
        <f t="shared" si="2"/>
        <v>0</v>
      </c>
      <c r="AZ15" s="11">
        <f t="shared" si="3"/>
        <v>0</v>
      </c>
      <c r="BA15" s="11">
        <f t="shared" si="4"/>
        <v>0</v>
      </c>
      <c r="BB15" s="11">
        <f t="shared" si="5"/>
        <v>0</v>
      </c>
      <c r="BC15" s="11">
        <f t="shared" si="6"/>
        <v>0</v>
      </c>
      <c r="BD15" s="11">
        <f t="shared" si="7"/>
        <v>25.754340991925186</v>
      </c>
      <c r="BE15" s="11">
        <f t="shared" si="8"/>
        <v>0</v>
      </c>
      <c r="BF15" s="11">
        <f t="shared" si="9"/>
        <v>0</v>
      </c>
      <c r="BG15" s="11">
        <f t="shared" si="10"/>
        <v>0</v>
      </c>
      <c r="BH15" s="11">
        <f t="shared" si="11"/>
        <v>0</v>
      </c>
      <c r="BI15" s="11">
        <f t="shared" si="12"/>
        <v>0</v>
      </c>
      <c r="BJ15" s="56">
        <f t="shared" si="13"/>
        <v>0</v>
      </c>
      <c r="BK15" s="11">
        <f t="shared" si="14"/>
        <v>0</v>
      </c>
      <c r="BL15" s="34">
        <f t="shared" si="15"/>
        <v>0</v>
      </c>
      <c r="BM15" s="11">
        <f t="shared" si="16"/>
        <v>0</v>
      </c>
      <c r="BN15" s="11">
        <f t="shared" si="17"/>
        <v>0</v>
      </c>
      <c r="BO15" s="11">
        <f t="shared" si="18"/>
        <v>51.85636574306951</v>
      </c>
      <c r="BP15" s="11">
        <f t="shared" si="19"/>
        <v>1.3820385797079793</v>
      </c>
      <c r="BQ15" s="54"/>
      <c r="BR15" s="56">
        <f t="shared" si="20"/>
        <v>0</v>
      </c>
      <c r="BS15" s="56">
        <f t="shared" si="21"/>
        <v>0</v>
      </c>
      <c r="BT15" s="56">
        <f t="shared" si="22"/>
        <v>0</v>
      </c>
      <c r="BU15" s="56">
        <f t="shared" si="23"/>
        <v>0</v>
      </c>
      <c r="BV15" s="56">
        <f t="shared" si="24"/>
        <v>0</v>
      </c>
      <c r="BW15" s="56">
        <f t="shared" si="25"/>
        <v>0</v>
      </c>
      <c r="BX15" s="56">
        <f t="shared" si="26"/>
        <v>0</v>
      </c>
      <c r="BY15" s="56">
        <f t="shared" si="27"/>
        <v>0</v>
      </c>
      <c r="BZ15" s="56">
        <f t="shared" si="28"/>
        <v>0</v>
      </c>
      <c r="CA15" s="56">
        <f t="shared" si="29"/>
        <v>0</v>
      </c>
      <c r="CB15" s="56">
        <f t="shared" si="30"/>
        <v>0</v>
      </c>
      <c r="CC15" s="56">
        <f t="shared" si="31"/>
        <v>0</v>
      </c>
      <c r="CD15" s="56">
        <f t="shared" si="32"/>
        <v>0</v>
      </c>
      <c r="CE15" s="56">
        <f t="shared" si="33"/>
        <v>0</v>
      </c>
      <c r="CF15" s="56">
        <f t="shared" si="34"/>
        <v>0</v>
      </c>
      <c r="CG15" s="56">
        <f t="shared" si="35"/>
        <v>0</v>
      </c>
      <c r="CH15" s="54"/>
      <c r="CI15" s="11"/>
      <c r="CJ15" s="12">
        <f t="shared" si="73"/>
        <v>100.00000000000001</v>
      </c>
      <c r="CL15" s="60">
        <f t="shared" si="74"/>
        <v>44.941069261460008</v>
      </c>
      <c r="CM15" s="60">
        <f t="shared" si="75"/>
        <v>0</v>
      </c>
      <c r="CN15" s="60">
        <f t="shared" si="76"/>
        <v>0</v>
      </c>
      <c r="CO15" s="60">
        <f t="shared" si="77"/>
        <v>0</v>
      </c>
      <c r="CP15" s="60">
        <f t="shared" si="78"/>
        <v>0</v>
      </c>
      <c r="CQ15" s="60">
        <f t="shared" si="79"/>
        <v>0</v>
      </c>
      <c r="CR15" s="60">
        <f t="shared" si="80"/>
        <v>0</v>
      </c>
      <c r="CS15" s="60">
        <f t="shared" si="81"/>
        <v>0</v>
      </c>
      <c r="CT15" s="60">
        <f t="shared" si="82"/>
        <v>42.707130217329102</v>
      </c>
      <c r="CU15" s="60">
        <f t="shared" si="83"/>
        <v>0</v>
      </c>
      <c r="CV15" s="60">
        <f t="shared" si="84"/>
        <v>0</v>
      </c>
      <c r="CW15" s="60">
        <f t="shared" si="85"/>
        <v>0</v>
      </c>
      <c r="CX15" s="60">
        <f t="shared" si="86"/>
        <v>0</v>
      </c>
      <c r="CY15" s="60">
        <f t="shared" si="87"/>
        <v>0</v>
      </c>
      <c r="CZ15" s="60">
        <f t="shared" si="88"/>
        <v>0</v>
      </c>
      <c r="DA15" s="60">
        <f t="shared" si="89"/>
        <v>0</v>
      </c>
      <c r="DB15" s="60">
        <f t="shared" si="90"/>
        <v>0</v>
      </c>
      <c r="DC15" s="60">
        <f t="shared" si="91"/>
        <v>0</v>
      </c>
      <c r="DD15" s="60">
        <f t="shared" si="92"/>
        <v>12.35180052121089</v>
      </c>
      <c r="DE15" s="60">
        <f t="shared" si="93"/>
        <v>0</v>
      </c>
      <c r="DF15" s="54"/>
      <c r="DG15" s="21">
        <f t="shared" si="94"/>
        <v>0</v>
      </c>
      <c r="DH15" s="21">
        <f t="shared" si="95"/>
        <v>0</v>
      </c>
      <c r="DI15" s="21">
        <f t="shared" si="96"/>
        <v>0</v>
      </c>
      <c r="DJ15" s="21">
        <f t="shared" si="97"/>
        <v>0</v>
      </c>
      <c r="DK15" s="21">
        <f t="shared" si="98"/>
        <v>0</v>
      </c>
      <c r="DL15" s="21">
        <f t="shared" si="99"/>
        <v>0</v>
      </c>
      <c r="DM15" s="21">
        <f t="shared" si="100"/>
        <v>0</v>
      </c>
      <c r="DN15" s="21">
        <f t="shared" si="101"/>
        <v>0</v>
      </c>
      <c r="DO15" s="21">
        <f t="shared" si="102"/>
        <v>0</v>
      </c>
      <c r="DP15" s="21">
        <f t="shared" si="103"/>
        <v>0</v>
      </c>
      <c r="DQ15" s="21">
        <f t="shared" si="104"/>
        <v>0</v>
      </c>
      <c r="DR15" s="21">
        <f t="shared" si="105"/>
        <v>0</v>
      </c>
      <c r="DS15" s="21">
        <f t="shared" si="106"/>
        <v>0</v>
      </c>
      <c r="DT15" s="21">
        <f t="shared" si="107"/>
        <v>0</v>
      </c>
      <c r="DU15" s="21">
        <f t="shared" si="108"/>
        <v>0</v>
      </c>
      <c r="DV15" s="21">
        <f t="shared" si="109"/>
        <v>0</v>
      </c>
      <c r="DX15" s="60" t="e">
        <f t="shared" ca="1" si="72"/>
        <v>#NAME?</v>
      </c>
    </row>
    <row r="16" spans="1:128" ht="16" customHeight="1">
      <c r="B16" s="17" t="s">
        <v>25</v>
      </c>
      <c r="D16" s="18">
        <v>17</v>
      </c>
      <c r="H16" s="20">
        <f t="shared" si="110"/>
        <v>34</v>
      </c>
      <c r="I16" s="20"/>
      <c r="J16" s="20"/>
      <c r="K16" s="20"/>
      <c r="L16" s="20"/>
      <c r="M16" s="20"/>
      <c r="N16" s="20"/>
      <c r="O16" s="20">
        <f t="shared" si="111"/>
        <v>48</v>
      </c>
      <c r="P16" s="20"/>
      <c r="Q16" s="20"/>
      <c r="R16" s="20"/>
      <c r="S16" s="20"/>
      <c r="Y16" s="20">
        <f t="shared" si="112"/>
        <v>147</v>
      </c>
      <c r="Z16" s="20">
        <f t="shared" si="113"/>
        <v>62</v>
      </c>
      <c r="AU16" s="41" t="s">
        <v>483</v>
      </c>
      <c r="AV16" s="35"/>
      <c r="AW16" s="11">
        <f t="shared" si="0"/>
        <v>21.052270342733124</v>
      </c>
      <c r="AX16" s="11">
        <f t="shared" si="1"/>
        <v>0</v>
      </c>
      <c r="AY16" s="11">
        <f t="shared" si="2"/>
        <v>0</v>
      </c>
      <c r="AZ16" s="11">
        <f t="shared" si="3"/>
        <v>0</v>
      </c>
      <c r="BA16" s="11">
        <f t="shared" si="4"/>
        <v>0</v>
      </c>
      <c r="BB16" s="11">
        <f t="shared" si="5"/>
        <v>0</v>
      </c>
      <c r="BC16" s="11">
        <f t="shared" si="6"/>
        <v>0</v>
      </c>
      <c r="BD16" s="11">
        <f t="shared" si="7"/>
        <v>25.720222673669969</v>
      </c>
      <c r="BE16" s="11">
        <f t="shared" si="8"/>
        <v>0</v>
      </c>
      <c r="BF16" s="11">
        <f t="shared" si="9"/>
        <v>0</v>
      </c>
      <c r="BG16" s="11">
        <f t="shared" si="10"/>
        <v>0</v>
      </c>
      <c r="BH16" s="11">
        <f t="shared" si="11"/>
        <v>0</v>
      </c>
      <c r="BI16" s="11">
        <f t="shared" si="12"/>
        <v>0</v>
      </c>
      <c r="BJ16" s="56">
        <f t="shared" si="13"/>
        <v>0</v>
      </c>
      <c r="BK16" s="11">
        <f t="shared" si="14"/>
        <v>0</v>
      </c>
      <c r="BL16" s="34">
        <f t="shared" si="15"/>
        <v>0</v>
      </c>
      <c r="BM16" s="11">
        <f t="shared" si="16"/>
        <v>0</v>
      </c>
      <c r="BN16" s="11">
        <f t="shared" si="17"/>
        <v>0</v>
      </c>
      <c r="BO16" s="11">
        <f t="shared" si="18"/>
        <v>51.849913302937281</v>
      </c>
      <c r="BP16" s="11">
        <f t="shared" si="19"/>
        <v>1.3775936806596345</v>
      </c>
      <c r="BQ16" s="54"/>
      <c r="BR16" s="56">
        <f t="shared" si="20"/>
        <v>0</v>
      </c>
      <c r="BS16" s="56">
        <f t="shared" si="21"/>
        <v>0</v>
      </c>
      <c r="BT16" s="56">
        <f t="shared" si="22"/>
        <v>0</v>
      </c>
      <c r="BU16" s="56">
        <f t="shared" si="23"/>
        <v>0</v>
      </c>
      <c r="BV16" s="56">
        <f t="shared" si="24"/>
        <v>0</v>
      </c>
      <c r="BW16" s="56">
        <f t="shared" si="25"/>
        <v>0</v>
      </c>
      <c r="BX16" s="56">
        <f t="shared" si="26"/>
        <v>0</v>
      </c>
      <c r="BY16" s="56">
        <f t="shared" si="27"/>
        <v>0</v>
      </c>
      <c r="BZ16" s="56">
        <f t="shared" si="28"/>
        <v>0</v>
      </c>
      <c r="CA16" s="56">
        <f t="shared" si="29"/>
        <v>0</v>
      </c>
      <c r="CB16" s="56">
        <f t="shared" si="30"/>
        <v>0</v>
      </c>
      <c r="CC16" s="56">
        <f t="shared" si="31"/>
        <v>0</v>
      </c>
      <c r="CD16" s="56">
        <f t="shared" si="32"/>
        <v>0</v>
      </c>
      <c r="CE16" s="56">
        <f t="shared" si="33"/>
        <v>0</v>
      </c>
      <c r="CF16" s="56">
        <f t="shared" si="34"/>
        <v>0</v>
      </c>
      <c r="CG16" s="56">
        <f t="shared" si="35"/>
        <v>0</v>
      </c>
      <c r="CH16" s="54"/>
      <c r="CI16" s="11"/>
      <c r="CJ16" s="12">
        <f t="shared" si="73"/>
        <v>100</v>
      </c>
      <c r="CL16" s="60">
        <f t="shared" si="74"/>
        <v>45.037371748532209</v>
      </c>
      <c r="CM16" s="60">
        <f t="shared" si="75"/>
        <v>0</v>
      </c>
      <c r="CN16" s="60">
        <f t="shared" si="76"/>
        <v>0</v>
      </c>
      <c r="CO16" s="60">
        <f t="shared" si="77"/>
        <v>0</v>
      </c>
      <c r="CP16" s="60">
        <f t="shared" si="78"/>
        <v>0</v>
      </c>
      <c r="CQ16" s="60">
        <f t="shared" si="79"/>
        <v>0</v>
      </c>
      <c r="CR16" s="60">
        <f t="shared" si="80"/>
        <v>0</v>
      </c>
      <c r="CS16" s="60">
        <f t="shared" si="81"/>
        <v>0</v>
      </c>
      <c r="CT16" s="60">
        <f t="shared" si="82"/>
        <v>42.650553482837964</v>
      </c>
      <c r="CU16" s="60">
        <f t="shared" si="83"/>
        <v>0</v>
      </c>
      <c r="CV16" s="60">
        <f t="shared" si="84"/>
        <v>0</v>
      </c>
      <c r="CW16" s="60">
        <f t="shared" si="85"/>
        <v>0</v>
      </c>
      <c r="CX16" s="60">
        <f t="shared" si="86"/>
        <v>0</v>
      </c>
      <c r="CY16" s="60">
        <f t="shared" si="87"/>
        <v>0</v>
      </c>
      <c r="CZ16" s="60">
        <f t="shared" si="88"/>
        <v>0</v>
      </c>
      <c r="DA16" s="60">
        <f t="shared" si="89"/>
        <v>0</v>
      </c>
      <c r="DB16" s="60">
        <f t="shared" si="90"/>
        <v>0</v>
      </c>
      <c r="DC16" s="60">
        <f t="shared" si="91"/>
        <v>0</v>
      </c>
      <c r="DD16" s="60">
        <f t="shared" si="92"/>
        <v>12.312074768629822</v>
      </c>
      <c r="DE16" s="60">
        <f t="shared" si="93"/>
        <v>0</v>
      </c>
      <c r="DF16" s="54"/>
      <c r="DG16" s="21">
        <f t="shared" si="94"/>
        <v>0</v>
      </c>
      <c r="DH16" s="21">
        <f t="shared" si="95"/>
        <v>0</v>
      </c>
      <c r="DI16" s="21">
        <f t="shared" si="96"/>
        <v>0</v>
      </c>
      <c r="DJ16" s="21">
        <f t="shared" si="97"/>
        <v>0</v>
      </c>
      <c r="DK16" s="21">
        <f t="shared" si="98"/>
        <v>0</v>
      </c>
      <c r="DL16" s="21">
        <f t="shared" si="99"/>
        <v>0</v>
      </c>
      <c r="DM16" s="21">
        <f t="shared" si="100"/>
        <v>0</v>
      </c>
      <c r="DN16" s="21">
        <f t="shared" si="101"/>
        <v>0</v>
      </c>
      <c r="DO16" s="21">
        <f t="shared" si="102"/>
        <v>0</v>
      </c>
      <c r="DP16" s="21">
        <f t="shared" si="103"/>
        <v>0</v>
      </c>
      <c r="DQ16" s="21">
        <f t="shared" si="104"/>
        <v>0</v>
      </c>
      <c r="DR16" s="21">
        <f t="shared" si="105"/>
        <v>0</v>
      </c>
      <c r="DS16" s="21">
        <f t="shared" si="106"/>
        <v>0</v>
      </c>
      <c r="DT16" s="21">
        <f t="shared" si="107"/>
        <v>0</v>
      </c>
      <c r="DU16" s="21">
        <f t="shared" si="108"/>
        <v>0</v>
      </c>
      <c r="DV16" s="21">
        <f t="shared" si="109"/>
        <v>0</v>
      </c>
      <c r="DX16" s="60" t="e">
        <f t="shared" ca="1" si="72"/>
        <v>#NAME?</v>
      </c>
    </row>
    <row r="17" spans="1:128" ht="16" customHeight="1">
      <c r="B17" s="17" t="s">
        <v>25</v>
      </c>
      <c r="D17" s="18">
        <v>16</v>
      </c>
      <c r="H17" s="20">
        <f t="shared" si="110"/>
        <v>32</v>
      </c>
      <c r="I17" s="20"/>
      <c r="J17" s="20"/>
      <c r="K17" s="20"/>
      <c r="L17" s="20"/>
      <c r="M17" s="20"/>
      <c r="N17" s="20"/>
      <c r="O17" s="20">
        <f t="shared" si="111"/>
        <v>45</v>
      </c>
      <c r="P17" s="20"/>
      <c r="Q17" s="20"/>
      <c r="R17" s="20"/>
      <c r="S17" s="20"/>
      <c r="Y17" s="20">
        <f t="shared" si="112"/>
        <v>138</v>
      </c>
      <c r="Z17" s="20">
        <f t="shared" si="113"/>
        <v>58</v>
      </c>
      <c r="AU17" s="41" t="s">
        <v>483</v>
      </c>
      <c r="AV17" s="35"/>
      <c r="AW17" s="11">
        <f t="shared" si="0"/>
        <v>21.103144119951864</v>
      </c>
      <c r="AX17" s="11">
        <f t="shared" si="1"/>
        <v>0</v>
      </c>
      <c r="AY17" s="11">
        <f t="shared" si="2"/>
        <v>0</v>
      </c>
      <c r="AZ17" s="11">
        <f t="shared" si="3"/>
        <v>0</v>
      </c>
      <c r="BA17" s="11">
        <f t="shared" si="4"/>
        <v>0</v>
      </c>
      <c r="BB17" s="11">
        <f t="shared" si="5"/>
        <v>0</v>
      </c>
      <c r="BC17" s="11">
        <f t="shared" si="6"/>
        <v>0</v>
      </c>
      <c r="BD17" s="11">
        <f t="shared" si="7"/>
        <v>25.681664362609652</v>
      </c>
      <c r="BE17" s="11">
        <f t="shared" si="8"/>
        <v>0</v>
      </c>
      <c r="BF17" s="11">
        <f t="shared" si="9"/>
        <v>0</v>
      </c>
      <c r="BG17" s="11">
        <f t="shared" si="10"/>
        <v>0</v>
      </c>
      <c r="BH17" s="11">
        <f t="shared" si="11"/>
        <v>0</v>
      </c>
      <c r="BI17" s="11">
        <f t="shared" si="12"/>
        <v>0</v>
      </c>
      <c r="BJ17" s="56">
        <f t="shared" si="13"/>
        <v>0</v>
      </c>
      <c r="BK17" s="11">
        <f t="shared" si="14"/>
        <v>0</v>
      </c>
      <c r="BL17" s="34">
        <f t="shared" si="15"/>
        <v>0</v>
      </c>
      <c r="BM17" s="11">
        <f t="shared" si="16"/>
        <v>0</v>
      </c>
      <c r="BN17" s="11">
        <f t="shared" si="17"/>
        <v>0</v>
      </c>
      <c r="BO17" s="11">
        <f t="shared" si="18"/>
        <v>51.84262117347604</v>
      </c>
      <c r="BP17" s="11">
        <f t="shared" si="19"/>
        <v>1.3725703439624455</v>
      </c>
      <c r="BQ17" s="54"/>
      <c r="BR17" s="56">
        <f t="shared" si="20"/>
        <v>0</v>
      </c>
      <c r="BS17" s="56">
        <f t="shared" si="21"/>
        <v>0</v>
      </c>
      <c r="BT17" s="56">
        <f t="shared" si="22"/>
        <v>0</v>
      </c>
      <c r="BU17" s="56">
        <f t="shared" si="23"/>
        <v>0</v>
      </c>
      <c r="BV17" s="56">
        <f t="shared" si="24"/>
        <v>0</v>
      </c>
      <c r="BW17" s="56">
        <f t="shared" si="25"/>
        <v>0</v>
      </c>
      <c r="BX17" s="56">
        <f t="shared" si="26"/>
        <v>0</v>
      </c>
      <c r="BY17" s="56">
        <f t="shared" si="27"/>
        <v>0</v>
      </c>
      <c r="BZ17" s="56">
        <f t="shared" si="28"/>
        <v>0</v>
      </c>
      <c r="CA17" s="56">
        <f t="shared" si="29"/>
        <v>0</v>
      </c>
      <c r="CB17" s="56">
        <f t="shared" si="30"/>
        <v>0</v>
      </c>
      <c r="CC17" s="56">
        <f t="shared" si="31"/>
        <v>0</v>
      </c>
      <c r="CD17" s="56">
        <f t="shared" si="32"/>
        <v>0</v>
      </c>
      <c r="CE17" s="56">
        <f t="shared" si="33"/>
        <v>0</v>
      </c>
      <c r="CF17" s="56">
        <f t="shared" si="34"/>
        <v>0</v>
      </c>
      <c r="CG17" s="56">
        <f t="shared" si="35"/>
        <v>0</v>
      </c>
      <c r="CH17" s="54"/>
      <c r="CI17" s="11"/>
      <c r="CJ17" s="12">
        <f t="shared" si="73"/>
        <v>100</v>
      </c>
      <c r="CL17" s="60">
        <f t="shared" si="74"/>
        <v>45.146206574946049</v>
      </c>
      <c r="CM17" s="60">
        <f t="shared" si="75"/>
        <v>0</v>
      </c>
      <c r="CN17" s="60">
        <f t="shared" si="76"/>
        <v>0</v>
      </c>
      <c r="CO17" s="60">
        <f t="shared" si="77"/>
        <v>0</v>
      </c>
      <c r="CP17" s="60">
        <f t="shared" si="78"/>
        <v>0</v>
      </c>
      <c r="CQ17" s="60">
        <f t="shared" si="79"/>
        <v>0</v>
      </c>
      <c r="CR17" s="60">
        <f t="shared" si="80"/>
        <v>0</v>
      </c>
      <c r="CS17" s="60">
        <f t="shared" si="81"/>
        <v>0</v>
      </c>
      <c r="CT17" s="60">
        <f t="shared" si="82"/>
        <v>42.586614126081898</v>
      </c>
      <c r="CU17" s="60">
        <f t="shared" si="83"/>
        <v>0</v>
      </c>
      <c r="CV17" s="60">
        <f t="shared" si="84"/>
        <v>0</v>
      </c>
      <c r="CW17" s="60">
        <f t="shared" si="85"/>
        <v>0</v>
      </c>
      <c r="CX17" s="60">
        <f t="shared" si="86"/>
        <v>0</v>
      </c>
      <c r="CY17" s="60">
        <f t="shared" si="87"/>
        <v>0</v>
      </c>
      <c r="CZ17" s="60">
        <f t="shared" si="88"/>
        <v>0</v>
      </c>
      <c r="DA17" s="60">
        <f t="shared" si="89"/>
        <v>0</v>
      </c>
      <c r="DB17" s="60">
        <f t="shared" si="90"/>
        <v>0</v>
      </c>
      <c r="DC17" s="60">
        <f t="shared" si="91"/>
        <v>0</v>
      </c>
      <c r="DD17" s="60">
        <f t="shared" si="92"/>
        <v>12.267179298972033</v>
      </c>
      <c r="DE17" s="60">
        <f t="shared" si="93"/>
        <v>0</v>
      </c>
      <c r="DF17" s="54"/>
      <c r="DG17" s="21">
        <f t="shared" si="94"/>
        <v>0</v>
      </c>
      <c r="DH17" s="21">
        <f t="shared" si="95"/>
        <v>0</v>
      </c>
      <c r="DI17" s="21">
        <f t="shared" si="96"/>
        <v>0</v>
      </c>
      <c r="DJ17" s="21">
        <f t="shared" si="97"/>
        <v>0</v>
      </c>
      <c r="DK17" s="21">
        <f t="shared" si="98"/>
        <v>0</v>
      </c>
      <c r="DL17" s="21">
        <f t="shared" si="99"/>
        <v>0</v>
      </c>
      <c r="DM17" s="21">
        <f t="shared" si="100"/>
        <v>0</v>
      </c>
      <c r="DN17" s="21">
        <f t="shared" si="101"/>
        <v>0</v>
      </c>
      <c r="DO17" s="21">
        <f t="shared" si="102"/>
        <v>0</v>
      </c>
      <c r="DP17" s="21">
        <f t="shared" si="103"/>
        <v>0</v>
      </c>
      <c r="DQ17" s="21">
        <f t="shared" si="104"/>
        <v>0</v>
      </c>
      <c r="DR17" s="21">
        <f t="shared" si="105"/>
        <v>0</v>
      </c>
      <c r="DS17" s="21">
        <f t="shared" si="106"/>
        <v>0</v>
      </c>
      <c r="DT17" s="21">
        <f t="shared" si="107"/>
        <v>0</v>
      </c>
      <c r="DU17" s="21">
        <f t="shared" si="108"/>
        <v>0</v>
      </c>
      <c r="DV17" s="21">
        <f t="shared" si="109"/>
        <v>0</v>
      </c>
      <c r="DX17" s="60" t="e">
        <f t="shared" ca="1" si="72"/>
        <v>#NAME?</v>
      </c>
    </row>
    <row r="18" spans="1:128" ht="16" customHeight="1">
      <c r="B18" s="17" t="s">
        <v>25</v>
      </c>
      <c r="D18" s="18">
        <v>15</v>
      </c>
      <c r="H18" s="20">
        <f t="shared" si="110"/>
        <v>30</v>
      </c>
      <c r="I18" s="20"/>
      <c r="J18" s="20"/>
      <c r="K18" s="20"/>
      <c r="L18" s="20"/>
      <c r="M18" s="20"/>
      <c r="N18" s="20"/>
      <c r="O18" s="20">
        <f t="shared" si="111"/>
        <v>42</v>
      </c>
      <c r="P18" s="20"/>
      <c r="Q18" s="20"/>
      <c r="R18" s="20"/>
      <c r="S18" s="20"/>
      <c r="Y18" s="20">
        <f t="shared" si="112"/>
        <v>129</v>
      </c>
      <c r="Z18" s="20">
        <f t="shared" si="113"/>
        <v>54</v>
      </c>
      <c r="AU18" s="41" t="s">
        <v>483</v>
      </c>
      <c r="AV18" s="35"/>
      <c r="AW18" s="11">
        <f t="shared" si="0"/>
        <v>21.161099122504737</v>
      </c>
      <c r="AX18" s="11">
        <f t="shared" si="1"/>
        <v>0</v>
      </c>
      <c r="AY18" s="11">
        <f t="shared" si="2"/>
        <v>0</v>
      </c>
      <c r="AZ18" s="11">
        <f t="shared" si="3"/>
        <v>0</v>
      </c>
      <c r="BA18" s="11">
        <f t="shared" si="4"/>
        <v>0</v>
      </c>
      <c r="BB18" s="11">
        <f t="shared" si="5"/>
        <v>0</v>
      </c>
      <c r="BC18" s="11">
        <f t="shared" si="6"/>
        <v>0</v>
      </c>
      <c r="BD18" s="11">
        <f t="shared" si="7"/>
        <v>25.637739041194521</v>
      </c>
      <c r="BE18" s="11">
        <f t="shared" si="8"/>
        <v>0</v>
      </c>
      <c r="BF18" s="11">
        <f t="shared" si="9"/>
        <v>0</v>
      </c>
      <c r="BG18" s="11">
        <f t="shared" si="10"/>
        <v>0</v>
      </c>
      <c r="BH18" s="11">
        <f t="shared" si="11"/>
        <v>0</v>
      </c>
      <c r="BI18" s="11">
        <f t="shared" si="12"/>
        <v>0</v>
      </c>
      <c r="BJ18" s="56">
        <f t="shared" si="13"/>
        <v>0</v>
      </c>
      <c r="BK18" s="11">
        <f t="shared" si="14"/>
        <v>0</v>
      </c>
      <c r="BL18" s="34">
        <f t="shared" si="15"/>
        <v>0</v>
      </c>
      <c r="BM18" s="11">
        <f t="shared" si="16"/>
        <v>0</v>
      </c>
      <c r="BN18" s="11">
        <f t="shared" si="17"/>
        <v>0</v>
      </c>
      <c r="BO18" s="11">
        <f t="shared" si="18"/>
        <v>51.834314037567403</v>
      </c>
      <c r="BP18" s="11">
        <f t="shared" si="19"/>
        <v>1.3668477987333434</v>
      </c>
      <c r="BQ18" s="54"/>
      <c r="BR18" s="56">
        <f t="shared" si="20"/>
        <v>0</v>
      </c>
      <c r="BS18" s="56">
        <f t="shared" si="21"/>
        <v>0</v>
      </c>
      <c r="BT18" s="56">
        <f t="shared" si="22"/>
        <v>0</v>
      </c>
      <c r="BU18" s="56">
        <f t="shared" si="23"/>
        <v>0</v>
      </c>
      <c r="BV18" s="56">
        <f t="shared" si="24"/>
        <v>0</v>
      </c>
      <c r="BW18" s="56">
        <f t="shared" si="25"/>
        <v>0</v>
      </c>
      <c r="BX18" s="56">
        <f t="shared" si="26"/>
        <v>0</v>
      </c>
      <c r="BY18" s="56">
        <f t="shared" si="27"/>
        <v>0</v>
      </c>
      <c r="BZ18" s="56">
        <f t="shared" si="28"/>
        <v>0</v>
      </c>
      <c r="CA18" s="56">
        <f t="shared" si="29"/>
        <v>0</v>
      </c>
      <c r="CB18" s="56">
        <f t="shared" si="30"/>
        <v>0</v>
      </c>
      <c r="CC18" s="56">
        <f t="shared" si="31"/>
        <v>0</v>
      </c>
      <c r="CD18" s="56">
        <f t="shared" si="32"/>
        <v>0</v>
      </c>
      <c r="CE18" s="56">
        <f t="shared" si="33"/>
        <v>0</v>
      </c>
      <c r="CF18" s="56">
        <f t="shared" si="34"/>
        <v>0</v>
      </c>
      <c r="CG18" s="56">
        <f t="shared" si="35"/>
        <v>0</v>
      </c>
      <c r="CH18" s="54"/>
      <c r="CI18" s="11"/>
      <c r="CJ18" s="12">
        <f t="shared" si="73"/>
        <v>100</v>
      </c>
      <c r="CL18" s="60">
        <f t="shared" si="74"/>
        <v>45.270190343655322</v>
      </c>
      <c r="CM18" s="60">
        <f t="shared" si="75"/>
        <v>0</v>
      </c>
      <c r="CN18" s="60">
        <f t="shared" si="76"/>
        <v>0</v>
      </c>
      <c r="CO18" s="60">
        <f t="shared" si="77"/>
        <v>0</v>
      </c>
      <c r="CP18" s="60">
        <f t="shared" si="78"/>
        <v>0</v>
      </c>
      <c r="CQ18" s="60">
        <f t="shared" si="79"/>
        <v>0</v>
      </c>
      <c r="CR18" s="60">
        <f t="shared" si="80"/>
        <v>0</v>
      </c>
      <c r="CS18" s="60">
        <f t="shared" si="81"/>
        <v>0</v>
      </c>
      <c r="CT18" s="60">
        <f t="shared" si="82"/>
        <v>42.513774919362191</v>
      </c>
      <c r="CU18" s="60">
        <f t="shared" si="83"/>
        <v>0</v>
      </c>
      <c r="CV18" s="60">
        <f t="shared" si="84"/>
        <v>0</v>
      </c>
      <c r="CW18" s="60">
        <f t="shared" si="85"/>
        <v>0</v>
      </c>
      <c r="CX18" s="60">
        <f t="shared" si="86"/>
        <v>0</v>
      </c>
      <c r="CY18" s="60">
        <f t="shared" si="87"/>
        <v>0</v>
      </c>
      <c r="CZ18" s="60">
        <f t="shared" si="88"/>
        <v>0</v>
      </c>
      <c r="DA18" s="60">
        <f t="shared" si="89"/>
        <v>0</v>
      </c>
      <c r="DB18" s="60">
        <f t="shared" si="90"/>
        <v>0</v>
      </c>
      <c r="DC18" s="60">
        <f t="shared" si="91"/>
        <v>0</v>
      </c>
      <c r="DD18" s="60">
        <f t="shared" si="92"/>
        <v>12.216034736982484</v>
      </c>
      <c r="DE18" s="60">
        <f t="shared" si="93"/>
        <v>0</v>
      </c>
      <c r="DF18" s="54"/>
      <c r="DG18" s="21">
        <f t="shared" si="94"/>
        <v>0</v>
      </c>
      <c r="DH18" s="21">
        <f t="shared" si="95"/>
        <v>0</v>
      </c>
      <c r="DI18" s="21">
        <f t="shared" si="96"/>
        <v>0</v>
      </c>
      <c r="DJ18" s="21">
        <f t="shared" si="97"/>
        <v>0</v>
      </c>
      <c r="DK18" s="21">
        <f t="shared" si="98"/>
        <v>0</v>
      </c>
      <c r="DL18" s="21">
        <f t="shared" si="99"/>
        <v>0</v>
      </c>
      <c r="DM18" s="21">
        <f t="shared" si="100"/>
        <v>0</v>
      </c>
      <c r="DN18" s="21">
        <f t="shared" si="101"/>
        <v>0</v>
      </c>
      <c r="DO18" s="21">
        <f t="shared" si="102"/>
        <v>0</v>
      </c>
      <c r="DP18" s="21">
        <f t="shared" si="103"/>
        <v>0</v>
      </c>
      <c r="DQ18" s="21">
        <f t="shared" si="104"/>
        <v>0</v>
      </c>
      <c r="DR18" s="21">
        <f t="shared" si="105"/>
        <v>0</v>
      </c>
      <c r="DS18" s="21">
        <f t="shared" si="106"/>
        <v>0</v>
      </c>
      <c r="DT18" s="21">
        <f t="shared" si="107"/>
        <v>0</v>
      </c>
      <c r="DU18" s="21">
        <f t="shared" si="108"/>
        <v>0</v>
      </c>
      <c r="DV18" s="21">
        <f t="shared" si="109"/>
        <v>0</v>
      </c>
      <c r="DX18" s="60" t="e">
        <f t="shared" ca="1" si="72"/>
        <v>#NAME?</v>
      </c>
    </row>
    <row r="19" spans="1:128" ht="16" customHeight="1">
      <c r="B19" s="17" t="s">
        <v>25</v>
      </c>
      <c r="D19" s="18">
        <v>14</v>
      </c>
      <c r="H19" s="20">
        <f t="shared" si="110"/>
        <v>28</v>
      </c>
      <c r="I19" s="20"/>
      <c r="J19" s="20"/>
      <c r="K19" s="20"/>
      <c r="L19" s="20"/>
      <c r="M19" s="20"/>
      <c r="N19" s="20"/>
      <c r="O19" s="20">
        <f t="shared" si="111"/>
        <v>39</v>
      </c>
      <c r="P19" s="20"/>
      <c r="Q19" s="20"/>
      <c r="R19" s="20"/>
      <c r="S19" s="20"/>
      <c r="Y19" s="20">
        <f t="shared" si="112"/>
        <v>120</v>
      </c>
      <c r="Z19" s="20">
        <f t="shared" si="113"/>
        <v>50</v>
      </c>
      <c r="AU19" s="41" t="s">
        <v>483</v>
      </c>
      <c r="AV19" s="35"/>
      <c r="AW19" s="11">
        <f t="shared" si="0"/>
        <v>21.227724418628821</v>
      </c>
      <c r="AX19" s="11">
        <f t="shared" si="1"/>
        <v>0</v>
      </c>
      <c r="AY19" s="11">
        <f t="shared" si="2"/>
        <v>0</v>
      </c>
      <c r="AZ19" s="11">
        <f t="shared" si="3"/>
        <v>0</v>
      </c>
      <c r="BA19" s="11">
        <f t="shared" si="4"/>
        <v>0</v>
      </c>
      <c r="BB19" s="11">
        <f t="shared" si="5"/>
        <v>0</v>
      </c>
      <c r="BC19" s="11">
        <f t="shared" si="6"/>
        <v>0</v>
      </c>
      <c r="BD19" s="11">
        <f t="shared" si="7"/>
        <v>25.587242321019957</v>
      </c>
      <c r="BE19" s="11">
        <f t="shared" si="8"/>
        <v>0</v>
      </c>
      <c r="BF19" s="11">
        <f t="shared" si="9"/>
        <v>0</v>
      </c>
      <c r="BG19" s="11">
        <f t="shared" si="10"/>
        <v>0</v>
      </c>
      <c r="BH19" s="11">
        <f t="shared" si="11"/>
        <v>0</v>
      </c>
      <c r="BI19" s="11">
        <f t="shared" si="12"/>
        <v>0</v>
      </c>
      <c r="BJ19" s="56">
        <f t="shared" si="13"/>
        <v>0</v>
      </c>
      <c r="BK19" s="11">
        <f t="shared" si="14"/>
        <v>0</v>
      </c>
      <c r="BL19" s="34">
        <f t="shared" si="15"/>
        <v>0</v>
      </c>
      <c r="BM19" s="11">
        <f t="shared" si="16"/>
        <v>0</v>
      </c>
      <c r="BN19" s="11">
        <f t="shared" si="17"/>
        <v>0</v>
      </c>
      <c r="BO19" s="11">
        <f t="shared" si="18"/>
        <v>51.824764121848723</v>
      </c>
      <c r="BP19" s="11">
        <f t="shared" si="19"/>
        <v>1.3602691385025112</v>
      </c>
      <c r="BQ19" s="54"/>
      <c r="BR19" s="56">
        <f t="shared" si="20"/>
        <v>0</v>
      </c>
      <c r="BS19" s="56">
        <f t="shared" si="21"/>
        <v>0</v>
      </c>
      <c r="BT19" s="56">
        <f t="shared" si="22"/>
        <v>0</v>
      </c>
      <c r="BU19" s="56">
        <f t="shared" si="23"/>
        <v>0</v>
      </c>
      <c r="BV19" s="56">
        <f t="shared" si="24"/>
        <v>0</v>
      </c>
      <c r="BW19" s="56">
        <f t="shared" si="25"/>
        <v>0</v>
      </c>
      <c r="BX19" s="56">
        <f t="shared" si="26"/>
        <v>0</v>
      </c>
      <c r="BY19" s="56">
        <f t="shared" si="27"/>
        <v>0</v>
      </c>
      <c r="BZ19" s="56">
        <f t="shared" si="28"/>
        <v>0</v>
      </c>
      <c r="CA19" s="56">
        <f t="shared" si="29"/>
        <v>0</v>
      </c>
      <c r="CB19" s="56">
        <f t="shared" si="30"/>
        <v>0</v>
      </c>
      <c r="CC19" s="56">
        <f t="shared" si="31"/>
        <v>0</v>
      </c>
      <c r="CD19" s="56">
        <f t="shared" si="32"/>
        <v>0</v>
      </c>
      <c r="CE19" s="56">
        <f t="shared" si="33"/>
        <v>0</v>
      </c>
      <c r="CF19" s="56">
        <f t="shared" si="34"/>
        <v>0</v>
      </c>
      <c r="CG19" s="56">
        <f t="shared" si="35"/>
        <v>0</v>
      </c>
      <c r="CH19" s="54"/>
      <c r="CI19" s="11"/>
      <c r="CJ19" s="12">
        <f t="shared" si="73"/>
        <v>100.00000000000001</v>
      </c>
      <c r="CL19" s="60">
        <f t="shared" si="74"/>
        <v>45.412722565535717</v>
      </c>
      <c r="CM19" s="60">
        <f t="shared" si="75"/>
        <v>0</v>
      </c>
      <c r="CN19" s="60">
        <f t="shared" si="76"/>
        <v>0</v>
      </c>
      <c r="CO19" s="60">
        <f t="shared" si="77"/>
        <v>0</v>
      </c>
      <c r="CP19" s="60">
        <f t="shared" si="78"/>
        <v>0</v>
      </c>
      <c r="CQ19" s="60">
        <f t="shared" si="79"/>
        <v>0</v>
      </c>
      <c r="CR19" s="60">
        <f t="shared" si="80"/>
        <v>0</v>
      </c>
      <c r="CS19" s="60">
        <f t="shared" si="81"/>
        <v>0</v>
      </c>
      <c r="CT19" s="60">
        <f t="shared" si="82"/>
        <v>42.430038684515907</v>
      </c>
      <c r="CU19" s="60">
        <f t="shared" si="83"/>
        <v>0</v>
      </c>
      <c r="CV19" s="60">
        <f t="shared" si="84"/>
        <v>0</v>
      </c>
      <c r="CW19" s="60">
        <f t="shared" si="85"/>
        <v>0</v>
      </c>
      <c r="CX19" s="60">
        <f t="shared" si="86"/>
        <v>0</v>
      </c>
      <c r="CY19" s="60">
        <f t="shared" si="87"/>
        <v>0</v>
      </c>
      <c r="CZ19" s="60">
        <f t="shared" si="88"/>
        <v>0</v>
      </c>
      <c r="DA19" s="60">
        <f t="shared" si="89"/>
        <v>0</v>
      </c>
      <c r="DB19" s="60">
        <f t="shared" si="90"/>
        <v>0</v>
      </c>
      <c r="DC19" s="60">
        <f t="shared" si="91"/>
        <v>0</v>
      </c>
      <c r="DD19" s="60">
        <f t="shared" si="92"/>
        <v>12.157238749948375</v>
      </c>
      <c r="DE19" s="60">
        <f t="shared" si="93"/>
        <v>0</v>
      </c>
      <c r="DF19" s="54"/>
      <c r="DG19" s="21">
        <f t="shared" si="94"/>
        <v>0</v>
      </c>
      <c r="DH19" s="21">
        <f t="shared" si="95"/>
        <v>0</v>
      </c>
      <c r="DI19" s="21">
        <f t="shared" si="96"/>
        <v>0</v>
      </c>
      <c r="DJ19" s="21">
        <f t="shared" si="97"/>
        <v>0</v>
      </c>
      <c r="DK19" s="21">
        <f t="shared" si="98"/>
        <v>0</v>
      </c>
      <c r="DL19" s="21">
        <f t="shared" si="99"/>
        <v>0</v>
      </c>
      <c r="DM19" s="21">
        <f t="shared" si="100"/>
        <v>0</v>
      </c>
      <c r="DN19" s="21">
        <f t="shared" si="101"/>
        <v>0</v>
      </c>
      <c r="DO19" s="21">
        <f t="shared" si="102"/>
        <v>0</v>
      </c>
      <c r="DP19" s="21">
        <f t="shared" si="103"/>
        <v>0</v>
      </c>
      <c r="DQ19" s="21">
        <f t="shared" si="104"/>
        <v>0</v>
      </c>
      <c r="DR19" s="21">
        <f t="shared" si="105"/>
        <v>0</v>
      </c>
      <c r="DS19" s="21">
        <f t="shared" si="106"/>
        <v>0</v>
      </c>
      <c r="DT19" s="21">
        <f t="shared" si="107"/>
        <v>0</v>
      </c>
      <c r="DU19" s="21">
        <f t="shared" si="108"/>
        <v>0</v>
      </c>
      <c r="DV19" s="21">
        <f t="shared" si="109"/>
        <v>0</v>
      </c>
      <c r="DX19" s="60" t="e">
        <f t="shared" ca="1" si="72"/>
        <v>#NAME?</v>
      </c>
    </row>
    <row r="20" spans="1:128" ht="16" customHeight="1">
      <c r="B20" s="17" t="s">
        <v>25</v>
      </c>
      <c r="D20" s="18">
        <v>13</v>
      </c>
      <c r="H20" s="20">
        <f t="shared" si="110"/>
        <v>26</v>
      </c>
      <c r="I20" s="20"/>
      <c r="J20" s="20"/>
      <c r="K20" s="20"/>
      <c r="L20" s="20"/>
      <c r="M20" s="20"/>
      <c r="N20" s="20"/>
      <c r="O20" s="20">
        <f t="shared" si="111"/>
        <v>36</v>
      </c>
      <c r="P20" s="20"/>
      <c r="Q20" s="20"/>
      <c r="R20" s="20"/>
      <c r="S20" s="20"/>
      <c r="Y20" s="20">
        <f t="shared" si="112"/>
        <v>111</v>
      </c>
      <c r="Z20" s="20">
        <f t="shared" si="113"/>
        <v>46</v>
      </c>
      <c r="AU20" s="41" t="s">
        <v>483</v>
      </c>
      <c r="AV20" s="35"/>
      <c r="AW20" s="11">
        <f t="shared" si="0"/>
        <v>21.305122979029694</v>
      </c>
      <c r="AX20" s="11">
        <f t="shared" si="1"/>
        <v>0</v>
      </c>
      <c r="AY20" s="11">
        <f t="shared" si="2"/>
        <v>0</v>
      </c>
      <c r="AZ20" s="11">
        <f t="shared" si="3"/>
        <v>0</v>
      </c>
      <c r="BA20" s="11">
        <f t="shared" si="4"/>
        <v>0</v>
      </c>
      <c r="BB20" s="11">
        <f t="shared" si="5"/>
        <v>0</v>
      </c>
      <c r="BC20" s="11">
        <f t="shared" si="6"/>
        <v>0</v>
      </c>
      <c r="BD20" s="11">
        <f t="shared" si="7"/>
        <v>25.528580316138228</v>
      </c>
      <c r="BE20" s="11">
        <f t="shared" si="8"/>
        <v>0</v>
      </c>
      <c r="BF20" s="11">
        <f t="shared" si="9"/>
        <v>0</v>
      </c>
      <c r="BG20" s="11">
        <f t="shared" si="10"/>
        <v>0</v>
      </c>
      <c r="BH20" s="11">
        <f t="shared" si="11"/>
        <v>0</v>
      </c>
      <c r="BI20" s="11">
        <f t="shared" si="12"/>
        <v>0</v>
      </c>
      <c r="BJ20" s="56">
        <f t="shared" si="13"/>
        <v>0</v>
      </c>
      <c r="BK20" s="11">
        <f t="shared" si="14"/>
        <v>0</v>
      </c>
      <c r="BL20" s="34">
        <f t="shared" si="15"/>
        <v>0</v>
      </c>
      <c r="BM20" s="11">
        <f t="shared" si="16"/>
        <v>0</v>
      </c>
      <c r="BN20" s="11">
        <f t="shared" si="17"/>
        <v>0</v>
      </c>
      <c r="BO20" s="11">
        <f t="shared" si="18"/>
        <v>51.813669991367121</v>
      </c>
      <c r="BP20" s="11">
        <f t="shared" si="19"/>
        <v>1.3526267134649599</v>
      </c>
      <c r="BQ20" s="54"/>
      <c r="BR20" s="56">
        <f t="shared" si="20"/>
        <v>0</v>
      </c>
      <c r="BS20" s="56">
        <f t="shared" si="21"/>
        <v>0</v>
      </c>
      <c r="BT20" s="56">
        <f t="shared" si="22"/>
        <v>0</v>
      </c>
      <c r="BU20" s="56">
        <f t="shared" si="23"/>
        <v>0</v>
      </c>
      <c r="BV20" s="56">
        <f t="shared" si="24"/>
        <v>0</v>
      </c>
      <c r="BW20" s="56">
        <f t="shared" si="25"/>
        <v>0</v>
      </c>
      <c r="BX20" s="56">
        <f t="shared" si="26"/>
        <v>0</v>
      </c>
      <c r="BY20" s="56">
        <f t="shared" si="27"/>
        <v>0</v>
      </c>
      <c r="BZ20" s="56">
        <f t="shared" si="28"/>
        <v>0</v>
      </c>
      <c r="CA20" s="56">
        <f t="shared" si="29"/>
        <v>0</v>
      </c>
      <c r="CB20" s="56">
        <f t="shared" si="30"/>
        <v>0</v>
      </c>
      <c r="CC20" s="56">
        <f t="shared" si="31"/>
        <v>0</v>
      </c>
      <c r="CD20" s="56">
        <f t="shared" si="32"/>
        <v>0</v>
      </c>
      <c r="CE20" s="56">
        <f t="shared" si="33"/>
        <v>0</v>
      </c>
      <c r="CF20" s="56">
        <f t="shared" si="34"/>
        <v>0</v>
      </c>
      <c r="CG20" s="56">
        <f t="shared" si="35"/>
        <v>0</v>
      </c>
      <c r="CH20" s="54"/>
      <c r="CI20" s="11"/>
      <c r="CJ20" s="12">
        <f t="shared" si="73"/>
        <v>100</v>
      </c>
      <c r="CL20" s="60">
        <f t="shared" si="74"/>
        <v>45.578302148550847</v>
      </c>
      <c r="CM20" s="60">
        <f t="shared" si="75"/>
        <v>0</v>
      </c>
      <c r="CN20" s="60">
        <f t="shared" si="76"/>
        <v>0</v>
      </c>
      <c r="CO20" s="60">
        <f t="shared" si="77"/>
        <v>0</v>
      </c>
      <c r="CP20" s="60">
        <f t="shared" si="78"/>
        <v>0</v>
      </c>
      <c r="CQ20" s="60">
        <f t="shared" si="79"/>
        <v>0</v>
      </c>
      <c r="CR20" s="60">
        <f t="shared" si="80"/>
        <v>0</v>
      </c>
      <c r="CS20" s="60">
        <f t="shared" si="81"/>
        <v>0</v>
      </c>
      <c r="CT20" s="60">
        <f t="shared" si="82"/>
        <v>42.33276235874068</v>
      </c>
      <c r="CU20" s="60">
        <f t="shared" si="83"/>
        <v>0</v>
      </c>
      <c r="CV20" s="60">
        <f t="shared" si="84"/>
        <v>0</v>
      </c>
      <c r="CW20" s="60">
        <f t="shared" si="85"/>
        <v>0</v>
      </c>
      <c r="CX20" s="60">
        <f t="shared" si="86"/>
        <v>0</v>
      </c>
      <c r="CY20" s="60">
        <f t="shared" si="87"/>
        <v>0</v>
      </c>
      <c r="CZ20" s="60">
        <f t="shared" si="88"/>
        <v>0</v>
      </c>
      <c r="DA20" s="60">
        <f t="shared" si="89"/>
        <v>0</v>
      </c>
      <c r="DB20" s="60">
        <f t="shared" si="90"/>
        <v>0</v>
      </c>
      <c r="DC20" s="60">
        <f t="shared" si="91"/>
        <v>0</v>
      </c>
      <c r="DD20" s="60">
        <f t="shared" si="92"/>
        <v>12.088935492708478</v>
      </c>
      <c r="DE20" s="60">
        <f t="shared" si="93"/>
        <v>0</v>
      </c>
      <c r="DF20" s="54"/>
      <c r="DG20" s="21">
        <f t="shared" si="94"/>
        <v>0</v>
      </c>
      <c r="DH20" s="21">
        <f t="shared" si="95"/>
        <v>0</v>
      </c>
      <c r="DI20" s="21">
        <f t="shared" si="96"/>
        <v>0</v>
      </c>
      <c r="DJ20" s="21">
        <f t="shared" si="97"/>
        <v>0</v>
      </c>
      <c r="DK20" s="21">
        <f t="shared" si="98"/>
        <v>0</v>
      </c>
      <c r="DL20" s="21">
        <f t="shared" si="99"/>
        <v>0</v>
      </c>
      <c r="DM20" s="21">
        <f t="shared" si="100"/>
        <v>0</v>
      </c>
      <c r="DN20" s="21">
        <f t="shared" si="101"/>
        <v>0</v>
      </c>
      <c r="DO20" s="21">
        <f t="shared" si="102"/>
        <v>0</v>
      </c>
      <c r="DP20" s="21">
        <f t="shared" si="103"/>
        <v>0</v>
      </c>
      <c r="DQ20" s="21">
        <f t="shared" si="104"/>
        <v>0</v>
      </c>
      <c r="DR20" s="21">
        <f t="shared" si="105"/>
        <v>0</v>
      </c>
      <c r="DS20" s="21">
        <f t="shared" si="106"/>
        <v>0</v>
      </c>
      <c r="DT20" s="21">
        <f t="shared" si="107"/>
        <v>0</v>
      </c>
      <c r="DU20" s="21">
        <f t="shared" si="108"/>
        <v>0</v>
      </c>
      <c r="DV20" s="21">
        <f t="shared" si="109"/>
        <v>0</v>
      </c>
      <c r="DX20" s="60" t="e">
        <f t="shared" ca="1" si="72"/>
        <v>#NAME?</v>
      </c>
    </row>
    <row r="21" spans="1:128" ht="16" customHeight="1">
      <c r="B21" s="17" t="s">
        <v>25</v>
      </c>
      <c r="D21" s="18">
        <v>12</v>
      </c>
      <c r="H21" s="20">
        <f t="shared" si="110"/>
        <v>24</v>
      </c>
      <c r="I21" s="20"/>
      <c r="J21" s="20"/>
      <c r="K21" s="20"/>
      <c r="L21" s="20"/>
      <c r="M21" s="20"/>
      <c r="N21" s="20"/>
      <c r="O21" s="20">
        <f t="shared" si="111"/>
        <v>33</v>
      </c>
      <c r="P21" s="20"/>
      <c r="Q21" s="20"/>
      <c r="R21" s="20"/>
      <c r="S21" s="20"/>
      <c r="Y21" s="20">
        <f>9*D21-6</f>
        <v>102</v>
      </c>
      <c r="Z21" s="20">
        <f t="shared" si="113"/>
        <v>42</v>
      </c>
      <c r="AU21" s="41" t="s">
        <v>483</v>
      </c>
      <c r="AV21" s="35"/>
      <c r="AW21" s="11">
        <f t="shared" si="0"/>
        <v>21.396137694512547</v>
      </c>
      <c r="AX21" s="11">
        <f t="shared" si="1"/>
        <v>0</v>
      </c>
      <c r="AY21" s="11">
        <f t="shared" si="2"/>
        <v>0</v>
      </c>
      <c r="AZ21" s="11">
        <f t="shared" si="3"/>
        <v>0</v>
      </c>
      <c r="BA21" s="11">
        <f t="shared" si="4"/>
        <v>0</v>
      </c>
      <c r="BB21" s="11">
        <f t="shared" si="5"/>
        <v>0</v>
      </c>
      <c r="BC21" s="11">
        <f t="shared" si="6"/>
        <v>0</v>
      </c>
      <c r="BD21" s="11">
        <f t="shared" si="7"/>
        <v>25.459598339518624</v>
      </c>
      <c r="BE21" s="11">
        <f t="shared" si="8"/>
        <v>0</v>
      </c>
      <c r="BF21" s="11">
        <f t="shared" si="9"/>
        <v>0</v>
      </c>
      <c r="BG21" s="11">
        <f t="shared" si="10"/>
        <v>0</v>
      </c>
      <c r="BH21" s="11">
        <f t="shared" si="11"/>
        <v>0</v>
      </c>
      <c r="BI21" s="11">
        <f t="shared" si="12"/>
        <v>0</v>
      </c>
      <c r="BJ21" s="56">
        <f t="shared" si="13"/>
        <v>0</v>
      </c>
      <c r="BK21" s="11">
        <f t="shared" si="14"/>
        <v>0</v>
      </c>
      <c r="BL21" s="34">
        <f t="shared" si="15"/>
        <v>0</v>
      </c>
      <c r="BM21" s="11">
        <f t="shared" si="16"/>
        <v>0</v>
      </c>
      <c r="BN21" s="11">
        <f t="shared" si="17"/>
        <v>0</v>
      </c>
      <c r="BO21" s="11">
        <f t="shared" si="18"/>
        <v>51.800624152735459</v>
      </c>
      <c r="BP21" s="11">
        <f t="shared" si="19"/>
        <v>1.3436398132333651</v>
      </c>
      <c r="BQ21" s="54"/>
      <c r="BR21" s="56">
        <f t="shared" si="20"/>
        <v>0</v>
      </c>
      <c r="BS21" s="56">
        <f t="shared" si="21"/>
        <v>0</v>
      </c>
      <c r="BT21" s="56">
        <f t="shared" si="22"/>
        <v>0</v>
      </c>
      <c r="BU21" s="56">
        <f t="shared" si="23"/>
        <v>0</v>
      </c>
      <c r="BV21" s="56">
        <f t="shared" si="24"/>
        <v>0</v>
      </c>
      <c r="BW21" s="56">
        <f t="shared" si="25"/>
        <v>0</v>
      </c>
      <c r="BX21" s="56">
        <f t="shared" si="26"/>
        <v>0</v>
      </c>
      <c r="BY21" s="56">
        <f t="shared" si="27"/>
        <v>0</v>
      </c>
      <c r="BZ21" s="56">
        <f t="shared" si="28"/>
        <v>0</v>
      </c>
      <c r="CA21" s="56">
        <f t="shared" si="29"/>
        <v>0</v>
      </c>
      <c r="CB21" s="56">
        <f t="shared" si="30"/>
        <v>0</v>
      </c>
      <c r="CC21" s="56">
        <f t="shared" si="31"/>
        <v>0</v>
      </c>
      <c r="CD21" s="56">
        <f t="shared" si="32"/>
        <v>0</v>
      </c>
      <c r="CE21" s="56">
        <f t="shared" si="33"/>
        <v>0</v>
      </c>
      <c r="CF21" s="56">
        <f t="shared" si="34"/>
        <v>0</v>
      </c>
      <c r="CG21" s="56">
        <f t="shared" si="35"/>
        <v>0</v>
      </c>
      <c r="CH21" s="54"/>
      <c r="CI21" s="11"/>
      <c r="CJ21" s="12">
        <f t="shared" si="73"/>
        <v>99.999999999999986</v>
      </c>
      <c r="CL21" s="60">
        <f t="shared" si="74"/>
        <v>45.773010919694016</v>
      </c>
      <c r="CM21" s="60">
        <f t="shared" si="75"/>
        <v>0</v>
      </c>
      <c r="CN21" s="60">
        <f t="shared" si="76"/>
        <v>0</v>
      </c>
      <c r="CO21" s="60">
        <f t="shared" si="77"/>
        <v>0</v>
      </c>
      <c r="CP21" s="60">
        <f t="shared" si="78"/>
        <v>0</v>
      </c>
      <c r="CQ21" s="60">
        <f t="shared" si="79"/>
        <v>0</v>
      </c>
      <c r="CR21" s="60">
        <f t="shared" si="80"/>
        <v>0</v>
      </c>
      <c r="CS21" s="60">
        <f t="shared" si="81"/>
        <v>0</v>
      </c>
      <c r="CT21" s="60">
        <f t="shared" si="82"/>
        <v>42.218372930357553</v>
      </c>
      <c r="CU21" s="60">
        <f t="shared" si="83"/>
        <v>0</v>
      </c>
      <c r="CV21" s="60">
        <f t="shared" si="84"/>
        <v>0</v>
      </c>
      <c r="CW21" s="60">
        <f t="shared" si="85"/>
        <v>0</v>
      </c>
      <c r="CX21" s="60">
        <f t="shared" si="86"/>
        <v>0</v>
      </c>
      <c r="CY21" s="60">
        <f t="shared" si="87"/>
        <v>0</v>
      </c>
      <c r="CZ21" s="60">
        <f t="shared" si="88"/>
        <v>0</v>
      </c>
      <c r="DA21" s="60">
        <f t="shared" si="89"/>
        <v>0</v>
      </c>
      <c r="DB21" s="60">
        <f t="shared" si="90"/>
        <v>0</v>
      </c>
      <c r="DC21" s="60">
        <f t="shared" si="91"/>
        <v>0</v>
      </c>
      <c r="DD21" s="60">
        <f t="shared" si="92"/>
        <v>12.008616149948434</v>
      </c>
      <c r="DE21" s="60">
        <f t="shared" si="93"/>
        <v>0</v>
      </c>
      <c r="DF21" s="54"/>
      <c r="DG21" s="21">
        <f t="shared" si="94"/>
        <v>0</v>
      </c>
      <c r="DH21" s="21">
        <f t="shared" si="95"/>
        <v>0</v>
      </c>
      <c r="DI21" s="21">
        <f t="shared" si="96"/>
        <v>0</v>
      </c>
      <c r="DJ21" s="21">
        <f t="shared" si="97"/>
        <v>0</v>
      </c>
      <c r="DK21" s="21">
        <f t="shared" si="98"/>
        <v>0</v>
      </c>
      <c r="DL21" s="21">
        <f t="shared" si="99"/>
        <v>0</v>
      </c>
      <c r="DM21" s="21">
        <f t="shared" si="100"/>
        <v>0</v>
      </c>
      <c r="DN21" s="21">
        <f t="shared" si="101"/>
        <v>0</v>
      </c>
      <c r="DO21" s="21">
        <f t="shared" si="102"/>
        <v>0</v>
      </c>
      <c r="DP21" s="21">
        <f t="shared" si="103"/>
        <v>0</v>
      </c>
      <c r="DQ21" s="21">
        <f t="shared" si="104"/>
        <v>0</v>
      </c>
      <c r="DR21" s="21">
        <f t="shared" si="105"/>
        <v>0</v>
      </c>
      <c r="DS21" s="21">
        <f t="shared" si="106"/>
        <v>0</v>
      </c>
      <c r="DT21" s="21">
        <f t="shared" si="107"/>
        <v>0</v>
      </c>
      <c r="DU21" s="21">
        <f t="shared" si="108"/>
        <v>0</v>
      </c>
      <c r="DV21" s="21">
        <f t="shared" si="109"/>
        <v>0</v>
      </c>
      <c r="DX21" s="60" t="e">
        <f t="shared" ca="1" si="72"/>
        <v>#NAME?</v>
      </c>
    </row>
    <row r="22" spans="1:128" ht="16" customHeight="1"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AU22" s="4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56"/>
      <c r="BK22" s="11"/>
      <c r="BL22" s="34"/>
      <c r="BM22" s="11"/>
      <c r="BN22" s="11"/>
      <c r="BO22" s="11"/>
      <c r="BP22" s="11"/>
      <c r="BQ22" s="54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J22" s="12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54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X22" s="60"/>
    </row>
    <row r="23" spans="1:128" ht="16" customHeight="1"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56"/>
      <c r="BK23" s="11"/>
      <c r="BL23" s="34"/>
      <c r="BM23" s="11"/>
      <c r="BN23" s="11"/>
      <c r="BO23" s="11"/>
      <c r="BP23" s="11"/>
      <c r="BQ23" s="54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J23" s="12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54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X23" s="60"/>
    </row>
    <row r="24" spans="1:128" s="19" customFormat="1" ht="16" customHeight="1">
      <c r="A24" s="18"/>
      <c r="B24" s="17" t="s">
        <v>324</v>
      </c>
      <c r="C24" s="16"/>
      <c r="D24" s="18">
        <v>22</v>
      </c>
      <c r="E24" s="16"/>
      <c r="F24" s="16"/>
      <c r="G24" s="16"/>
      <c r="H24" s="20">
        <f>H11-J24/2</f>
        <v>40</v>
      </c>
      <c r="I24" s="20"/>
      <c r="J24" s="20">
        <v>8</v>
      </c>
      <c r="K24" s="20"/>
      <c r="L24" s="20"/>
      <c r="M24" s="20"/>
      <c r="N24" s="20"/>
      <c r="O24" s="20">
        <f>O11-J24/2</f>
        <v>59</v>
      </c>
      <c r="P24" s="20"/>
      <c r="Q24" s="20"/>
      <c r="R24" s="20"/>
      <c r="S24" s="20"/>
      <c r="T24"/>
      <c r="U24"/>
      <c r="V24"/>
      <c r="W24"/>
      <c r="X24"/>
      <c r="Y24" s="20">
        <f>9*D24-6</f>
        <v>192</v>
      </c>
      <c r="Z24" s="20">
        <f>4*D24-6</f>
        <v>82</v>
      </c>
      <c r="AA24" s="16"/>
      <c r="AB24" s="55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S24" s="55"/>
      <c r="AT24"/>
      <c r="AU24" s="41"/>
      <c r="AV24" s="16"/>
      <c r="AW24" s="11">
        <f t="shared" si="0"/>
        <v>18.951980570131663</v>
      </c>
      <c r="AX24" s="11">
        <f t="shared" si="1"/>
        <v>0</v>
      </c>
      <c r="AY24" s="11">
        <f t="shared" si="2"/>
        <v>3.6414064401933364</v>
      </c>
      <c r="AZ24" s="11">
        <f t="shared" si="3"/>
        <v>0</v>
      </c>
      <c r="BA24" s="11">
        <f t="shared" si="4"/>
        <v>0</v>
      </c>
      <c r="BB24" s="11">
        <f t="shared" si="5"/>
        <v>0</v>
      </c>
      <c r="BC24" s="11">
        <f t="shared" si="6"/>
        <v>0</v>
      </c>
      <c r="BD24" s="11">
        <f t="shared" si="7"/>
        <v>24.191349074848191</v>
      </c>
      <c r="BE24" s="11">
        <f t="shared" si="8"/>
        <v>0</v>
      </c>
      <c r="BF24" s="11">
        <f t="shared" si="9"/>
        <v>0</v>
      </c>
      <c r="BG24" s="11">
        <f t="shared" si="10"/>
        <v>0</v>
      </c>
      <c r="BH24" s="11">
        <f t="shared" si="11"/>
        <v>0</v>
      </c>
      <c r="BI24" s="11">
        <f t="shared" si="12"/>
        <v>0</v>
      </c>
      <c r="BJ24" s="56">
        <f t="shared" si="13"/>
        <v>0</v>
      </c>
      <c r="BK24" s="11">
        <f t="shared" si="14"/>
        <v>0</v>
      </c>
      <c r="BL24" s="34">
        <f t="shared" si="15"/>
        <v>0</v>
      </c>
      <c r="BM24" s="11">
        <f t="shared" si="16"/>
        <v>0</v>
      </c>
      <c r="BN24" s="11">
        <f t="shared" si="17"/>
        <v>0</v>
      </c>
      <c r="BO24" s="11">
        <f t="shared" si="18"/>
        <v>51.82108697653149</v>
      </c>
      <c r="BP24" s="11">
        <f t="shared" si="19"/>
        <v>1.3941769382953151</v>
      </c>
      <c r="BQ24" s="54"/>
      <c r="BR24" s="56">
        <f t="shared" si="20"/>
        <v>0</v>
      </c>
      <c r="BS24" s="56">
        <f t="shared" si="21"/>
        <v>0</v>
      </c>
      <c r="BT24" s="56">
        <f t="shared" si="22"/>
        <v>0</v>
      </c>
      <c r="BU24" s="56">
        <f t="shared" si="23"/>
        <v>0</v>
      </c>
      <c r="BV24" s="56">
        <f t="shared" si="24"/>
        <v>0</v>
      </c>
      <c r="BW24" s="56">
        <f t="shared" si="25"/>
        <v>0</v>
      </c>
      <c r="BX24" s="56">
        <f t="shared" si="26"/>
        <v>0</v>
      </c>
      <c r="BY24" s="56">
        <f t="shared" si="27"/>
        <v>0</v>
      </c>
      <c r="BZ24" s="56">
        <f t="shared" si="28"/>
        <v>0</v>
      </c>
      <c r="CA24" s="56">
        <f t="shared" si="29"/>
        <v>0</v>
      </c>
      <c r="CB24" s="56">
        <f t="shared" si="30"/>
        <v>0</v>
      </c>
      <c r="CC24" s="56">
        <f t="shared" si="31"/>
        <v>0</v>
      </c>
      <c r="CD24" s="56">
        <f t="shared" si="32"/>
        <v>0</v>
      </c>
      <c r="CE24" s="56">
        <f t="shared" si="33"/>
        <v>0</v>
      </c>
      <c r="CF24" s="56">
        <f t="shared" si="34"/>
        <v>0</v>
      </c>
      <c r="CG24" s="56">
        <f t="shared" si="35"/>
        <v>0</v>
      </c>
      <c r="CH24" s="54"/>
      <c r="CI24" s="11"/>
      <c r="CJ24" s="12">
        <f t="shared" si="73"/>
        <v>100</v>
      </c>
      <c r="CK24" s="16"/>
      <c r="CL24" s="60">
        <f t="shared" si="74"/>
        <v>40.544185783656715</v>
      </c>
      <c r="CM24" s="60">
        <f t="shared" si="75"/>
        <v>0</v>
      </c>
      <c r="CN24" s="60">
        <f t="shared" si="76"/>
        <v>6.8802438697280834</v>
      </c>
      <c r="CO24" s="60">
        <f t="shared" si="77"/>
        <v>0</v>
      </c>
      <c r="CP24" s="60">
        <f t="shared" si="78"/>
        <v>0</v>
      </c>
      <c r="CQ24" s="60">
        <f t="shared" si="79"/>
        <v>0</v>
      </c>
      <c r="CR24" s="60">
        <f t="shared" si="80"/>
        <v>0</v>
      </c>
      <c r="CS24" s="60">
        <f t="shared" si="81"/>
        <v>0</v>
      </c>
      <c r="CT24" s="60">
        <f t="shared" si="82"/>
        <v>40.115288165587145</v>
      </c>
      <c r="CU24" s="60">
        <f t="shared" si="83"/>
        <v>0</v>
      </c>
      <c r="CV24" s="60">
        <f t="shared" si="84"/>
        <v>0</v>
      </c>
      <c r="CW24" s="60">
        <f t="shared" si="85"/>
        <v>0</v>
      </c>
      <c r="CX24" s="60">
        <f t="shared" si="86"/>
        <v>0</v>
      </c>
      <c r="CY24" s="60">
        <f t="shared" si="87"/>
        <v>0</v>
      </c>
      <c r="CZ24" s="60">
        <f t="shared" si="88"/>
        <v>0</v>
      </c>
      <c r="DA24" s="60">
        <f t="shared" si="89"/>
        <v>0</v>
      </c>
      <c r="DB24" s="60">
        <f t="shared" si="90"/>
        <v>0</v>
      </c>
      <c r="DC24" s="60">
        <f t="shared" si="91"/>
        <v>0</v>
      </c>
      <c r="DD24" s="60">
        <f t="shared" si="92"/>
        <v>12.460282181028063</v>
      </c>
      <c r="DE24" s="60">
        <f t="shared" si="93"/>
        <v>0</v>
      </c>
      <c r="DF24" s="54"/>
      <c r="DG24" s="21">
        <f t="shared" si="94"/>
        <v>0</v>
      </c>
      <c r="DH24" s="21">
        <f t="shared" si="95"/>
        <v>0</v>
      </c>
      <c r="DI24" s="21">
        <f t="shared" si="96"/>
        <v>0</v>
      </c>
      <c r="DJ24" s="21">
        <f t="shared" si="97"/>
        <v>0</v>
      </c>
      <c r="DK24" s="21">
        <f t="shared" si="98"/>
        <v>0</v>
      </c>
      <c r="DL24" s="21">
        <f t="shared" si="99"/>
        <v>0</v>
      </c>
      <c r="DM24" s="21">
        <f t="shared" si="100"/>
        <v>0</v>
      </c>
      <c r="DN24" s="21">
        <f t="shared" si="101"/>
        <v>0</v>
      </c>
      <c r="DO24" s="21">
        <f t="shared" si="102"/>
        <v>0</v>
      </c>
      <c r="DP24" s="21">
        <f t="shared" si="103"/>
        <v>0</v>
      </c>
      <c r="DQ24" s="21">
        <f t="shared" si="104"/>
        <v>0</v>
      </c>
      <c r="DR24" s="21">
        <f t="shared" si="105"/>
        <v>0</v>
      </c>
      <c r="DS24" s="21">
        <f t="shared" si="106"/>
        <v>0</v>
      </c>
      <c r="DT24" s="21">
        <f t="shared" si="107"/>
        <v>0</v>
      </c>
      <c r="DU24" s="21">
        <f t="shared" si="108"/>
        <v>0</v>
      </c>
      <c r="DV24" s="21">
        <f t="shared" si="109"/>
        <v>0</v>
      </c>
      <c r="DW24" s="16"/>
      <c r="DX24" s="60" t="e">
        <f t="shared" ca="1" si="72"/>
        <v>#NAME?</v>
      </c>
    </row>
    <row r="25" spans="1:128" ht="16" customHeight="1">
      <c r="B25" s="17" t="s">
        <v>324</v>
      </c>
      <c r="D25" s="18">
        <v>21</v>
      </c>
      <c r="H25" s="20">
        <f t="shared" ref="H25:H34" si="114">H12-J25/2</f>
        <v>38</v>
      </c>
      <c r="J25" s="20">
        <v>8</v>
      </c>
      <c r="O25" s="20">
        <f t="shared" ref="O25:O34" si="115">O12-J25/2</f>
        <v>56</v>
      </c>
      <c r="Y25" s="20">
        <f t="shared" ref="Y25:Y34" si="116">9*D25-6</f>
        <v>183</v>
      </c>
      <c r="Z25" s="20">
        <f t="shared" ref="Z25:Z34" si="117">4*D25-6</f>
        <v>78</v>
      </c>
      <c r="AW25" s="11">
        <f t="shared" si="0"/>
        <v>18.887324231024699</v>
      </c>
      <c r="AX25" s="11">
        <f t="shared" si="1"/>
        <v>0</v>
      </c>
      <c r="AY25" s="11">
        <f t="shared" si="2"/>
        <v>3.8199825933407325</v>
      </c>
      <c r="AZ25" s="11">
        <f t="shared" si="3"/>
        <v>0</v>
      </c>
      <c r="BA25" s="11">
        <f t="shared" si="4"/>
        <v>0</v>
      </c>
      <c r="BB25" s="11">
        <f t="shared" si="5"/>
        <v>0</v>
      </c>
      <c r="BC25" s="11">
        <f t="shared" si="6"/>
        <v>0</v>
      </c>
      <c r="BD25" s="11">
        <f t="shared" si="7"/>
        <v>24.087311643639953</v>
      </c>
      <c r="BE25" s="11">
        <f t="shared" si="8"/>
        <v>0</v>
      </c>
      <c r="BF25" s="11">
        <f t="shared" si="9"/>
        <v>0</v>
      </c>
      <c r="BG25" s="11">
        <f t="shared" si="10"/>
        <v>0</v>
      </c>
      <c r="BH25" s="11">
        <f t="shared" si="11"/>
        <v>0</v>
      </c>
      <c r="BI25" s="11">
        <f t="shared" si="12"/>
        <v>0</v>
      </c>
      <c r="BJ25" s="56">
        <f t="shared" si="13"/>
        <v>0</v>
      </c>
      <c r="BK25" s="11">
        <f t="shared" si="14"/>
        <v>0</v>
      </c>
      <c r="BL25" s="34">
        <f t="shared" si="15"/>
        <v>0</v>
      </c>
      <c r="BM25" s="11">
        <f t="shared" si="16"/>
        <v>0</v>
      </c>
      <c r="BN25" s="11">
        <f t="shared" si="17"/>
        <v>0</v>
      </c>
      <c r="BO25" s="11">
        <f t="shared" si="18"/>
        <v>51.814177355149589</v>
      </c>
      <c r="BP25" s="11">
        <f t="shared" si="19"/>
        <v>1.3912041768450312</v>
      </c>
      <c r="BQ25" s="54"/>
      <c r="BR25" s="56">
        <f t="shared" si="20"/>
        <v>0</v>
      </c>
      <c r="BS25" s="56">
        <f t="shared" si="21"/>
        <v>0</v>
      </c>
      <c r="BT25" s="56">
        <f t="shared" si="22"/>
        <v>0</v>
      </c>
      <c r="BU25" s="56">
        <f t="shared" si="23"/>
        <v>0</v>
      </c>
      <c r="BV25" s="56">
        <f t="shared" si="24"/>
        <v>0</v>
      </c>
      <c r="BW25" s="56">
        <f t="shared" si="25"/>
        <v>0</v>
      </c>
      <c r="BX25" s="56">
        <f t="shared" si="26"/>
        <v>0</v>
      </c>
      <c r="BY25" s="56">
        <f t="shared" si="27"/>
        <v>0</v>
      </c>
      <c r="BZ25" s="56">
        <f t="shared" si="28"/>
        <v>0</v>
      </c>
      <c r="CA25" s="56">
        <f t="shared" si="29"/>
        <v>0</v>
      </c>
      <c r="CB25" s="56">
        <f t="shared" si="30"/>
        <v>0</v>
      </c>
      <c r="CC25" s="56">
        <f t="shared" si="31"/>
        <v>0</v>
      </c>
      <c r="CD25" s="56">
        <f t="shared" si="32"/>
        <v>0</v>
      </c>
      <c r="CE25" s="56">
        <f t="shared" si="33"/>
        <v>0</v>
      </c>
      <c r="CF25" s="56">
        <f t="shared" si="34"/>
        <v>0</v>
      </c>
      <c r="CG25" s="56">
        <f t="shared" si="35"/>
        <v>0</v>
      </c>
      <c r="CH25" s="54"/>
      <c r="CI25" s="11"/>
      <c r="CJ25" s="12">
        <f t="shared" si="73"/>
        <v>100</v>
      </c>
      <c r="CL25" s="60">
        <f t="shared" si="74"/>
        <v>40.405865171144178</v>
      </c>
      <c r="CM25" s="60">
        <f t="shared" si="75"/>
        <v>0</v>
      </c>
      <c r="CN25" s="60">
        <f t="shared" si="76"/>
        <v>7.2176539138452327</v>
      </c>
      <c r="CO25" s="60">
        <f t="shared" si="77"/>
        <v>0</v>
      </c>
      <c r="CP25" s="60">
        <f t="shared" si="78"/>
        <v>0</v>
      </c>
      <c r="CQ25" s="60">
        <f t="shared" si="79"/>
        <v>0</v>
      </c>
      <c r="CR25" s="60">
        <f t="shared" si="80"/>
        <v>0</v>
      </c>
      <c r="CS25" s="60">
        <f t="shared" si="81"/>
        <v>0</v>
      </c>
      <c r="CT25" s="60">
        <f t="shared" si="82"/>
        <v>39.942767595557676</v>
      </c>
      <c r="CU25" s="60">
        <f t="shared" si="83"/>
        <v>0</v>
      </c>
      <c r="CV25" s="60">
        <f t="shared" si="84"/>
        <v>0</v>
      </c>
      <c r="CW25" s="60">
        <f t="shared" si="85"/>
        <v>0</v>
      </c>
      <c r="CX25" s="60">
        <f t="shared" si="86"/>
        <v>0</v>
      </c>
      <c r="CY25" s="60">
        <f t="shared" si="87"/>
        <v>0</v>
      </c>
      <c r="CZ25" s="60">
        <f t="shared" si="88"/>
        <v>0</v>
      </c>
      <c r="DA25" s="60">
        <f t="shared" si="89"/>
        <v>0</v>
      </c>
      <c r="DB25" s="60">
        <f t="shared" si="90"/>
        <v>0</v>
      </c>
      <c r="DC25" s="60">
        <f t="shared" si="91"/>
        <v>0</v>
      </c>
      <c r="DD25" s="60">
        <f t="shared" si="92"/>
        <v>12.433713319452911</v>
      </c>
      <c r="DE25" s="60">
        <f t="shared" si="93"/>
        <v>0</v>
      </c>
      <c r="DF25" s="54"/>
      <c r="DG25" s="21">
        <f t="shared" si="94"/>
        <v>0</v>
      </c>
      <c r="DH25" s="21">
        <f t="shared" si="95"/>
        <v>0</v>
      </c>
      <c r="DI25" s="21">
        <f t="shared" si="96"/>
        <v>0</v>
      </c>
      <c r="DJ25" s="21">
        <f t="shared" si="97"/>
        <v>0</v>
      </c>
      <c r="DK25" s="21">
        <f t="shared" si="98"/>
        <v>0</v>
      </c>
      <c r="DL25" s="21">
        <f t="shared" si="99"/>
        <v>0</v>
      </c>
      <c r="DM25" s="21">
        <f t="shared" si="100"/>
        <v>0</v>
      </c>
      <c r="DN25" s="21">
        <f t="shared" si="101"/>
        <v>0</v>
      </c>
      <c r="DO25" s="21">
        <f t="shared" si="102"/>
        <v>0</v>
      </c>
      <c r="DP25" s="21">
        <f t="shared" si="103"/>
        <v>0</v>
      </c>
      <c r="DQ25" s="21">
        <f t="shared" si="104"/>
        <v>0</v>
      </c>
      <c r="DR25" s="21">
        <f t="shared" si="105"/>
        <v>0</v>
      </c>
      <c r="DS25" s="21">
        <f t="shared" si="106"/>
        <v>0</v>
      </c>
      <c r="DT25" s="21">
        <f t="shared" si="107"/>
        <v>0</v>
      </c>
      <c r="DU25" s="21">
        <f t="shared" si="108"/>
        <v>0</v>
      </c>
      <c r="DV25" s="21">
        <f t="shared" si="109"/>
        <v>0</v>
      </c>
      <c r="DX25" s="60" t="e">
        <f t="shared" ca="1" si="72"/>
        <v>#NAME?</v>
      </c>
    </row>
    <row r="26" spans="1:128" s="19" customFormat="1" ht="16" customHeight="1">
      <c r="A26" s="18"/>
      <c r="B26" s="17" t="s">
        <v>324</v>
      </c>
      <c r="C26" s="16"/>
      <c r="D26" s="18">
        <v>20</v>
      </c>
      <c r="E26" s="16"/>
      <c r="F26" s="16"/>
      <c r="G26" s="16"/>
      <c r="H26" s="20">
        <f t="shared" si="114"/>
        <v>36</v>
      </c>
      <c r="I26" s="20"/>
      <c r="J26" s="20">
        <v>8</v>
      </c>
      <c r="K26" s="20"/>
      <c r="L26" s="20"/>
      <c r="M26" s="20"/>
      <c r="N26" s="20"/>
      <c r="O26" s="20">
        <f t="shared" si="115"/>
        <v>53</v>
      </c>
      <c r="P26" s="20"/>
      <c r="Q26" s="20"/>
      <c r="R26" s="20"/>
      <c r="S26" s="20"/>
      <c r="T26"/>
      <c r="U26"/>
      <c r="V26"/>
      <c r="W26"/>
      <c r="X26"/>
      <c r="Y26" s="20">
        <f t="shared" si="116"/>
        <v>174</v>
      </c>
      <c r="Z26" s="20">
        <f t="shared" si="117"/>
        <v>74</v>
      </c>
      <c r="AA26" s="16"/>
      <c r="AB26" s="55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S26" s="55"/>
      <c r="AT26"/>
      <c r="AU26" s="41"/>
      <c r="AV26" s="16"/>
      <c r="AW26" s="11">
        <f t="shared" si="0"/>
        <v>18.815999311965943</v>
      </c>
      <c r="AX26" s="11">
        <f t="shared" si="1"/>
        <v>0</v>
      </c>
      <c r="AY26" s="11">
        <f t="shared" si="2"/>
        <v>4.0169768841555831</v>
      </c>
      <c r="AZ26" s="11">
        <f t="shared" si="3"/>
        <v>0</v>
      </c>
      <c r="BA26" s="11">
        <f t="shared" si="4"/>
        <v>0</v>
      </c>
      <c r="BB26" s="11">
        <f t="shared" si="5"/>
        <v>0</v>
      </c>
      <c r="BC26" s="11">
        <f t="shared" si="6"/>
        <v>0</v>
      </c>
      <c r="BD26" s="11">
        <f t="shared" si="7"/>
        <v>23.972543912238827</v>
      </c>
      <c r="BE26" s="11">
        <f t="shared" si="8"/>
        <v>0</v>
      </c>
      <c r="BF26" s="11">
        <f t="shared" si="9"/>
        <v>0</v>
      </c>
      <c r="BG26" s="11">
        <f t="shared" si="10"/>
        <v>0</v>
      </c>
      <c r="BH26" s="11">
        <f t="shared" si="11"/>
        <v>0</v>
      </c>
      <c r="BI26" s="11">
        <f t="shared" si="12"/>
        <v>0</v>
      </c>
      <c r="BJ26" s="56">
        <f t="shared" si="13"/>
        <v>0</v>
      </c>
      <c r="BK26" s="11">
        <f t="shared" si="14"/>
        <v>0</v>
      </c>
      <c r="BL26" s="34">
        <f t="shared" si="15"/>
        <v>0</v>
      </c>
      <c r="BM26" s="11">
        <f t="shared" si="16"/>
        <v>0</v>
      </c>
      <c r="BN26" s="11">
        <f t="shared" si="17"/>
        <v>0</v>
      </c>
      <c r="BO26" s="11">
        <f t="shared" si="18"/>
        <v>51.806555083418786</v>
      </c>
      <c r="BP26" s="11">
        <f t="shared" si="19"/>
        <v>1.3879248082208395</v>
      </c>
      <c r="BQ26" s="54"/>
      <c r="BR26" s="56">
        <f t="shared" si="20"/>
        <v>0</v>
      </c>
      <c r="BS26" s="56">
        <f t="shared" si="21"/>
        <v>0</v>
      </c>
      <c r="BT26" s="56">
        <f t="shared" si="22"/>
        <v>0</v>
      </c>
      <c r="BU26" s="56">
        <f t="shared" si="23"/>
        <v>0</v>
      </c>
      <c r="BV26" s="56">
        <f t="shared" si="24"/>
        <v>0</v>
      </c>
      <c r="BW26" s="56">
        <f t="shared" si="25"/>
        <v>0</v>
      </c>
      <c r="BX26" s="56">
        <f t="shared" si="26"/>
        <v>0</v>
      </c>
      <c r="BY26" s="56">
        <f t="shared" si="27"/>
        <v>0</v>
      </c>
      <c r="BZ26" s="56">
        <f t="shared" si="28"/>
        <v>0</v>
      </c>
      <c r="CA26" s="56">
        <f t="shared" si="29"/>
        <v>0</v>
      </c>
      <c r="CB26" s="56">
        <f t="shared" si="30"/>
        <v>0</v>
      </c>
      <c r="CC26" s="56">
        <f t="shared" si="31"/>
        <v>0</v>
      </c>
      <c r="CD26" s="56">
        <f t="shared" si="32"/>
        <v>0</v>
      </c>
      <c r="CE26" s="56">
        <f t="shared" si="33"/>
        <v>0</v>
      </c>
      <c r="CF26" s="56">
        <f t="shared" si="34"/>
        <v>0</v>
      </c>
      <c r="CG26" s="56">
        <f t="shared" si="35"/>
        <v>0</v>
      </c>
      <c r="CH26" s="54"/>
      <c r="CI26" s="11"/>
      <c r="CJ26" s="12">
        <f t="shared" si="73"/>
        <v>99.999999999999986</v>
      </c>
      <c r="CK26" s="16"/>
      <c r="CL26" s="60">
        <f t="shared" si="74"/>
        <v>40.253278335397461</v>
      </c>
      <c r="CM26" s="60">
        <f t="shared" si="75"/>
        <v>0</v>
      </c>
      <c r="CN26" s="60">
        <f t="shared" si="76"/>
        <v>7.5898640280560175</v>
      </c>
      <c r="CO26" s="60">
        <f t="shared" si="77"/>
        <v>0</v>
      </c>
      <c r="CP26" s="60">
        <f t="shared" si="78"/>
        <v>0</v>
      </c>
      <c r="CQ26" s="60">
        <f t="shared" si="79"/>
        <v>0</v>
      </c>
      <c r="CR26" s="60">
        <f t="shared" si="80"/>
        <v>0</v>
      </c>
      <c r="CS26" s="60">
        <f t="shared" si="81"/>
        <v>0</v>
      </c>
      <c r="CT26" s="60">
        <f t="shared" si="82"/>
        <v>39.752453459408002</v>
      </c>
      <c r="CU26" s="60">
        <f t="shared" si="83"/>
        <v>0</v>
      </c>
      <c r="CV26" s="60">
        <f t="shared" si="84"/>
        <v>0</v>
      </c>
      <c r="CW26" s="60">
        <f t="shared" si="85"/>
        <v>0</v>
      </c>
      <c r="CX26" s="60">
        <f t="shared" si="86"/>
        <v>0</v>
      </c>
      <c r="CY26" s="60">
        <f t="shared" si="87"/>
        <v>0</v>
      </c>
      <c r="CZ26" s="60">
        <f t="shared" si="88"/>
        <v>0</v>
      </c>
      <c r="DA26" s="60">
        <f t="shared" si="89"/>
        <v>0</v>
      </c>
      <c r="DB26" s="60">
        <f t="shared" si="90"/>
        <v>0</v>
      </c>
      <c r="DC26" s="60">
        <f t="shared" si="91"/>
        <v>0</v>
      </c>
      <c r="DD26" s="60">
        <f t="shared" si="92"/>
        <v>12.404404177138513</v>
      </c>
      <c r="DE26" s="60">
        <f t="shared" si="93"/>
        <v>0</v>
      </c>
      <c r="DF26" s="54"/>
      <c r="DG26" s="21">
        <f t="shared" si="94"/>
        <v>0</v>
      </c>
      <c r="DH26" s="21">
        <f t="shared" si="95"/>
        <v>0</v>
      </c>
      <c r="DI26" s="21">
        <f t="shared" si="96"/>
        <v>0</v>
      </c>
      <c r="DJ26" s="21">
        <f t="shared" si="97"/>
        <v>0</v>
      </c>
      <c r="DK26" s="21">
        <f t="shared" si="98"/>
        <v>0</v>
      </c>
      <c r="DL26" s="21">
        <f t="shared" si="99"/>
        <v>0</v>
      </c>
      <c r="DM26" s="21">
        <f t="shared" si="100"/>
        <v>0</v>
      </c>
      <c r="DN26" s="21">
        <f t="shared" si="101"/>
        <v>0</v>
      </c>
      <c r="DO26" s="21">
        <f t="shared" si="102"/>
        <v>0</v>
      </c>
      <c r="DP26" s="21">
        <f t="shared" si="103"/>
        <v>0</v>
      </c>
      <c r="DQ26" s="21">
        <f t="shared" si="104"/>
        <v>0</v>
      </c>
      <c r="DR26" s="21">
        <f t="shared" si="105"/>
        <v>0</v>
      </c>
      <c r="DS26" s="21">
        <f t="shared" si="106"/>
        <v>0</v>
      </c>
      <c r="DT26" s="21">
        <f t="shared" si="107"/>
        <v>0</v>
      </c>
      <c r="DU26" s="21">
        <f t="shared" si="108"/>
        <v>0</v>
      </c>
      <c r="DV26" s="21">
        <f t="shared" si="109"/>
        <v>0</v>
      </c>
      <c r="DW26" s="16"/>
      <c r="DX26" s="60" t="e">
        <f t="shared" ca="1" si="72"/>
        <v>#NAME?</v>
      </c>
    </row>
    <row r="27" spans="1:128" s="19" customFormat="1" ht="16" customHeight="1">
      <c r="A27" s="18"/>
      <c r="B27" s="17" t="s">
        <v>324</v>
      </c>
      <c r="C27" s="16"/>
      <c r="D27" s="18">
        <v>19</v>
      </c>
      <c r="E27" s="16"/>
      <c r="F27" s="16"/>
      <c r="G27" s="16"/>
      <c r="H27" s="20">
        <f t="shared" si="114"/>
        <v>34</v>
      </c>
      <c r="I27" s="20"/>
      <c r="J27" s="20">
        <v>8</v>
      </c>
      <c r="K27" s="20"/>
      <c r="L27" s="20"/>
      <c r="M27" s="20"/>
      <c r="N27" s="20"/>
      <c r="O27" s="20">
        <f t="shared" si="115"/>
        <v>50</v>
      </c>
      <c r="P27" s="20"/>
      <c r="Q27" s="20"/>
      <c r="R27" s="20"/>
      <c r="S27" s="20"/>
      <c r="T27"/>
      <c r="U27"/>
      <c r="V27"/>
      <c r="W27"/>
      <c r="X27"/>
      <c r="Y27" s="20">
        <f t="shared" si="116"/>
        <v>165</v>
      </c>
      <c r="Z27" s="20">
        <f t="shared" si="117"/>
        <v>70</v>
      </c>
      <c r="AA27" s="16"/>
      <c r="AB27" s="55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S27" s="55"/>
      <c r="AT27"/>
      <c r="AU27" s="41"/>
      <c r="AV27" s="16"/>
      <c r="AW27" s="11">
        <f t="shared" si="0"/>
        <v>18.736918032315245</v>
      </c>
      <c r="AX27" s="11">
        <f t="shared" si="1"/>
        <v>0</v>
      </c>
      <c r="AY27" s="11">
        <f t="shared" si="2"/>
        <v>4.2353936844422932</v>
      </c>
      <c r="AZ27" s="11">
        <f t="shared" si="3"/>
        <v>0</v>
      </c>
      <c r="BA27" s="11">
        <f t="shared" si="4"/>
        <v>0</v>
      </c>
      <c r="BB27" s="11">
        <f t="shared" si="5"/>
        <v>0</v>
      </c>
      <c r="BC27" s="11">
        <f t="shared" si="6"/>
        <v>0</v>
      </c>
      <c r="BD27" s="11">
        <f t="shared" si="7"/>
        <v>23.845295551054814</v>
      </c>
      <c r="BE27" s="11">
        <f t="shared" si="8"/>
        <v>0</v>
      </c>
      <c r="BF27" s="11">
        <f t="shared" si="9"/>
        <v>0</v>
      </c>
      <c r="BG27" s="11">
        <f t="shared" si="10"/>
        <v>0</v>
      </c>
      <c r="BH27" s="11">
        <f t="shared" si="11"/>
        <v>0</v>
      </c>
      <c r="BI27" s="11">
        <f t="shared" si="12"/>
        <v>0</v>
      </c>
      <c r="BJ27" s="56">
        <f t="shared" si="13"/>
        <v>0</v>
      </c>
      <c r="BK27" s="11">
        <f t="shared" si="14"/>
        <v>0</v>
      </c>
      <c r="BL27" s="34">
        <f t="shared" si="15"/>
        <v>0</v>
      </c>
      <c r="BM27" s="11">
        <f t="shared" si="16"/>
        <v>0</v>
      </c>
      <c r="BN27" s="11">
        <f t="shared" si="17"/>
        <v>0</v>
      </c>
      <c r="BO27" s="11">
        <f t="shared" si="18"/>
        <v>51.798103913613488</v>
      </c>
      <c r="BP27" s="11">
        <f t="shared" si="19"/>
        <v>1.3842888185741666</v>
      </c>
      <c r="BQ27" s="54"/>
      <c r="BR27" s="56">
        <f t="shared" si="20"/>
        <v>0</v>
      </c>
      <c r="BS27" s="56">
        <f t="shared" si="21"/>
        <v>0</v>
      </c>
      <c r="BT27" s="56">
        <f t="shared" si="22"/>
        <v>0</v>
      </c>
      <c r="BU27" s="56">
        <f t="shared" si="23"/>
        <v>0</v>
      </c>
      <c r="BV27" s="56">
        <f t="shared" si="24"/>
        <v>0</v>
      </c>
      <c r="BW27" s="56">
        <f t="shared" si="25"/>
        <v>0</v>
      </c>
      <c r="BX27" s="56">
        <f t="shared" si="26"/>
        <v>0</v>
      </c>
      <c r="BY27" s="56">
        <f t="shared" si="27"/>
        <v>0</v>
      </c>
      <c r="BZ27" s="56">
        <f t="shared" si="28"/>
        <v>0</v>
      </c>
      <c r="CA27" s="56">
        <f t="shared" si="29"/>
        <v>0</v>
      </c>
      <c r="CB27" s="56">
        <f t="shared" si="30"/>
        <v>0</v>
      </c>
      <c r="CC27" s="56">
        <f t="shared" si="31"/>
        <v>0</v>
      </c>
      <c r="CD27" s="56">
        <f t="shared" si="32"/>
        <v>0</v>
      </c>
      <c r="CE27" s="56">
        <f t="shared" si="33"/>
        <v>0</v>
      </c>
      <c r="CF27" s="56">
        <f t="shared" si="34"/>
        <v>0</v>
      </c>
      <c r="CG27" s="56">
        <f t="shared" si="35"/>
        <v>0</v>
      </c>
      <c r="CH27" s="54"/>
      <c r="CI27" s="11"/>
      <c r="CJ27" s="12">
        <f t="shared" si="73"/>
        <v>100</v>
      </c>
      <c r="CK27" s="16"/>
      <c r="CL27" s="60">
        <f t="shared" si="74"/>
        <v>40.084098166852257</v>
      </c>
      <c r="CM27" s="60">
        <f t="shared" si="75"/>
        <v>0</v>
      </c>
      <c r="CN27" s="60">
        <f t="shared" si="76"/>
        <v>8.0025508076740071</v>
      </c>
      <c r="CO27" s="60">
        <f t="shared" si="77"/>
        <v>0</v>
      </c>
      <c r="CP27" s="60">
        <f t="shared" si="78"/>
        <v>0</v>
      </c>
      <c r="CQ27" s="60">
        <f t="shared" si="79"/>
        <v>0</v>
      </c>
      <c r="CR27" s="60">
        <f t="shared" si="80"/>
        <v>0</v>
      </c>
      <c r="CS27" s="60">
        <f t="shared" si="81"/>
        <v>0</v>
      </c>
      <c r="CT27" s="60">
        <f t="shared" si="82"/>
        <v>39.541443266603551</v>
      </c>
      <c r="CU27" s="60">
        <f t="shared" si="83"/>
        <v>0</v>
      </c>
      <c r="CV27" s="60">
        <f t="shared" si="84"/>
        <v>0</v>
      </c>
      <c r="CW27" s="60">
        <f t="shared" si="85"/>
        <v>0</v>
      </c>
      <c r="CX27" s="60">
        <f t="shared" si="86"/>
        <v>0</v>
      </c>
      <c r="CY27" s="60">
        <f t="shared" si="87"/>
        <v>0</v>
      </c>
      <c r="CZ27" s="60">
        <f t="shared" si="88"/>
        <v>0</v>
      </c>
      <c r="DA27" s="60">
        <f t="shared" si="89"/>
        <v>0</v>
      </c>
      <c r="DB27" s="60">
        <f t="shared" si="90"/>
        <v>0</v>
      </c>
      <c r="DC27" s="60">
        <f t="shared" si="91"/>
        <v>0</v>
      </c>
      <c r="DD27" s="60">
        <f t="shared" si="92"/>
        <v>12.371907758870188</v>
      </c>
      <c r="DE27" s="60">
        <f t="shared" si="93"/>
        <v>0</v>
      </c>
      <c r="DF27" s="54"/>
      <c r="DG27" s="21">
        <f t="shared" si="94"/>
        <v>0</v>
      </c>
      <c r="DH27" s="21">
        <f t="shared" si="95"/>
        <v>0</v>
      </c>
      <c r="DI27" s="21">
        <f t="shared" si="96"/>
        <v>0</v>
      </c>
      <c r="DJ27" s="21">
        <f t="shared" si="97"/>
        <v>0</v>
      </c>
      <c r="DK27" s="21">
        <f t="shared" si="98"/>
        <v>0</v>
      </c>
      <c r="DL27" s="21">
        <f t="shared" si="99"/>
        <v>0</v>
      </c>
      <c r="DM27" s="21">
        <f t="shared" si="100"/>
        <v>0</v>
      </c>
      <c r="DN27" s="21">
        <f t="shared" si="101"/>
        <v>0</v>
      </c>
      <c r="DO27" s="21">
        <f t="shared" si="102"/>
        <v>0</v>
      </c>
      <c r="DP27" s="21">
        <f t="shared" si="103"/>
        <v>0</v>
      </c>
      <c r="DQ27" s="21">
        <f t="shared" si="104"/>
        <v>0</v>
      </c>
      <c r="DR27" s="21">
        <f t="shared" si="105"/>
        <v>0</v>
      </c>
      <c r="DS27" s="21">
        <f t="shared" si="106"/>
        <v>0</v>
      </c>
      <c r="DT27" s="21">
        <f t="shared" si="107"/>
        <v>0</v>
      </c>
      <c r="DU27" s="21">
        <f t="shared" si="108"/>
        <v>0</v>
      </c>
      <c r="DV27" s="21">
        <f t="shared" si="109"/>
        <v>0</v>
      </c>
      <c r="DW27" s="16"/>
      <c r="DX27" s="60" t="e">
        <f t="shared" ca="1" si="72"/>
        <v>#NAME?</v>
      </c>
    </row>
    <row r="28" spans="1:128" s="19" customFormat="1" ht="16" customHeight="1">
      <c r="A28" s="18"/>
      <c r="B28" s="17" t="s">
        <v>324</v>
      </c>
      <c r="C28" s="16"/>
      <c r="D28" s="18">
        <v>18</v>
      </c>
      <c r="E28" s="16"/>
      <c r="F28" s="16"/>
      <c r="G28" s="16"/>
      <c r="H28" s="20">
        <f t="shared" si="114"/>
        <v>32</v>
      </c>
      <c r="I28" s="20"/>
      <c r="J28" s="20">
        <v>8</v>
      </c>
      <c r="K28" s="20"/>
      <c r="L28" s="20"/>
      <c r="M28" s="20"/>
      <c r="N28" s="20"/>
      <c r="O28" s="20">
        <f t="shared" si="115"/>
        <v>47</v>
      </c>
      <c r="P28" s="20"/>
      <c r="Q28" s="20"/>
      <c r="R28" s="20"/>
      <c r="S28" s="20"/>
      <c r="T28"/>
      <c r="U28"/>
      <c r="V28"/>
      <c r="W28"/>
      <c r="X28"/>
      <c r="Y28" s="20">
        <f t="shared" si="116"/>
        <v>156</v>
      </c>
      <c r="Z28" s="20">
        <f t="shared" si="117"/>
        <v>66</v>
      </c>
      <c r="AA28" s="16"/>
      <c r="AB28" s="55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S28" s="55"/>
      <c r="AT28"/>
      <c r="AU28" s="41"/>
      <c r="AV28" s="16"/>
      <c r="AW28" s="11">
        <f t="shared" si="0"/>
        <v>18.648742422348572</v>
      </c>
      <c r="AX28" s="11">
        <f t="shared" si="1"/>
        <v>0</v>
      </c>
      <c r="AY28" s="11">
        <f t="shared" si="2"/>
        <v>4.4789283702404488</v>
      </c>
      <c r="AZ28" s="11">
        <f t="shared" si="3"/>
        <v>0</v>
      </c>
      <c r="BA28" s="11">
        <f t="shared" si="4"/>
        <v>0</v>
      </c>
      <c r="BB28" s="11">
        <f t="shared" si="5"/>
        <v>0</v>
      </c>
      <c r="BC28" s="11">
        <f t="shared" si="6"/>
        <v>0</v>
      </c>
      <c r="BD28" s="11">
        <f t="shared" si="7"/>
        <v>23.703413655437807</v>
      </c>
      <c r="BE28" s="11">
        <f t="shared" si="8"/>
        <v>0</v>
      </c>
      <c r="BF28" s="11">
        <f t="shared" si="9"/>
        <v>0</v>
      </c>
      <c r="BG28" s="11">
        <f t="shared" si="10"/>
        <v>0</v>
      </c>
      <c r="BH28" s="11">
        <f t="shared" si="11"/>
        <v>0</v>
      </c>
      <c r="BI28" s="11">
        <f t="shared" si="12"/>
        <v>0</v>
      </c>
      <c r="BJ28" s="56">
        <f t="shared" si="13"/>
        <v>0</v>
      </c>
      <c r="BK28" s="11">
        <f t="shared" si="14"/>
        <v>0</v>
      </c>
      <c r="BL28" s="34">
        <f t="shared" si="15"/>
        <v>0</v>
      </c>
      <c r="BM28" s="11">
        <f t="shared" si="16"/>
        <v>0</v>
      </c>
      <c r="BN28" s="11">
        <f t="shared" si="17"/>
        <v>0</v>
      </c>
      <c r="BO28" s="11">
        <f t="shared" si="18"/>
        <v>51.788680861080607</v>
      </c>
      <c r="BP28" s="11">
        <f t="shared" si="19"/>
        <v>1.3802346908925711</v>
      </c>
      <c r="BQ28" s="54"/>
      <c r="BR28" s="56">
        <f t="shared" si="20"/>
        <v>0</v>
      </c>
      <c r="BS28" s="56">
        <f t="shared" si="21"/>
        <v>0</v>
      </c>
      <c r="BT28" s="56">
        <f t="shared" si="22"/>
        <v>0</v>
      </c>
      <c r="BU28" s="56">
        <f t="shared" si="23"/>
        <v>0</v>
      </c>
      <c r="BV28" s="56">
        <f t="shared" si="24"/>
        <v>0</v>
      </c>
      <c r="BW28" s="56">
        <f t="shared" si="25"/>
        <v>0</v>
      </c>
      <c r="BX28" s="56">
        <f t="shared" si="26"/>
        <v>0</v>
      </c>
      <c r="BY28" s="56">
        <f t="shared" si="27"/>
        <v>0</v>
      </c>
      <c r="BZ28" s="56">
        <f t="shared" si="28"/>
        <v>0</v>
      </c>
      <c r="CA28" s="56">
        <f t="shared" si="29"/>
        <v>0</v>
      </c>
      <c r="CB28" s="56">
        <f t="shared" si="30"/>
        <v>0</v>
      </c>
      <c r="CC28" s="56">
        <f t="shared" si="31"/>
        <v>0</v>
      </c>
      <c r="CD28" s="56">
        <f t="shared" si="32"/>
        <v>0</v>
      </c>
      <c r="CE28" s="56">
        <f t="shared" si="33"/>
        <v>0</v>
      </c>
      <c r="CF28" s="56">
        <f t="shared" si="34"/>
        <v>0</v>
      </c>
      <c r="CG28" s="56">
        <f t="shared" si="35"/>
        <v>0</v>
      </c>
      <c r="CH28" s="54"/>
      <c r="CI28" s="11"/>
      <c r="CJ28" s="12">
        <f t="shared" si="73"/>
        <v>100</v>
      </c>
      <c r="CK28" s="16"/>
      <c r="CL28" s="60">
        <f t="shared" si="74"/>
        <v>39.895462321927496</v>
      </c>
      <c r="CM28" s="60">
        <f t="shared" si="75"/>
        <v>0</v>
      </c>
      <c r="CN28" s="60">
        <f t="shared" si="76"/>
        <v>8.4626964620490668</v>
      </c>
      <c r="CO28" s="60">
        <f t="shared" si="77"/>
        <v>0</v>
      </c>
      <c r="CP28" s="60">
        <f t="shared" si="78"/>
        <v>0</v>
      </c>
      <c r="CQ28" s="60">
        <f t="shared" si="79"/>
        <v>0</v>
      </c>
      <c r="CR28" s="60">
        <f t="shared" si="80"/>
        <v>0</v>
      </c>
      <c r="CS28" s="60">
        <f t="shared" si="81"/>
        <v>0</v>
      </c>
      <c r="CT28" s="60">
        <f t="shared" si="82"/>
        <v>39.30616695526232</v>
      </c>
      <c r="CU28" s="60">
        <f t="shared" si="83"/>
        <v>0</v>
      </c>
      <c r="CV28" s="60">
        <f t="shared" si="84"/>
        <v>0</v>
      </c>
      <c r="CW28" s="60">
        <f t="shared" si="85"/>
        <v>0</v>
      </c>
      <c r="CX28" s="60">
        <f t="shared" si="86"/>
        <v>0</v>
      </c>
      <c r="CY28" s="60">
        <f t="shared" si="87"/>
        <v>0</v>
      </c>
      <c r="CZ28" s="60">
        <f t="shared" si="88"/>
        <v>0</v>
      </c>
      <c r="DA28" s="60">
        <f t="shared" si="89"/>
        <v>0</v>
      </c>
      <c r="DB28" s="60">
        <f t="shared" si="90"/>
        <v>0</v>
      </c>
      <c r="DC28" s="60">
        <f t="shared" si="91"/>
        <v>0</v>
      </c>
      <c r="DD28" s="60">
        <f t="shared" si="92"/>
        <v>12.335674260761126</v>
      </c>
      <c r="DE28" s="60">
        <f t="shared" si="93"/>
        <v>0</v>
      </c>
      <c r="DF28" s="54"/>
      <c r="DG28" s="21">
        <f t="shared" si="94"/>
        <v>0</v>
      </c>
      <c r="DH28" s="21">
        <f t="shared" si="95"/>
        <v>0</v>
      </c>
      <c r="DI28" s="21">
        <f t="shared" si="96"/>
        <v>0</v>
      </c>
      <c r="DJ28" s="21">
        <f t="shared" si="97"/>
        <v>0</v>
      </c>
      <c r="DK28" s="21">
        <f t="shared" si="98"/>
        <v>0</v>
      </c>
      <c r="DL28" s="21">
        <f t="shared" si="99"/>
        <v>0</v>
      </c>
      <c r="DM28" s="21">
        <f t="shared" si="100"/>
        <v>0</v>
      </c>
      <c r="DN28" s="21">
        <f t="shared" si="101"/>
        <v>0</v>
      </c>
      <c r="DO28" s="21">
        <f t="shared" si="102"/>
        <v>0</v>
      </c>
      <c r="DP28" s="21">
        <f t="shared" si="103"/>
        <v>0</v>
      </c>
      <c r="DQ28" s="21">
        <f t="shared" si="104"/>
        <v>0</v>
      </c>
      <c r="DR28" s="21">
        <f t="shared" si="105"/>
        <v>0</v>
      </c>
      <c r="DS28" s="21">
        <f t="shared" si="106"/>
        <v>0</v>
      </c>
      <c r="DT28" s="21">
        <f t="shared" si="107"/>
        <v>0</v>
      </c>
      <c r="DU28" s="21">
        <f t="shared" si="108"/>
        <v>0</v>
      </c>
      <c r="DV28" s="21">
        <f t="shared" si="109"/>
        <v>0</v>
      </c>
      <c r="DW28" s="16"/>
      <c r="DX28" s="60" t="e">
        <f t="shared" ca="1" si="72"/>
        <v>#NAME?</v>
      </c>
    </row>
    <row r="29" spans="1:128" s="19" customFormat="1" ht="16" customHeight="1">
      <c r="A29" s="18"/>
      <c r="B29" s="17" t="s">
        <v>324</v>
      </c>
      <c r="C29" s="16"/>
      <c r="D29" s="18">
        <v>17</v>
      </c>
      <c r="E29" s="16"/>
      <c r="F29" s="16"/>
      <c r="G29" s="16"/>
      <c r="H29" s="20">
        <f t="shared" si="114"/>
        <v>30</v>
      </c>
      <c r="I29" s="20"/>
      <c r="J29" s="20">
        <v>8</v>
      </c>
      <c r="K29" s="20"/>
      <c r="L29" s="20"/>
      <c r="M29" s="20"/>
      <c r="N29" s="20"/>
      <c r="O29" s="20">
        <f t="shared" si="115"/>
        <v>44</v>
      </c>
      <c r="P29" s="20"/>
      <c r="Q29" s="20"/>
      <c r="R29" s="20"/>
      <c r="S29" s="20"/>
      <c r="T29"/>
      <c r="U29"/>
      <c r="V29"/>
      <c r="W29"/>
      <c r="X29"/>
      <c r="Y29" s="20">
        <f t="shared" si="116"/>
        <v>147</v>
      </c>
      <c r="Z29" s="20">
        <f t="shared" si="117"/>
        <v>62</v>
      </c>
      <c r="AA29" s="16"/>
      <c r="AB29" s="55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S29" s="55"/>
      <c r="AT29"/>
      <c r="AU29" s="41"/>
      <c r="AV29" s="16"/>
      <c r="AW29" s="11">
        <f t="shared" si="0"/>
        <v>18.549808005782968</v>
      </c>
      <c r="AX29" s="11">
        <f t="shared" si="1"/>
        <v>0</v>
      </c>
      <c r="AY29" s="11">
        <f t="shared" si="2"/>
        <v>4.7521781051958758</v>
      </c>
      <c r="AZ29" s="11">
        <f t="shared" si="3"/>
        <v>0</v>
      </c>
      <c r="BA29" s="11">
        <f t="shared" si="4"/>
        <v>0</v>
      </c>
      <c r="BB29" s="11">
        <f t="shared" si="5"/>
        <v>0</v>
      </c>
      <c r="BC29" s="11">
        <f t="shared" si="6"/>
        <v>0</v>
      </c>
      <c r="BD29" s="11">
        <f t="shared" si="7"/>
        <v>23.544219944508047</v>
      </c>
      <c r="BE29" s="11">
        <f t="shared" si="8"/>
        <v>0</v>
      </c>
      <c r="BF29" s="11">
        <f t="shared" si="9"/>
        <v>0</v>
      </c>
      <c r="BG29" s="11">
        <f t="shared" si="10"/>
        <v>0</v>
      </c>
      <c r="BH29" s="11">
        <f t="shared" si="11"/>
        <v>0</v>
      </c>
      <c r="BI29" s="11">
        <f t="shared" si="12"/>
        <v>0</v>
      </c>
      <c r="BJ29" s="56">
        <f t="shared" si="13"/>
        <v>0</v>
      </c>
      <c r="BK29" s="11">
        <f t="shared" si="14"/>
        <v>0</v>
      </c>
      <c r="BL29" s="34">
        <f t="shared" si="15"/>
        <v>0</v>
      </c>
      <c r="BM29" s="11">
        <f t="shared" si="16"/>
        <v>0</v>
      </c>
      <c r="BN29" s="11">
        <f t="shared" si="17"/>
        <v>0</v>
      </c>
      <c r="BO29" s="11">
        <f t="shared" si="18"/>
        <v>51.778108048429132</v>
      </c>
      <c r="BP29" s="11">
        <f t="shared" si="19"/>
        <v>1.3756858960839757</v>
      </c>
      <c r="BQ29" s="54"/>
      <c r="BR29" s="56">
        <f t="shared" si="20"/>
        <v>0</v>
      </c>
      <c r="BS29" s="56">
        <f t="shared" si="21"/>
        <v>0</v>
      </c>
      <c r="BT29" s="56">
        <f t="shared" si="22"/>
        <v>0</v>
      </c>
      <c r="BU29" s="56">
        <f t="shared" si="23"/>
        <v>0</v>
      </c>
      <c r="BV29" s="56">
        <f t="shared" si="24"/>
        <v>0</v>
      </c>
      <c r="BW29" s="56">
        <f t="shared" si="25"/>
        <v>0</v>
      </c>
      <c r="BX29" s="56">
        <f t="shared" si="26"/>
        <v>0</v>
      </c>
      <c r="BY29" s="56">
        <f t="shared" si="27"/>
        <v>0</v>
      </c>
      <c r="BZ29" s="56">
        <f t="shared" si="28"/>
        <v>0</v>
      </c>
      <c r="CA29" s="56">
        <f t="shared" si="29"/>
        <v>0</v>
      </c>
      <c r="CB29" s="56">
        <f t="shared" si="30"/>
        <v>0</v>
      </c>
      <c r="CC29" s="56">
        <f t="shared" si="31"/>
        <v>0</v>
      </c>
      <c r="CD29" s="56">
        <f t="shared" si="32"/>
        <v>0</v>
      </c>
      <c r="CE29" s="56">
        <f t="shared" si="33"/>
        <v>0</v>
      </c>
      <c r="CF29" s="56">
        <f t="shared" si="34"/>
        <v>0</v>
      </c>
      <c r="CG29" s="56">
        <f t="shared" si="35"/>
        <v>0</v>
      </c>
      <c r="CH29" s="54"/>
      <c r="CI29" s="11"/>
      <c r="CJ29" s="12">
        <f t="shared" si="73"/>
        <v>100</v>
      </c>
      <c r="CK29" s="16"/>
      <c r="CL29" s="60">
        <f t="shared" si="74"/>
        <v>39.68380995573736</v>
      </c>
      <c r="CM29" s="60">
        <f t="shared" si="75"/>
        <v>0</v>
      </c>
      <c r="CN29" s="60">
        <f t="shared" si="76"/>
        <v>8.978987077861964</v>
      </c>
      <c r="CO29" s="60">
        <f t="shared" si="77"/>
        <v>0</v>
      </c>
      <c r="CP29" s="60">
        <f t="shared" si="78"/>
        <v>0</v>
      </c>
      <c r="CQ29" s="60">
        <f t="shared" si="79"/>
        <v>0</v>
      </c>
      <c r="CR29" s="60">
        <f t="shared" si="80"/>
        <v>0</v>
      </c>
      <c r="CS29" s="60">
        <f t="shared" si="81"/>
        <v>0</v>
      </c>
      <c r="CT29" s="60">
        <f t="shared" si="82"/>
        <v>39.042183256810297</v>
      </c>
      <c r="CU29" s="60">
        <f t="shared" si="83"/>
        <v>0</v>
      </c>
      <c r="CV29" s="60">
        <f t="shared" si="84"/>
        <v>0</v>
      </c>
      <c r="CW29" s="60">
        <f t="shared" si="85"/>
        <v>0</v>
      </c>
      <c r="CX29" s="60">
        <f t="shared" si="86"/>
        <v>0</v>
      </c>
      <c r="CY29" s="60">
        <f t="shared" si="87"/>
        <v>0</v>
      </c>
      <c r="CZ29" s="60">
        <f t="shared" si="88"/>
        <v>0</v>
      </c>
      <c r="DA29" s="60">
        <f t="shared" si="89"/>
        <v>0</v>
      </c>
      <c r="DB29" s="60">
        <f t="shared" si="90"/>
        <v>0</v>
      </c>
      <c r="DC29" s="60">
        <f t="shared" si="91"/>
        <v>0</v>
      </c>
      <c r="DD29" s="60">
        <f t="shared" si="92"/>
        <v>12.295019709590386</v>
      </c>
      <c r="DE29" s="60">
        <f t="shared" si="93"/>
        <v>0</v>
      </c>
      <c r="DF29" s="54"/>
      <c r="DG29" s="21">
        <f t="shared" si="94"/>
        <v>0</v>
      </c>
      <c r="DH29" s="21">
        <f t="shared" si="95"/>
        <v>0</v>
      </c>
      <c r="DI29" s="21">
        <f t="shared" si="96"/>
        <v>0</v>
      </c>
      <c r="DJ29" s="21">
        <f t="shared" si="97"/>
        <v>0</v>
      </c>
      <c r="DK29" s="21">
        <f t="shared" si="98"/>
        <v>0</v>
      </c>
      <c r="DL29" s="21">
        <f t="shared" si="99"/>
        <v>0</v>
      </c>
      <c r="DM29" s="21">
        <f t="shared" si="100"/>
        <v>0</v>
      </c>
      <c r="DN29" s="21">
        <f t="shared" si="101"/>
        <v>0</v>
      </c>
      <c r="DO29" s="21">
        <f t="shared" si="102"/>
        <v>0</v>
      </c>
      <c r="DP29" s="21">
        <f t="shared" si="103"/>
        <v>0</v>
      </c>
      <c r="DQ29" s="21">
        <f t="shared" si="104"/>
        <v>0</v>
      </c>
      <c r="DR29" s="21">
        <f t="shared" si="105"/>
        <v>0</v>
      </c>
      <c r="DS29" s="21">
        <f t="shared" si="106"/>
        <v>0</v>
      </c>
      <c r="DT29" s="21">
        <f t="shared" si="107"/>
        <v>0</v>
      </c>
      <c r="DU29" s="21">
        <f t="shared" si="108"/>
        <v>0</v>
      </c>
      <c r="DV29" s="21">
        <f t="shared" si="109"/>
        <v>0</v>
      </c>
      <c r="DW29" s="16"/>
      <c r="DX29" s="60" t="e">
        <f t="shared" ca="1" si="72"/>
        <v>#NAME?</v>
      </c>
    </row>
    <row r="30" spans="1:128" s="19" customFormat="1" ht="16" customHeight="1">
      <c r="A30" s="18"/>
      <c r="B30" s="17" t="s">
        <v>324</v>
      </c>
      <c r="C30" s="16"/>
      <c r="D30" s="18">
        <v>16</v>
      </c>
      <c r="E30" s="16"/>
      <c r="F30" s="16"/>
      <c r="G30" s="16"/>
      <c r="H30" s="20">
        <f t="shared" si="114"/>
        <v>28</v>
      </c>
      <c r="I30" s="20"/>
      <c r="J30" s="20">
        <v>8</v>
      </c>
      <c r="K30" s="20"/>
      <c r="L30" s="20"/>
      <c r="M30" s="20"/>
      <c r="N30" s="20"/>
      <c r="O30" s="20">
        <f t="shared" si="115"/>
        <v>41</v>
      </c>
      <c r="P30" s="20"/>
      <c r="Q30" s="20"/>
      <c r="R30" s="20"/>
      <c r="S30" s="20"/>
      <c r="T30"/>
      <c r="U30"/>
      <c r="V30"/>
      <c r="W30"/>
      <c r="X30"/>
      <c r="Y30" s="20">
        <f t="shared" si="116"/>
        <v>138</v>
      </c>
      <c r="Z30" s="20">
        <f t="shared" si="117"/>
        <v>58</v>
      </c>
      <c r="AA30" s="16"/>
      <c r="AB30" s="55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S30" s="55"/>
      <c r="AT30"/>
      <c r="AU30" s="41"/>
      <c r="AV30" s="16"/>
      <c r="AW30" s="11">
        <f t="shared" si="0"/>
        <v>18.438017731483633</v>
      </c>
      <c r="AX30" s="11">
        <f t="shared" si="1"/>
        <v>0</v>
      </c>
      <c r="AY30" s="11">
        <f t="shared" si="2"/>
        <v>5.0609347935484479</v>
      </c>
      <c r="AZ30" s="11">
        <f t="shared" si="3"/>
        <v>0</v>
      </c>
      <c r="BA30" s="11">
        <f t="shared" si="4"/>
        <v>0</v>
      </c>
      <c r="BB30" s="11">
        <f t="shared" si="5"/>
        <v>0</v>
      </c>
      <c r="BC30" s="11">
        <f t="shared" si="6"/>
        <v>0</v>
      </c>
      <c r="BD30" s="11">
        <f t="shared" si="7"/>
        <v>23.364340088444344</v>
      </c>
      <c r="BE30" s="11">
        <f t="shared" si="8"/>
        <v>0</v>
      </c>
      <c r="BF30" s="11">
        <f t="shared" si="9"/>
        <v>0</v>
      </c>
      <c r="BG30" s="11">
        <f t="shared" si="10"/>
        <v>0</v>
      </c>
      <c r="BH30" s="11">
        <f t="shared" si="11"/>
        <v>0</v>
      </c>
      <c r="BI30" s="11">
        <f t="shared" si="12"/>
        <v>0</v>
      </c>
      <c r="BJ30" s="56">
        <f t="shared" si="13"/>
        <v>0</v>
      </c>
      <c r="BK30" s="11">
        <f t="shared" si="14"/>
        <v>0</v>
      </c>
      <c r="BL30" s="34">
        <f t="shared" si="15"/>
        <v>0</v>
      </c>
      <c r="BM30" s="11">
        <f t="shared" si="16"/>
        <v>0</v>
      </c>
      <c r="BN30" s="11">
        <f t="shared" si="17"/>
        <v>0</v>
      </c>
      <c r="BO30" s="11">
        <f t="shared" si="18"/>
        <v>51.766161370342253</v>
      </c>
      <c r="BP30" s="11">
        <f t="shared" si="19"/>
        <v>1.370546016181343</v>
      </c>
      <c r="BQ30" s="54"/>
      <c r="BR30" s="56">
        <f t="shared" si="20"/>
        <v>0</v>
      </c>
      <c r="BS30" s="56">
        <f t="shared" si="21"/>
        <v>0</v>
      </c>
      <c r="BT30" s="56">
        <f t="shared" si="22"/>
        <v>0</v>
      </c>
      <c r="BU30" s="56">
        <f t="shared" si="23"/>
        <v>0</v>
      </c>
      <c r="BV30" s="56">
        <f t="shared" si="24"/>
        <v>0</v>
      </c>
      <c r="BW30" s="56">
        <f t="shared" si="25"/>
        <v>0</v>
      </c>
      <c r="BX30" s="56">
        <f t="shared" si="26"/>
        <v>0</v>
      </c>
      <c r="BY30" s="56">
        <f t="shared" si="27"/>
        <v>0</v>
      </c>
      <c r="BZ30" s="56">
        <f t="shared" si="28"/>
        <v>0</v>
      </c>
      <c r="CA30" s="56">
        <f t="shared" si="29"/>
        <v>0</v>
      </c>
      <c r="CB30" s="56">
        <f t="shared" si="30"/>
        <v>0</v>
      </c>
      <c r="CC30" s="56">
        <f t="shared" si="31"/>
        <v>0</v>
      </c>
      <c r="CD30" s="56">
        <f t="shared" si="32"/>
        <v>0</v>
      </c>
      <c r="CE30" s="56">
        <f t="shared" si="33"/>
        <v>0</v>
      </c>
      <c r="CF30" s="56">
        <f t="shared" si="34"/>
        <v>0</v>
      </c>
      <c r="CG30" s="56">
        <f t="shared" si="35"/>
        <v>0</v>
      </c>
      <c r="CH30" s="54"/>
      <c r="CI30" s="11"/>
      <c r="CJ30" s="12">
        <f t="shared" si="73"/>
        <v>100.00000000000001</v>
      </c>
      <c r="CK30" s="16"/>
      <c r="CL30" s="60">
        <f t="shared" si="74"/>
        <v>39.444654808392308</v>
      </c>
      <c r="CM30" s="60">
        <f t="shared" si="75"/>
        <v>0</v>
      </c>
      <c r="CN30" s="60">
        <f t="shared" si="76"/>
        <v>9.5623661372138251</v>
      </c>
      <c r="CO30" s="60">
        <f t="shared" si="77"/>
        <v>0</v>
      </c>
      <c r="CP30" s="60">
        <f t="shared" si="78"/>
        <v>0</v>
      </c>
      <c r="CQ30" s="60">
        <f t="shared" si="79"/>
        <v>0</v>
      </c>
      <c r="CR30" s="60">
        <f t="shared" si="80"/>
        <v>0</v>
      </c>
      <c r="CS30" s="60">
        <f t="shared" si="81"/>
        <v>0</v>
      </c>
      <c r="CT30" s="60">
        <f t="shared" si="82"/>
        <v>38.743896677565218</v>
      </c>
      <c r="CU30" s="60">
        <f t="shared" si="83"/>
        <v>0</v>
      </c>
      <c r="CV30" s="60">
        <f t="shared" si="84"/>
        <v>0</v>
      </c>
      <c r="CW30" s="60">
        <f t="shared" si="85"/>
        <v>0</v>
      </c>
      <c r="CX30" s="60">
        <f t="shared" si="86"/>
        <v>0</v>
      </c>
      <c r="CY30" s="60">
        <f t="shared" si="87"/>
        <v>0</v>
      </c>
      <c r="CZ30" s="60">
        <f t="shared" si="88"/>
        <v>0</v>
      </c>
      <c r="DA30" s="60">
        <f t="shared" si="89"/>
        <v>0</v>
      </c>
      <c r="DB30" s="60">
        <f t="shared" si="90"/>
        <v>0</v>
      </c>
      <c r="DC30" s="60">
        <f t="shared" si="91"/>
        <v>0</v>
      </c>
      <c r="DD30" s="60">
        <f t="shared" si="92"/>
        <v>12.249082376828653</v>
      </c>
      <c r="DE30" s="60">
        <f t="shared" si="93"/>
        <v>0</v>
      </c>
      <c r="DF30" s="54"/>
      <c r="DG30" s="21">
        <f t="shared" si="94"/>
        <v>0</v>
      </c>
      <c r="DH30" s="21">
        <f t="shared" si="95"/>
        <v>0</v>
      </c>
      <c r="DI30" s="21">
        <f t="shared" si="96"/>
        <v>0</v>
      </c>
      <c r="DJ30" s="21">
        <f t="shared" si="97"/>
        <v>0</v>
      </c>
      <c r="DK30" s="21">
        <f t="shared" si="98"/>
        <v>0</v>
      </c>
      <c r="DL30" s="21">
        <f t="shared" si="99"/>
        <v>0</v>
      </c>
      <c r="DM30" s="21">
        <f t="shared" si="100"/>
        <v>0</v>
      </c>
      <c r="DN30" s="21">
        <f t="shared" si="101"/>
        <v>0</v>
      </c>
      <c r="DO30" s="21">
        <f t="shared" si="102"/>
        <v>0</v>
      </c>
      <c r="DP30" s="21">
        <f t="shared" si="103"/>
        <v>0</v>
      </c>
      <c r="DQ30" s="21">
        <f t="shared" si="104"/>
        <v>0</v>
      </c>
      <c r="DR30" s="21">
        <f t="shared" si="105"/>
        <v>0</v>
      </c>
      <c r="DS30" s="21">
        <f t="shared" si="106"/>
        <v>0</v>
      </c>
      <c r="DT30" s="21">
        <f t="shared" si="107"/>
        <v>0</v>
      </c>
      <c r="DU30" s="21">
        <f t="shared" si="108"/>
        <v>0</v>
      </c>
      <c r="DV30" s="21">
        <f t="shared" si="109"/>
        <v>0</v>
      </c>
      <c r="DW30" s="16"/>
      <c r="DX30" s="60" t="e">
        <f t="shared" ca="1" si="72"/>
        <v>#NAME?</v>
      </c>
    </row>
    <row r="31" spans="1:128" s="19" customFormat="1" ht="16" customHeight="1">
      <c r="A31" s="18"/>
      <c r="B31" s="17" t="s">
        <v>324</v>
      </c>
      <c r="C31" s="16"/>
      <c r="D31" s="18">
        <v>15</v>
      </c>
      <c r="E31" s="16"/>
      <c r="F31" s="16"/>
      <c r="G31" s="16"/>
      <c r="H31" s="20">
        <f t="shared" si="114"/>
        <v>26</v>
      </c>
      <c r="I31" s="20"/>
      <c r="J31" s="20">
        <v>8</v>
      </c>
      <c r="K31" s="20"/>
      <c r="L31" s="20"/>
      <c r="M31" s="20"/>
      <c r="N31" s="20"/>
      <c r="O31" s="20">
        <f t="shared" si="115"/>
        <v>38</v>
      </c>
      <c r="P31" s="20"/>
      <c r="Q31" s="20"/>
      <c r="R31" s="20"/>
      <c r="S31" s="20"/>
      <c r="T31"/>
      <c r="U31"/>
      <c r="V31"/>
      <c r="W31"/>
      <c r="X31"/>
      <c r="Y31" s="20">
        <f t="shared" si="116"/>
        <v>129</v>
      </c>
      <c r="Z31" s="20">
        <f t="shared" si="117"/>
        <v>54</v>
      </c>
      <c r="AA31" s="16"/>
      <c r="AB31" s="55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S31" s="55"/>
      <c r="AT31"/>
      <c r="AU31" s="41"/>
      <c r="AV31" s="16"/>
      <c r="AW31" s="11">
        <f t="shared" si="0"/>
        <v>18.310691683443881</v>
      </c>
      <c r="AX31" s="11">
        <f t="shared" si="1"/>
        <v>0</v>
      </c>
      <c r="AY31" s="11">
        <f t="shared" si="2"/>
        <v>5.4126001703459554</v>
      </c>
      <c r="AZ31" s="11">
        <f t="shared" si="3"/>
        <v>0</v>
      </c>
      <c r="BA31" s="11">
        <f t="shared" si="4"/>
        <v>0</v>
      </c>
      <c r="BB31" s="11">
        <f t="shared" si="5"/>
        <v>0</v>
      </c>
      <c r="BC31" s="11">
        <f t="shared" si="6"/>
        <v>0</v>
      </c>
      <c r="BD31" s="11">
        <f t="shared" si="7"/>
        <v>23.159461879332667</v>
      </c>
      <c r="BE31" s="11">
        <f t="shared" si="8"/>
        <v>0</v>
      </c>
      <c r="BF31" s="11">
        <f t="shared" si="9"/>
        <v>0</v>
      </c>
      <c r="BG31" s="11">
        <f t="shared" si="10"/>
        <v>0</v>
      </c>
      <c r="BH31" s="11">
        <f t="shared" si="11"/>
        <v>0</v>
      </c>
      <c r="BI31" s="11">
        <f t="shared" si="12"/>
        <v>0</v>
      </c>
      <c r="BJ31" s="56">
        <f t="shared" si="13"/>
        <v>0</v>
      </c>
      <c r="BK31" s="11">
        <f t="shared" si="14"/>
        <v>0</v>
      </c>
      <c r="BL31" s="34">
        <f t="shared" si="15"/>
        <v>0</v>
      </c>
      <c r="BM31" s="11">
        <f t="shared" si="16"/>
        <v>0</v>
      </c>
      <c r="BN31" s="11">
        <f t="shared" si="17"/>
        <v>0</v>
      </c>
      <c r="BO31" s="11">
        <f t="shared" si="18"/>
        <v>51.752554432551449</v>
      </c>
      <c r="BP31" s="11">
        <f t="shared" si="19"/>
        <v>1.3646918343260519</v>
      </c>
      <c r="BQ31" s="54"/>
      <c r="BR31" s="56">
        <f t="shared" si="20"/>
        <v>0</v>
      </c>
      <c r="BS31" s="56">
        <f t="shared" si="21"/>
        <v>0</v>
      </c>
      <c r="BT31" s="56">
        <f t="shared" si="22"/>
        <v>0</v>
      </c>
      <c r="BU31" s="56">
        <f t="shared" si="23"/>
        <v>0</v>
      </c>
      <c r="BV31" s="56">
        <f t="shared" si="24"/>
        <v>0</v>
      </c>
      <c r="BW31" s="56">
        <f t="shared" si="25"/>
        <v>0</v>
      </c>
      <c r="BX31" s="56">
        <f t="shared" si="26"/>
        <v>0</v>
      </c>
      <c r="BY31" s="56">
        <f t="shared" si="27"/>
        <v>0</v>
      </c>
      <c r="BZ31" s="56">
        <f t="shared" si="28"/>
        <v>0</v>
      </c>
      <c r="CA31" s="56">
        <f t="shared" si="29"/>
        <v>0</v>
      </c>
      <c r="CB31" s="56">
        <f t="shared" si="30"/>
        <v>0</v>
      </c>
      <c r="CC31" s="56">
        <f t="shared" si="31"/>
        <v>0</v>
      </c>
      <c r="CD31" s="56">
        <f t="shared" si="32"/>
        <v>0</v>
      </c>
      <c r="CE31" s="56">
        <f t="shared" si="33"/>
        <v>0</v>
      </c>
      <c r="CF31" s="56">
        <f t="shared" si="34"/>
        <v>0</v>
      </c>
      <c r="CG31" s="56">
        <f t="shared" si="35"/>
        <v>0</v>
      </c>
      <c r="CH31" s="54"/>
      <c r="CI31" s="11"/>
      <c r="CJ31" s="12">
        <f t="shared" si="73"/>
        <v>100.00000000000001</v>
      </c>
      <c r="CK31" s="16"/>
      <c r="CL31" s="60">
        <f t="shared" si="74"/>
        <v>39.172263687049977</v>
      </c>
      <c r="CM31" s="60">
        <f t="shared" si="75"/>
        <v>0</v>
      </c>
      <c r="CN31" s="60">
        <f t="shared" si="76"/>
        <v>10.226818806991499</v>
      </c>
      <c r="CO31" s="60">
        <f t="shared" si="77"/>
        <v>0</v>
      </c>
      <c r="CP31" s="60">
        <f t="shared" si="78"/>
        <v>0</v>
      </c>
      <c r="CQ31" s="60">
        <f t="shared" si="79"/>
        <v>0</v>
      </c>
      <c r="CR31" s="60">
        <f t="shared" si="80"/>
        <v>0</v>
      </c>
      <c r="CS31" s="60">
        <f t="shared" si="81"/>
        <v>0</v>
      </c>
      <c r="CT31" s="60">
        <f t="shared" si="82"/>
        <v>38.404156485041938</v>
      </c>
      <c r="CU31" s="60">
        <f t="shared" si="83"/>
        <v>0</v>
      </c>
      <c r="CV31" s="60">
        <f t="shared" si="84"/>
        <v>0</v>
      </c>
      <c r="CW31" s="60">
        <f t="shared" si="85"/>
        <v>0</v>
      </c>
      <c r="CX31" s="60">
        <f t="shared" si="86"/>
        <v>0</v>
      </c>
      <c r="CY31" s="60">
        <f t="shared" si="87"/>
        <v>0</v>
      </c>
      <c r="CZ31" s="60">
        <f t="shared" si="88"/>
        <v>0</v>
      </c>
      <c r="DA31" s="60">
        <f t="shared" si="89"/>
        <v>0</v>
      </c>
      <c r="DB31" s="60">
        <f t="shared" si="90"/>
        <v>0</v>
      </c>
      <c r="DC31" s="60">
        <f t="shared" si="91"/>
        <v>0</v>
      </c>
      <c r="DD31" s="60">
        <f t="shared" si="92"/>
        <v>12.196761020916577</v>
      </c>
      <c r="DE31" s="60">
        <f t="shared" si="93"/>
        <v>0</v>
      </c>
      <c r="DF31" s="54"/>
      <c r="DG31" s="21">
        <f t="shared" si="94"/>
        <v>0</v>
      </c>
      <c r="DH31" s="21">
        <f t="shared" si="95"/>
        <v>0</v>
      </c>
      <c r="DI31" s="21">
        <f t="shared" si="96"/>
        <v>0</v>
      </c>
      <c r="DJ31" s="21">
        <f t="shared" si="97"/>
        <v>0</v>
      </c>
      <c r="DK31" s="21">
        <f t="shared" si="98"/>
        <v>0</v>
      </c>
      <c r="DL31" s="21">
        <f t="shared" si="99"/>
        <v>0</v>
      </c>
      <c r="DM31" s="21">
        <f t="shared" si="100"/>
        <v>0</v>
      </c>
      <c r="DN31" s="21">
        <f t="shared" si="101"/>
        <v>0</v>
      </c>
      <c r="DO31" s="21">
        <f t="shared" si="102"/>
        <v>0</v>
      </c>
      <c r="DP31" s="21">
        <f t="shared" si="103"/>
        <v>0</v>
      </c>
      <c r="DQ31" s="21">
        <f t="shared" si="104"/>
        <v>0</v>
      </c>
      <c r="DR31" s="21">
        <f t="shared" si="105"/>
        <v>0</v>
      </c>
      <c r="DS31" s="21">
        <f t="shared" si="106"/>
        <v>0</v>
      </c>
      <c r="DT31" s="21">
        <f t="shared" si="107"/>
        <v>0</v>
      </c>
      <c r="DU31" s="21">
        <f t="shared" si="108"/>
        <v>0</v>
      </c>
      <c r="DV31" s="21">
        <f t="shared" si="109"/>
        <v>0</v>
      </c>
      <c r="DW31" s="16"/>
      <c r="DX31" s="60" t="e">
        <f t="shared" ca="1" si="72"/>
        <v>#NAME?</v>
      </c>
    </row>
    <row r="32" spans="1:128" s="19" customFormat="1" ht="16" customHeight="1">
      <c r="A32" s="18"/>
      <c r="B32" s="17" t="s">
        <v>324</v>
      </c>
      <c r="C32" s="16"/>
      <c r="D32" s="18">
        <v>14</v>
      </c>
      <c r="E32" s="16"/>
      <c r="F32" s="16"/>
      <c r="G32" s="16"/>
      <c r="H32" s="20">
        <f t="shared" si="114"/>
        <v>24</v>
      </c>
      <c r="I32" s="20"/>
      <c r="J32" s="20">
        <v>8</v>
      </c>
      <c r="K32" s="20"/>
      <c r="L32" s="20"/>
      <c r="M32" s="20"/>
      <c r="N32" s="20"/>
      <c r="O32" s="20">
        <f t="shared" si="115"/>
        <v>35</v>
      </c>
      <c r="P32" s="20"/>
      <c r="Q32" s="20"/>
      <c r="R32" s="20"/>
      <c r="S32" s="20"/>
      <c r="T32"/>
      <c r="U32"/>
      <c r="V32"/>
      <c r="W32"/>
      <c r="X32"/>
      <c r="Y32" s="20">
        <f t="shared" si="116"/>
        <v>120</v>
      </c>
      <c r="Z32" s="20">
        <f t="shared" si="117"/>
        <v>50</v>
      </c>
      <c r="AA32" s="16"/>
      <c r="AB32" s="55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S32" s="55"/>
      <c r="AT32"/>
      <c r="AU32" s="41"/>
      <c r="AV32" s="16"/>
      <c r="AW32" s="11">
        <f t="shared" si="0"/>
        <v>18.164349453190919</v>
      </c>
      <c r="AX32" s="11">
        <f t="shared" si="1"/>
        <v>0</v>
      </c>
      <c r="AY32" s="11">
        <f t="shared" si="2"/>
        <v>5.8167868731895993</v>
      </c>
      <c r="AZ32" s="11">
        <f t="shared" si="3"/>
        <v>0</v>
      </c>
      <c r="BA32" s="11">
        <f t="shared" si="4"/>
        <v>0</v>
      </c>
      <c r="BB32" s="11">
        <f t="shared" si="5"/>
        <v>0</v>
      </c>
      <c r="BC32" s="11">
        <f t="shared" si="6"/>
        <v>0</v>
      </c>
      <c r="BD32" s="11">
        <f t="shared" si="7"/>
        <v>22.923985050253073</v>
      </c>
      <c r="BE32" s="11">
        <f t="shared" si="8"/>
        <v>0</v>
      </c>
      <c r="BF32" s="11">
        <f t="shared" si="9"/>
        <v>0</v>
      </c>
      <c r="BG32" s="11">
        <f t="shared" si="10"/>
        <v>0</v>
      </c>
      <c r="BH32" s="11">
        <f t="shared" si="11"/>
        <v>0</v>
      </c>
      <c r="BI32" s="11">
        <f t="shared" si="12"/>
        <v>0</v>
      </c>
      <c r="BJ32" s="56">
        <f t="shared" si="13"/>
        <v>0</v>
      </c>
      <c r="BK32" s="11">
        <f t="shared" si="14"/>
        <v>0</v>
      </c>
      <c r="BL32" s="34">
        <f t="shared" si="15"/>
        <v>0</v>
      </c>
      <c r="BM32" s="11">
        <f t="shared" si="16"/>
        <v>0</v>
      </c>
      <c r="BN32" s="11">
        <f t="shared" si="17"/>
        <v>0</v>
      </c>
      <c r="BO32" s="11">
        <f t="shared" si="18"/>
        <v>51.736915294654096</v>
      </c>
      <c r="BP32" s="11">
        <f t="shared" si="19"/>
        <v>1.3579633287123203</v>
      </c>
      <c r="BQ32" s="54"/>
      <c r="BR32" s="56">
        <f t="shared" si="20"/>
        <v>0</v>
      </c>
      <c r="BS32" s="56">
        <f t="shared" si="21"/>
        <v>0</v>
      </c>
      <c r="BT32" s="56">
        <f t="shared" si="22"/>
        <v>0</v>
      </c>
      <c r="BU32" s="56">
        <f t="shared" si="23"/>
        <v>0</v>
      </c>
      <c r="BV32" s="56">
        <f t="shared" si="24"/>
        <v>0</v>
      </c>
      <c r="BW32" s="56">
        <f t="shared" si="25"/>
        <v>0</v>
      </c>
      <c r="BX32" s="56">
        <f t="shared" si="26"/>
        <v>0</v>
      </c>
      <c r="BY32" s="56">
        <f t="shared" si="27"/>
        <v>0</v>
      </c>
      <c r="BZ32" s="56">
        <f t="shared" si="28"/>
        <v>0</v>
      </c>
      <c r="CA32" s="56">
        <f t="shared" si="29"/>
        <v>0</v>
      </c>
      <c r="CB32" s="56">
        <f t="shared" si="30"/>
        <v>0</v>
      </c>
      <c r="CC32" s="56">
        <f t="shared" si="31"/>
        <v>0</v>
      </c>
      <c r="CD32" s="56">
        <f t="shared" si="32"/>
        <v>0</v>
      </c>
      <c r="CE32" s="56">
        <f t="shared" si="33"/>
        <v>0</v>
      </c>
      <c r="CF32" s="56">
        <f t="shared" si="34"/>
        <v>0</v>
      </c>
      <c r="CG32" s="56">
        <f t="shared" si="35"/>
        <v>0</v>
      </c>
      <c r="CH32" s="54"/>
      <c r="CI32" s="11"/>
      <c r="CJ32" s="12">
        <f t="shared" si="73"/>
        <v>100</v>
      </c>
      <c r="CK32" s="16"/>
      <c r="CL32" s="60">
        <f t="shared" si="74"/>
        <v>38.859190891636068</v>
      </c>
      <c r="CM32" s="60">
        <f t="shared" si="75"/>
        <v>0</v>
      </c>
      <c r="CN32" s="60">
        <f t="shared" si="76"/>
        <v>10.990507629602183</v>
      </c>
      <c r="CO32" s="60">
        <f t="shared" si="77"/>
        <v>0</v>
      </c>
      <c r="CP32" s="60">
        <f t="shared" si="78"/>
        <v>0</v>
      </c>
      <c r="CQ32" s="60">
        <f t="shared" si="79"/>
        <v>0</v>
      </c>
      <c r="CR32" s="60">
        <f t="shared" si="80"/>
        <v>0</v>
      </c>
      <c r="CS32" s="60">
        <f t="shared" si="81"/>
        <v>0</v>
      </c>
      <c r="CT32" s="60">
        <f t="shared" si="82"/>
        <v>38.013676019806653</v>
      </c>
      <c r="CU32" s="60">
        <f t="shared" si="83"/>
        <v>0</v>
      </c>
      <c r="CV32" s="60">
        <f t="shared" si="84"/>
        <v>0</v>
      </c>
      <c r="CW32" s="60">
        <f t="shared" si="85"/>
        <v>0</v>
      </c>
      <c r="CX32" s="60">
        <f t="shared" si="86"/>
        <v>0</v>
      </c>
      <c r="CY32" s="60">
        <f t="shared" si="87"/>
        <v>0</v>
      </c>
      <c r="CZ32" s="60">
        <f t="shared" si="88"/>
        <v>0</v>
      </c>
      <c r="DA32" s="60">
        <f t="shared" si="89"/>
        <v>0</v>
      </c>
      <c r="DB32" s="60">
        <f t="shared" si="90"/>
        <v>0</v>
      </c>
      <c r="DC32" s="60">
        <f t="shared" si="91"/>
        <v>0</v>
      </c>
      <c r="DD32" s="60">
        <f t="shared" si="92"/>
        <v>12.136625458955098</v>
      </c>
      <c r="DE32" s="60">
        <f t="shared" si="93"/>
        <v>0</v>
      </c>
      <c r="DF32" s="54"/>
      <c r="DG32" s="21">
        <f t="shared" si="94"/>
        <v>0</v>
      </c>
      <c r="DH32" s="21">
        <f t="shared" si="95"/>
        <v>0</v>
      </c>
      <c r="DI32" s="21">
        <f t="shared" si="96"/>
        <v>0</v>
      </c>
      <c r="DJ32" s="21">
        <f t="shared" si="97"/>
        <v>0</v>
      </c>
      <c r="DK32" s="21">
        <f t="shared" si="98"/>
        <v>0</v>
      </c>
      <c r="DL32" s="21">
        <f t="shared" si="99"/>
        <v>0</v>
      </c>
      <c r="DM32" s="21">
        <f t="shared" si="100"/>
        <v>0</v>
      </c>
      <c r="DN32" s="21">
        <f t="shared" si="101"/>
        <v>0</v>
      </c>
      <c r="DO32" s="21">
        <f t="shared" si="102"/>
        <v>0</v>
      </c>
      <c r="DP32" s="21">
        <f t="shared" si="103"/>
        <v>0</v>
      </c>
      <c r="DQ32" s="21">
        <f t="shared" si="104"/>
        <v>0</v>
      </c>
      <c r="DR32" s="21">
        <f t="shared" si="105"/>
        <v>0</v>
      </c>
      <c r="DS32" s="21">
        <f t="shared" si="106"/>
        <v>0</v>
      </c>
      <c r="DT32" s="21">
        <f t="shared" si="107"/>
        <v>0</v>
      </c>
      <c r="DU32" s="21">
        <f t="shared" si="108"/>
        <v>0</v>
      </c>
      <c r="DV32" s="21">
        <f t="shared" si="109"/>
        <v>0</v>
      </c>
      <c r="DW32" s="16"/>
      <c r="DX32" s="60" t="e">
        <f t="shared" ca="1" si="72"/>
        <v>#NAME?</v>
      </c>
    </row>
    <row r="33" spans="1:128" s="19" customFormat="1" ht="16" customHeight="1">
      <c r="A33" s="18"/>
      <c r="B33" s="17" t="s">
        <v>324</v>
      </c>
      <c r="C33" s="16"/>
      <c r="D33" s="18">
        <v>13</v>
      </c>
      <c r="E33" s="16"/>
      <c r="F33" s="16"/>
      <c r="G33" s="16"/>
      <c r="H33" s="20">
        <f t="shared" si="114"/>
        <v>22</v>
      </c>
      <c r="I33" s="20"/>
      <c r="J33" s="20">
        <v>8</v>
      </c>
      <c r="K33" s="20"/>
      <c r="L33" s="20"/>
      <c r="M33" s="20"/>
      <c r="N33" s="20"/>
      <c r="O33" s="20">
        <f t="shared" si="115"/>
        <v>32</v>
      </c>
      <c r="P33" s="20"/>
      <c r="Q33" s="20"/>
      <c r="R33" s="20"/>
      <c r="S33" s="20"/>
      <c r="T33"/>
      <c r="U33"/>
      <c r="V33"/>
      <c r="W33"/>
      <c r="X33"/>
      <c r="Y33" s="20">
        <f t="shared" si="116"/>
        <v>111</v>
      </c>
      <c r="Z33" s="20">
        <f t="shared" si="117"/>
        <v>46</v>
      </c>
      <c r="AA33" s="16"/>
      <c r="AB33" s="55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S33" s="55"/>
      <c r="AT33"/>
      <c r="AU33" s="41"/>
      <c r="AV33" s="16"/>
      <c r="AW33" s="11">
        <f t="shared" si="0"/>
        <v>17.99438713489349</v>
      </c>
      <c r="AX33" s="11">
        <f t="shared" si="1"/>
        <v>0</v>
      </c>
      <c r="AY33" s="11">
        <f t="shared" si="2"/>
        <v>6.2862105584891204</v>
      </c>
      <c r="AZ33" s="11">
        <f t="shared" si="3"/>
        <v>0</v>
      </c>
      <c r="BA33" s="11">
        <f t="shared" si="4"/>
        <v>0</v>
      </c>
      <c r="BB33" s="11">
        <f t="shared" si="5"/>
        <v>0</v>
      </c>
      <c r="BC33" s="11">
        <f t="shared" si="6"/>
        <v>0</v>
      </c>
      <c r="BD33" s="11">
        <f t="shared" si="7"/>
        <v>22.650501533523059</v>
      </c>
      <c r="BE33" s="11">
        <f t="shared" si="8"/>
        <v>0</v>
      </c>
      <c r="BF33" s="11">
        <f t="shared" si="9"/>
        <v>0</v>
      </c>
      <c r="BG33" s="11">
        <f t="shared" si="10"/>
        <v>0</v>
      </c>
      <c r="BH33" s="11">
        <f t="shared" si="11"/>
        <v>0</v>
      </c>
      <c r="BI33" s="11">
        <f t="shared" si="12"/>
        <v>0</v>
      </c>
      <c r="BJ33" s="56">
        <f t="shared" si="13"/>
        <v>0</v>
      </c>
      <c r="BK33" s="11">
        <f t="shared" si="14"/>
        <v>0</v>
      </c>
      <c r="BL33" s="34">
        <f t="shared" si="15"/>
        <v>0</v>
      </c>
      <c r="BM33" s="11">
        <f t="shared" si="16"/>
        <v>0</v>
      </c>
      <c r="BN33" s="11">
        <f t="shared" si="17"/>
        <v>0</v>
      </c>
      <c r="BO33" s="11">
        <f t="shared" si="18"/>
        <v>51.718751951587556</v>
      </c>
      <c r="BP33" s="11">
        <f t="shared" si="19"/>
        <v>1.3501488215067765</v>
      </c>
      <c r="BQ33" s="54"/>
      <c r="BR33" s="56">
        <f t="shared" si="20"/>
        <v>0</v>
      </c>
      <c r="BS33" s="56">
        <f t="shared" si="21"/>
        <v>0</v>
      </c>
      <c r="BT33" s="56">
        <f t="shared" si="22"/>
        <v>0</v>
      </c>
      <c r="BU33" s="56">
        <f t="shared" si="23"/>
        <v>0</v>
      </c>
      <c r="BV33" s="56">
        <f t="shared" si="24"/>
        <v>0</v>
      </c>
      <c r="BW33" s="56">
        <f t="shared" si="25"/>
        <v>0</v>
      </c>
      <c r="BX33" s="56">
        <f t="shared" si="26"/>
        <v>0</v>
      </c>
      <c r="BY33" s="56">
        <f t="shared" si="27"/>
        <v>0</v>
      </c>
      <c r="BZ33" s="56">
        <f t="shared" si="28"/>
        <v>0</v>
      </c>
      <c r="CA33" s="56">
        <f t="shared" si="29"/>
        <v>0</v>
      </c>
      <c r="CB33" s="56">
        <f t="shared" si="30"/>
        <v>0</v>
      </c>
      <c r="CC33" s="56">
        <f t="shared" si="31"/>
        <v>0</v>
      </c>
      <c r="CD33" s="56">
        <f t="shared" si="32"/>
        <v>0</v>
      </c>
      <c r="CE33" s="56">
        <f t="shared" si="33"/>
        <v>0</v>
      </c>
      <c r="CF33" s="56">
        <f t="shared" si="34"/>
        <v>0</v>
      </c>
      <c r="CG33" s="56">
        <f t="shared" si="35"/>
        <v>0</v>
      </c>
      <c r="CH33" s="54"/>
      <c r="CI33" s="11"/>
      <c r="CJ33" s="12">
        <f t="shared" si="73"/>
        <v>100.00000000000001</v>
      </c>
      <c r="CK33" s="16"/>
      <c r="CL33" s="60">
        <f t="shared" si="74"/>
        <v>38.495587205297973</v>
      </c>
      <c r="CM33" s="60">
        <f t="shared" si="75"/>
        <v>0</v>
      </c>
      <c r="CN33" s="60">
        <f t="shared" si="76"/>
        <v>11.877458125410445</v>
      </c>
      <c r="CO33" s="60">
        <f t="shared" si="77"/>
        <v>0</v>
      </c>
      <c r="CP33" s="60">
        <f t="shared" si="78"/>
        <v>0</v>
      </c>
      <c r="CQ33" s="60">
        <f t="shared" si="79"/>
        <v>0</v>
      </c>
      <c r="CR33" s="60">
        <f t="shared" si="80"/>
        <v>0</v>
      </c>
      <c r="CS33" s="60">
        <f t="shared" si="81"/>
        <v>0</v>
      </c>
      <c r="CT33" s="60">
        <f t="shared" si="82"/>
        <v>37.560170832890428</v>
      </c>
      <c r="CU33" s="60">
        <f t="shared" si="83"/>
        <v>0</v>
      </c>
      <c r="CV33" s="60">
        <f t="shared" si="84"/>
        <v>0</v>
      </c>
      <c r="CW33" s="60">
        <f t="shared" si="85"/>
        <v>0</v>
      </c>
      <c r="CX33" s="60">
        <f t="shared" si="86"/>
        <v>0</v>
      </c>
      <c r="CY33" s="60">
        <f t="shared" si="87"/>
        <v>0</v>
      </c>
      <c r="CZ33" s="60">
        <f t="shared" si="88"/>
        <v>0</v>
      </c>
      <c r="DA33" s="60">
        <f t="shared" si="89"/>
        <v>0</v>
      </c>
      <c r="DB33" s="60">
        <f t="shared" si="90"/>
        <v>0</v>
      </c>
      <c r="DC33" s="60">
        <f t="shared" si="91"/>
        <v>0</v>
      </c>
      <c r="DD33" s="60">
        <f t="shared" si="92"/>
        <v>12.066783836401152</v>
      </c>
      <c r="DE33" s="60">
        <f t="shared" si="93"/>
        <v>0</v>
      </c>
      <c r="DF33" s="54"/>
      <c r="DG33" s="21">
        <f t="shared" si="94"/>
        <v>0</v>
      </c>
      <c r="DH33" s="21">
        <f t="shared" si="95"/>
        <v>0</v>
      </c>
      <c r="DI33" s="21">
        <f t="shared" si="96"/>
        <v>0</v>
      </c>
      <c r="DJ33" s="21">
        <f t="shared" si="97"/>
        <v>0</v>
      </c>
      <c r="DK33" s="21">
        <f t="shared" si="98"/>
        <v>0</v>
      </c>
      <c r="DL33" s="21">
        <f t="shared" si="99"/>
        <v>0</v>
      </c>
      <c r="DM33" s="21">
        <f t="shared" si="100"/>
        <v>0</v>
      </c>
      <c r="DN33" s="21">
        <f t="shared" si="101"/>
        <v>0</v>
      </c>
      <c r="DO33" s="21">
        <f t="shared" si="102"/>
        <v>0</v>
      </c>
      <c r="DP33" s="21">
        <f t="shared" si="103"/>
        <v>0</v>
      </c>
      <c r="DQ33" s="21">
        <f t="shared" si="104"/>
        <v>0</v>
      </c>
      <c r="DR33" s="21">
        <f t="shared" si="105"/>
        <v>0</v>
      </c>
      <c r="DS33" s="21">
        <f t="shared" si="106"/>
        <v>0</v>
      </c>
      <c r="DT33" s="21">
        <f t="shared" si="107"/>
        <v>0</v>
      </c>
      <c r="DU33" s="21">
        <f t="shared" si="108"/>
        <v>0</v>
      </c>
      <c r="DV33" s="21">
        <f t="shared" si="109"/>
        <v>0</v>
      </c>
      <c r="DW33" s="16"/>
      <c r="DX33" s="60" t="e">
        <f t="shared" ca="1" si="72"/>
        <v>#NAME?</v>
      </c>
    </row>
    <row r="34" spans="1:128" s="19" customFormat="1" ht="16" customHeight="1">
      <c r="A34" s="18"/>
      <c r="B34" s="17" t="s">
        <v>324</v>
      </c>
      <c r="C34" s="16"/>
      <c r="D34" s="18">
        <v>12</v>
      </c>
      <c r="E34" s="16"/>
      <c r="F34" s="16"/>
      <c r="G34" s="16"/>
      <c r="H34" s="20">
        <f t="shared" si="114"/>
        <v>20</v>
      </c>
      <c r="I34" s="20"/>
      <c r="J34" s="20">
        <v>8</v>
      </c>
      <c r="K34" s="20"/>
      <c r="L34" s="20"/>
      <c r="M34" s="20"/>
      <c r="N34" s="20"/>
      <c r="O34" s="20">
        <f t="shared" si="115"/>
        <v>29</v>
      </c>
      <c r="P34" s="20"/>
      <c r="Q34" s="20"/>
      <c r="R34" s="20"/>
      <c r="S34" s="20"/>
      <c r="T34"/>
      <c r="U34"/>
      <c r="V34"/>
      <c r="W34"/>
      <c r="X34"/>
      <c r="Y34" s="20">
        <f t="shared" si="116"/>
        <v>102</v>
      </c>
      <c r="Z34" s="20">
        <f t="shared" si="117"/>
        <v>42</v>
      </c>
      <c r="AA34" s="16"/>
      <c r="AB34" s="55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S34" s="55"/>
      <c r="AT34"/>
      <c r="AU34" s="41"/>
      <c r="AV34" s="16"/>
      <c r="AW34" s="11">
        <f t="shared" si="0"/>
        <v>17.794584188602844</v>
      </c>
      <c r="AX34" s="11">
        <f t="shared" si="1"/>
        <v>0</v>
      </c>
      <c r="AY34" s="11">
        <f t="shared" si="2"/>
        <v>6.8380519096839443</v>
      </c>
      <c r="AZ34" s="11">
        <f t="shared" si="3"/>
        <v>0</v>
      </c>
      <c r="BA34" s="11">
        <f t="shared" si="4"/>
        <v>0</v>
      </c>
      <c r="BB34" s="11">
        <f t="shared" si="5"/>
        <v>0</v>
      </c>
      <c r="BC34" s="11">
        <f t="shared" si="6"/>
        <v>0</v>
      </c>
      <c r="BD34" s="11">
        <f t="shared" si="7"/>
        <v>22.329001962606636</v>
      </c>
      <c r="BE34" s="11">
        <f t="shared" si="8"/>
        <v>0</v>
      </c>
      <c r="BF34" s="11">
        <f t="shared" si="9"/>
        <v>0</v>
      </c>
      <c r="BG34" s="11">
        <f t="shared" si="10"/>
        <v>0</v>
      </c>
      <c r="BH34" s="11">
        <f t="shared" si="11"/>
        <v>0</v>
      </c>
      <c r="BI34" s="11">
        <f t="shared" si="12"/>
        <v>0</v>
      </c>
      <c r="BJ34" s="56">
        <f t="shared" si="13"/>
        <v>0</v>
      </c>
      <c r="BK34" s="11">
        <f t="shared" si="14"/>
        <v>0</v>
      </c>
      <c r="BL34" s="34">
        <f t="shared" si="15"/>
        <v>0</v>
      </c>
      <c r="BM34" s="11">
        <f t="shared" si="16"/>
        <v>0</v>
      </c>
      <c r="BN34" s="11">
        <f t="shared" si="17"/>
        <v>0</v>
      </c>
      <c r="BO34" s="11">
        <f t="shared" si="18"/>
        <v>51.697399633641218</v>
      </c>
      <c r="BP34" s="11">
        <f t="shared" si="19"/>
        <v>1.3409623054653519</v>
      </c>
      <c r="BQ34" s="54"/>
      <c r="BR34" s="56">
        <f t="shared" si="20"/>
        <v>0</v>
      </c>
      <c r="BS34" s="56">
        <f t="shared" si="21"/>
        <v>0</v>
      </c>
      <c r="BT34" s="56">
        <f t="shared" si="22"/>
        <v>0</v>
      </c>
      <c r="BU34" s="56">
        <f t="shared" si="23"/>
        <v>0</v>
      </c>
      <c r="BV34" s="56">
        <f t="shared" si="24"/>
        <v>0</v>
      </c>
      <c r="BW34" s="56">
        <f t="shared" si="25"/>
        <v>0</v>
      </c>
      <c r="BX34" s="56">
        <f t="shared" si="26"/>
        <v>0</v>
      </c>
      <c r="BY34" s="56">
        <f t="shared" si="27"/>
        <v>0</v>
      </c>
      <c r="BZ34" s="56">
        <f t="shared" si="28"/>
        <v>0</v>
      </c>
      <c r="CA34" s="56">
        <f t="shared" si="29"/>
        <v>0</v>
      </c>
      <c r="CB34" s="56">
        <f t="shared" si="30"/>
        <v>0</v>
      </c>
      <c r="CC34" s="56">
        <f t="shared" si="31"/>
        <v>0</v>
      </c>
      <c r="CD34" s="56">
        <f t="shared" si="32"/>
        <v>0</v>
      </c>
      <c r="CE34" s="56">
        <f t="shared" si="33"/>
        <v>0</v>
      </c>
      <c r="CF34" s="56">
        <f t="shared" si="34"/>
        <v>0</v>
      </c>
      <c r="CG34" s="56">
        <f t="shared" si="35"/>
        <v>0</v>
      </c>
      <c r="CH34" s="54"/>
      <c r="CI34" s="11"/>
      <c r="CJ34" s="12">
        <f t="shared" si="73"/>
        <v>100</v>
      </c>
      <c r="CK34" s="16"/>
      <c r="CL34" s="60">
        <f t="shared" si="74"/>
        <v>38.068144919226206</v>
      </c>
      <c r="CM34" s="60">
        <f t="shared" si="75"/>
        <v>0</v>
      </c>
      <c r="CN34" s="60">
        <f t="shared" si="76"/>
        <v>12.920132228577403</v>
      </c>
      <c r="CO34" s="60">
        <f t="shared" si="77"/>
        <v>0</v>
      </c>
      <c r="CP34" s="60">
        <f t="shared" si="78"/>
        <v>0</v>
      </c>
      <c r="CQ34" s="60">
        <f t="shared" si="79"/>
        <v>0</v>
      </c>
      <c r="CR34" s="60">
        <f t="shared" si="80"/>
        <v>0</v>
      </c>
      <c r="CS34" s="60">
        <f t="shared" si="81"/>
        <v>0</v>
      </c>
      <c r="CT34" s="60">
        <f t="shared" si="82"/>
        <v>37.027042866578704</v>
      </c>
      <c r="CU34" s="60">
        <f t="shared" si="83"/>
        <v>0</v>
      </c>
      <c r="CV34" s="60">
        <f t="shared" si="84"/>
        <v>0</v>
      </c>
      <c r="CW34" s="60">
        <f t="shared" si="85"/>
        <v>0</v>
      </c>
      <c r="CX34" s="60">
        <f t="shared" si="86"/>
        <v>0</v>
      </c>
      <c r="CY34" s="60">
        <f t="shared" si="87"/>
        <v>0</v>
      </c>
      <c r="CZ34" s="60">
        <f t="shared" si="88"/>
        <v>0</v>
      </c>
      <c r="DA34" s="60">
        <f t="shared" si="89"/>
        <v>0</v>
      </c>
      <c r="DB34" s="60">
        <f t="shared" si="90"/>
        <v>0</v>
      </c>
      <c r="DC34" s="60">
        <f t="shared" si="91"/>
        <v>0</v>
      </c>
      <c r="DD34" s="60">
        <f t="shared" si="92"/>
        <v>11.984679985617687</v>
      </c>
      <c r="DE34" s="60">
        <f t="shared" si="93"/>
        <v>0</v>
      </c>
      <c r="DF34" s="54"/>
      <c r="DG34" s="21">
        <f t="shared" si="94"/>
        <v>0</v>
      </c>
      <c r="DH34" s="21">
        <f t="shared" si="95"/>
        <v>0</v>
      </c>
      <c r="DI34" s="21">
        <f t="shared" si="96"/>
        <v>0</v>
      </c>
      <c r="DJ34" s="21">
        <f t="shared" si="97"/>
        <v>0</v>
      </c>
      <c r="DK34" s="21">
        <f t="shared" si="98"/>
        <v>0</v>
      </c>
      <c r="DL34" s="21">
        <f t="shared" si="99"/>
        <v>0</v>
      </c>
      <c r="DM34" s="21">
        <f t="shared" si="100"/>
        <v>0</v>
      </c>
      <c r="DN34" s="21">
        <f t="shared" si="101"/>
        <v>0</v>
      </c>
      <c r="DO34" s="21">
        <f t="shared" si="102"/>
        <v>0</v>
      </c>
      <c r="DP34" s="21">
        <f t="shared" si="103"/>
        <v>0</v>
      </c>
      <c r="DQ34" s="21">
        <f t="shared" si="104"/>
        <v>0</v>
      </c>
      <c r="DR34" s="21">
        <f t="shared" si="105"/>
        <v>0</v>
      </c>
      <c r="DS34" s="21">
        <f t="shared" si="106"/>
        <v>0</v>
      </c>
      <c r="DT34" s="21">
        <f t="shared" si="107"/>
        <v>0</v>
      </c>
      <c r="DU34" s="21">
        <f t="shared" si="108"/>
        <v>0</v>
      </c>
      <c r="DV34" s="21">
        <f t="shared" si="109"/>
        <v>0</v>
      </c>
      <c r="DW34" s="16"/>
      <c r="DX34" s="60" t="e">
        <f t="shared" ca="1" si="72"/>
        <v>#NAME?</v>
      </c>
    </row>
    <row r="35" spans="1:128" s="19" customFormat="1" ht="16" customHeight="1">
      <c r="A35" s="18"/>
      <c r="B35" s="17"/>
      <c r="C35" s="16"/>
      <c r="D35" s="16"/>
      <c r="E35" s="16"/>
      <c r="F35" s="16"/>
      <c r="G35" s="16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/>
      <c r="U35"/>
      <c r="V35"/>
      <c r="W35"/>
      <c r="X35"/>
      <c r="Y35"/>
      <c r="Z35" s="16"/>
      <c r="AA35" s="16"/>
      <c r="AB35" s="5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S35" s="55"/>
      <c r="AT35"/>
      <c r="AU35" s="41"/>
      <c r="AV35" s="16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56"/>
      <c r="BK35" s="11"/>
      <c r="BL35" s="34"/>
      <c r="BM35" s="11"/>
      <c r="BN35" s="11"/>
      <c r="BO35" s="11"/>
      <c r="BP35" s="11"/>
      <c r="BQ35" s="54"/>
      <c r="BR35" s="56"/>
      <c r="BS35" s="56"/>
      <c r="BT35" s="56"/>
      <c r="BU35" s="56"/>
      <c r="BV35" s="56"/>
      <c r="BW35" s="56"/>
      <c r="BX35" s="56"/>
      <c r="BY35" s="56"/>
      <c r="BZ35" s="56"/>
      <c r="CA35" s="56"/>
      <c r="CB35" s="56"/>
      <c r="CC35" s="56"/>
      <c r="CD35" s="56"/>
      <c r="CE35" s="56"/>
      <c r="CF35" s="56"/>
      <c r="CG35" s="56"/>
      <c r="CH35" s="55"/>
      <c r="CI35"/>
      <c r="CJ35" s="12"/>
      <c r="CK35" s="16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54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16"/>
      <c r="DX35" s="60"/>
    </row>
    <row r="36" spans="1:128" s="19" customFormat="1" ht="16" customHeight="1">
      <c r="A36" s="18"/>
      <c r="B36" s="17"/>
      <c r="C36" s="16"/>
      <c r="D36" s="16"/>
      <c r="E36" s="16"/>
      <c r="F36" s="16"/>
      <c r="G36" s="16"/>
      <c r="H36" s="20">
        <v>27.37</v>
      </c>
      <c r="I36" s="20"/>
      <c r="J36" s="20">
        <f>1.82</f>
        <v>1.82</v>
      </c>
      <c r="K36" s="20"/>
      <c r="L36" s="20">
        <f>0.71</f>
        <v>0.71</v>
      </c>
      <c r="M36" s="20"/>
      <c r="N36" s="20"/>
      <c r="O36" s="20"/>
      <c r="P36" s="20"/>
      <c r="Q36" s="20"/>
      <c r="R36" s="20"/>
      <c r="S36" s="20">
        <f>1.26</f>
        <v>1.26</v>
      </c>
      <c r="T36" s="20"/>
      <c r="U36" s="20"/>
      <c r="V36" s="20"/>
      <c r="W36" s="20"/>
      <c r="X36" s="20"/>
      <c r="Y36" s="20"/>
      <c r="Z36" s="20"/>
      <c r="AA36" s="20"/>
      <c r="AB36" s="55"/>
      <c r="AC36" s="20"/>
      <c r="AD36" s="20"/>
      <c r="AE36" s="20"/>
      <c r="AF36" s="20"/>
      <c r="AG36" s="20"/>
      <c r="AH36" s="20">
        <f>33.09</f>
        <v>33.090000000000003</v>
      </c>
      <c r="AI36" s="20"/>
      <c r="AJ36" s="20">
        <f>35.75</f>
        <v>35.75</v>
      </c>
      <c r="AK36" s="20"/>
      <c r="AL36" s="20"/>
      <c r="AM36" s="20"/>
      <c r="AN36" s="20"/>
      <c r="AO36" s="20"/>
      <c r="AP36" s="20"/>
      <c r="AQ36" s="20"/>
      <c r="AS36" s="55"/>
      <c r="AT36" s="20"/>
      <c r="AU36" s="20">
        <v>0</v>
      </c>
      <c r="AV36" s="20"/>
      <c r="AW36" s="11">
        <f t="shared" si="0"/>
        <v>6.4130201967367872</v>
      </c>
      <c r="AX36" s="11">
        <f t="shared" si="1"/>
        <v>0</v>
      </c>
      <c r="AY36" s="11">
        <f t="shared" si="2"/>
        <v>0.40967905030196877</v>
      </c>
      <c r="AZ36" s="11">
        <f t="shared" si="3"/>
        <v>0</v>
      </c>
      <c r="BA36" s="11">
        <f t="shared" si="4"/>
        <v>0.3307868940983128</v>
      </c>
      <c r="BB36" s="11">
        <f t="shared" si="5"/>
        <v>0</v>
      </c>
      <c r="BC36" s="11">
        <f t="shared" si="6"/>
        <v>0</v>
      </c>
      <c r="BD36" s="11">
        <f t="shared" si="7"/>
        <v>0</v>
      </c>
      <c r="BE36" s="11">
        <f t="shared" si="8"/>
        <v>0</v>
      </c>
      <c r="BF36" s="11">
        <f t="shared" si="9"/>
        <v>0</v>
      </c>
      <c r="BG36" s="11">
        <f t="shared" si="10"/>
        <v>0</v>
      </c>
      <c r="BH36" s="11">
        <f t="shared" si="11"/>
        <v>0.24166335637926581</v>
      </c>
      <c r="BI36" s="11">
        <f t="shared" si="12"/>
        <v>0</v>
      </c>
      <c r="BJ36" s="56">
        <f t="shared" si="13"/>
        <v>0</v>
      </c>
      <c r="BK36" s="11">
        <f t="shared" si="14"/>
        <v>0</v>
      </c>
      <c r="BL36" s="34">
        <f t="shared" si="15"/>
        <v>0</v>
      </c>
      <c r="BM36" s="11">
        <f t="shared" si="16"/>
        <v>0</v>
      </c>
      <c r="BN36" s="11">
        <f t="shared" si="17"/>
        <v>0</v>
      </c>
      <c r="BO36" s="11">
        <f t="shared" si="18"/>
        <v>0</v>
      </c>
      <c r="BP36" s="11">
        <f t="shared" si="19"/>
        <v>0</v>
      </c>
      <c r="BQ36" s="54"/>
      <c r="BR36" s="56">
        <f t="shared" si="20"/>
        <v>0</v>
      </c>
      <c r="BS36" s="56">
        <f t="shared" si="21"/>
        <v>0</v>
      </c>
      <c r="BT36" s="56">
        <f t="shared" si="22"/>
        <v>0</v>
      </c>
      <c r="BU36" s="56">
        <f t="shared" si="23"/>
        <v>0</v>
      </c>
      <c r="BV36" s="56">
        <f t="shared" si="24"/>
        <v>0</v>
      </c>
      <c r="BW36" s="56">
        <f t="shared" si="25"/>
        <v>57.199491577865018</v>
      </c>
      <c r="BX36" s="56">
        <f t="shared" si="26"/>
        <v>0</v>
      </c>
      <c r="BY36" s="56">
        <f>AJ36*118.71*100/(H36*28.0855+I36*47.867+J36*26.981539+K36*51.9961+L36*55.845+M36*55.845+N36*54.938044+O36*24.305+P36*58.6934+Q36*65.38+R36*40.078+S36*22.989769+T36*39.0983+U36*30.973762+AC36*58.933195+AD36*63.546+AE36*9.012182+AF36*137.327+AG36*87.62+AH36*207.2+AI36*50.9415+AJ36*118.71+AK36*91.224+AL36*88.90585+AM36*95.95+AN36*183.84+AO36*74.9216+W36*18.9984+X36*35.453+Y36*15.999+V36*32.065+Z36*1.00784+AA36*12.011+AP36*78.96+AQ36*121.75+AR36*127.6)</f>
        <v>35.405358924618646</v>
      </c>
      <c r="BZ36" s="56">
        <f t="shared" si="28"/>
        <v>0</v>
      </c>
      <c r="CA36" s="56">
        <f t="shared" si="29"/>
        <v>0</v>
      </c>
      <c r="CB36" s="56">
        <f t="shared" si="30"/>
        <v>0</v>
      </c>
      <c r="CC36" s="56">
        <f t="shared" si="31"/>
        <v>0</v>
      </c>
      <c r="CD36" s="56">
        <f t="shared" si="32"/>
        <v>0</v>
      </c>
      <c r="CE36" s="56">
        <f t="shared" si="33"/>
        <v>0</v>
      </c>
      <c r="CF36" s="56">
        <f t="shared" si="34"/>
        <v>0</v>
      </c>
      <c r="CG36" s="56">
        <f t="shared" si="35"/>
        <v>0</v>
      </c>
      <c r="CH36" s="54"/>
      <c r="CI36" s="11"/>
      <c r="CJ36" s="12">
        <f t="shared" si="73"/>
        <v>100</v>
      </c>
      <c r="CK36" s="16"/>
      <c r="CL36" s="60">
        <f t="shared" si="74"/>
        <v>11.263837443253692</v>
      </c>
      <c r="CM36" s="60">
        <f t="shared" si="75"/>
        <v>0</v>
      </c>
      <c r="CN36" s="60">
        <f t="shared" si="76"/>
        <v>0.63551852999026703</v>
      </c>
      <c r="CO36" s="60">
        <f t="shared" si="77"/>
        <v>0</v>
      </c>
      <c r="CP36" s="60">
        <f t="shared" si="78"/>
        <v>0</v>
      </c>
      <c r="CQ36" s="60">
        <f t="shared" si="79"/>
        <v>0.34938285734031171</v>
      </c>
      <c r="CR36" s="60">
        <f t="shared" si="80"/>
        <v>0.34938285734031171</v>
      </c>
      <c r="CS36" s="60">
        <f t="shared" si="81"/>
        <v>0</v>
      </c>
      <c r="CT36" s="60">
        <f t="shared" si="82"/>
        <v>0</v>
      </c>
      <c r="CU36" s="60">
        <f t="shared" si="83"/>
        <v>0</v>
      </c>
      <c r="CV36" s="60">
        <f t="shared" si="84"/>
        <v>0</v>
      </c>
      <c r="CW36" s="60">
        <f t="shared" si="85"/>
        <v>0</v>
      </c>
      <c r="CX36" s="60">
        <f t="shared" si="86"/>
        <v>0.26744707571628135</v>
      </c>
      <c r="CY36" s="60">
        <f t="shared" si="87"/>
        <v>0</v>
      </c>
      <c r="CZ36" s="60">
        <f t="shared" si="88"/>
        <v>0</v>
      </c>
      <c r="DA36" s="60">
        <f t="shared" si="89"/>
        <v>0</v>
      </c>
      <c r="DB36" s="60">
        <f t="shared" si="90"/>
        <v>0</v>
      </c>
      <c r="DC36" s="60">
        <f t="shared" si="91"/>
        <v>0</v>
      </c>
      <c r="DD36" s="60">
        <f t="shared" si="92"/>
        <v>0</v>
      </c>
      <c r="DE36" s="60">
        <f t="shared" si="93"/>
        <v>0</v>
      </c>
      <c r="DF36" s="54"/>
      <c r="DG36" s="21">
        <f t="shared" si="94"/>
        <v>0</v>
      </c>
      <c r="DH36" s="21">
        <f t="shared" si="95"/>
        <v>0</v>
      </c>
      <c r="DI36" s="21">
        <f t="shared" si="96"/>
        <v>0</v>
      </c>
      <c r="DJ36" s="21">
        <f t="shared" si="97"/>
        <v>0</v>
      </c>
      <c r="DK36" s="21">
        <f t="shared" si="98"/>
        <v>0</v>
      </c>
      <c r="DL36" s="21">
        <f t="shared" si="99"/>
        <v>50.585176049225275</v>
      </c>
      <c r="DM36" s="21">
        <f t="shared" si="100"/>
        <v>0</v>
      </c>
      <c r="DN36" s="21">
        <f t="shared" si="101"/>
        <v>36.898638044474176</v>
      </c>
      <c r="DO36" s="21">
        <f t="shared" si="102"/>
        <v>0</v>
      </c>
      <c r="DP36" s="21">
        <f t="shared" si="103"/>
        <v>0</v>
      </c>
      <c r="DQ36" s="21">
        <f t="shared" si="104"/>
        <v>0</v>
      </c>
      <c r="DR36" s="21">
        <f t="shared" si="105"/>
        <v>0</v>
      </c>
      <c r="DS36" s="21">
        <f t="shared" si="106"/>
        <v>0</v>
      </c>
      <c r="DT36" s="21">
        <f t="shared" si="107"/>
        <v>0</v>
      </c>
      <c r="DU36" s="21">
        <f t="shared" si="108"/>
        <v>0</v>
      </c>
      <c r="DV36" s="21">
        <f t="shared" si="109"/>
        <v>0</v>
      </c>
      <c r="DW36" s="16"/>
      <c r="DX36" s="60" t="e">
        <f t="shared" ca="1" si="72"/>
        <v>#NAME?</v>
      </c>
    </row>
    <row r="37" spans="1:128" s="19" customFormat="1" ht="16" customHeight="1">
      <c r="A37" s="18"/>
      <c r="B37" s="17" t="s">
        <v>420</v>
      </c>
      <c r="C37" s="16"/>
      <c r="D37" s="16"/>
      <c r="E37" s="16"/>
      <c r="F37" s="16"/>
      <c r="G37" s="16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>
        <v>3</v>
      </c>
      <c r="V37" s="20"/>
      <c r="W37" s="20"/>
      <c r="X37" s="20">
        <v>1</v>
      </c>
      <c r="Y37" s="20">
        <v>12</v>
      </c>
      <c r="Z37" s="20"/>
      <c r="AA37" s="20"/>
      <c r="AB37" s="55"/>
      <c r="AC37" s="20"/>
      <c r="AD37" s="20"/>
      <c r="AE37" s="20"/>
      <c r="AF37" s="20"/>
      <c r="AG37" s="20"/>
      <c r="AH37" s="20">
        <v>5</v>
      </c>
      <c r="AI37" s="20"/>
      <c r="AJ37" s="20"/>
      <c r="AK37" s="20"/>
      <c r="AL37" s="20"/>
      <c r="AM37" s="20"/>
      <c r="AN37" s="20"/>
      <c r="AO37" s="20"/>
      <c r="AP37" s="20"/>
      <c r="AQ37" s="20"/>
      <c r="AS37" s="55"/>
      <c r="AT37" s="20"/>
      <c r="AU37" s="20">
        <v>0</v>
      </c>
      <c r="AV37" s="20"/>
      <c r="AW37" s="11">
        <f t="shared" si="0"/>
        <v>0</v>
      </c>
      <c r="AX37" s="11">
        <f t="shared" si="1"/>
        <v>0</v>
      </c>
      <c r="AY37" s="11">
        <f t="shared" si="2"/>
        <v>0</v>
      </c>
      <c r="AZ37" s="11">
        <f t="shared" si="3"/>
        <v>0</v>
      </c>
      <c r="BA37" s="11">
        <f t="shared" si="4"/>
        <v>0</v>
      </c>
      <c r="BB37" s="11">
        <f t="shared" si="5"/>
        <v>0</v>
      </c>
      <c r="BC37" s="11">
        <f t="shared" si="6"/>
        <v>0</v>
      </c>
      <c r="BD37" s="11">
        <f t="shared" si="7"/>
        <v>0</v>
      </c>
      <c r="BE37" s="11">
        <f t="shared" si="8"/>
        <v>0</v>
      </c>
      <c r="BF37" s="11">
        <f t="shared" si="9"/>
        <v>0</v>
      </c>
      <c r="BG37" s="11">
        <f t="shared" si="10"/>
        <v>0</v>
      </c>
      <c r="BH37" s="11">
        <f t="shared" si="11"/>
        <v>0</v>
      </c>
      <c r="BI37" s="11">
        <f t="shared" si="12"/>
        <v>0</v>
      </c>
      <c r="BJ37" s="56">
        <f t="shared" si="13"/>
        <v>6.8507718740861536</v>
      </c>
      <c r="BK37" s="11">
        <f t="shared" si="14"/>
        <v>0</v>
      </c>
      <c r="BL37" s="34">
        <f t="shared" si="15"/>
        <v>0</v>
      </c>
      <c r="BM37" s="11">
        <f t="shared" si="16"/>
        <v>2.6138296800151521</v>
      </c>
      <c r="BN37" s="11">
        <f t="shared" si="17"/>
        <v>0</v>
      </c>
      <c r="BO37" s="11">
        <f t="shared" si="18"/>
        <v>14.154625352064675</v>
      </c>
      <c r="BP37" s="11">
        <f t="shared" si="19"/>
        <v>0</v>
      </c>
      <c r="BQ37" s="54"/>
      <c r="BR37" s="56">
        <f t="shared" si="20"/>
        <v>0</v>
      </c>
      <c r="BS37" s="56">
        <f t="shared" si="21"/>
        <v>0</v>
      </c>
      <c r="BT37" s="56">
        <f t="shared" si="22"/>
        <v>0</v>
      </c>
      <c r="BU37" s="56">
        <f t="shared" si="23"/>
        <v>0</v>
      </c>
      <c r="BV37" s="56">
        <f t="shared" si="24"/>
        <v>0</v>
      </c>
      <c r="BW37" s="56">
        <f t="shared" si="25"/>
        <v>76.380773093834009</v>
      </c>
      <c r="BX37" s="56">
        <f t="shared" si="26"/>
        <v>0</v>
      </c>
      <c r="BY37" s="56">
        <f t="shared" ref="BY37:BY43" si="118">AJ37*118.71*100/(H37*28.0855+I37*47.867+J37*26.981539+K37*51.9961+L37*55.845+M37*55.845+N37*54.938044+O37*24.305+P37*58.6934+Q37*65.38+R37*40.078+S37*22.989769+T37*39.0983+U37*30.973762+AC37*58.933195+AD37*63.546+AE37*9.012182+AF37*137.327+AG37*87.62+AH37*207.2+AI37*50.9415+AJ37*118.71+AK37*91.224+AL37*88.90585+AM37*95.95+AN37*183.84+AO37*74.9216+W37*18.9984+X37*35.453+Y37*15.999+V37*32.065+Z37*1.00784+AA37*12.011+AP37*78.96+AQ37*121.75+AR37*127.6)</f>
        <v>0</v>
      </c>
      <c r="BZ37" s="56">
        <f t="shared" si="28"/>
        <v>0</v>
      </c>
      <c r="CA37" s="56">
        <f t="shared" si="29"/>
        <v>0</v>
      </c>
      <c r="CB37" s="56">
        <f t="shared" si="30"/>
        <v>0</v>
      </c>
      <c r="CC37" s="56">
        <f t="shared" si="31"/>
        <v>0</v>
      </c>
      <c r="CD37" s="56">
        <f t="shared" si="32"/>
        <v>0</v>
      </c>
      <c r="CE37" s="56">
        <f t="shared" si="33"/>
        <v>0</v>
      </c>
      <c r="CF37" s="56">
        <f t="shared" si="34"/>
        <v>0</v>
      </c>
      <c r="CG37" s="56">
        <f t="shared" si="35"/>
        <v>0</v>
      </c>
      <c r="CH37" s="54"/>
      <c r="CI37" s="11"/>
      <c r="CJ37" s="12">
        <f t="shared" si="73"/>
        <v>99.999999999999986</v>
      </c>
      <c r="CK37" s="16"/>
      <c r="CL37" s="60">
        <f t="shared" si="74"/>
        <v>0</v>
      </c>
      <c r="CM37" s="60">
        <f t="shared" si="75"/>
        <v>0</v>
      </c>
      <c r="CN37" s="60">
        <f t="shared" si="76"/>
        <v>0</v>
      </c>
      <c r="CO37" s="60">
        <f t="shared" si="77"/>
        <v>0</v>
      </c>
      <c r="CP37" s="60">
        <f t="shared" si="78"/>
        <v>0</v>
      </c>
      <c r="CQ37" s="60">
        <f t="shared" si="79"/>
        <v>0</v>
      </c>
      <c r="CR37" s="60">
        <f t="shared" si="80"/>
        <v>0</v>
      </c>
      <c r="CS37" s="60">
        <f t="shared" si="81"/>
        <v>0</v>
      </c>
      <c r="CT37" s="60">
        <f t="shared" si="82"/>
        <v>0</v>
      </c>
      <c r="CU37" s="60">
        <f t="shared" si="83"/>
        <v>0</v>
      </c>
      <c r="CV37" s="60">
        <f t="shared" si="84"/>
        <v>0</v>
      </c>
      <c r="CW37" s="60">
        <f t="shared" si="85"/>
        <v>0</v>
      </c>
      <c r="CX37" s="60">
        <f t="shared" si="86"/>
        <v>0</v>
      </c>
      <c r="CY37" s="60">
        <f t="shared" si="87"/>
        <v>0</v>
      </c>
      <c r="CZ37" s="60">
        <f t="shared" si="88"/>
        <v>15.605685069491146</v>
      </c>
      <c r="DA37" s="60">
        <f t="shared" si="89"/>
        <v>0</v>
      </c>
      <c r="DB37" s="60">
        <f t="shared" si="90"/>
        <v>0</v>
      </c>
      <c r="DC37" s="60">
        <f t="shared" si="91"/>
        <v>2.598602004455731</v>
      </c>
      <c r="DD37" s="60">
        <f t="shared" si="92"/>
        <v>0</v>
      </c>
      <c r="DE37" s="60">
        <f t="shared" si="93"/>
        <v>0</v>
      </c>
      <c r="DF37" s="54"/>
      <c r="DG37" s="21">
        <f t="shared" si="94"/>
        <v>0</v>
      </c>
      <c r="DH37" s="21">
        <f t="shared" si="95"/>
        <v>0</v>
      </c>
      <c r="DI37" s="21">
        <f t="shared" si="96"/>
        <v>0</v>
      </c>
      <c r="DJ37" s="21">
        <f t="shared" si="97"/>
        <v>0</v>
      </c>
      <c r="DK37" s="21">
        <f t="shared" si="98"/>
        <v>0</v>
      </c>
      <c r="DL37" s="21">
        <f t="shared" si="99"/>
        <v>81.795712926053127</v>
      </c>
      <c r="DM37" s="21">
        <f t="shared" si="100"/>
        <v>0</v>
      </c>
      <c r="DN37" s="21">
        <f t="shared" si="101"/>
        <v>0</v>
      </c>
      <c r="DO37" s="21">
        <f t="shared" si="102"/>
        <v>0</v>
      </c>
      <c r="DP37" s="21">
        <f t="shared" si="103"/>
        <v>0</v>
      </c>
      <c r="DQ37" s="21">
        <f t="shared" si="104"/>
        <v>0</v>
      </c>
      <c r="DR37" s="21">
        <f t="shared" si="105"/>
        <v>0</v>
      </c>
      <c r="DS37" s="21">
        <f t="shared" si="106"/>
        <v>0</v>
      </c>
      <c r="DT37" s="21">
        <f t="shared" si="107"/>
        <v>0</v>
      </c>
      <c r="DU37" s="21">
        <f t="shared" si="108"/>
        <v>0</v>
      </c>
      <c r="DV37" s="21">
        <f t="shared" si="109"/>
        <v>0</v>
      </c>
      <c r="DW37" s="16"/>
      <c r="DX37" s="60" t="e">
        <f t="shared" ca="1" si="72"/>
        <v>#NAME?</v>
      </c>
    </row>
    <row r="38" spans="1:128" s="19" customFormat="1" ht="16" customHeight="1">
      <c r="A38" s="18"/>
      <c r="B38" s="17"/>
      <c r="C38" s="16"/>
      <c r="D38" s="16"/>
      <c r="E38" s="16"/>
      <c r="F38" s="16"/>
      <c r="G38" s="16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>
        <v>17.96</v>
      </c>
      <c r="Z38" s="20"/>
      <c r="AA38" s="20">
        <v>4.49</v>
      </c>
      <c r="AB38" s="55"/>
      <c r="AC38" s="20"/>
      <c r="AD38" s="20"/>
      <c r="AE38" s="20"/>
      <c r="AF38" s="20"/>
      <c r="AG38" s="20"/>
      <c r="AH38" s="20">
        <v>77.540000000000006</v>
      </c>
      <c r="AI38" s="20"/>
      <c r="AJ38" s="20"/>
      <c r="AK38" s="20"/>
      <c r="AL38" s="20"/>
      <c r="AM38" s="20"/>
      <c r="AN38" s="20"/>
      <c r="AO38" s="20"/>
      <c r="AP38" s="20"/>
      <c r="AQ38" s="20"/>
      <c r="AS38" s="55"/>
      <c r="AT38" s="20"/>
      <c r="AU38" s="20">
        <v>0</v>
      </c>
      <c r="AV38" s="20"/>
      <c r="AW38" s="11">
        <f t="shared" si="0"/>
        <v>0</v>
      </c>
      <c r="AX38" s="11">
        <f t="shared" si="1"/>
        <v>0</v>
      </c>
      <c r="AY38" s="11">
        <f t="shared" si="2"/>
        <v>0</v>
      </c>
      <c r="AZ38" s="11">
        <f t="shared" si="3"/>
        <v>0</v>
      </c>
      <c r="BA38" s="11">
        <f t="shared" si="4"/>
        <v>0</v>
      </c>
      <c r="BB38" s="11">
        <f t="shared" si="5"/>
        <v>0</v>
      </c>
      <c r="BC38" s="11">
        <f t="shared" si="6"/>
        <v>0</v>
      </c>
      <c r="BD38" s="11">
        <f t="shared" si="7"/>
        <v>0</v>
      </c>
      <c r="BE38" s="11">
        <f t="shared" si="8"/>
        <v>0</v>
      </c>
      <c r="BF38" s="11">
        <f t="shared" si="9"/>
        <v>0</v>
      </c>
      <c r="BG38" s="11">
        <f t="shared" si="10"/>
        <v>0</v>
      </c>
      <c r="BH38" s="11">
        <f t="shared" si="11"/>
        <v>0</v>
      </c>
      <c r="BI38" s="11">
        <f t="shared" si="12"/>
        <v>0</v>
      </c>
      <c r="BJ38" s="56">
        <f t="shared" si="13"/>
        <v>0</v>
      </c>
      <c r="BK38" s="11">
        <f t="shared" si="14"/>
        <v>0</v>
      </c>
      <c r="BL38" s="34">
        <f t="shared" si="15"/>
        <v>0</v>
      </c>
      <c r="BM38" s="11">
        <f t="shared" si="16"/>
        <v>0</v>
      </c>
      <c r="BN38" s="11">
        <f t="shared" si="17"/>
        <v>0.32868623898685456</v>
      </c>
      <c r="BO38" s="11">
        <f t="shared" si="18"/>
        <v>1.7512783740073885</v>
      </c>
      <c r="BP38" s="11">
        <f t="shared" si="19"/>
        <v>0</v>
      </c>
      <c r="BQ38" s="54"/>
      <c r="BR38" s="56">
        <f t="shared" si="20"/>
        <v>0</v>
      </c>
      <c r="BS38" s="56">
        <f t="shared" si="21"/>
        <v>0</v>
      </c>
      <c r="BT38" s="56">
        <f t="shared" si="22"/>
        <v>0</v>
      </c>
      <c r="BU38" s="56">
        <f t="shared" si="23"/>
        <v>0</v>
      </c>
      <c r="BV38" s="56">
        <f t="shared" si="24"/>
        <v>0</v>
      </c>
      <c r="BW38" s="56">
        <f t="shared" si="25"/>
        <v>97.920035387005754</v>
      </c>
      <c r="BX38" s="56">
        <f t="shared" si="26"/>
        <v>0</v>
      </c>
      <c r="BY38" s="56">
        <f t="shared" si="118"/>
        <v>0</v>
      </c>
      <c r="BZ38" s="56">
        <f t="shared" si="28"/>
        <v>0</v>
      </c>
      <c r="CA38" s="56">
        <f t="shared" si="29"/>
        <v>0</v>
      </c>
      <c r="CB38" s="56">
        <f t="shared" si="30"/>
        <v>0</v>
      </c>
      <c r="CC38" s="56">
        <f t="shared" si="31"/>
        <v>0</v>
      </c>
      <c r="CD38" s="56">
        <f t="shared" si="32"/>
        <v>0</v>
      </c>
      <c r="CE38" s="56">
        <f t="shared" si="33"/>
        <v>0</v>
      </c>
      <c r="CF38" s="56">
        <f t="shared" si="34"/>
        <v>0</v>
      </c>
      <c r="CG38" s="56">
        <f t="shared" si="35"/>
        <v>0</v>
      </c>
      <c r="CH38" s="54"/>
      <c r="CI38" s="11"/>
      <c r="CJ38" s="12">
        <f t="shared" si="73"/>
        <v>100</v>
      </c>
      <c r="CK38" s="16"/>
      <c r="CL38" s="60">
        <f t="shared" si="74"/>
        <v>0</v>
      </c>
      <c r="CM38" s="60">
        <f t="shared" si="75"/>
        <v>0</v>
      </c>
      <c r="CN38" s="60">
        <f t="shared" si="76"/>
        <v>0</v>
      </c>
      <c r="CO38" s="60">
        <f t="shared" si="77"/>
        <v>0</v>
      </c>
      <c r="CP38" s="60">
        <f t="shared" si="78"/>
        <v>0</v>
      </c>
      <c r="CQ38" s="60">
        <f t="shared" si="79"/>
        <v>0</v>
      </c>
      <c r="CR38" s="60">
        <f t="shared" si="80"/>
        <v>0</v>
      </c>
      <c r="CS38" s="60">
        <f t="shared" si="81"/>
        <v>0</v>
      </c>
      <c r="CT38" s="60">
        <f t="shared" si="82"/>
        <v>0</v>
      </c>
      <c r="CU38" s="60">
        <f t="shared" si="83"/>
        <v>0</v>
      </c>
      <c r="CV38" s="60">
        <f t="shared" si="84"/>
        <v>0</v>
      </c>
      <c r="CW38" s="60">
        <f t="shared" si="85"/>
        <v>0</v>
      </c>
      <c r="CX38" s="60">
        <f t="shared" si="86"/>
        <v>0</v>
      </c>
      <c r="CY38" s="60">
        <f t="shared" si="87"/>
        <v>0</v>
      </c>
      <c r="CZ38" s="60">
        <f t="shared" si="88"/>
        <v>0</v>
      </c>
      <c r="DA38" s="60">
        <f t="shared" si="89"/>
        <v>0</v>
      </c>
      <c r="DB38" s="60">
        <f t="shared" si="90"/>
        <v>0</v>
      </c>
      <c r="DC38" s="60">
        <f t="shared" si="91"/>
        <v>0</v>
      </c>
      <c r="DD38" s="60">
        <f t="shared" si="92"/>
        <v>0</v>
      </c>
      <c r="DE38" s="60">
        <f t="shared" si="93"/>
        <v>1.1289309606039355</v>
      </c>
      <c r="DF38" s="54"/>
      <c r="DG38" s="21">
        <f t="shared" si="94"/>
        <v>0</v>
      </c>
      <c r="DH38" s="21">
        <f t="shared" si="95"/>
        <v>0</v>
      </c>
      <c r="DI38" s="21">
        <f t="shared" si="96"/>
        <v>0</v>
      </c>
      <c r="DJ38" s="21">
        <f t="shared" si="97"/>
        <v>0</v>
      </c>
      <c r="DK38" s="21">
        <f t="shared" si="98"/>
        <v>0</v>
      </c>
      <c r="DL38" s="21">
        <f t="shared" si="99"/>
        <v>98.871069039396076</v>
      </c>
      <c r="DM38" s="21">
        <f t="shared" si="100"/>
        <v>0</v>
      </c>
      <c r="DN38" s="21">
        <f t="shared" si="101"/>
        <v>0</v>
      </c>
      <c r="DO38" s="21">
        <f t="shared" si="102"/>
        <v>0</v>
      </c>
      <c r="DP38" s="21">
        <f t="shared" si="103"/>
        <v>0</v>
      </c>
      <c r="DQ38" s="21">
        <f t="shared" si="104"/>
        <v>0</v>
      </c>
      <c r="DR38" s="21">
        <f t="shared" si="105"/>
        <v>0</v>
      </c>
      <c r="DS38" s="21">
        <f t="shared" si="106"/>
        <v>0</v>
      </c>
      <c r="DT38" s="21">
        <f t="shared" si="107"/>
        <v>0</v>
      </c>
      <c r="DU38" s="21">
        <f t="shared" si="108"/>
        <v>0</v>
      </c>
      <c r="DV38" s="21">
        <f t="shared" si="109"/>
        <v>0</v>
      </c>
      <c r="DW38" s="16"/>
      <c r="DX38" s="60" t="e">
        <f t="shared" ca="1" si="72"/>
        <v>#NAME?</v>
      </c>
    </row>
    <row r="39" spans="1:128" s="19" customFormat="1" ht="16" customHeight="1">
      <c r="A39" s="18"/>
      <c r="B39" s="17"/>
      <c r="C39" s="16"/>
      <c r="D39" s="16"/>
      <c r="E39" s="16"/>
      <c r="F39" s="16"/>
      <c r="G39" s="16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>
        <v>1</v>
      </c>
      <c r="S39" s="20"/>
      <c r="T39" s="20"/>
      <c r="U39" s="20"/>
      <c r="V39" s="20"/>
      <c r="W39" s="20"/>
      <c r="X39" s="20"/>
      <c r="Y39" s="20">
        <v>3</v>
      </c>
      <c r="Z39" s="20"/>
      <c r="AA39" s="20">
        <v>1</v>
      </c>
      <c r="AB39" s="55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55"/>
      <c r="AT39" s="20"/>
      <c r="AU39" s="20">
        <v>0</v>
      </c>
      <c r="AV39" s="20"/>
      <c r="AW39" s="11">
        <f t="shared" si="0"/>
        <v>0</v>
      </c>
      <c r="AX39" s="11">
        <f t="shared" si="1"/>
        <v>0</v>
      </c>
      <c r="AY39" s="11">
        <f t="shared" si="2"/>
        <v>0</v>
      </c>
      <c r="AZ39" s="11">
        <f t="shared" si="3"/>
        <v>0</v>
      </c>
      <c r="BA39" s="11">
        <f t="shared" si="4"/>
        <v>0</v>
      </c>
      <c r="BB39" s="11">
        <f t="shared" si="5"/>
        <v>0</v>
      </c>
      <c r="BC39" s="11">
        <f t="shared" si="6"/>
        <v>0</v>
      </c>
      <c r="BD39" s="11">
        <f t="shared" si="7"/>
        <v>0</v>
      </c>
      <c r="BE39" s="11">
        <f t="shared" si="8"/>
        <v>0</v>
      </c>
      <c r="BF39" s="11">
        <f t="shared" si="9"/>
        <v>0</v>
      </c>
      <c r="BG39" s="11">
        <f t="shared" si="10"/>
        <v>40.043562536218857</v>
      </c>
      <c r="BH39" s="11">
        <f t="shared" si="11"/>
        <v>0</v>
      </c>
      <c r="BI39" s="11">
        <f t="shared" si="12"/>
        <v>0</v>
      </c>
      <c r="BJ39" s="56">
        <f t="shared" si="13"/>
        <v>0</v>
      </c>
      <c r="BK39" s="11">
        <f t="shared" si="14"/>
        <v>0</v>
      </c>
      <c r="BL39" s="34">
        <f t="shared" si="15"/>
        <v>0</v>
      </c>
      <c r="BM39" s="11">
        <f t="shared" si="16"/>
        <v>0</v>
      </c>
      <c r="BN39" s="11">
        <f t="shared" si="17"/>
        <v>12.000679415702495</v>
      </c>
      <c r="BO39" s="11">
        <f t="shared" si="18"/>
        <v>47.95575804807865</v>
      </c>
      <c r="BP39" s="11">
        <f t="shared" si="19"/>
        <v>0</v>
      </c>
      <c r="BQ39" s="54"/>
      <c r="BR39" s="56">
        <f t="shared" si="20"/>
        <v>0</v>
      </c>
      <c r="BS39" s="56">
        <f t="shared" si="21"/>
        <v>0</v>
      </c>
      <c r="BT39" s="56">
        <f t="shared" si="22"/>
        <v>0</v>
      </c>
      <c r="BU39" s="56">
        <f t="shared" si="23"/>
        <v>0</v>
      </c>
      <c r="BV39" s="56">
        <f t="shared" si="24"/>
        <v>0</v>
      </c>
      <c r="BW39" s="56">
        <f t="shared" si="25"/>
        <v>0</v>
      </c>
      <c r="BX39" s="56">
        <f t="shared" si="26"/>
        <v>0</v>
      </c>
      <c r="BY39" s="56">
        <f t="shared" si="118"/>
        <v>0</v>
      </c>
      <c r="BZ39" s="56">
        <f t="shared" si="28"/>
        <v>0</v>
      </c>
      <c r="CA39" s="56">
        <f t="shared" si="29"/>
        <v>0</v>
      </c>
      <c r="CB39" s="56">
        <f t="shared" si="30"/>
        <v>0</v>
      </c>
      <c r="CC39" s="56">
        <f t="shared" si="31"/>
        <v>0</v>
      </c>
      <c r="CD39" s="56">
        <f t="shared" si="32"/>
        <v>0</v>
      </c>
      <c r="CE39" s="56">
        <f t="shared" si="33"/>
        <v>0</v>
      </c>
      <c r="CF39" s="56">
        <f t="shared" si="34"/>
        <v>0</v>
      </c>
      <c r="CG39" s="56">
        <f t="shared" si="35"/>
        <v>0</v>
      </c>
      <c r="CH39" s="54"/>
      <c r="CI39" s="11"/>
      <c r="CJ39" s="12">
        <f t="shared" si="73"/>
        <v>100</v>
      </c>
      <c r="CK39" s="16"/>
      <c r="CL39" s="60">
        <f t="shared" si="74"/>
        <v>0</v>
      </c>
      <c r="CM39" s="60">
        <f t="shared" si="75"/>
        <v>0</v>
      </c>
      <c r="CN39" s="60">
        <f t="shared" si="76"/>
        <v>0</v>
      </c>
      <c r="CO39" s="60">
        <f t="shared" si="77"/>
        <v>0</v>
      </c>
      <c r="CP39" s="60">
        <f t="shared" si="78"/>
        <v>0</v>
      </c>
      <c r="CQ39" s="60">
        <f t="shared" si="79"/>
        <v>0</v>
      </c>
      <c r="CR39" s="60">
        <f t="shared" si="80"/>
        <v>0</v>
      </c>
      <c r="CS39" s="60">
        <f t="shared" si="81"/>
        <v>0</v>
      </c>
      <c r="CT39" s="60">
        <f t="shared" si="82"/>
        <v>0</v>
      </c>
      <c r="CU39" s="60">
        <f t="shared" si="83"/>
        <v>0</v>
      </c>
      <c r="CV39" s="60">
        <f t="shared" si="84"/>
        <v>0</v>
      </c>
      <c r="CW39" s="60">
        <f t="shared" si="85"/>
        <v>56.028255417786532</v>
      </c>
      <c r="CX39" s="60">
        <f t="shared" si="86"/>
        <v>0</v>
      </c>
      <c r="CY39" s="60">
        <f t="shared" si="87"/>
        <v>0</v>
      </c>
      <c r="CZ39" s="60">
        <f t="shared" si="88"/>
        <v>0</v>
      </c>
      <c r="DA39" s="60">
        <f t="shared" si="89"/>
        <v>0</v>
      </c>
      <c r="DB39" s="60">
        <f t="shared" si="90"/>
        <v>0</v>
      </c>
      <c r="DC39" s="60">
        <f t="shared" si="91"/>
        <v>0</v>
      </c>
      <c r="DD39" s="60">
        <f t="shared" si="92"/>
        <v>0</v>
      </c>
      <c r="DE39" s="60">
        <f t="shared" si="93"/>
        <v>43.971744582213482</v>
      </c>
      <c r="DF39" s="54"/>
      <c r="DG39" s="21">
        <f t="shared" si="94"/>
        <v>0</v>
      </c>
      <c r="DH39" s="21">
        <f t="shared" si="95"/>
        <v>0</v>
      </c>
      <c r="DI39" s="21">
        <f t="shared" si="96"/>
        <v>0</v>
      </c>
      <c r="DJ39" s="21">
        <f t="shared" si="97"/>
        <v>0</v>
      </c>
      <c r="DK39" s="21">
        <f t="shared" si="98"/>
        <v>0</v>
      </c>
      <c r="DL39" s="21">
        <f t="shared" si="99"/>
        <v>0</v>
      </c>
      <c r="DM39" s="21">
        <f t="shared" si="100"/>
        <v>0</v>
      </c>
      <c r="DN39" s="21">
        <f t="shared" si="101"/>
        <v>0</v>
      </c>
      <c r="DO39" s="21">
        <f t="shared" si="102"/>
        <v>0</v>
      </c>
      <c r="DP39" s="21">
        <f t="shared" si="103"/>
        <v>0</v>
      </c>
      <c r="DQ39" s="21">
        <f t="shared" si="104"/>
        <v>0</v>
      </c>
      <c r="DR39" s="21">
        <f t="shared" si="105"/>
        <v>0</v>
      </c>
      <c r="DS39" s="21">
        <f t="shared" si="106"/>
        <v>0</v>
      </c>
      <c r="DT39" s="21">
        <f t="shared" si="107"/>
        <v>0</v>
      </c>
      <c r="DU39" s="21">
        <f t="shared" si="108"/>
        <v>0</v>
      </c>
      <c r="DV39" s="21">
        <f t="shared" si="109"/>
        <v>0</v>
      </c>
      <c r="DW39" s="16"/>
      <c r="DX39" s="60" t="e">
        <f t="shared" ca="1" si="72"/>
        <v>#NAME?</v>
      </c>
    </row>
    <row r="40" spans="1:128" s="19" customFormat="1" ht="16" customHeight="1">
      <c r="A40" s="18"/>
      <c r="B40" s="17" t="s">
        <v>421</v>
      </c>
      <c r="C40" s="16"/>
      <c r="D40" s="16"/>
      <c r="E40" s="16"/>
      <c r="F40" s="16"/>
      <c r="G40" s="16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>
        <v>3</v>
      </c>
      <c r="Z40" s="20"/>
      <c r="AA40" s="20">
        <v>1</v>
      </c>
      <c r="AB40" s="55"/>
      <c r="AC40" s="20"/>
      <c r="AD40" s="20"/>
      <c r="AE40" s="20"/>
      <c r="AF40" s="20"/>
      <c r="AG40" s="20"/>
      <c r="AH40" s="20">
        <v>1</v>
      </c>
      <c r="AI40" s="20"/>
      <c r="AJ40" s="20"/>
      <c r="AK40" s="20"/>
      <c r="AL40" s="20"/>
      <c r="AM40" s="20"/>
      <c r="AN40" s="20"/>
      <c r="AO40" s="20"/>
      <c r="AP40" s="20"/>
      <c r="AQ40" s="20"/>
      <c r="AS40" s="55"/>
      <c r="AT40" s="20"/>
      <c r="AU40" s="20">
        <v>0</v>
      </c>
      <c r="AV40" s="20"/>
      <c r="AW40" s="11">
        <f t="shared" si="0"/>
        <v>0</v>
      </c>
      <c r="AX40" s="11">
        <f t="shared" si="1"/>
        <v>0</v>
      </c>
      <c r="AY40" s="11">
        <f t="shared" si="2"/>
        <v>0</v>
      </c>
      <c r="AZ40" s="11">
        <f t="shared" si="3"/>
        <v>0</v>
      </c>
      <c r="BA40" s="11">
        <f t="shared" si="4"/>
        <v>0</v>
      </c>
      <c r="BB40" s="11">
        <f t="shared" si="5"/>
        <v>0</v>
      </c>
      <c r="BC40" s="11">
        <f t="shared" si="6"/>
        <v>0</v>
      </c>
      <c r="BD40" s="11">
        <f t="shared" si="7"/>
        <v>0</v>
      </c>
      <c r="BE40" s="11">
        <f t="shared" si="8"/>
        <v>0</v>
      </c>
      <c r="BF40" s="11">
        <f t="shared" si="9"/>
        <v>0</v>
      </c>
      <c r="BG40" s="11">
        <f t="shared" si="10"/>
        <v>0</v>
      </c>
      <c r="BH40" s="11">
        <f t="shared" si="11"/>
        <v>0</v>
      </c>
      <c r="BI40" s="11">
        <f t="shared" si="12"/>
        <v>0</v>
      </c>
      <c r="BJ40" s="56">
        <f t="shared" si="13"/>
        <v>0</v>
      </c>
      <c r="BK40" s="11">
        <f t="shared" si="14"/>
        <v>0</v>
      </c>
      <c r="BL40" s="34">
        <f t="shared" si="15"/>
        <v>0</v>
      </c>
      <c r="BM40" s="11">
        <f t="shared" si="16"/>
        <v>0</v>
      </c>
      <c r="BN40" s="11">
        <f t="shared" si="17"/>
        <v>4.4950001496961161</v>
      </c>
      <c r="BO40" s="11">
        <f t="shared" si="18"/>
        <v>17.962411305050743</v>
      </c>
      <c r="BP40" s="11">
        <f t="shared" si="19"/>
        <v>0</v>
      </c>
      <c r="BQ40" s="54"/>
      <c r="BR40" s="56">
        <f t="shared" si="20"/>
        <v>0</v>
      </c>
      <c r="BS40" s="56">
        <f t="shared" si="21"/>
        <v>0</v>
      </c>
      <c r="BT40" s="56">
        <f t="shared" si="22"/>
        <v>0</v>
      </c>
      <c r="BU40" s="56">
        <f t="shared" si="23"/>
        <v>0</v>
      </c>
      <c r="BV40" s="56">
        <f t="shared" si="24"/>
        <v>0</v>
      </c>
      <c r="BW40" s="56">
        <f t="shared" si="25"/>
        <v>77.542588545253125</v>
      </c>
      <c r="BX40" s="56">
        <f t="shared" si="26"/>
        <v>0</v>
      </c>
      <c r="BY40" s="56">
        <f t="shared" si="118"/>
        <v>0</v>
      </c>
      <c r="BZ40" s="56">
        <f t="shared" si="28"/>
        <v>0</v>
      </c>
      <c r="CA40" s="56">
        <f t="shared" si="29"/>
        <v>0</v>
      </c>
      <c r="CB40" s="56">
        <f t="shared" si="30"/>
        <v>0</v>
      </c>
      <c r="CC40" s="56">
        <f t="shared" si="31"/>
        <v>0</v>
      </c>
      <c r="CD40" s="56">
        <f t="shared" si="32"/>
        <v>0</v>
      </c>
      <c r="CE40" s="56">
        <f t="shared" si="33"/>
        <v>0</v>
      </c>
      <c r="CF40" s="56">
        <f t="shared" si="34"/>
        <v>0</v>
      </c>
      <c r="CG40" s="56">
        <f t="shared" si="35"/>
        <v>0</v>
      </c>
      <c r="CH40" s="54"/>
      <c r="CI40" s="11"/>
      <c r="CJ40" s="12">
        <f t="shared" si="73"/>
        <v>99.999999999999986</v>
      </c>
      <c r="CK40" s="16"/>
      <c r="CL40" s="60">
        <f t="shared" si="74"/>
        <v>0</v>
      </c>
      <c r="CM40" s="60">
        <f t="shared" si="75"/>
        <v>0</v>
      </c>
      <c r="CN40" s="60">
        <f t="shared" si="76"/>
        <v>0</v>
      </c>
      <c r="CO40" s="60">
        <f t="shared" si="77"/>
        <v>0</v>
      </c>
      <c r="CP40" s="60">
        <f t="shared" si="78"/>
        <v>0</v>
      </c>
      <c r="CQ40" s="60">
        <f t="shared" si="79"/>
        <v>0</v>
      </c>
      <c r="CR40" s="60">
        <f t="shared" si="80"/>
        <v>0</v>
      </c>
      <c r="CS40" s="60">
        <f t="shared" si="81"/>
        <v>0</v>
      </c>
      <c r="CT40" s="60">
        <f t="shared" si="82"/>
        <v>0</v>
      </c>
      <c r="CU40" s="60">
        <f t="shared" si="83"/>
        <v>0</v>
      </c>
      <c r="CV40" s="60">
        <f t="shared" si="84"/>
        <v>0</v>
      </c>
      <c r="CW40" s="60">
        <f t="shared" si="85"/>
        <v>0</v>
      </c>
      <c r="CX40" s="60">
        <f t="shared" si="86"/>
        <v>0</v>
      </c>
      <c r="CY40" s="60">
        <f t="shared" si="87"/>
        <v>0</v>
      </c>
      <c r="CZ40" s="60">
        <f t="shared" si="88"/>
        <v>0</v>
      </c>
      <c r="DA40" s="60">
        <f t="shared" si="89"/>
        <v>0</v>
      </c>
      <c r="DB40" s="60">
        <f t="shared" si="90"/>
        <v>0</v>
      </c>
      <c r="DC40" s="60">
        <f t="shared" si="91"/>
        <v>0</v>
      </c>
      <c r="DD40" s="60">
        <f t="shared" si="92"/>
        <v>0</v>
      </c>
      <c r="DE40" s="60">
        <f t="shared" si="93"/>
        <v>16.470839204414677</v>
      </c>
      <c r="DF40" s="54"/>
      <c r="DG40" s="21">
        <f t="shared" si="94"/>
        <v>0</v>
      </c>
      <c r="DH40" s="21">
        <f t="shared" si="95"/>
        <v>0</v>
      </c>
      <c r="DI40" s="21">
        <f t="shared" si="96"/>
        <v>0</v>
      </c>
      <c r="DJ40" s="21">
        <f t="shared" si="97"/>
        <v>0</v>
      </c>
      <c r="DK40" s="21">
        <f t="shared" si="98"/>
        <v>0</v>
      </c>
      <c r="DL40" s="21">
        <f t="shared" si="99"/>
        <v>83.529160795585327</v>
      </c>
      <c r="DM40" s="21">
        <f t="shared" si="100"/>
        <v>0</v>
      </c>
      <c r="DN40" s="21">
        <f t="shared" si="101"/>
        <v>0</v>
      </c>
      <c r="DO40" s="21">
        <f t="shared" si="102"/>
        <v>0</v>
      </c>
      <c r="DP40" s="21">
        <f t="shared" si="103"/>
        <v>0</v>
      </c>
      <c r="DQ40" s="21">
        <f t="shared" si="104"/>
        <v>0</v>
      </c>
      <c r="DR40" s="21">
        <f t="shared" si="105"/>
        <v>0</v>
      </c>
      <c r="DS40" s="21">
        <f t="shared" si="106"/>
        <v>0</v>
      </c>
      <c r="DT40" s="21">
        <f t="shared" si="107"/>
        <v>0</v>
      </c>
      <c r="DU40" s="21">
        <f t="shared" si="108"/>
        <v>0</v>
      </c>
      <c r="DV40" s="21">
        <f t="shared" si="109"/>
        <v>0</v>
      </c>
      <c r="DW40" s="16"/>
      <c r="DX40" s="60" t="e">
        <f t="shared" ca="1" si="72"/>
        <v>#NAME?</v>
      </c>
    </row>
    <row r="41" spans="1:128" s="19" customFormat="1" ht="16" customHeight="1">
      <c r="A41" s="18"/>
      <c r="B41" s="17" t="s">
        <v>422</v>
      </c>
      <c r="C41" s="16"/>
      <c r="D41" s="16"/>
      <c r="E41" s="16"/>
      <c r="F41" s="16"/>
      <c r="G41" s="16"/>
      <c r="H41" s="20">
        <v>3</v>
      </c>
      <c r="I41" s="20">
        <v>1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>
        <v>9</v>
      </c>
      <c r="Z41" s="20"/>
      <c r="AA41" s="20"/>
      <c r="AB41" s="55"/>
      <c r="AC41" s="20"/>
      <c r="AD41" s="20"/>
      <c r="AE41" s="20"/>
      <c r="AF41" s="20">
        <v>1</v>
      </c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55"/>
      <c r="AT41" s="20"/>
      <c r="AU41" s="20">
        <v>0</v>
      </c>
      <c r="AV41" s="20"/>
      <c r="AW41" s="11">
        <f t="shared" si="0"/>
        <v>20.379303964406088</v>
      </c>
      <c r="AX41" s="11">
        <f t="shared" si="1"/>
        <v>11.577695998103721</v>
      </c>
      <c r="AY41" s="11">
        <f t="shared" si="2"/>
        <v>0</v>
      </c>
      <c r="AZ41" s="11">
        <f t="shared" si="3"/>
        <v>0</v>
      </c>
      <c r="BA41" s="11">
        <f t="shared" si="4"/>
        <v>0</v>
      </c>
      <c r="BB41" s="11">
        <f t="shared" si="5"/>
        <v>0</v>
      </c>
      <c r="BC41" s="11">
        <f t="shared" si="6"/>
        <v>0</v>
      </c>
      <c r="BD41" s="11">
        <f t="shared" si="7"/>
        <v>0</v>
      </c>
      <c r="BE41" s="11">
        <f t="shared" si="8"/>
        <v>0</v>
      </c>
      <c r="BF41" s="11">
        <f t="shared" si="9"/>
        <v>0</v>
      </c>
      <c r="BG41" s="11">
        <f t="shared" si="10"/>
        <v>0</v>
      </c>
      <c r="BH41" s="11">
        <f t="shared" si="11"/>
        <v>0</v>
      </c>
      <c r="BI41" s="11">
        <f t="shared" si="12"/>
        <v>0</v>
      </c>
      <c r="BJ41" s="56">
        <f t="shared" si="13"/>
        <v>0</v>
      </c>
      <c r="BK41" s="11">
        <f t="shared" si="14"/>
        <v>0</v>
      </c>
      <c r="BL41" s="34">
        <f t="shared" si="15"/>
        <v>0</v>
      </c>
      <c r="BM41" s="11">
        <f t="shared" si="16"/>
        <v>0</v>
      </c>
      <c r="BN41" s="11">
        <f t="shared" si="17"/>
        <v>0</v>
      </c>
      <c r="BO41" s="11">
        <f t="shared" si="18"/>
        <v>34.827418147428361</v>
      </c>
      <c r="BP41" s="11">
        <f t="shared" si="19"/>
        <v>0</v>
      </c>
      <c r="BQ41" s="54"/>
      <c r="BR41" s="56">
        <f t="shared" si="20"/>
        <v>0</v>
      </c>
      <c r="BS41" s="56">
        <f t="shared" si="21"/>
        <v>0</v>
      </c>
      <c r="BT41" s="56">
        <f t="shared" si="22"/>
        <v>0</v>
      </c>
      <c r="BU41" s="56">
        <f t="shared" si="23"/>
        <v>33.215581890061834</v>
      </c>
      <c r="BV41" s="56">
        <f t="shared" si="24"/>
        <v>0</v>
      </c>
      <c r="BW41" s="56">
        <f t="shared" si="25"/>
        <v>0</v>
      </c>
      <c r="BX41" s="56">
        <f t="shared" si="26"/>
        <v>0</v>
      </c>
      <c r="BY41" s="56">
        <f t="shared" si="118"/>
        <v>0</v>
      </c>
      <c r="BZ41" s="56">
        <f t="shared" si="28"/>
        <v>0</v>
      </c>
      <c r="CA41" s="56">
        <f t="shared" si="29"/>
        <v>0</v>
      </c>
      <c r="CB41" s="56">
        <f t="shared" si="30"/>
        <v>0</v>
      </c>
      <c r="CC41" s="56">
        <f t="shared" si="31"/>
        <v>0</v>
      </c>
      <c r="CD41" s="56">
        <f t="shared" si="32"/>
        <v>0</v>
      </c>
      <c r="CE41" s="56">
        <f t="shared" si="33"/>
        <v>0</v>
      </c>
      <c r="CF41" s="56">
        <f t="shared" si="34"/>
        <v>0</v>
      </c>
      <c r="CG41" s="56">
        <f t="shared" si="35"/>
        <v>0</v>
      </c>
      <c r="CH41" s="54"/>
      <c r="CI41" s="11"/>
      <c r="CJ41" s="12">
        <f t="shared" si="73"/>
        <v>100</v>
      </c>
      <c r="CK41" s="16"/>
      <c r="CL41" s="60">
        <f t="shared" si="74"/>
        <v>43.596258382058615</v>
      </c>
      <c r="CM41" s="60">
        <f t="shared" si="75"/>
        <v>19.316616580906139</v>
      </c>
      <c r="CN41" s="60">
        <f t="shared" si="76"/>
        <v>0</v>
      </c>
      <c r="CO41" s="60">
        <f t="shared" si="77"/>
        <v>0</v>
      </c>
      <c r="CP41" s="60">
        <f t="shared" si="78"/>
        <v>0</v>
      </c>
      <c r="CQ41" s="60">
        <f t="shared" si="79"/>
        <v>0</v>
      </c>
      <c r="CR41" s="60">
        <f t="shared" si="80"/>
        <v>0</v>
      </c>
      <c r="CS41" s="60">
        <f t="shared" si="81"/>
        <v>0</v>
      </c>
      <c r="CT41" s="60">
        <f t="shared" si="82"/>
        <v>0</v>
      </c>
      <c r="CU41" s="60">
        <f t="shared" si="83"/>
        <v>0</v>
      </c>
      <c r="CV41" s="60">
        <f t="shared" si="84"/>
        <v>0</v>
      </c>
      <c r="CW41" s="60">
        <f t="shared" si="85"/>
        <v>0</v>
      </c>
      <c r="CX41" s="60">
        <f t="shared" si="86"/>
        <v>0</v>
      </c>
      <c r="CY41" s="60">
        <f t="shared" si="87"/>
        <v>0</v>
      </c>
      <c r="CZ41" s="60">
        <f t="shared" si="88"/>
        <v>0</v>
      </c>
      <c r="DA41" s="60">
        <f t="shared" si="89"/>
        <v>0</v>
      </c>
      <c r="DB41" s="60">
        <f t="shared" si="90"/>
        <v>0</v>
      </c>
      <c r="DC41" s="60">
        <f t="shared" si="91"/>
        <v>0</v>
      </c>
      <c r="DD41" s="60">
        <f t="shared" si="92"/>
        <v>0</v>
      </c>
      <c r="DE41" s="60">
        <f t="shared" si="93"/>
        <v>0</v>
      </c>
      <c r="DF41" s="54"/>
      <c r="DG41" s="21">
        <f t="shared" si="94"/>
        <v>0</v>
      </c>
      <c r="DH41" s="21">
        <f t="shared" si="95"/>
        <v>0</v>
      </c>
      <c r="DI41" s="21">
        <f t="shared" si="96"/>
        <v>0</v>
      </c>
      <c r="DJ41" s="21">
        <f t="shared" si="97"/>
        <v>37.087125037035243</v>
      </c>
      <c r="DK41" s="21">
        <f t="shared" si="98"/>
        <v>0</v>
      </c>
      <c r="DL41" s="21">
        <f t="shared" si="99"/>
        <v>0</v>
      </c>
      <c r="DM41" s="21">
        <f t="shared" si="100"/>
        <v>0</v>
      </c>
      <c r="DN41" s="21">
        <f t="shared" si="101"/>
        <v>0</v>
      </c>
      <c r="DO41" s="21">
        <f t="shared" si="102"/>
        <v>0</v>
      </c>
      <c r="DP41" s="21">
        <f t="shared" si="103"/>
        <v>0</v>
      </c>
      <c r="DQ41" s="21">
        <f t="shared" si="104"/>
        <v>0</v>
      </c>
      <c r="DR41" s="21">
        <f t="shared" si="105"/>
        <v>0</v>
      </c>
      <c r="DS41" s="21">
        <f t="shared" si="106"/>
        <v>0</v>
      </c>
      <c r="DT41" s="21">
        <f t="shared" si="107"/>
        <v>0</v>
      </c>
      <c r="DU41" s="21">
        <f t="shared" si="108"/>
        <v>0</v>
      </c>
      <c r="DV41" s="21">
        <f t="shared" si="109"/>
        <v>0</v>
      </c>
      <c r="DW41" s="16"/>
      <c r="DX41" s="60" t="e">
        <f t="shared" ca="1" si="72"/>
        <v>#NAME?</v>
      </c>
    </row>
    <row r="42" spans="1:128" s="19" customFormat="1" ht="16" customHeight="1">
      <c r="A42" s="18"/>
      <c r="B42" s="17" t="s">
        <v>422</v>
      </c>
      <c r="C42" s="16"/>
      <c r="D42" s="16"/>
      <c r="E42" s="16"/>
      <c r="F42" s="16"/>
      <c r="G42" s="16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>
        <v>3</v>
      </c>
      <c r="Z42" s="20"/>
      <c r="AA42" s="20">
        <v>1</v>
      </c>
      <c r="AB42" s="55"/>
      <c r="AC42" s="20"/>
      <c r="AD42" s="20"/>
      <c r="AE42" s="20"/>
      <c r="AF42" s="20"/>
      <c r="AG42" s="20">
        <v>1</v>
      </c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55"/>
      <c r="AT42" s="20"/>
      <c r="AU42" s="20">
        <v>0</v>
      </c>
      <c r="AV42" s="20"/>
      <c r="AW42" s="11">
        <f t="shared" si="0"/>
        <v>0</v>
      </c>
      <c r="AX42" s="11">
        <f t="shared" si="1"/>
        <v>0</v>
      </c>
      <c r="AY42" s="11">
        <f t="shared" si="2"/>
        <v>0</v>
      </c>
      <c r="AZ42" s="11">
        <f t="shared" si="3"/>
        <v>0</v>
      </c>
      <c r="BA42" s="11">
        <f t="shared" si="4"/>
        <v>0</v>
      </c>
      <c r="BB42" s="11">
        <f t="shared" si="5"/>
        <v>0</v>
      </c>
      <c r="BC42" s="11">
        <f t="shared" si="6"/>
        <v>0</v>
      </c>
      <c r="BD42" s="11">
        <f t="shared" si="7"/>
        <v>0</v>
      </c>
      <c r="BE42" s="11">
        <f t="shared" si="8"/>
        <v>0</v>
      </c>
      <c r="BF42" s="11">
        <f t="shared" si="9"/>
        <v>0</v>
      </c>
      <c r="BG42" s="11">
        <f t="shared" si="10"/>
        <v>0</v>
      </c>
      <c r="BH42" s="11">
        <f t="shared" si="11"/>
        <v>0</v>
      </c>
      <c r="BI42" s="11">
        <f t="shared" si="12"/>
        <v>0</v>
      </c>
      <c r="BJ42" s="56">
        <f t="shared" si="13"/>
        <v>0</v>
      </c>
      <c r="BK42" s="11">
        <f t="shared" si="14"/>
        <v>0</v>
      </c>
      <c r="BL42" s="34">
        <f t="shared" si="15"/>
        <v>0</v>
      </c>
      <c r="BM42" s="11">
        <f t="shared" si="16"/>
        <v>0</v>
      </c>
      <c r="BN42" s="11">
        <f t="shared" si="17"/>
        <v>8.1359904625138846</v>
      </c>
      <c r="BO42" s="11">
        <f t="shared" si="18"/>
        <v>32.512125071124714</v>
      </c>
      <c r="BP42" s="11">
        <f t="shared" si="19"/>
        <v>0</v>
      </c>
      <c r="BQ42" s="54"/>
      <c r="BR42" s="56">
        <f t="shared" si="20"/>
        <v>0</v>
      </c>
      <c r="BS42" s="56">
        <f t="shared" si="21"/>
        <v>0</v>
      </c>
      <c r="BT42" s="56">
        <f t="shared" si="22"/>
        <v>0</v>
      </c>
      <c r="BU42" s="56">
        <f t="shared" si="23"/>
        <v>0</v>
      </c>
      <c r="BV42" s="56">
        <f t="shared" si="24"/>
        <v>59.35188446636139</v>
      </c>
      <c r="BW42" s="56">
        <f t="shared" si="25"/>
        <v>0</v>
      </c>
      <c r="BX42" s="56">
        <f t="shared" si="26"/>
        <v>0</v>
      </c>
      <c r="BY42" s="56">
        <f t="shared" si="118"/>
        <v>0</v>
      </c>
      <c r="BZ42" s="56">
        <f t="shared" si="28"/>
        <v>0</v>
      </c>
      <c r="CA42" s="56">
        <f t="shared" si="29"/>
        <v>0</v>
      </c>
      <c r="CB42" s="56">
        <f t="shared" si="30"/>
        <v>0</v>
      </c>
      <c r="CC42" s="56">
        <f t="shared" si="31"/>
        <v>0</v>
      </c>
      <c r="CD42" s="56">
        <f t="shared" si="32"/>
        <v>0</v>
      </c>
      <c r="CE42" s="56">
        <f t="shared" si="33"/>
        <v>0</v>
      </c>
      <c r="CF42" s="56">
        <f t="shared" si="34"/>
        <v>0</v>
      </c>
      <c r="CG42" s="56">
        <f t="shared" si="35"/>
        <v>0</v>
      </c>
      <c r="CH42" s="54"/>
      <c r="CI42" s="11"/>
      <c r="CJ42" s="12">
        <f t="shared" si="73"/>
        <v>100</v>
      </c>
      <c r="CK42" s="16"/>
      <c r="CL42" s="60">
        <f t="shared" si="74"/>
        <v>0</v>
      </c>
      <c r="CM42" s="60">
        <f t="shared" si="75"/>
        <v>0</v>
      </c>
      <c r="CN42" s="60">
        <f t="shared" si="76"/>
        <v>0</v>
      </c>
      <c r="CO42" s="60">
        <f t="shared" si="77"/>
        <v>0</v>
      </c>
      <c r="CP42" s="60">
        <f t="shared" si="78"/>
        <v>0</v>
      </c>
      <c r="CQ42" s="60">
        <f t="shared" si="79"/>
        <v>0</v>
      </c>
      <c r="CR42" s="60">
        <f t="shared" si="80"/>
        <v>0</v>
      </c>
      <c r="CS42" s="60">
        <f t="shared" si="81"/>
        <v>0</v>
      </c>
      <c r="CT42" s="60">
        <f t="shared" si="82"/>
        <v>0</v>
      </c>
      <c r="CU42" s="60">
        <f t="shared" si="83"/>
        <v>0</v>
      </c>
      <c r="CV42" s="60">
        <f t="shared" si="84"/>
        <v>0</v>
      </c>
      <c r="CW42" s="60">
        <f t="shared" si="85"/>
        <v>0</v>
      </c>
      <c r="CX42" s="60">
        <f t="shared" si="86"/>
        <v>0</v>
      </c>
      <c r="CY42" s="60">
        <f t="shared" si="87"/>
        <v>0</v>
      </c>
      <c r="CZ42" s="60">
        <f t="shared" si="88"/>
        <v>0</v>
      </c>
      <c r="DA42" s="60">
        <f t="shared" si="89"/>
        <v>0</v>
      </c>
      <c r="DB42" s="60">
        <f t="shared" si="90"/>
        <v>0</v>
      </c>
      <c r="DC42" s="60">
        <f t="shared" si="91"/>
        <v>0</v>
      </c>
      <c r="DD42" s="60">
        <f t="shared" si="92"/>
        <v>0</v>
      </c>
      <c r="DE42" s="60">
        <f t="shared" si="93"/>
        <v>29.811114987180744</v>
      </c>
      <c r="DF42" s="54"/>
      <c r="DG42" s="21">
        <f t="shared" si="94"/>
        <v>0</v>
      </c>
      <c r="DH42" s="21">
        <f t="shared" si="95"/>
        <v>0</v>
      </c>
      <c r="DI42" s="21">
        <f t="shared" si="96"/>
        <v>0</v>
      </c>
      <c r="DJ42" s="21">
        <f t="shared" si="97"/>
        <v>0</v>
      </c>
      <c r="DK42" s="21">
        <f t="shared" si="98"/>
        <v>70.188885012819242</v>
      </c>
      <c r="DL42" s="21">
        <f t="shared" si="99"/>
        <v>0</v>
      </c>
      <c r="DM42" s="21">
        <f t="shared" si="100"/>
        <v>0</v>
      </c>
      <c r="DN42" s="21">
        <f t="shared" si="101"/>
        <v>0</v>
      </c>
      <c r="DO42" s="21">
        <f t="shared" si="102"/>
        <v>0</v>
      </c>
      <c r="DP42" s="21">
        <f t="shared" si="103"/>
        <v>0</v>
      </c>
      <c r="DQ42" s="21">
        <f t="shared" si="104"/>
        <v>0</v>
      </c>
      <c r="DR42" s="21">
        <f t="shared" si="105"/>
        <v>0</v>
      </c>
      <c r="DS42" s="21">
        <f t="shared" si="106"/>
        <v>0</v>
      </c>
      <c r="DT42" s="21">
        <f t="shared" si="107"/>
        <v>0</v>
      </c>
      <c r="DU42" s="21">
        <f t="shared" si="108"/>
        <v>0</v>
      </c>
      <c r="DV42" s="21">
        <f t="shared" si="109"/>
        <v>0</v>
      </c>
      <c r="DW42" s="16"/>
      <c r="DX42" s="60" t="e">
        <f t="shared" ca="1" si="72"/>
        <v>#NAME?</v>
      </c>
    </row>
    <row r="43" spans="1:128" s="19" customFormat="1" ht="16" customHeight="1">
      <c r="A43" s="18"/>
      <c r="B43" s="17" t="s">
        <v>423</v>
      </c>
      <c r="C43" s="16"/>
      <c r="D43" s="16"/>
      <c r="E43" s="16"/>
      <c r="F43" s="16"/>
      <c r="G43" s="16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>
        <v>1</v>
      </c>
      <c r="Y43" s="20">
        <v>12</v>
      </c>
      <c r="Z43" s="20"/>
      <c r="AA43" s="20"/>
      <c r="AB43" s="55"/>
      <c r="AC43" s="20"/>
      <c r="AD43" s="20"/>
      <c r="AE43" s="20"/>
      <c r="AF43" s="20"/>
      <c r="AG43" s="20"/>
      <c r="AH43" s="20">
        <v>5</v>
      </c>
      <c r="AI43" s="20">
        <v>3</v>
      </c>
      <c r="AJ43" s="20"/>
      <c r="AK43" s="20"/>
      <c r="AL43" s="20"/>
      <c r="AM43" s="20"/>
      <c r="AN43" s="20"/>
      <c r="AO43" s="20"/>
      <c r="AP43" s="20"/>
      <c r="AQ43" s="20"/>
      <c r="AS43" s="55"/>
      <c r="AT43" s="20"/>
      <c r="AU43" s="20">
        <v>0</v>
      </c>
      <c r="AV43" s="20"/>
      <c r="AW43" s="11">
        <f t="shared" ref="AW43:AW50" si="119">28.0855*H43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X43" s="11">
        <f t="shared" ref="AX43:AX50" si="120">I43*47.867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Y43" s="11">
        <f t="shared" ref="AY43:AY50" si="121">J43*26.981539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AZ43" s="11">
        <f t="shared" ref="AZ43:AZ50" si="122">K43*51.9961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A43" s="11">
        <f t="shared" ref="BA43:BA50" si="123">L43*55.845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B43" s="11">
        <f t="shared" ref="BB43:BB49" si="124">M44*55.845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C43" s="11">
        <f t="shared" ref="BC43:BC50" si="125">N43*54.938044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D43" s="11">
        <f t="shared" ref="BD43:BD50" si="126">O43*24.305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E43" s="11">
        <f t="shared" ref="BE43:BE50" si="127">P43*58.6934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F43" s="11">
        <f t="shared" ref="BF43:BF50" si="128">Q43*65.38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G43" s="11">
        <f t="shared" ref="BG43:BG50" si="129">R43*40.078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H43" s="11">
        <f t="shared" ref="BH43:BH50" si="130">S43*22.989769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I43" s="11">
        <f t="shared" ref="BI43:BI50" si="131">T43*39.0983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J43" s="56">
        <f t="shared" ref="BJ43:BJ50" si="132">U43*30.973762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K43" s="11">
        <f t="shared" ref="BK43:BK50" si="133">V43*32.065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L43" s="34">
        <f t="shared" ref="BL43:BL50" si="134">W43*18.9984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M43" s="11">
        <f t="shared" ref="BM43:BM50" si="135">X43*35.453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2.5032735740579715</v>
      </c>
      <c r="BN43" s="11">
        <f t="shared" ref="BN43:BN50" si="136">AA43*12.011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O43" s="11">
        <f t="shared" ref="BO43:BO50" si="137">Y43*15.999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13.5559328388639</v>
      </c>
      <c r="BP43" s="11">
        <f t="shared" ref="BP43:BP50" si="138">Z43*1.00784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Q43" s="54"/>
      <c r="BR43" s="56">
        <f t="shared" ref="BR43:BR50" si="139">AC43*58.933195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S43" s="56">
        <f t="shared" ref="BS43:BS50" si="140">AD43*63.546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T43" s="56">
        <f t="shared" ref="BT43:BT50" si="141">AE43*9.012182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U43" s="56">
        <f t="shared" ref="BU43:BU50" si="142">AF43*137.327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V43" s="56">
        <f t="shared" ref="BV43:BV50" si="143">AG43*87.62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BW43" s="56">
        <f t="shared" ref="BW43:BW50" si="144">AH43*207.2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73.150126159254739</v>
      </c>
      <c r="BX43" s="56">
        <f t="shared" ref="BX43:BX50" si="145">AI43*50.9415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10.790667427823385</v>
      </c>
      <c r="BY43" s="56">
        <f t="shared" si="118"/>
        <v>0</v>
      </c>
      <c r="BZ43" s="56">
        <f t="shared" ref="BZ43:BZ50" si="146">AK43*91.224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A43" s="56">
        <f t="shared" ref="CA43:CA50" si="147">AL43*88.90585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B43" s="56">
        <f t="shared" ref="CB43:CB50" si="148">AM43*95.95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C43" s="56">
        <f t="shared" ref="CC43:CC50" si="149">AN43*183.84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D43" s="56">
        <f t="shared" ref="CD43:CD50" si="150">AO43*74.9216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E43" s="56">
        <f t="shared" ref="CE43:CE50" si="151">AP43*78.96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F43" s="56">
        <f t="shared" ref="CF43:CF50" si="152">AQ43*121.75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G43" s="56">
        <f t="shared" ref="CG43:CG50" si="153">AR43*127.6*100/(H43*28.0855+I43*47.867+J43*26.981539+K43*51.9961+L43*55.845+M43*55.845+N43*54.938044+O43*24.305+P43*58.6934+Q43*65.38+R43*40.078+S43*22.989769+T43*39.0983+U43*30.973762+AC43*58.933195+AD43*63.546+AE43*9.012182+AF43*137.327+AG43*87.62+AH43*207.2+AI43*50.9415+AJ43*118.71+AK43*91.224+AL43*88.90585+AM43*95.95+AN43*183.84+AO43*74.9216+W43*18.9984+X43*35.453+Y43*15.999+V43*32.065+Z43*1.00784+AA43*12.011+AP43*78.96+AQ43*121.75+AR43*127.6)</f>
        <v>0</v>
      </c>
      <c r="CH43" s="54"/>
      <c r="CI43" s="11"/>
      <c r="CJ43" s="12">
        <f t="shared" si="73"/>
        <v>99.999999999999986</v>
      </c>
      <c r="CK43" s="16"/>
      <c r="CL43" s="60">
        <f t="shared" si="74"/>
        <v>0</v>
      </c>
      <c r="CM43" s="60">
        <f t="shared" si="75"/>
        <v>0</v>
      </c>
      <c r="CN43" s="60">
        <f t="shared" si="76"/>
        <v>0</v>
      </c>
      <c r="CO43" s="60">
        <f t="shared" si="77"/>
        <v>0</v>
      </c>
      <c r="CP43" s="60">
        <f t="shared" si="78"/>
        <v>0</v>
      </c>
      <c r="CQ43" s="60">
        <f t="shared" si="79"/>
        <v>0</v>
      </c>
      <c r="CR43" s="60">
        <f t="shared" si="80"/>
        <v>0</v>
      </c>
      <c r="CS43" s="60">
        <f t="shared" si="81"/>
        <v>0</v>
      </c>
      <c r="CT43" s="60">
        <f t="shared" si="82"/>
        <v>0</v>
      </c>
      <c r="CU43" s="60">
        <f t="shared" si="83"/>
        <v>0</v>
      </c>
      <c r="CV43" s="60">
        <f t="shared" si="84"/>
        <v>0</v>
      </c>
      <c r="CW43" s="60">
        <f t="shared" si="85"/>
        <v>0</v>
      </c>
      <c r="CX43" s="60">
        <f t="shared" si="86"/>
        <v>0</v>
      </c>
      <c r="CY43" s="60">
        <f t="shared" si="87"/>
        <v>0</v>
      </c>
      <c r="CZ43" s="60">
        <f t="shared" si="88"/>
        <v>0</v>
      </c>
      <c r="DA43" s="60">
        <f t="shared" si="89"/>
        <v>0</v>
      </c>
      <c r="DB43" s="60">
        <f t="shared" si="90"/>
        <v>0</v>
      </c>
      <c r="DC43" s="60">
        <f t="shared" si="91"/>
        <v>2.4892875780842574</v>
      </c>
      <c r="DD43" s="60">
        <f t="shared" si="92"/>
        <v>0</v>
      </c>
      <c r="DE43" s="60">
        <f t="shared" si="93"/>
        <v>0</v>
      </c>
      <c r="DF43" s="54"/>
      <c r="DG43" s="21">
        <f t="shared" si="94"/>
        <v>0</v>
      </c>
      <c r="DH43" s="21">
        <f t="shared" si="95"/>
        <v>0</v>
      </c>
      <c r="DI43" s="21">
        <f t="shared" si="96"/>
        <v>0</v>
      </c>
      <c r="DJ43" s="21">
        <f t="shared" si="97"/>
        <v>0</v>
      </c>
      <c r="DK43" s="21">
        <f t="shared" si="98"/>
        <v>0</v>
      </c>
      <c r="DL43" s="21">
        <f t="shared" si="99"/>
        <v>78.354843018762338</v>
      </c>
      <c r="DM43" s="21">
        <f t="shared" si="100"/>
        <v>19.155869403153407</v>
      </c>
      <c r="DN43" s="21">
        <f t="shared" si="101"/>
        <v>0</v>
      </c>
      <c r="DO43" s="21">
        <f t="shared" si="102"/>
        <v>0</v>
      </c>
      <c r="DP43" s="21">
        <f t="shared" si="103"/>
        <v>0</v>
      </c>
      <c r="DQ43" s="21">
        <f t="shared" si="104"/>
        <v>0</v>
      </c>
      <c r="DR43" s="21">
        <f t="shared" si="105"/>
        <v>0</v>
      </c>
      <c r="DS43" s="21">
        <f t="shared" si="106"/>
        <v>0</v>
      </c>
      <c r="DT43" s="21">
        <f t="shared" si="107"/>
        <v>0</v>
      </c>
      <c r="DU43" s="21">
        <f t="shared" si="108"/>
        <v>0</v>
      </c>
      <c r="DV43" s="21">
        <f t="shared" si="109"/>
        <v>0</v>
      </c>
      <c r="DW43" s="16"/>
      <c r="DX43" s="60" t="e">
        <f t="shared" ca="1" si="72"/>
        <v>#NAME?</v>
      </c>
    </row>
    <row r="44" spans="1:128" s="19" customFormat="1" ht="16" customHeight="1">
      <c r="A44" s="18"/>
      <c r="B44" s="17" t="s">
        <v>425</v>
      </c>
      <c r="C44" s="16"/>
      <c r="D44" s="16"/>
      <c r="E44" s="16"/>
      <c r="F44" s="16"/>
      <c r="G44" s="16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>
        <v>2</v>
      </c>
      <c r="Z44" s="20"/>
      <c r="AA44" s="20"/>
      <c r="AB44" s="55"/>
      <c r="AC44" s="20"/>
      <c r="AD44" s="20"/>
      <c r="AE44" s="20"/>
      <c r="AF44" s="20"/>
      <c r="AG44" s="20"/>
      <c r="AH44" s="20"/>
      <c r="AI44" s="20"/>
      <c r="AJ44" s="20">
        <v>1</v>
      </c>
      <c r="AK44" s="20"/>
      <c r="AL44" s="20"/>
      <c r="AM44" s="20"/>
      <c r="AN44" s="20"/>
      <c r="AO44" s="20"/>
      <c r="AP44" s="20"/>
      <c r="AQ44" s="20"/>
      <c r="AS44" s="55"/>
      <c r="AT44" s="20"/>
      <c r="AU44" s="20">
        <v>0</v>
      </c>
      <c r="AV44" s="20"/>
      <c r="AW44" s="11">
        <f t="shared" si="119"/>
        <v>0</v>
      </c>
      <c r="AX44" s="11">
        <f t="shared" si="120"/>
        <v>0</v>
      </c>
      <c r="AY44" s="11">
        <f t="shared" si="121"/>
        <v>0</v>
      </c>
      <c r="AZ44" s="11">
        <f t="shared" si="122"/>
        <v>0</v>
      </c>
      <c r="BA44" s="11">
        <f t="shared" si="123"/>
        <v>0</v>
      </c>
      <c r="BB44" s="11">
        <f t="shared" si="124"/>
        <v>0</v>
      </c>
      <c r="BC44" s="11">
        <f t="shared" si="125"/>
        <v>0</v>
      </c>
      <c r="BD44" s="11">
        <f t="shared" si="126"/>
        <v>0</v>
      </c>
      <c r="BE44" s="11">
        <f t="shared" si="127"/>
        <v>0</v>
      </c>
      <c r="BF44" s="11">
        <f t="shared" si="128"/>
        <v>0</v>
      </c>
      <c r="BG44" s="11">
        <f t="shared" si="129"/>
        <v>0</v>
      </c>
      <c r="BH44" s="11">
        <f t="shared" si="130"/>
        <v>0</v>
      </c>
      <c r="BI44" s="11">
        <f t="shared" si="131"/>
        <v>0</v>
      </c>
      <c r="BJ44" s="56">
        <f t="shared" si="132"/>
        <v>0</v>
      </c>
      <c r="BK44" s="11">
        <f t="shared" si="133"/>
        <v>0</v>
      </c>
      <c r="BL44" s="34">
        <f t="shared" si="134"/>
        <v>0</v>
      </c>
      <c r="BM44" s="11">
        <f t="shared" si="135"/>
        <v>0</v>
      </c>
      <c r="BN44" s="11">
        <f t="shared" si="136"/>
        <v>0</v>
      </c>
      <c r="BO44" s="11">
        <f t="shared" si="137"/>
        <v>21.23178597022056</v>
      </c>
      <c r="BP44" s="11">
        <f t="shared" si="138"/>
        <v>0</v>
      </c>
      <c r="BQ44" s="54"/>
      <c r="BR44" s="56">
        <f t="shared" si="139"/>
        <v>0</v>
      </c>
      <c r="BS44" s="56">
        <f t="shared" si="140"/>
        <v>0</v>
      </c>
      <c r="BT44" s="56">
        <f t="shared" si="141"/>
        <v>0</v>
      </c>
      <c r="BU44" s="56">
        <f t="shared" si="142"/>
        <v>0</v>
      </c>
      <c r="BV44" s="56">
        <f t="shared" si="143"/>
        <v>0</v>
      </c>
      <c r="BW44" s="56">
        <f t="shared" si="144"/>
        <v>0</v>
      </c>
      <c r="BX44" s="56">
        <f t="shared" si="145"/>
        <v>0</v>
      </c>
      <c r="BY44" s="56">
        <f t="shared" ref="BY44" si="154">AJ44*118.71*100/(H44*28.0855+I44*47.867+J44*26.981539+K44*51.9961+L44*55.845+M44*55.845+N44*54.938044+O44*24.305+P44*58.6934+Q44*65.38+R44*40.078+S44*22.989769+T44*39.0983+U44*30.973762+AC44*58.933195+AD44*63.546+AE44*9.012182+AF44*137.327+AG44*87.62+AH44*207.2+AI44*50.9415+AJ44*118.71+AK44*91.224+AL44*88.90585+AM44*95.95+AN44*183.84+AO44*74.9216+W44*18.9984+X44*35.453+Y44*15.999+V44*32.065+Z44*1.00784+AA44*12.011+AP44*78.96+AQ44*121.75+AR44*127.6)</f>
        <v>78.768214029779443</v>
      </c>
      <c r="BZ44" s="56">
        <f t="shared" si="146"/>
        <v>0</v>
      </c>
      <c r="CA44" s="56">
        <f t="shared" si="147"/>
        <v>0</v>
      </c>
      <c r="CB44" s="56">
        <f t="shared" si="148"/>
        <v>0</v>
      </c>
      <c r="CC44" s="56">
        <f t="shared" si="149"/>
        <v>0</v>
      </c>
      <c r="CD44" s="56">
        <f t="shared" si="150"/>
        <v>0</v>
      </c>
      <c r="CE44" s="56">
        <f t="shared" si="151"/>
        <v>0</v>
      </c>
      <c r="CF44" s="56">
        <f t="shared" si="152"/>
        <v>0</v>
      </c>
      <c r="CG44" s="56">
        <f t="shared" si="153"/>
        <v>0</v>
      </c>
      <c r="CH44" s="54"/>
      <c r="CI44" s="11"/>
      <c r="CJ44" s="12">
        <f t="shared" si="73"/>
        <v>100</v>
      </c>
      <c r="CK44" s="16"/>
      <c r="CL44" s="60">
        <f t="shared" si="74"/>
        <v>0</v>
      </c>
      <c r="CM44" s="60">
        <f t="shared" si="75"/>
        <v>0</v>
      </c>
      <c r="CN44" s="60">
        <f t="shared" si="76"/>
        <v>0</v>
      </c>
      <c r="CO44" s="60">
        <f t="shared" si="77"/>
        <v>0</v>
      </c>
      <c r="CP44" s="60">
        <f t="shared" si="78"/>
        <v>0</v>
      </c>
      <c r="CQ44" s="60">
        <f t="shared" si="79"/>
        <v>0</v>
      </c>
      <c r="CR44" s="60">
        <f t="shared" si="80"/>
        <v>0</v>
      </c>
      <c r="CS44" s="60">
        <f t="shared" si="81"/>
        <v>0</v>
      </c>
      <c r="CT44" s="60">
        <f t="shared" si="82"/>
        <v>0</v>
      </c>
      <c r="CU44" s="60">
        <f t="shared" si="83"/>
        <v>0</v>
      </c>
      <c r="CV44" s="60">
        <f t="shared" si="84"/>
        <v>0</v>
      </c>
      <c r="CW44" s="60">
        <f t="shared" si="85"/>
        <v>0</v>
      </c>
      <c r="CX44" s="60">
        <f t="shared" si="86"/>
        <v>0</v>
      </c>
      <c r="CY44" s="60">
        <f t="shared" si="87"/>
        <v>0</v>
      </c>
      <c r="CZ44" s="60">
        <f t="shared" si="88"/>
        <v>0</v>
      </c>
      <c r="DA44" s="60">
        <f t="shared" si="89"/>
        <v>0</v>
      </c>
      <c r="DB44" s="60">
        <f t="shared" si="90"/>
        <v>0</v>
      </c>
      <c r="DC44" s="60">
        <f t="shared" si="91"/>
        <v>0</v>
      </c>
      <c r="DD44" s="60">
        <f t="shared" si="92"/>
        <v>0</v>
      </c>
      <c r="DE44" s="60">
        <f t="shared" si="93"/>
        <v>0</v>
      </c>
      <c r="DF44" s="54"/>
      <c r="DG44" s="21">
        <f t="shared" si="94"/>
        <v>0</v>
      </c>
      <c r="DH44" s="21">
        <f t="shared" si="95"/>
        <v>0</v>
      </c>
      <c r="DI44" s="21">
        <f t="shared" si="96"/>
        <v>0</v>
      </c>
      <c r="DJ44" s="21">
        <f t="shared" si="97"/>
        <v>0</v>
      </c>
      <c r="DK44" s="21">
        <f t="shared" si="98"/>
        <v>0</v>
      </c>
      <c r="DL44" s="21">
        <f t="shared" si="99"/>
        <v>0</v>
      </c>
      <c r="DM44" s="21">
        <f t="shared" si="100"/>
        <v>0</v>
      </c>
      <c r="DN44" s="21">
        <f t="shared" si="101"/>
        <v>100</v>
      </c>
      <c r="DO44" s="21">
        <f t="shared" si="102"/>
        <v>0</v>
      </c>
      <c r="DP44" s="21">
        <f t="shared" si="103"/>
        <v>0</v>
      </c>
      <c r="DQ44" s="21">
        <f t="shared" si="104"/>
        <v>0</v>
      </c>
      <c r="DR44" s="21">
        <f t="shared" si="105"/>
        <v>0</v>
      </c>
      <c r="DS44" s="21">
        <f t="shared" si="106"/>
        <v>0</v>
      </c>
      <c r="DT44" s="21">
        <f t="shared" si="107"/>
        <v>0</v>
      </c>
      <c r="DU44" s="21">
        <f t="shared" si="108"/>
        <v>0</v>
      </c>
      <c r="DV44" s="21">
        <f t="shared" si="109"/>
        <v>0</v>
      </c>
      <c r="DW44" s="16"/>
      <c r="DX44" s="60" t="e">
        <f t="shared" ref="DX44" ca="1" si="155">SUMA(CL44:DE44)-CR44+SUMA(DG44:DV44)</f>
        <v>#NAME?</v>
      </c>
    </row>
    <row r="45" spans="1:128" s="19" customFormat="1" ht="16" customHeight="1">
      <c r="A45" s="18"/>
      <c r="B45" s="17" t="s">
        <v>426</v>
      </c>
      <c r="C45" s="16"/>
      <c r="D45" s="16"/>
      <c r="E45" s="16"/>
      <c r="F45" s="16"/>
      <c r="G45" s="16"/>
      <c r="H45" s="20"/>
      <c r="I45" s="20"/>
      <c r="J45" s="20"/>
      <c r="K45" s="20"/>
      <c r="L45" s="20">
        <v>0.5</v>
      </c>
      <c r="M45" s="20"/>
      <c r="N45" s="20">
        <v>0.5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>
        <v>4</v>
      </c>
      <c r="Z45" s="20"/>
      <c r="AA45" s="20"/>
      <c r="AB45" s="55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>
        <v>1</v>
      </c>
      <c r="AO45" s="20"/>
      <c r="AP45" s="20"/>
      <c r="AQ45" s="20"/>
      <c r="AS45" s="55"/>
      <c r="AT45" s="20"/>
      <c r="AU45" s="20">
        <v>0</v>
      </c>
      <c r="AV45" s="20"/>
      <c r="AW45" s="11">
        <f t="shared" si="119"/>
        <v>0</v>
      </c>
      <c r="AX45" s="11">
        <f t="shared" si="120"/>
        <v>0</v>
      </c>
      <c r="AY45" s="11">
        <f t="shared" si="121"/>
        <v>0</v>
      </c>
      <c r="AZ45" s="11">
        <f t="shared" si="122"/>
        <v>0</v>
      </c>
      <c r="BA45" s="11">
        <f t="shared" si="123"/>
        <v>9.2084319443800364</v>
      </c>
      <c r="BB45" s="11">
        <f t="shared" si="124"/>
        <v>0</v>
      </c>
      <c r="BC45" s="11">
        <f t="shared" si="125"/>
        <v>9.0588815351661918</v>
      </c>
      <c r="BD45" s="11">
        <f t="shared" si="126"/>
        <v>0</v>
      </c>
      <c r="BE45" s="11">
        <f t="shared" si="127"/>
        <v>0</v>
      </c>
      <c r="BF45" s="11">
        <f t="shared" si="128"/>
        <v>0</v>
      </c>
      <c r="BG45" s="11">
        <f t="shared" si="129"/>
        <v>0</v>
      </c>
      <c r="BH45" s="11">
        <f t="shared" si="130"/>
        <v>0</v>
      </c>
      <c r="BI45" s="11">
        <f t="shared" si="131"/>
        <v>0</v>
      </c>
      <c r="BJ45" s="56">
        <f t="shared" si="132"/>
        <v>0</v>
      </c>
      <c r="BK45" s="11">
        <f t="shared" si="133"/>
        <v>0</v>
      </c>
      <c r="BL45" s="34">
        <f t="shared" si="134"/>
        <v>0</v>
      </c>
      <c r="BM45" s="11">
        <f t="shared" si="135"/>
        <v>0</v>
      </c>
      <c r="BN45" s="11">
        <f t="shared" si="136"/>
        <v>0</v>
      </c>
      <c r="BO45" s="11">
        <f t="shared" si="137"/>
        <v>21.104944425196344</v>
      </c>
      <c r="BP45" s="11">
        <f t="shared" si="138"/>
        <v>0</v>
      </c>
      <c r="BQ45" s="54"/>
      <c r="BR45" s="56">
        <f t="shared" si="139"/>
        <v>0</v>
      </c>
      <c r="BS45" s="56">
        <f t="shared" si="140"/>
        <v>0</v>
      </c>
      <c r="BT45" s="56">
        <f t="shared" si="141"/>
        <v>0</v>
      </c>
      <c r="BU45" s="56">
        <f t="shared" si="142"/>
        <v>0</v>
      </c>
      <c r="BV45" s="56">
        <f t="shared" si="143"/>
        <v>0</v>
      </c>
      <c r="BW45" s="56">
        <f t="shared" si="144"/>
        <v>0</v>
      </c>
      <c r="BX45" s="56">
        <f t="shared" si="145"/>
        <v>0</v>
      </c>
      <c r="BY45" s="56">
        <f t="shared" ref="BY45" si="156">AJ45*118.71*100/(H45*28.0855+I45*47.867+J45*26.981539+K45*51.9961+L45*55.845+M45*55.845+N45*54.938044+O45*24.305+P45*58.6934+Q45*65.38+R45*40.078+S45*22.989769+T45*39.0983+U45*30.973762+AC45*58.933195+AD45*63.546+AE45*9.012182+AF45*137.327+AG45*87.62+AH45*207.2+AI45*50.9415+AJ45*118.71+AK45*91.224+AL45*88.90585+AM45*95.95+AN45*183.84+AO45*74.9216+W45*18.9984+X45*35.453+Y45*15.999+V45*32.065+Z45*1.00784+AA45*12.011+AP45*78.96+AQ45*121.75+AR45*127.6)</f>
        <v>0</v>
      </c>
      <c r="BZ45" s="56">
        <f t="shared" si="146"/>
        <v>0</v>
      </c>
      <c r="CA45" s="56">
        <f t="shared" si="147"/>
        <v>0</v>
      </c>
      <c r="CB45" s="56">
        <f t="shared" si="148"/>
        <v>0</v>
      </c>
      <c r="CC45" s="56">
        <f t="shared" si="149"/>
        <v>60.627742095257439</v>
      </c>
      <c r="CD45" s="56">
        <f t="shared" si="150"/>
        <v>0</v>
      </c>
      <c r="CE45" s="56">
        <f t="shared" si="151"/>
        <v>0</v>
      </c>
      <c r="CF45" s="56">
        <f t="shared" si="152"/>
        <v>0</v>
      </c>
      <c r="CG45" s="56">
        <f t="shared" si="153"/>
        <v>0</v>
      </c>
      <c r="CH45" s="54"/>
      <c r="CI45" s="11"/>
      <c r="CJ45" s="12">
        <f t="shared" si="73"/>
        <v>100</v>
      </c>
      <c r="CK45" s="16"/>
      <c r="CL45" s="60">
        <f t="shared" si="74"/>
        <v>0</v>
      </c>
      <c r="CM45" s="60">
        <f t="shared" si="75"/>
        <v>0</v>
      </c>
      <c r="CN45" s="60">
        <f t="shared" si="76"/>
        <v>0</v>
      </c>
      <c r="CO45" s="60">
        <f t="shared" si="77"/>
        <v>0</v>
      </c>
      <c r="CP45" s="60">
        <f t="shared" si="78"/>
        <v>0</v>
      </c>
      <c r="CQ45" s="60">
        <f t="shared" si="79"/>
        <v>11.846101589835079</v>
      </c>
      <c r="CR45" s="60">
        <f t="shared" si="80"/>
        <v>11.846101589835079</v>
      </c>
      <c r="CS45" s="60">
        <f t="shared" si="81"/>
        <v>11.696549586299913</v>
      </c>
      <c r="CT45" s="60">
        <f t="shared" si="82"/>
        <v>0</v>
      </c>
      <c r="CU45" s="60">
        <f t="shared" si="83"/>
        <v>0</v>
      </c>
      <c r="CV45" s="60">
        <f t="shared" si="84"/>
        <v>0</v>
      </c>
      <c r="CW45" s="60">
        <f t="shared" si="85"/>
        <v>0</v>
      </c>
      <c r="CX45" s="60">
        <f t="shared" si="86"/>
        <v>0</v>
      </c>
      <c r="CY45" s="60">
        <f t="shared" si="87"/>
        <v>0</v>
      </c>
      <c r="CZ45" s="60">
        <f t="shared" si="88"/>
        <v>0</v>
      </c>
      <c r="DA45" s="60">
        <f t="shared" si="89"/>
        <v>0</v>
      </c>
      <c r="DB45" s="60">
        <f t="shared" si="90"/>
        <v>0</v>
      </c>
      <c r="DC45" s="60">
        <f t="shared" si="91"/>
        <v>0</v>
      </c>
      <c r="DD45" s="60">
        <f t="shared" si="92"/>
        <v>0</v>
      </c>
      <c r="DE45" s="60">
        <f t="shared" si="93"/>
        <v>0</v>
      </c>
      <c r="DF45" s="54"/>
      <c r="DG45" s="21">
        <f t="shared" si="94"/>
        <v>0</v>
      </c>
      <c r="DH45" s="21">
        <f t="shared" si="95"/>
        <v>0</v>
      </c>
      <c r="DI45" s="21">
        <f t="shared" si="96"/>
        <v>0</v>
      </c>
      <c r="DJ45" s="21">
        <f t="shared" si="97"/>
        <v>0</v>
      </c>
      <c r="DK45" s="21">
        <f t="shared" si="98"/>
        <v>0</v>
      </c>
      <c r="DL45" s="21">
        <f t="shared" si="99"/>
        <v>0</v>
      </c>
      <c r="DM45" s="21">
        <f t="shared" si="100"/>
        <v>0</v>
      </c>
      <c r="DN45" s="21">
        <f t="shared" si="101"/>
        <v>0</v>
      </c>
      <c r="DO45" s="21">
        <f t="shared" si="102"/>
        <v>0</v>
      </c>
      <c r="DP45" s="21">
        <f t="shared" si="103"/>
        <v>0</v>
      </c>
      <c r="DQ45" s="21">
        <f t="shared" si="104"/>
        <v>0</v>
      </c>
      <c r="DR45" s="21">
        <f t="shared" si="105"/>
        <v>76.457348823865004</v>
      </c>
      <c r="DS45" s="21">
        <f t="shared" si="106"/>
        <v>0</v>
      </c>
      <c r="DT45" s="21">
        <f t="shared" si="107"/>
        <v>0</v>
      </c>
      <c r="DU45" s="21">
        <f t="shared" si="108"/>
        <v>0</v>
      </c>
      <c r="DV45" s="21">
        <f t="shared" si="109"/>
        <v>0</v>
      </c>
      <c r="DW45" s="16"/>
      <c r="DX45" s="60" t="e">
        <f t="shared" ref="DX45" ca="1" si="157">SUMA(CL45:DE45)-CR45+SUMA(DG45:DV45)</f>
        <v>#NAME?</v>
      </c>
    </row>
    <row r="46" spans="1:128" s="19" customFormat="1" ht="16" customHeight="1">
      <c r="A46" s="18"/>
      <c r="B46" s="17" t="s">
        <v>427</v>
      </c>
      <c r="C46" s="16"/>
      <c r="D46" s="16"/>
      <c r="E46" s="16"/>
      <c r="F46" s="16"/>
      <c r="G46" s="16"/>
      <c r="H46" s="20"/>
      <c r="I46" s="20"/>
      <c r="J46" s="20"/>
      <c r="K46" s="20"/>
      <c r="L46" s="20"/>
      <c r="M46" s="20"/>
      <c r="N46" s="20"/>
      <c r="O46" s="20"/>
      <c r="P46" s="20"/>
      <c r="Q46" s="20">
        <v>1</v>
      </c>
      <c r="R46" s="20">
        <v>1</v>
      </c>
      <c r="S46" s="20"/>
      <c r="T46" s="20"/>
      <c r="U46" s="20"/>
      <c r="V46" s="20"/>
      <c r="W46" s="20"/>
      <c r="X46" s="20"/>
      <c r="Y46" s="20">
        <v>5</v>
      </c>
      <c r="Z46" s="20">
        <v>1</v>
      </c>
      <c r="AA46" s="20"/>
      <c r="AB46" s="55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>
        <v>1</v>
      </c>
      <c r="AP46" s="20"/>
      <c r="AQ46" s="20"/>
      <c r="AS46" s="55"/>
      <c r="AT46" s="20"/>
      <c r="AU46" s="20">
        <v>0</v>
      </c>
      <c r="AV46" s="20"/>
      <c r="AW46" s="11">
        <f t="shared" si="119"/>
        <v>0</v>
      </c>
      <c r="AX46" s="11">
        <f t="shared" si="120"/>
        <v>0</v>
      </c>
      <c r="AY46" s="11">
        <f t="shared" si="121"/>
        <v>0</v>
      </c>
      <c r="AZ46" s="11">
        <f t="shared" si="122"/>
        <v>0</v>
      </c>
      <c r="BA46" s="11">
        <f t="shared" si="123"/>
        <v>0</v>
      </c>
      <c r="BB46" s="11">
        <f t="shared" si="124"/>
        <v>0</v>
      </c>
      <c r="BC46" s="11">
        <f t="shared" si="125"/>
        <v>0</v>
      </c>
      <c r="BD46" s="11">
        <f t="shared" si="126"/>
        <v>0</v>
      </c>
      <c r="BE46" s="11">
        <f t="shared" si="127"/>
        <v>0</v>
      </c>
      <c r="BF46" s="11">
        <f t="shared" si="128"/>
        <v>25.01315696647411</v>
      </c>
      <c r="BG46" s="11">
        <f t="shared" si="129"/>
        <v>15.333088175318895</v>
      </c>
      <c r="BH46" s="11">
        <f t="shared" si="130"/>
        <v>0</v>
      </c>
      <c r="BI46" s="11">
        <f t="shared" si="131"/>
        <v>0</v>
      </c>
      <c r="BJ46" s="56">
        <f t="shared" si="132"/>
        <v>0</v>
      </c>
      <c r="BK46" s="11">
        <f t="shared" si="133"/>
        <v>0</v>
      </c>
      <c r="BL46" s="34">
        <f t="shared" si="134"/>
        <v>0</v>
      </c>
      <c r="BM46" s="11">
        <f t="shared" si="135"/>
        <v>0</v>
      </c>
      <c r="BN46" s="11">
        <f t="shared" si="136"/>
        <v>0</v>
      </c>
      <c r="BO46" s="11">
        <f t="shared" si="137"/>
        <v>30.604580782090796</v>
      </c>
      <c r="BP46" s="11">
        <f t="shared" si="138"/>
        <v>0.38558060748074741</v>
      </c>
      <c r="BQ46" s="54"/>
      <c r="BR46" s="56">
        <f t="shared" si="139"/>
        <v>0</v>
      </c>
      <c r="BS46" s="56">
        <f t="shared" si="140"/>
        <v>0</v>
      </c>
      <c r="BT46" s="56">
        <f t="shared" si="141"/>
        <v>0</v>
      </c>
      <c r="BU46" s="56">
        <f t="shared" si="142"/>
        <v>0</v>
      </c>
      <c r="BV46" s="56">
        <f t="shared" si="143"/>
        <v>0</v>
      </c>
      <c r="BW46" s="56">
        <f t="shared" si="144"/>
        <v>0</v>
      </c>
      <c r="BX46" s="56">
        <f t="shared" si="145"/>
        <v>0</v>
      </c>
      <c r="BY46" s="56">
        <f t="shared" ref="BY46" si="158">AJ46*118.71*100/(H46*28.0855+I46*47.867+J46*26.981539+K46*51.9961+L46*55.845+M46*55.845+N46*54.938044+O46*24.305+P46*58.6934+Q46*65.38+R46*40.078+S46*22.989769+T46*39.0983+U46*30.973762+AC46*58.933195+AD46*63.546+AE46*9.012182+AF46*137.327+AG46*87.62+AH46*207.2+AI46*50.9415+AJ46*118.71+AK46*91.224+AL46*88.90585+AM46*95.95+AN46*183.84+AO46*74.9216+W46*18.9984+X46*35.453+Y46*15.999+V46*32.065+Z46*1.00784+AA46*12.011+AP46*78.96+AQ46*121.75+AR46*127.6)</f>
        <v>0</v>
      </c>
      <c r="BZ46" s="56">
        <f t="shared" si="146"/>
        <v>0</v>
      </c>
      <c r="CA46" s="56">
        <f t="shared" si="147"/>
        <v>0</v>
      </c>
      <c r="CB46" s="56">
        <f t="shared" si="148"/>
        <v>0</v>
      </c>
      <c r="CC46" s="56">
        <f t="shared" si="149"/>
        <v>0</v>
      </c>
      <c r="CD46" s="56">
        <f t="shared" si="150"/>
        <v>28.663593468635462</v>
      </c>
      <c r="CE46" s="56">
        <f t="shared" si="151"/>
        <v>0</v>
      </c>
      <c r="CF46" s="56">
        <f t="shared" si="152"/>
        <v>0</v>
      </c>
      <c r="CG46" s="56">
        <f t="shared" si="153"/>
        <v>0</v>
      </c>
      <c r="CH46" s="54"/>
      <c r="CI46" s="11"/>
      <c r="CJ46" s="12">
        <f t="shared" si="73"/>
        <v>100</v>
      </c>
      <c r="CK46" s="16"/>
      <c r="CL46" s="60">
        <f t="shared" si="74"/>
        <v>0</v>
      </c>
      <c r="CM46" s="60">
        <f t="shared" si="75"/>
        <v>0</v>
      </c>
      <c r="CN46" s="60">
        <f t="shared" si="76"/>
        <v>0</v>
      </c>
      <c r="CO46" s="60">
        <f t="shared" si="77"/>
        <v>0</v>
      </c>
      <c r="CP46" s="60">
        <f t="shared" si="78"/>
        <v>0</v>
      </c>
      <c r="CQ46" s="60">
        <f t="shared" si="79"/>
        <v>0</v>
      </c>
      <c r="CR46" s="60">
        <f t="shared" si="80"/>
        <v>0</v>
      </c>
      <c r="CS46" s="60">
        <f t="shared" si="81"/>
        <v>0</v>
      </c>
      <c r="CT46" s="60">
        <f t="shared" si="82"/>
        <v>0</v>
      </c>
      <c r="CU46" s="60">
        <f t="shared" si="83"/>
        <v>0</v>
      </c>
      <c r="CV46" s="60">
        <f t="shared" si="84"/>
        <v>31.1341686406079</v>
      </c>
      <c r="CW46" s="60">
        <f t="shared" si="85"/>
        <v>21.453806523216631</v>
      </c>
      <c r="CX46" s="60">
        <f t="shared" si="86"/>
        <v>0</v>
      </c>
      <c r="CY46" s="60">
        <f t="shared" si="87"/>
        <v>0</v>
      </c>
      <c r="CZ46" s="60">
        <f t="shared" si="88"/>
        <v>0</v>
      </c>
      <c r="DA46" s="60">
        <f t="shared" si="89"/>
        <v>0</v>
      </c>
      <c r="DB46" s="60">
        <f t="shared" si="90"/>
        <v>0</v>
      </c>
      <c r="DC46" s="60">
        <f t="shared" si="91"/>
        <v>0</v>
      </c>
      <c r="DD46" s="60">
        <f t="shared" si="92"/>
        <v>3.4460681252184289</v>
      </c>
      <c r="DE46" s="60">
        <f t="shared" si="93"/>
        <v>0</v>
      </c>
      <c r="DF46" s="54"/>
      <c r="DG46" s="21">
        <f t="shared" si="94"/>
        <v>0</v>
      </c>
      <c r="DH46" s="21">
        <f t="shared" si="95"/>
        <v>0</v>
      </c>
      <c r="DI46" s="21">
        <f t="shared" si="96"/>
        <v>0</v>
      </c>
      <c r="DJ46" s="21">
        <f t="shared" si="97"/>
        <v>0</v>
      </c>
      <c r="DK46" s="21">
        <f t="shared" si="98"/>
        <v>0</v>
      </c>
      <c r="DL46" s="21">
        <f t="shared" si="99"/>
        <v>0</v>
      </c>
      <c r="DM46" s="21">
        <f t="shared" si="100"/>
        <v>0</v>
      </c>
      <c r="DN46" s="21">
        <f t="shared" si="101"/>
        <v>0</v>
      </c>
      <c r="DO46" s="21">
        <f t="shared" si="102"/>
        <v>0</v>
      </c>
      <c r="DP46" s="21">
        <f t="shared" si="103"/>
        <v>0</v>
      </c>
      <c r="DQ46" s="21">
        <f t="shared" si="104"/>
        <v>0</v>
      </c>
      <c r="DR46" s="21">
        <f t="shared" si="105"/>
        <v>0</v>
      </c>
      <c r="DS46" s="21">
        <f t="shared" si="106"/>
        <v>43.965956710957052</v>
      </c>
      <c r="DT46" s="21">
        <f t="shared" si="107"/>
        <v>0</v>
      </c>
      <c r="DU46" s="21">
        <f t="shared" si="108"/>
        <v>0</v>
      </c>
      <c r="DV46" s="21">
        <f t="shared" si="109"/>
        <v>0</v>
      </c>
      <c r="DW46" s="16"/>
      <c r="DX46" s="60" t="e">
        <f t="shared" ref="DX46" ca="1" si="159">SUMA(CL46:DE46)-CR46+SUMA(DG46:DV46)</f>
        <v>#NAME?</v>
      </c>
    </row>
    <row r="47" spans="1:128" s="19" customFormat="1" ht="16" customHeight="1">
      <c r="A47" s="18"/>
      <c r="B47" s="17" t="s">
        <v>428</v>
      </c>
      <c r="C47" s="16"/>
      <c r="D47" s="16"/>
      <c r="E47" s="16"/>
      <c r="F47" s="16"/>
      <c r="G47" s="16"/>
      <c r="H47" s="20">
        <v>6</v>
      </c>
      <c r="I47" s="20"/>
      <c r="J47" s="20">
        <v>2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>
        <v>18</v>
      </c>
      <c r="Z47" s="20"/>
      <c r="AA47" s="20"/>
      <c r="AB47" s="55"/>
      <c r="AC47" s="20"/>
      <c r="AD47" s="20"/>
      <c r="AE47" s="20">
        <v>3</v>
      </c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55"/>
      <c r="AT47" s="20"/>
      <c r="AU47" s="20">
        <v>0</v>
      </c>
      <c r="AV47" s="20"/>
      <c r="AW47" s="11">
        <f t="shared" si="119"/>
        <v>31.351569387975864</v>
      </c>
      <c r="AX47" s="11">
        <f t="shared" si="120"/>
        <v>0</v>
      </c>
      <c r="AY47" s="11">
        <f t="shared" si="121"/>
        <v>10.039742834711589</v>
      </c>
      <c r="AZ47" s="11">
        <f t="shared" si="122"/>
        <v>0</v>
      </c>
      <c r="BA47" s="11">
        <f t="shared" si="123"/>
        <v>0</v>
      </c>
      <c r="BB47" s="11">
        <f t="shared" si="124"/>
        <v>0</v>
      </c>
      <c r="BC47" s="11">
        <f t="shared" si="125"/>
        <v>0</v>
      </c>
      <c r="BD47" s="11">
        <f t="shared" si="126"/>
        <v>0</v>
      </c>
      <c r="BE47" s="11">
        <f t="shared" si="127"/>
        <v>0</v>
      </c>
      <c r="BF47" s="11">
        <f t="shared" si="128"/>
        <v>0</v>
      </c>
      <c r="BG47" s="11">
        <f t="shared" si="129"/>
        <v>0</v>
      </c>
      <c r="BH47" s="11">
        <f t="shared" si="130"/>
        <v>0</v>
      </c>
      <c r="BI47" s="11">
        <f t="shared" si="131"/>
        <v>0</v>
      </c>
      <c r="BJ47" s="56">
        <f t="shared" si="132"/>
        <v>0</v>
      </c>
      <c r="BK47" s="11">
        <f t="shared" si="133"/>
        <v>0</v>
      </c>
      <c r="BL47" s="34">
        <f t="shared" si="134"/>
        <v>0</v>
      </c>
      <c r="BM47" s="11">
        <f t="shared" si="135"/>
        <v>0</v>
      </c>
      <c r="BN47" s="11">
        <f t="shared" si="136"/>
        <v>0</v>
      </c>
      <c r="BO47" s="11">
        <f t="shared" si="137"/>
        <v>53.578582397132962</v>
      </c>
      <c r="BP47" s="11">
        <f t="shared" si="138"/>
        <v>0</v>
      </c>
      <c r="BQ47" s="54"/>
      <c r="BR47" s="56">
        <f t="shared" si="139"/>
        <v>0</v>
      </c>
      <c r="BS47" s="56">
        <f t="shared" si="140"/>
        <v>0</v>
      </c>
      <c r="BT47" s="56">
        <f t="shared" si="141"/>
        <v>5.0301053801795783</v>
      </c>
      <c r="BU47" s="56">
        <f t="shared" si="142"/>
        <v>0</v>
      </c>
      <c r="BV47" s="56">
        <f t="shared" si="143"/>
        <v>0</v>
      </c>
      <c r="BW47" s="56">
        <f t="shared" si="144"/>
        <v>0</v>
      </c>
      <c r="BX47" s="56">
        <f t="shared" si="145"/>
        <v>0</v>
      </c>
      <c r="BY47" s="56">
        <f t="shared" ref="BY47" si="160">AJ47*118.71*100/(H47*28.0855+I47*47.867+J47*26.981539+K47*51.9961+L47*55.845+M47*55.845+N47*54.938044+O47*24.305+P47*58.6934+Q47*65.38+R47*40.078+S47*22.989769+T47*39.0983+U47*30.973762+AC47*58.933195+AD47*63.546+AE47*9.012182+AF47*137.327+AG47*87.62+AH47*207.2+AI47*50.9415+AJ47*118.71+AK47*91.224+AL47*88.90585+AM47*95.95+AN47*183.84+AO47*74.9216+W47*18.9984+X47*35.453+Y47*15.999+V47*32.065+Z47*1.00784+AA47*12.011+AP47*78.96+AQ47*121.75+AR47*127.6)</f>
        <v>0</v>
      </c>
      <c r="BZ47" s="56">
        <f t="shared" si="146"/>
        <v>0</v>
      </c>
      <c r="CA47" s="56">
        <f t="shared" si="147"/>
        <v>0</v>
      </c>
      <c r="CB47" s="56">
        <f t="shared" si="148"/>
        <v>0</v>
      </c>
      <c r="CC47" s="56">
        <f t="shared" si="149"/>
        <v>0</v>
      </c>
      <c r="CD47" s="56">
        <f t="shared" si="150"/>
        <v>0</v>
      </c>
      <c r="CE47" s="56">
        <f t="shared" si="151"/>
        <v>0</v>
      </c>
      <c r="CF47" s="56">
        <f t="shared" si="152"/>
        <v>0</v>
      </c>
      <c r="CG47" s="56">
        <f t="shared" si="153"/>
        <v>0</v>
      </c>
      <c r="CH47" s="54"/>
      <c r="CI47" s="11"/>
      <c r="CJ47" s="12">
        <f t="shared" si="73"/>
        <v>100</v>
      </c>
      <c r="CK47" s="16"/>
      <c r="CL47" s="60">
        <f t="shared" si="74"/>
        <v>67.070499149674575</v>
      </c>
      <c r="CM47" s="60">
        <f t="shared" si="75"/>
        <v>0</v>
      </c>
      <c r="CN47" s="60">
        <f t="shared" si="76"/>
        <v>18.969484842886541</v>
      </c>
      <c r="CO47" s="60">
        <f t="shared" si="77"/>
        <v>0</v>
      </c>
      <c r="CP47" s="60">
        <f t="shared" si="78"/>
        <v>0</v>
      </c>
      <c r="CQ47" s="60">
        <f t="shared" si="79"/>
        <v>0</v>
      </c>
      <c r="CR47" s="60">
        <f t="shared" si="80"/>
        <v>0</v>
      </c>
      <c r="CS47" s="60">
        <f t="shared" si="81"/>
        <v>0</v>
      </c>
      <c r="CT47" s="60">
        <f t="shared" si="82"/>
        <v>0</v>
      </c>
      <c r="CU47" s="60">
        <f t="shared" si="83"/>
        <v>0</v>
      </c>
      <c r="CV47" s="60">
        <f t="shared" si="84"/>
        <v>0</v>
      </c>
      <c r="CW47" s="60">
        <f t="shared" si="85"/>
        <v>0</v>
      </c>
      <c r="CX47" s="60">
        <f t="shared" si="86"/>
        <v>0</v>
      </c>
      <c r="CY47" s="60">
        <f t="shared" si="87"/>
        <v>0</v>
      </c>
      <c r="CZ47" s="60">
        <f t="shared" si="88"/>
        <v>0</v>
      </c>
      <c r="DA47" s="60">
        <f t="shared" si="89"/>
        <v>0</v>
      </c>
      <c r="DB47" s="60">
        <f t="shared" si="90"/>
        <v>0</v>
      </c>
      <c r="DC47" s="60">
        <f t="shared" si="91"/>
        <v>0</v>
      </c>
      <c r="DD47" s="60">
        <f t="shared" si="92"/>
        <v>0</v>
      </c>
      <c r="DE47" s="60">
        <f t="shared" si="93"/>
        <v>0</v>
      </c>
      <c r="DF47" s="54"/>
      <c r="DG47" s="21">
        <f t="shared" si="94"/>
        <v>0</v>
      </c>
      <c r="DH47" s="21">
        <f t="shared" si="95"/>
        <v>0</v>
      </c>
      <c r="DI47" s="21">
        <f t="shared" si="96"/>
        <v>13.960016007438883</v>
      </c>
      <c r="DJ47" s="21">
        <f t="shared" si="97"/>
        <v>0</v>
      </c>
      <c r="DK47" s="21">
        <f t="shared" si="98"/>
        <v>0</v>
      </c>
      <c r="DL47" s="21">
        <f t="shared" si="99"/>
        <v>0</v>
      </c>
      <c r="DM47" s="21">
        <f t="shared" si="100"/>
        <v>0</v>
      </c>
      <c r="DN47" s="21">
        <f t="shared" si="101"/>
        <v>0</v>
      </c>
      <c r="DO47" s="21">
        <f t="shared" si="102"/>
        <v>0</v>
      </c>
      <c r="DP47" s="21">
        <f t="shared" si="103"/>
        <v>0</v>
      </c>
      <c r="DQ47" s="21">
        <f t="shared" si="104"/>
        <v>0</v>
      </c>
      <c r="DR47" s="21">
        <f t="shared" si="105"/>
        <v>0</v>
      </c>
      <c r="DS47" s="21">
        <f t="shared" si="106"/>
        <v>0</v>
      </c>
      <c r="DT47" s="21">
        <f t="shared" si="107"/>
        <v>0</v>
      </c>
      <c r="DU47" s="21">
        <f t="shared" si="108"/>
        <v>0</v>
      </c>
      <c r="DV47" s="21">
        <f t="shared" si="109"/>
        <v>0</v>
      </c>
      <c r="DW47" s="16"/>
      <c r="DX47" s="60" t="e">
        <f t="shared" ref="DX47" ca="1" si="161">SUMA(CL47:DE47)-CR47+SUMA(DG47:DV47)</f>
        <v>#NAME?</v>
      </c>
    </row>
    <row r="48" spans="1:128" s="19" customFormat="1" ht="16" customHeight="1">
      <c r="A48" s="18"/>
      <c r="B48" s="17" t="s">
        <v>429</v>
      </c>
      <c r="C48" s="16"/>
      <c r="D48" s="16"/>
      <c r="E48" s="16"/>
      <c r="F48" s="16"/>
      <c r="G48" s="16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>
        <v>1</v>
      </c>
      <c r="S48" s="20">
        <v>1</v>
      </c>
      <c r="T48" s="20"/>
      <c r="U48" s="20"/>
      <c r="V48" s="20"/>
      <c r="W48" s="20"/>
      <c r="X48" s="20"/>
      <c r="Y48" s="20">
        <v>21</v>
      </c>
      <c r="Z48" s="20">
        <v>6</v>
      </c>
      <c r="AA48" s="20">
        <v>6</v>
      </c>
      <c r="AB48" s="55"/>
      <c r="AC48" s="20"/>
      <c r="AD48" s="20"/>
      <c r="AE48" s="20"/>
      <c r="AF48" s="20"/>
      <c r="AG48" s="20">
        <v>3</v>
      </c>
      <c r="AH48" s="20"/>
      <c r="AI48" s="20"/>
      <c r="AJ48" s="20"/>
      <c r="AK48" s="20"/>
      <c r="AL48" s="20">
        <v>1</v>
      </c>
      <c r="AM48" s="20"/>
      <c r="AN48" s="20"/>
      <c r="AO48" s="20"/>
      <c r="AP48" s="20"/>
      <c r="AQ48" s="20"/>
      <c r="AS48" s="55"/>
      <c r="AT48" s="20"/>
      <c r="AU48" s="20">
        <v>0</v>
      </c>
      <c r="AV48" s="20"/>
      <c r="AW48" s="11">
        <f t="shared" si="119"/>
        <v>0</v>
      </c>
      <c r="AX48" s="11">
        <f t="shared" si="120"/>
        <v>0</v>
      </c>
      <c r="AY48" s="11">
        <f t="shared" si="121"/>
        <v>0</v>
      </c>
      <c r="AZ48" s="11">
        <f t="shared" si="122"/>
        <v>0</v>
      </c>
      <c r="BA48" s="11">
        <f t="shared" si="123"/>
        <v>0</v>
      </c>
      <c r="BB48" s="11">
        <f t="shared" si="124"/>
        <v>0</v>
      </c>
      <c r="BC48" s="11">
        <f t="shared" si="125"/>
        <v>0</v>
      </c>
      <c r="BD48" s="11">
        <f t="shared" si="126"/>
        <v>0</v>
      </c>
      <c r="BE48" s="11">
        <f t="shared" si="127"/>
        <v>0</v>
      </c>
      <c r="BF48" s="11">
        <f t="shared" si="128"/>
        <v>0</v>
      </c>
      <c r="BG48" s="11">
        <f t="shared" si="129"/>
        <v>4.8349329719566558</v>
      </c>
      <c r="BH48" s="11">
        <f t="shared" si="130"/>
        <v>2.7734415927882381</v>
      </c>
      <c r="BI48" s="11">
        <f t="shared" si="131"/>
        <v>0</v>
      </c>
      <c r="BJ48" s="56">
        <f t="shared" si="132"/>
        <v>0</v>
      </c>
      <c r="BK48" s="11">
        <f t="shared" si="133"/>
        <v>0</v>
      </c>
      <c r="BL48" s="34">
        <f t="shared" si="134"/>
        <v>0</v>
      </c>
      <c r="BM48" s="11">
        <f t="shared" si="135"/>
        <v>0</v>
      </c>
      <c r="BN48" s="11">
        <f t="shared" si="136"/>
        <v>8.6939038763667948</v>
      </c>
      <c r="BO48" s="11">
        <f t="shared" si="137"/>
        <v>40.531861494710945</v>
      </c>
      <c r="BP48" s="11">
        <f t="shared" si="138"/>
        <v>0.72950329554221216</v>
      </c>
      <c r="BQ48" s="54"/>
      <c r="BR48" s="56">
        <f t="shared" si="139"/>
        <v>0</v>
      </c>
      <c r="BS48" s="56">
        <f t="shared" si="140"/>
        <v>0</v>
      </c>
      <c r="BT48" s="56">
        <f t="shared" si="141"/>
        <v>0</v>
      </c>
      <c r="BU48" s="56">
        <f t="shared" si="142"/>
        <v>0</v>
      </c>
      <c r="BV48" s="56">
        <f t="shared" si="143"/>
        <v>31.710925720059048</v>
      </c>
      <c r="BW48" s="56">
        <f t="shared" si="144"/>
        <v>0</v>
      </c>
      <c r="BX48" s="56">
        <f t="shared" si="145"/>
        <v>0</v>
      </c>
      <c r="BY48" s="56">
        <f t="shared" ref="BY48" si="162">AJ48*118.71*100/(H48*28.0855+I48*47.867+J48*26.981539+K48*51.9961+L48*55.845+M48*55.845+N48*54.938044+O48*24.305+P48*58.6934+Q48*65.38+R48*40.078+S48*22.989769+T48*39.0983+U48*30.973762+AC48*58.933195+AD48*63.546+AE48*9.012182+AF48*137.327+AG48*87.62+AH48*207.2+AI48*50.9415+AJ48*118.71+AK48*91.224+AL48*88.90585+AM48*95.95+AN48*183.84+AO48*74.9216+W48*18.9984+X48*35.453+Y48*15.999+V48*32.065+Z48*1.00784+AA48*12.011+AP48*78.96+AQ48*121.75+AR48*127.6)</f>
        <v>0</v>
      </c>
      <c r="BZ48" s="56">
        <f t="shared" si="146"/>
        <v>0</v>
      </c>
      <c r="CA48" s="56">
        <f t="shared" si="147"/>
        <v>10.725431048576095</v>
      </c>
      <c r="CB48" s="56">
        <f t="shared" si="148"/>
        <v>0</v>
      </c>
      <c r="CC48" s="56">
        <f t="shared" si="149"/>
        <v>0</v>
      </c>
      <c r="CD48" s="56">
        <f t="shared" si="150"/>
        <v>0</v>
      </c>
      <c r="CE48" s="56">
        <f t="shared" si="151"/>
        <v>0</v>
      </c>
      <c r="CF48" s="56">
        <f t="shared" si="152"/>
        <v>0</v>
      </c>
      <c r="CG48" s="56">
        <f t="shared" si="153"/>
        <v>0</v>
      </c>
      <c r="CH48" s="54"/>
      <c r="CI48" s="11"/>
      <c r="CJ48" s="12">
        <f t="shared" si="73"/>
        <v>99.999999999999986</v>
      </c>
      <c r="CK48" s="16"/>
      <c r="CL48" s="60">
        <f t="shared" si="74"/>
        <v>0</v>
      </c>
      <c r="CM48" s="60">
        <f t="shared" si="75"/>
        <v>0</v>
      </c>
      <c r="CN48" s="60">
        <f t="shared" si="76"/>
        <v>0</v>
      </c>
      <c r="CO48" s="60">
        <f t="shared" si="77"/>
        <v>0</v>
      </c>
      <c r="CP48" s="60">
        <f t="shared" si="78"/>
        <v>0</v>
      </c>
      <c r="CQ48" s="60">
        <f t="shared" si="79"/>
        <v>0</v>
      </c>
      <c r="CR48" s="60">
        <f t="shared" si="80"/>
        <v>0</v>
      </c>
      <c r="CS48" s="60">
        <f t="shared" si="81"/>
        <v>0</v>
      </c>
      <c r="CT48" s="60">
        <f t="shared" si="82"/>
        <v>0</v>
      </c>
      <c r="CU48" s="60">
        <f t="shared" si="83"/>
        <v>0</v>
      </c>
      <c r="CV48" s="60">
        <f t="shared" si="84"/>
        <v>0</v>
      </c>
      <c r="CW48" s="60">
        <f t="shared" si="85"/>
        <v>6.7649515024864755</v>
      </c>
      <c r="CX48" s="60">
        <f t="shared" si="86"/>
        <v>3.7384750358668373</v>
      </c>
      <c r="CY48" s="60">
        <f t="shared" si="87"/>
        <v>0</v>
      </c>
      <c r="CZ48" s="60">
        <f t="shared" si="88"/>
        <v>0</v>
      </c>
      <c r="DA48" s="60">
        <f t="shared" si="89"/>
        <v>0</v>
      </c>
      <c r="DB48" s="60">
        <f t="shared" si="90"/>
        <v>0</v>
      </c>
      <c r="DC48" s="60">
        <f t="shared" si="91"/>
        <v>0</v>
      </c>
      <c r="DD48" s="60">
        <f t="shared" si="92"/>
        <v>6.5198174644128883</v>
      </c>
      <c r="DE48" s="60">
        <f t="shared" si="93"/>
        <v>31.855361266590204</v>
      </c>
      <c r="DF48" s="54"/>
      <c r="DG48" s="21">
        <f t="shared" si="94"/>
        <v>0</v>
      </c>
      <c r="DH48" s="21">
        <f t="shared" si="95"/>
        <v>0</v>
      </c>
      <c r="DI48" s="21">
        <f t="shared" si="96"/>
        <v>0</v>
      </c>
      <c r="DJ48" s="21">
        <f t="shared" si="97"/>
        <v>0</v>
      </c>
      <c r="DK48" s="21">
        <f t="shared" si="98"/>
        <v>37.500983944142732</v>
      </c>
      <c r="DL48" s="21">
        <f t="shared" si="99"/>
        <v>0</v>
      </c>
      <c r="DM48" s="21">
        <f t="shared" si="100"/>
        <v>0</v>
      </c>
      <c r="DN48" s="21">
        <f t="shared" si="101"/>
        <v>0</v>
      </c>
      <c r="DO48" s="21">
        <f t="shared" si="102"/>
        <v>0</v>
      </c>
      <c r="DP48" s="21">
        <f t="shared" si="103"/>
        <v>13.620410786500859</v>
      </c>
      <c r="DQ48" s="21">
        <f t="shared" si="104"/>
        <v>0</v>
      </c>
      <c r="DR48" s="21">
        <f t="shared" si="105"/>
        <v>0</v>
      </c>
      <c r="DS48" s="21">
        <f t="shared" si="106"/>
        <v>0</v>
      </c>
      <c r="DT48" s="21">
        <f t="shared" si="107"/>
        <v>0</v>
      </c>
      <c r="DU48" s="21">
        <f t="shared" si="108"/>
        <v>0</v>
      </c>
      <c r="DV48" s="21">
        <f t="shared" si="109"/>
        <v>0</v>
      </c>
      <c r="DW48" s="16"/>
      <c r="DX48" s="60" t="e">
        <f t="shared" ref="DX48" ca="1" si="163">SUMA(CL48:DE48)-CR48+SUMA(DG48:DV48)</f>
        <v>#NAME?</v>
      </c>
    </row>
    <row r="49" spans="1:128" s="19" customFormat="1" ht="16" customHeight="1">
      <c r="A49" s="18"/>
      <c r="B49" s="17" t="s">
        <v>430</v>
      </c>
      <c r="C49" s="16"/>
      <c r="D49" s="16"/>
      <c r="E49" s="16"/>
      <c r="F49" s="16"/>
      <c r="G49" s="16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>
        <v>1</v>
      </c>
      <c r="S49" s="20"/>
      <c r="T49" s="20"/>
      <c r="U49" s="20"/>
      <c r="V49" s="20"/>
      <c r="W49" s="20"/>
      <c r="X49" s="20"/>
      <c r="Y49" s="20">
        <v>4</v>
      </c>
      <c r="Z49" s="20"/>
      <c r="AA49" s="20"/>
      <c r="AB49" s="55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>
        <v>1</v>
      </c>
      <c r="AN49" s="20"/>
      <c r="AO49" s="20"/>
      <c r="AP49" s="20"/>
      <c r="AQ49" s="20"/>
      <c r="AS49" s="55"/>
      <c r="AT49" s="20"/>
      <c r="AU49" s="20">
        <v>0</v>
      </c>
      <c r="AV49" s="20"/>
      <c r="AW49" s="11">
        <f t="shared" si="119"/>
        <v>0</v>
      </c>
      <c r="AX49" s="11">
        <f t="shared" si="120"/>
        <v>0</v>
      </c>
      <c r="AY49" s="11">
        <f t="shared" si="121"/>
        <v>0</v>
      </c>
      <c r="AZ49" s="11">
        <f t="shared" si="122"/>
        <v>0</v>
      </c>
      <c r="BA49" s="11">
        <f t="shared" si="123"/>
        <v>0</v>
      </c>
      <c r="BB49" s="11">
        <f t="shared" si="124"/>
        <v>0</v>
      </c>
      <c r="BC49" s="11">
        <f t="shared" si="125"/>
        <v>0</v>
      </c>
      <c r="BD49" s="11">
        <f t="shared" si="126"/>
        <v>0</v>
      </c>
      <c r="BE49" s="11">
        <f t="shared" si="127"/>
        <v>0</v>
      </c>
      <c r="BF49" s="11">
        <f t="shared" si="128"/>
        <v>0</v>
      </c>
      <c r="BG49" s="11">
        <f t="shared" si="129"/>
        <v>20.036595608526973</v>
      </c>
      <c r="BH49" s="11">
        <f t="shared" si="130"/>
        <v>0</v>
      </c>
      <c r="BI49" s="11">
        <f t="shared" si="131"/>
        <v>0</v>
      </c>
      <c r="BJ49" s="56">
        <f t="shared" si="132"/>
        <v>0</v>
      </c>
      <c r="BK49" s="11">
        <f t="shared" si="133"/>
        <v>0</v>
      </c>
      <c r="BL49" s="34">
        <f t="shared" si="134"/>
        <v>0</v>
      </c>
      <c r="BM49" s="11">
        <f t="shared" si="135"/>
        <v>0</v>
      </c>
      <c r="BN49" s="11">
        <f t="shared" si="136"/>
        <v>0</v>
      </c>
      <c r="BO49" s="11">
        <f t="shared" si="137"/>
        <v>31.994160700715913</v>
      </c>
      <c r="BP49" s="11">
        <f t="shared" si="138"/>
        <v>0</v>
      </c>
      <c r="BQ49" s="54"/>
      <c r="BR49" s="56">
        <f t="shared" si="139"/>
        <v>0</v>
      </c>
      <c r="BS49" s="56">
        <f t="shared" si="140"/>
        <v>0</v>
      </c>
      <c r="BT49" s="56">
        <f t="shared" si="141"/>
        <v>0</v>
      </c>
      <c r="BU49" s="56">
        <f t="shared" si="142"/>
        <v>0</v>
      </c>
      <c r="BV49" s="56">
        <f t="shared" si="143"/>
        <v>0</v>
      </c>
      <c r="BW49" s="56">
        <f t="shared" si="144"/>
        <v>0</v>
      </c>
      <c r="BX49" s="56">
        <f t="shared" si="145"/>
        <v>0</v>
      </c>
      <c r="BY49" s="56">
        <f t="shared" ref="BY49" si="164">AJ49*118.71*100/(H49*28.0855+I49*47.867+J49*26.981539+K49*51.9961+L49*55.845+M49*55.845+N49*54.938044+O49*24.305+P49*58.6934+Q49*65.38+R49*40.078+S49*22.989769+T49*39.0983+U49*30.973762+AC49*58.933195+AD49*63.546+AE49*9.012182+AF49*137.327+AG49*87.62+AH49*207.2+AI49*50.9415+AJ49*118.71+AK49*91.224+AL49*88.90585+AM49*95.95+AN49*183.84+AO49*74.9216+W49*18.9984+X49*35.453+Y49*15.999+V49*32.065+Z49*1.00784+AA49*12.011+AP49*78.96+AQ49*121.75+AR49*127.6)</f>
        <v>0</v>
      </c>
      <c r="BZ49" s="56">
        <f t="shared" si="146"/>
        <v>0</v>
      </c>
      <c r="CA49" s="56">
        <f t="shared" si="147"/>
        <v>0</v>
      </c>
      <c r="CB49" s="56">
        <f t="shared" si="148"/>
        <v>47.969243690757104</v>
      </c>
      <c r="CC49" s="56">
        <f t="shared" si="149"/>
        <v>0</v>
      </c>
      <c r="CD49" s="56">
        <f t="shared" si="150"/>
        <v>0</v>
      </c>
      <c r="CE49" s="56">
        <f t="shared" si="151"/>
        <v>0</v>
      </c>
      <c r="CF49" s="56">
        <f t="shared" si="152"/>
        <v>0</v>
      </c>
      <c r="CG49" s="56">
        <f t="shared" si="153"/>
        <v>0</v>
      </c>
      <c r="CH49" s="54"/>
      <c r="CI49" s="11"/>
      <c r="CJ49" s="12">
        <f t="shared" si="73"/>
        <v>100</v>
      </c>
      <c r="CK49" s="16"/>
      <c r="CL49" s="60">
        <f t="shared" si="74"/>
        <v>0</v>
      </c>
      <c r="CM49" s="60">
        <f t="shared" si="75"/>
        <v>0</v>
      </c>
      <c r="CN49" s="60">
        <f t="shared" si="76"/>
        <v>0</v>
      </c>
      <c r="CO49" s="60">
        <f t="shared" si="77"/>
        <v>0</v>
      </c>
      <c r="CP49" s="60">
        <f t="shared" si="78"/>
        <v>0</v>
      </c>
      <c r="CQ49" s="60">
        <f t="shared" si="79"/>
        <v>0</v>
      </c>
      <c r="CR49" s="60">
        <f t="shared" si="80"/>
        <v>0</v>
      </c>
      <c r="CS49" s="60">
        <f t="shared" si="81"/>
        <v>0</v>
      </c>
      <c r="CT49" s="60">
        <f t="shared" si="82"/>
        <v>0</v>
      </c>
      <c r="CU49" s="60">
        <f t="shared" si="83"/>
        <v>0</v>
      </c>
      <c r="CV49" s="60">
        <f t="shared" si="84"/>
        <v>0</v>
      </c>
      <c r="CW49" s="60">
        <f t="shared" si="85"/>
        <v>28.036327184643188</v>
      </c>
      <c r="CX49" s="60">
        <f t="shared" si="86"/>
        <v>0</v>
      </c>
      <c r="CY49" s="60">
        <f t="shared" si="87"/>
        <v>0</v>
      </c>
      <c r="CZ49" s="60">
        <f t="shared" si="88"/>
        <v>0</v>
      </c>
      <c r="DA49" s="60">
        <f t="shared" si="89"/>
        <v>0</v>
      </c>
      <c r="DB49" s="60">
        <f t="shared" si="90"/>
        <v>0</v>
      </c>
      <c r="DC49" s="60">
        <f t="shared" si="91"/>
        <v>0</v>
      </c>
      <c r="DD49" s="60">
        <f t="shared" si="92"/>
        <v>0</v>
      </c>
      <c r="DE49" s="60">
        <f t="shared" si="93"/>
        <v>0</v>
      </c>
      <c r="DF49" s="54"/>
      <c r="DG49" s="21">
        <f t="shared" si="94"/>
        <v>0</v>
      </c>
      <c r="DH49" s="21">
        <f t="shared" si="95"/>
        <v>0</v>
      </c>
      <c r="DI49" s="21">
        <f t="shared" si="96"/>
        <v>0</v>
      </c>
      <c r="DJ49" s="21">
        <f t="shared" si="97"/>
        <v>0</v>
      </c>
      <c r="DK49" s="21">
        <f t="shared" si="98"/>
        <v>0</v>
      </c>
      <c r="DL49" s="21">
        <f t="shared" si="99"/>
        <v>0</v>
      </c>
      <c r="DM49" s="21">
        <f t="shared" si="100"/>
        <v>0</v>
      </c>
      <c r="DN49" s="21">
        <f t="shared" si="101"/>
        <v>0</v>
      </c>
      <c r="DO49" s="21">
        <f t="shared" si="102"/>
        <v>0</v>
      </c>
      <c r="DP49" s="21">
        <f t="shared" si="103"/>
        <v>0</v>
      </c>
      <c r="DQ49" s="21">
        <f t="shared" si="104"/>
        <v>71.963672815356816</v>
      </c>
      <c r="DR49" s="21">
        <f t="shared" si="105"/>
        <v>0</v>
      </c>
      <c r="DS49" s="21">
        <f t="shared" si="106"/>
        <v>0</v>
      </c>
      <c r="DT49" s="21">
        <f t="shared" si="107"/>
        <v>0</v>
      </c>
      <c r="DU49" s="21">
        <f t="shared" si="108"/>
        <v>0</v>
      </c>
      <c r="DV49" s="21">
        <f t="shared" si="109"/>
        <v>0</v>
      </c>
      <c r="DW49" s="16"/>
      <c r="DX49" s="60" t="e">
        <f t="shared" ref="DX49" ca="1" si="165">SUMA(CL49:DE49)-CR49+SUMA(DG49:DV49)</f>
        <v>#NAME?</v>
      </c>
    </row>
    <row r="50" spans="1:128" s="19" customFormat="1" ht="16" customHeight="1">
      <c r="A50" s="18"/>
      <c r="B50" s="17" t="s">
        <v>107</v>
      </c>
      <c r="C50" s="16"/>
      <c r="D50" s="16"/>
      <c r="E50" s="16"/>
      <c r="F50" s="16"/>
      <c r="G50" s="16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>
        <v>1</v>
      </c>
      <c r="S50" s="20"/>
      <c r="T50" s="20"/>
      <c r="U50" s="20"/>
      <c r="V50" s="20"/>
      <c r="W50" s="20">
        <v>2</v>
      </c>
      <c r="X50" s="20"/>
      <c r="Y50" s="20"/>
      <c r="Z50" s="20"/>
      <c r="AA50" s="20"/>
      <c r="AB50" s="55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55"/>
      <c r="AT50" s="20"/>
      <c r="AU50" s="20">
        <v>0</v>
      </c>
      <c r="AV50" s="20"/>
      <c r="AW50" s="11">
        <f t="shared" si="119"/>
        <v>0</v>
      </c>
      <c r="AX50" s="11">
        <f t="shared" si="120"/>
        <v>0</v>
      </c>
      <c r="AY50" s="11">
        <f t="shared" si="121"/>
        <v>0</v>
      </c>
      <c r="AZ50" s="11">
        <f t="shared" si="122"/>
        <v>0</v>
      </c>
      <c r="BA50" s="11">
        <f t="shared" si="123"/>
        <v>0</v>
      </c>
      <c r="BB50" s="11">
        <f>M51*55.845*100/(H50*28.0855+I50*47.867+J50*26.981539+K50*51.9961+L50*55.845+M50*55.845+N50*54.938044+O50*24.305+P50*58.6934+Q50*65.38+R50*40.078+S50*22.989769+T50*39.0983+U50*30.973762+AC50*58.933195+AD50*63.546+AE50*9.012182+AF50*137.327+AG50*87.62+AH50*207.2+AI50*50.9415+AJ50*118.71+AK50*91.224+AL50*88.90585+AM50*95.95+AN50*183.84+AO50*74.9216+W50*18.9984+X50*35.453+Y50*15.999+V50*32.065+Z50*1.00784+AA50*12.011+AP50*78.96+AQ50*121.75+AR50*127.6)</f>
        <v>0</v>
      </c>
      <c r="BC50" s="11">
        <f t="shared" si="125"/>
        <v>0</v>
      </c>
      <c r="BD50" s="11">
        <f t="shared" si="126"/>
        <v>0</v>
      </c>
      <c r="BE50" s="11">
        <f t="shared" si="127"/>
        <v>0</v>
      </c>
      <c r="BF50" s="11">
        <f t="shared" si="128"/>
        <v>0</v>
      </c>
      <c r="BG50" s="11">
        <f t="shared" si="129"/>
        <v>51.33282441965909</v>
      </c>
      <c r="BH50" s="11">
        <f t="shared" si="130"/>
        <v>0</v>
      </c>
      <c r="BI50" s="11">
        <f t="shared" si="131"/>
        <v>0</v>
      </c>
      <c r="BJ50" s="56">
        <f t="shared" si="132"/>
        <v>0</v>
      </c>
      <c r="BK50" s="11">
        <f t="shared" si="133"/>
        <v>0</v>
      </c>
      <c r="BL50" s="34">
        <f t="shared" si="134"/>
        <v>48.667175580340896</v>
      </c>
      <c r="BM50" s="11">
        <f t="shared" si="135"/>
        <v>0</v>
      </c>
      <c r="BN50" s="11">
        <f t="shared" si="136"/>
        <v>0</v>
      </c>
      <c r="BO50" s="11">
        <f t="shared" si="137"/>
        <v>0</v>
      </c>
      <c r="BP50" s="11">
        <f t="shared" si="138"/>
        <v>0</v>
      </c>
      <c r="BQ50" s="54"/>
      <c r="BR50" s="56">
        <f t="shared" si="139"/>
        <v>0</v>
      </c>
      <c r="BS50" s="56">
        <f t="shared" si="140"/>
        <v>0</v>
      </c>
      <c r="BT50" s="56">
        <f t="shared" si="141"/>
        <v>0</v>
      </c>
      <c r="BU50" s="56">
        <f t="shared" si="142"/>
        <v>0</v>
      </c>
      <c r="BV50" s="56">
        <f t="shared" si="143"/>
        <v>0</v>
      </c>
      <c r="BW50" s="56">
        <f t="shared" si="144"/>
        <v>0</v>
      </c>
      <c r="BX50" s="56">
        <f t="shared" si="145"/>
        <v>0</v>
      </c>
      <c r="BY50" s="56">
        <f t="shared" ref="BY50" si="166">AJ50*118.71*100/(H50*28.0855+I50*47.867+J50*26.981539+K50*51.9961+L50*55.845+M50*55.845+N50*54.938044+O50*24.305+P50*58.6934+Q50*65.38+R50*40.078+S50*22.989769+T50*39.0983+U50*30.973762+AC50*58.933195+AD50*63.546+AE50*9.012182+AF50*137.327+AG50*87.62+AH50*207.2+AI50*50.9415+AJ50*118.71+AK50*91.224+AL50*88.90585+AM50*95.95+AN50*183.84+AO50*74.9216+W50*18.9984+X50*35.453+Y50*15.999+V50*32.065+Z50*1.00784+AA50*12.011+AP50*78.96+AQ50*121.75+AR50*127.6)</f>
        <v>0</v>
      </c>
      <c r="BZ50" s="56">
        <f t="shared" si="146"/>
        <v>0</v>
      </c>
      <c r="CA50" s="56">
        <f t="shared" si="147"/>
        <v>0</v>
      </c>
      <c r="CB50" s="56">
        <f t="shared" si="148"/>
        <v>0</v>
      </c>
      <c r="CC50" s="56">
        <f t="shared" si="149"/>
        <v>0</v>
      </c>
      <c r="CD50" s="56">
        <f t="shared" si="150"/>
        <v>0</v>
      </c>
      <c r="CE50" s="56">
        <f t="shared" si="151"/>
        <v>0</v>
      </c>
      <c r="CF50" s="56">
        <f t="shared" si="152"/>
        <v>0</v>
      </c>
      <c r="CG50" s="56">
        <f t="shared" si="153"/>
        <v>0</v>
      </c>
      <c r="CH50" s="54"/>
      <c r="CI50" s="11"/>
      <c r="CJ50" s="12">
        <f t="shared" si="73"/>
        <v>99.999999999999986</v>
      </c>
      <c r="CK50" s="16"/>
      <c r="CL50" s="60">
        <f t="shared" si="74"/>
        <v>0</v>
      </c>
      <c r="CM50" s="60">
        <f t="shared" si="75"/>
        <v>0</v>
      </c>
      <c r="CN50" s="60">
        <f t="shared" si="76"/>
        <v>0</v>
      </c>
      <c r="CO50" s="60">
        <f t="shared" si="77"/>
        <v>0</v>
      </c>
      <c r="CP50" s="60">
        <f t="shared" si="78"/>
        <v>0</v>
      </c>
      <c r="CQ50" s="60">
        <f t="shared" si="79"/>
        <v>0</v>
      </c>
      <c r="CR50" s="60">
        <f t="shared" si="80"/>
        <v>0</v>
      </c>
      <c r="CS50" s="60">
        <f t="shared" si="81"/>
        <v>0</v>
      </c>
      <c r="CT50" s="60">
        <f t="shared" si="82"/>
        <v>0</v>
      </c>
      <c r="CU50" s="60">
        <f t="shared" si="83"/>
        <v>0</v>
      </c>
      <c r="CV50" s="60">
        <f t="shared" si="84"/>
        <v>0</v>
      </c>
      <c r="CW50" s="60">
        <f t="shared" si="85"/>
        <v>59.609583114533478</v>
      </c>
      <c r="CX50" s="60">
        <f t="shared" si="86"/>
        <v>0</v>
      </c>
      <c r="CY50" s="60">
        <f t="shared" si="87"/>
        <v>0</v>
      </c>
      <c r="CZ50" s="60">
        <f t="shared" si="88"/>
        <v>0</v>
      </c>
      <c r="DA50" s="60">
        <f t="shared" si="89"/>
        <v>0</v>
      </c>
      <c r="DB50" s="60">
        <f t="shared" si="90"/>
        <v>40.390416885466514</v>
      </c>
      <c r="DC50" s="60">
        <f t="shared" si="91"/>
        <v>0</v>
      </c>
      <c r="DD50" s="60">
        <f t="shared" si="92"/>
        <v>0</v>
      </c>
      <c r="DE50" s="60">
        <f t="shared" si="93"/>
        <v>0</v>
      </c>
      <c r="DF50" s="54"/>
      <c r="DG50" s="21">
        <f t="shared" si="94"/>
        <v>0</v>
      </c>
      <c r="DH50" s="21">
        <f t="shared" si="95"/>
        <v>0</v>
      </c>
      <c r="DI50" s="21">
        <f t="shared" si="96"/>
        <v>0</v>
      </c>
      <c r="DJ50" s="21">
        <f t="shared" si="97"/>
        <v>0</v>
      </c>
      <c r="DK50" s="21">
        <f t="shared" si="98"/>
        <v>0</v>
      </c>
      <c r="DL50" s="21">
        <f t="shared" si="99"/>
        <v>0</v>
      </c>
      <c r="DM50" s="21">
        <f t="shared" si="100"/>
        <v>0</v>
      </c>
      <c r="DN50" s="21">
        <f t="shared" si="101"/>
        <v>0</v>
      </c>
      <c r="DO50" s="21">
        <f t="shared" si="102"/>
        <v>0</v>
      </c>
      <c r="DP50" s="21">
        <f t="shared" si="103"/>
        <v>0</v>
      </c>
      <c r="DQ50" s="21">
        <f t="shared" si="104"/>
        <v>0</v>
      </c>
      <c r="DR50" s="21">
        <f t="shared" si="105"/>
        <v>0</v>
      </c>
      <c r="DS50" s="21">
        <f t="shared" si="106"/>
        <v>0</v>
      </c>
      <c r="DT50" s="21">
        <f t="shared" si="107"/>
        <v>0</v>
      </c>
      <c r="DU50" s="21">
        <f t="shared" si="108"/>
        <v>0</v>
      </c>
      <c r="DV50" s="21">
        <f t="shared" si="109"/>
        <v>0</v>
      </c>
      <c r="DW50" s="16"/>
      <c r="DX50" s="60" t="e">
        <f t="shared" ref="DX50" ca="1" si="167">SUMA(CL50:DE50)-CR50+SUMA(DG50:DV50)</f>
        <v>#NAME?</v>
      </c>
    </row>
    <row r="51" spans="1:128" s="19" customFormat="1" ht="16" customHeight="1">
      <c r="A51" s="18"/>
      <c r="B51" s="17"/>
      <c r="C51" s="16"/>
      <c r="D51" s="16"/>
      <c r="E51" s="16"/>
      <c r="F51" s="16"/>
      <c r="G51" s="16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/>
      <c r="U51"/>
      <c r="V51"/>
      <c r="W51"/>
      <c r="X51"/>
      <c r="Y51"/>
      <c r="Z51" s="16"/>
      <c r="AA51" s="16"/>
      <c r="AB51" s="55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S51" s="55"/>
      <c r="AT51"/>
      <c r="AU51" s="41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/>
      <c r="BJ51"/>
      <c r="BK51"/>
      <c r="BL51"/>
      <c r="BM51"/>
      <c r="BN51"/>
      <c r="BO51"/>
      <c r="BP51"/>
      <c r="BQ51" s="55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H51" s="55"/>
      <c r="CI51"/>
      <c r="CJ51" s="16"/>
      <c r="CK51" s="16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54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X51" s="28"/>
    </row>
    <row r="52" spans="1:128" s="19" customFormat="1" ht="16" customHeight="1">
      <c r="A52" s="18"/>
      <c r="B52" s="17"/>
      <c r="C52" s="16"/>
      <c r="D52" s="16"/>
      <c r="E52" s="16"/>
      <c r="F52" s="16"/>
      <c r="G52" s="16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/>
      <c r="U52"/>
      <c r="V52"/>
      <c r="W52"/>
      <c r="X52"/>
      <c r="Y52"/>
      <c r="Z52" s="16"/>
      <c r="AA52" s="16"/>
      <c r="AB52" s="55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S52" s="55"/>
      <c r="AT52"/>
      <c r="AU52" s="41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/>
      <c r="BJ52"/>
      <c r="BK52"/>
      <c r="BL52"/>
      <c r="BM52"/>
      <c r="BN52"/>
      <c r="BO52"/>
      <c r="BP52"/>
      <c r="BQ52" s="55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H52" s="55"/>
      <c r="CI52"/>
      <c r="CJ52" s="16"/>
      <c r="CK52" s="16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54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X52" s="28"/>
    </row>
    <row r="53" spans="1:128" s="19" customFormat="1" ht="16" customHeight="1">
      <c r="A53" s="18"/>
      <c r="B53" s="17" t="s">
        <v>431</v>
      </c>
      <c r="C53" s="16"/>
      <c r="D53" s="16"/>
      <c r="E53" s="16"/>
      <c r="F53" s="16"/>
      <c r="G53" s="16"/>
      <c r="H53" s="20">
        <v>17.63</v>
      </c>
      <c r="I53" s="20"/>
      <c r="J53" s="20">
        <v>1.38</v>
      </c>
      <c r="K53" s="20"/>
      <c r="L53" s="20">
        <v>0.38</v>
      </c>
      <c r="M53" s="20"/>
      <c r="N53" s="20"/>
      <c r="O53" s="20"/>
      <c r="P53" s="20"/>
      <c r="Q53" s="20"/>
      <c r="R53" s="20"/>
      <c r="S53" s="20">
        <v>1.57</v>
      </c>
      <c r="T53" s="20"/>
      <c r="U53" s="20"/>
      <c r="V53" s="20"/>
      <c r="W53" s="20"/>
      <c r="X53" s="20"/>
      <c r="Y53" s="20">
        <v>64.11</v>
      </c>
      <c r="Z53" s="20"/>
      <c r="AA53" s="20"/>
      <c r="AB53" s="55"/>
      <c r="AC53" s="20"/>
      <c r="AD53" s="20"/>
      <c r="AE53" s="20"/>
      <c r="AF53" s="20"/>
      <c r="AG53" s="20"/>
      <c r="AH53" s="20">
        <v>5.74</v>
      </c>
      <c r="AI53" s="20"/>
      <c r="AJ53" s="20">
        <v>9.18</v>
      </c>
      <c r="AK53" s="20"/>
      <c r="AL53" s="20"/>
      <c r="AM53" s="20"/>
      <c r="AN53" s="20"/>
      <c r="AO53" s="20"/>
      <c r="AP53" s="20"/>
      <c r="AQ53" s="20"/>
      <c r="AS53" s="55"/>
      <c r="AT53" s="20"/>
      <c r="AU53" s="20">
        <v>0</v>
      </c>
      <c r="AV53" s="20"/>
      <c r="AW53" s="11">
        <f t="shared" ref="AW53:AW55" si="168">28.0855*H53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12.714086115319137</v>
      </c>
      <c r="AX53" s="11">
        <f t="shared" ref="AX53:AX55" si="169">I53*47.867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AY53" s="11">
        <f t="shared" ref="AY53:AY55" si="170">J53*26.981539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0.95608494717604264</v>
      </c>
      <c r="AZ53" s="11">
        <f t="shared" ref="AZ53:AZ55" si="171">K53*51.9961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A53" s="11">
        <f t="shared" ref="BA53:BA55" si="172">L53*55.845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0.54490220878343754</v>
      </c>
      <c r="BB53" s="11">
        <f t="shared" ref="BB53:BB55" si="173">M54*55.845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C53" s="11">
        <f t="shared" ref="BC53:BC55" si="174">N53*54.938044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D53" s="11">
        <f t="shared" ref="BD53:BD55" si="175">O53*24.305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E53" s="11">
        <f t="shared" ref="BE53:BE55" si="176">P53*58.6934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F53" s="11">
        <f t="shared" ref="BF53:BF55" si="177">Q53*65.38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G53" s="11">
        <f t="shared" ref="BG53:BG55" si="178">R53*40.078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H53" s="11">
        <f t="shared" ref="BH53:BH55" si="179">S53*22.989769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0.92679767659583956</v>
      </c>
      <c r="BI53" s="11">
        <f t="shared" ref="BI53:BI55" si="180">T53*39.0983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J53" s="56">
        <f t="shared" ref="BJ53:BJ55" si="181">U53*30.973762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K53" s="11">
        <f t="shared" ref="BK53:BK55" si="182">V53*32.065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L53" s="34">
        <f t="shared" ref="BL53:BL55" si="183">W53*18.9984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M53" s="11">
        <f t="shared" ref="BM53:BM55" si="184">X53*35.453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N53" s="11">
        <f t="shared" ref="BN53:BN55" si="185">AA53*12.011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O53" s="11">
        <f t="shared" ref="BO53:BO55" si="186">Y53*15.999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26.337181201780009</v>
      </c>
      <c r="BP53" s="11">
        <f t="shared" ref="BP53:BP55" si="187">Z53*1.00784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Q53" s="54"/>
      <c r="BR53" s="56">
        <f t="shared" ref="BR53:BR55" si="188">AC53*58.933195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S53" s="56">
        <f t="shared" ref="BS53:BS55" si="189">AD53*63.546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T53" s="56">
        <f t="shared" ref="BT53:BT55" si="190">AE53*9.012182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U53" s="56">
        <f t="shared" ref="BU53:BU55" si="191">AF53*137.327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V53" s="56">
        <f t="shared" ref="BV53:BV55" si="192">AG53*87.62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W53" s="56">
        <f t="shared" ref="BW53:BW55" si="193">AH53*207.2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30.538824762523536</v>
      </c>
      <c r="BX53" s="56">
        <f t="shared" ref="BX53:BX55" si="194">AI53*50.9415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BY53" s="56">
        <f t="shared" ref="BY53:BY63" si="195">AJ53*118.71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27.982123087822</v>
      </c>
      <c r="BZ53" s="56">
        <f t="shared" ref="BZ53:BZ55" si="196">AK53*91.224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A53" s="56">
        <f t="shared" ref="CA53:CA55" si="197">AL53*88.90585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B53" s="56">
        <f t="shared" ref="CB53:CB55" si="198">AM53*95.95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C53" s="56">
        <f t="shared" ref="CC53:CC55" si="199">AN53*183.84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D53" s="56">
        <f t="shared" ref="CD53:CD55" si="200">AO53*74.9216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E53" s="56">
        <f t="shared" ref="CE53:CE55" si="201">AP53*78.96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F53" s="56">
        <f t="shared" ref="CF53:CF55" si="202">AQ53*121.75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G53" s="56">
        <f t="shared" ref="CG53:CG55" si="203">AR53*127.6*100/(H53*28.0855+I53*47.867+J53*26.981539+K53*51.9961+L53*55.845+M53*55.845+N53*54.938044+O53*24.305+P53*58.6934+Q53*65.38+R53*40.078+S53*22.989769+T53*39.0983+U53*30.973762+AC53*58.933195+AD53*63.546+AE53*9.012182+AF53*137.327+AG53*87.62+AH53*207.2+AI53*50.9415+AJ53*118.71+AK53*91.224+AL53*88.90585+AM53*95.95+AN53*183.84+AO53*74.9216+W53*18.9984+X53*35.453+Y53*15.999+V53*32.065+Z53*1.00784+AA53*12.011+AP53*78.96+AQ53*121.75+AR53*127.6)</f>
        <v>0</v>
      </c>
      <c r="CH53" s="54"/>
      <c r="CI53" s="11"/>
      <c r="CJ53" s="12" t="e">
        <f t="shared" ref="CJ53:CJ55" ca="1" si="204">SUMA(AW53:CG53)</f>
        <v>#NAME?</v>
      </c>
      <c r="CK53" s="16"/>
      <c r="CL53" s="60">
        <f t="shared" si="74"/>
        <v>27.371451508107388</v>
      </c>
      <c r="CM53" s="60">
        <f t="shared" si="75"/>
        <v>0</v>
      </c>
      <c r="CN53" s="60">
        <f t="shared" si="76"/>
        <v>1.8178994401036832</v>
      </c>
      <c r="CO53" s="60">
        <f t="shared" si="77"/>
        <v>0</v>
      </c>
      <c r="CP53" s="60">
        <f t="shared" si="78"/>
        <v>0</v>
      </c>
      <c r="CQ53" s="60">
        <f t="shared" si="79"/>
        <v>0.70544113417658605</v>
      </c>
      <c r="CR53" s="60">
        <f t="shared" si="80"/>
        <v>0.70544113417658605</v>
      </c>
      <c r="CS53" s="60">
        <f t="shared" si="81"/>
        <v>0</v>
      </c>
      <c r="CT53" s="60">
        <f t="shared" si="82"/>
        <v>0</v>
      </c>
      <c r="CU53" s="60">
        <f t="shared" si="83"/>
        <v>0</v>
      </c>
      <c r="CV53" s="60">
        <f t="shared" si="84"/>
        <v>0</v>
      </c>
      <c r="CW53" s="60">
        <f t="shared" si="85"/>
        <v>0</v>
      </c>
      <c r="CX53" s="60">
        <f t="shared" si="86"/>
        <v>1.257189949689149</v>
      </c>
      <c r="CY53" s="60">
        <f t="shared" si="87"/>
        <v>0</v>
      </c>
      <c r="CZ53" s="60">
        <f t="shared" si="88"/>
        <v>0</v>
      </c>
      <c r="DA53" s="60">
        <f t="shared" si="89"/>
        <v>0</v>
      </c>
      <c r="DB53" s="60">
        <f t="shared" si="90"/>
        <v>0</v>
      </c>
      <c r="DC53" s="60">
        <f t="shared" si="91"/>
        <v>0</v>
      </c>
      <c r="DD53" s="60">
        <f t="shared" si="92"/>
        <v>0</v>
      </c>
      <c r="DE53" s="60">
        <f t="shared" si="93"/>
        <v>0</v>
      </c>
      <c r="DF53" s="54"/>
      <c r="DG53" s="21">
        <f t="shared" si="94"/>
        <v>0</v>
      </c>
      <c r="DH53" s="21">
        <f t="shared" si="95"/>
        <v>0</v>
      </c>
      <c r="DI53" s="21">
        <f t="shared" si="96"/>
        <v>0</v>
      </c>
      <c r="DJ53" s="21">
        <f t="shared" si="97"/>
        <v>0</v>
      </c>
      <c r="DK53" s="21">
        <f t="shared" si="98"/>
        <v>0</v>
      </c>
      <c r="DL53" s="21">
        <f t="shared" si="99"/>
        <v>33.103379326757384</v>
      </c>
      <c r="DM53" s="21">
        <f t="shared" si="100"/>
        <v>0</v>
      </c>
      <c r="DN53" s="21">
        <f t="shared" si="101"/>
        <v>35.744638641165821</v>
      </c>
      <c r="DO53" s="21">
        <f t="shared" si="102"/>
        <v>0</v>
      </c>
      <c r="DP53" s="21">
        <f t="shared" si="103"/>
        <v>0</v>
      </c>
      <c r="DQ53" s="21">
        <f t="shared" si="104"/>
        <v>0</v>
      </c>
      <c r="DR53" s="21">
        <f t="shared" si="105"/>
        <v>0</v>
      </c>
      <c r="DS53" s="21">
        <f t="shared" si="106"/>
        <v>0</v>
      </c>
      <c r="DT53" s="21">
        <f t="shared" si="107"/>
        <v>0</v>
      </c>
      <c r="DU53" s="21">
        <f t="shared" si="108"/>
        <v>0</v>
      </c>
      <c r="DV53" s="21">
        <f t="shared" si="109"/>
        <v>0</v>
      </c>
      <c r="DW53" s="16"/>
      <c r="DX53" s="60" t="e">
        <f t="shared" ref="DX53:DX63" ca="1" si="205">SUMA(CL53:DE53)-CR53+SUMA(DG53:DV53)</f>
        <v>#NAME?</v>
      </c>
    </row>
    <row r="54" spans="1:128" s="19" customFormat="1" ht="16" customHeight="1">
      <c r="A54" s="18"/>
      <c r="B54" s="17" t="s">
        <v>432</v>
      </c>
      <c r="C54" s="16"/>
      <c r="D54" s="16"/>
      <c r="E54" s="16"/>
      <c r="F54" s="16"/>
      <c r="G54" s="16"/>
      <c r="H54" s="20">
        <v>23.58</v>
      </c>
      <c r="I54" s="20"/>
      <c r="J54" s="20">
        <v>1.95</v>
      </c>
      <c r="K54" s="20"/>
      <c r="L54" s="20">
        <v>0.39</v>
      </c>
      <c r="M54" s="20"/>
      <c r="N54" s="20"/>
      <c r="O54" s="20">
        <v>0.48</v>
      </c>
      <c r="P54" s="20"/>
      <c r="Q54" s="20"/>
      <c r="R54" s="20">
        <v>1.1100000000000001</v>
      </c>
      <c r="S54" s="20">
        <v>1.77</v>
      </c>
      <c r="T54" s="20">
        <v>2.7</v>
      </c>
      <c r="U54" s="20"/>
      <c r="V54" s="20"/>
      <c r="W54" s="20"/>
      <c r="X54" s="20"/>
      <c r="Y54" s="20">
        <v>59.37</v>
      </c>
      <c r="Z54" s="20"/>
      <c r="AA54" s="20"/>
      <c r="AB54" s="55"/>
      <c r="AC54" s="20"/>
      <c r="AD54" s="20"/>
      <c r="AE54" s="20"/>
      <c r="AF54" s="20"/>
      <c r="AG54" s="20"/>
      <c r="AH54" s="20">
        <v>7.93</v>
      </c>
      <c r="AI54" s="20"/>
      <c r="AJ54" s="20">
        <v>0.73</v>
      </c>
      <c r="AK54" s="20"/>
      <c r="AL54" s="20"/>
      <c r="AM54" s="20"/>
      <c r="AN54" s="20"/>
      <c r="AO54" s="20"/>
      <c r="AP54" s="20"/>
      <c r="AQ54" s="20"/>
      <c r="AS54" s="55"/>
      <c r="AT54" s="20"/>
      <c r="AU54" s="20">
        <v>0</v>
      </c>
      <c r="AV54" s="20"/>
      <c r="AW54" s="11">
        <f t="shared" si="168"/>
        <v>18.30106646915339</v>
      </c>
      <c r="AX54" s="11">
        <f t="shared" si="169"/>
        <v>0</v>
      </c>
      <c r="AY54" s="11">
        <f t="shared" si="170"/>
        <v>1.4539576833852237</v>
      </c>
      <c r="AZ54" s="11">
        <f t="shared" si="171"/>
        <v>0</v>
      </c>
      <c r="BA54" s="11">
        <f t="shared" si="172"/>
        <v>0.60186534821937188</v>
      </c>
      <c r="BB54" s="11">
        <f t="shared" si="173"/>
        <v>0</v>
      </c>
      <c r="BC54" s="11">
        <f t="shared" si="174"/>
        <v>0</v>
      </c>
      <c r="BD54" s="11">
        <f t="shared" si="175"/>
        <v>0.32239425968243052</v>
      </c>
      <c r="BE54" s="11">
        <f t="shared" si="176"/>
        <v>0</v>
      </c>
      <c r="BF54" s="11">
        <f t="shared" si="177"/>
        <v>0</v>
      </c>
      <c r="BG54" s="11">
        <f t="shared" si="178"/>
        <v>1.2293610732448079</v>
      </c>
      <c r="BH54" s="11">
        <f t="shared" si="179"/>
        <v>1.1244970270121386</v>
      </c>
      <c r="BI54" s="11">
        <f t="shared" si="180"/>
        <v>2.9172394401891122</v>
      </c>
      <c r="BJ54" s="56">
        <f t="shared" si="181"/>
        <v>0</v>
      </c>
      <c r="BK54" s="11">
        <f t="shared" si="182"/>
        <v>0</v>
      </c>
      <c r="BL54" s="34">
        <f t="shared" si="183"/>
        <v>0</v>
      </c>
      <c r="BM54" s="11">
        <f t="shared" si="184"/>
        <v>0</v>
      </c>
      <c r="BN54" s="11">
        <f t="shared" si="185"/>
        <v>0</v>
      </c>
      <c r="BO54" s="11">
        <f t="shared" si="186"/>
        <v>26.248852654661</v>
      </c>
      <c r="BP54" s="11">
        <f t="shared" si="187"/>
        <v>0</v>
      </c>
      <c r="BQ54" s="54"/>
      <c r="BR54" s="56">
        <f t="shared" si="188"/>
        <v>0</v>
      </c>
      <c r="BS54" s="56">
        <f t="shared" si="189"/>
        <v>0</v>
      </c>
      <c r="BT54" s="56">
        <f t="shared" si="190"/>
        <v>0</v>
      </c>
      <c r="BU54" s="56">
        <f t="shared" si="191"/>
        <v>0</v>
      </c>
      <c r="BV54" s="56">
        <f t="shared" si="192"/>
        <v>0</v>
      </c>
      <c r="BW54" s="56">
        <f t="shared" si="193"/>
        <v>45.406013723784788</v>
      </c>
      <c r="BX54" s="56">
        <f t="shared" si="194"/>
        <v>0</v>
      </c>
      <c r="BY54" s="56">
        <f t="shared" si="195"/>
        <v>2.3947523206677275</v>
      </c>
      <c r="BZ54" s="56">
        <f t="shared" si="196"/>
        <v>0</v>
      </c>
      <c r="CA54" s="56">
        <f t="shared" si="197"/>
        <v>0</v>
      </c>
      <c r="CB54" s="56">
        <f t="shared" si="198"/>
        <v>0</v>
      </c>
      <c r="CC54" s="56">
        <f t="shared" si="199"/>
        <v>0</v>
      </c>
      <c r="CD54" s="56">
        <f t="shared" si="200"/>
        <v>0</v>
      </c>
      <c r="CE54" s="56">
        <f t="shared" si="201"/>
        <v>0</v>
      </c>
      <c r="CF54" s="56">
        <f t="shared" si="202"/>
        <v>0</v>
      </c>
      <c r="CG54" s="56">
        <f t="shared" si="203"/>
        <v>0</v>
      </c>
      <c r="CH54" s="54"/>
      <c r="CI54" s="11"/>
      <c r="CJ54" s="12" t="e">
        <f t="shared" ca="1" si="204"/>
        <v>#NAME?</v>
      </c>
      <c r="CK54" s="16"/>
      <c r="CL54" s="60">
        <f t="shared" si="74"/>
        <v>38.418932413340677</v>
      </c>
      <c r="CM54" s="60">
        <f t="shared" si="75"/>
        <v>0</v>
      </c>
      <c r="CN54" s="60">
        <f t="shared" si="76"/>
        <v>2.695760815125797</v>
      </c>
      <c r="CO54" s="60">
        <f t="shared" si="77"/>
        <v>0</v>
      </c>
      <c r="CP54" s="60">
        <f t="shared" si="78"/>
        <v>0</v>
      </c>
      <c r="CQ54" s="60">
        <f t="shared" si="79"/>
        <v>0.75979733428231488</v>
      </c>
      <c r="CR54" s="60">
        <f t="shared" si="80"/>
        <v>0.75979733428231488</v>
      </c>
      <c r="CS54" s="60">
        <f t="shared" si="81"/>
        <v>0</v>
      </c>
      <c r="CT54" s="60">
        <f t="shared" si="82"/>
        <v>0.52460453651140571</v>
      </c>
      <c r="CU54" s="60">
        <f t="shared" si="83"/>
        <v>0</v>
      </c>
      <c r="CV54" s="60">
        <f t="shared" si="84"/>
        <v>0</v>
      </c>
      <c r="CW54" s="60">
        <f t="shared" si="85"/>
        <v>1.687914347794502</v>
      </c>
      <c r="CX54" s="60">
        <f t="shared" si="86"/>
        <v>1.4874092905930436</v>
      </c>
      <c r="CY54" s="60">
        <f t="shared" si="87"/>
        <v>3.4483305029514395</v>
      </c>
      <c r="CZ54" s="60">
        <f t="shared" si="88"/>
        <v>0</v>
      </c>
      <c r="DA54" s="60">
        <f t="shared" si="89"/>
        <v>0</v>
      </c>
      <c r="DB54" s="60">
        <f t="shared" si="90"/>
        <v>0</v>
      </c>
      <c r="DC54" s="60">
        <f t="shared" si="91"/>
        <v>0</v>
      </c>
      <c r="DD54" s="60">
        <f t="shared" si="92"/>
        <v>0</v>
      </c>
      <c r="DE54" s="60">
        <f t="shared" si="93"/>
        <v>0</v>
      </c>
      <c r="DF54" s="54"/>
      <c r="DG54" s="21">
        <f t="shared" si="94"/>
        <v>0</v>
      </c>
      <c r="DH54" s="21">
        <f t="shared" si="95"/>
        <v>0</v>
      </c>
      <c r="DI54" s="21">
        <f t="shared" si="96"/>
        <v>0</v>
      </c>
      <c r="DJ54" s="21">
        <f t="shared" si="97"/>
        <v>0</v>
      </c>
      <c r="DK54" s="21">
        <f t="shared" si="98"/>
        <v>0</v>
      </c>
      <c r="DL54" s="21">
        <f t="shared" si="99"/>
        <v>47.994293262847115</v>
      </c>
      <c r="DM54" s="21">
        <f t="shared" si="100"/>
        <v>0</v>
      </c>
      <c r="DN54" s="21">
        <f t="shared" si="101"/>
        <v>2.9829574965536954</v>
      </c>
      <c r="DO54" s="21">
        <f t="shared" si="102"/>
        <v>0</v>
      </c>
      <c r="DP54" s="21">
        <f t="shared" si="103"/>
        <v>0</v>
      </c>
      <c r="DQ54" s="21">
        <f t="shared" si="104"/>
        <v>0</v>
      </c>
      <c r="DR54" s="21">
        <f t="shared" si="105"/>
        <v>0</v>
      </c>
      <c r="DS54" s="21">
        <f t="shared" si="106"/>
        <v>0</v>
      </c>
      <c r="DT54" s="21">
        <f t="shared" si="107"/>
        <v>0</v>
      </c>
      <c r="DU54" s="21">
        <f t="shared" si="108"/>
        <v>0</v>
      </c>
      <c r="DV54" s="21">
        <f t="shared" si="109"/>
        <v>0</v>
      </c>
      <c r="DW54" s="16"/>
      <c r="DX54" s="60" t="e">
        <f t="shared" ca="1" si="205"/>
        <v>#NAME?</v>
      </c>
    </row>
    <row r="55" spans="1:128" s="19" customFormat="1" ht="16" customHeight="1">
      <c r="A55" s="18"/>
      <c r="B55" s="17" t="s">
        <v>433</v>
      </c>
      <c r="C55" s="16"/>
      <c r="D55" s="16"/>
      <c r="E55" s="16"/>
      <c r="F55" s="16"/>
      <c r="G55" s="16"/>
      <c r="H55" s="20">
        <v>22.96</v>
      </c>
      <c r="I55" s="20"/>
      <c r="J55" s="20">
        <v>1.77</v>
      </c>
      <c r="K55" s="20"/>
      <c r="L55" s="20">
        <v>0.4</v>
      </c>
      <c r="M55" s="20"/>
      <c r="N55" s="20"/>
      <c r="O55" s="20">
        <v>0.43</v>
      </c>
      <c r="P55" s="20"/>
      <c r="Q55" s="20"/>
      <c r="R55" s="20">
        <v>1.08</v>
      </c>
      <c r="S55" s="20">
        <v>1.77</v>
      </c>
      <c r="T55" s="20">
        <v>2.73</v>
      </c>
      <c r="U55" s="20"/>
      <c r="V55" s="20"/>
      <c r="W55" s="20"/>
      <c r="X55" s="20"/>
      <c r="Y55" s="20">
        <v>59.62</v>
      </c>
      <c r="Z55" s="20"/>
      <c r="AA55" s="20"/>
      <c r="AB55" s="55"/>
      <c r="AC55" s="20"/>
      <c r="AD55" s="20"/>
      <c r="AE55" s="20"/>
      <c r="AF55" s="20"/>
      <c r="AG55" s="20"/>
      <c r="AH55" s="20">
        <v>7.9</v>
      </c>
      <c r="AI55" s="20"/>
      <c r="AJ55" s="20">
        <v>1.34</v>
      </c>
      <c r="AK55" s="20"/>
      <c r="AL55" s="20"/>
      <c r="AM55" s="20"/>
      <c r="AN55" s="20"/>
      <c r="AO55" s="20"/>
      <c r="AP55" s="20"/>
      <c r="AQ55" s="20"/>
      <c r="AS55" s="55"/>
      <c r="AT55" s="20"/>
      <c r="AU55" s="20">
        <v>0</v>
      </c>
      <c r="AV55" s="20"/>
      <c r="AW55" s="11">
        <f t="shared" si="168"/>
        <v>17.590231498230267</v>
      </c>
      <c r="AX55" s="11">
        <f t="shared" si="169"/>
        <v>0</v>
      </c>
      <c r="AY55" s="11">
        <f t="shared" si="170"/>
        <v>1.3027392422722368</v>
      </c>
      <c r="AZ55" s="11">
        <f t="shared" si="171"/>
        <v>0</v>
      </c>
      <c r="BA55" s="11">
        <f t="shared" si="172"/>
        <v>0.60934296016244405</v>
      </c>
      <c r="BB55" s="11">
        <f t="shared" si="173"/>
        <v>0</v>
      </c>
      <c r="BC55" s="11">
        <f t="shared" si="174"/>
        <v>0</v>
      </c>
      <c r="BD55" s="11">
        <f t="shared" si="175"/>
        <v>0.28508974295378847</v>
      </c>
      <c r="BE55" s="11">
        <f t="shared" si="176"/>
        <v>0</v>
      </c>
      <c r="BF55" s="11">
        <f t="shared" si="177"/>
        <v>0</v>
      </c>
      <c r="BG55" s="11">
        <f t="shared" si="178"/>
        <v>1.1807210551518339</v>
      </c>
      <c r="BH55" s="11">
        <f t="shared" si="179"/>
        <v>1.110006150763815</v>
      </c>
      <c r="BI55" s="11">
        <f t="shared" si="180"/>
        <v>2.9116423867822387</v>
      </c>
      <c r="BJ55" s="56">
        <f t="shared" si="181"/>
        <v>0</v>
      </c>
      <c r="BK55" s="11">
        <f t="shared" si="182"/>
        <v>0</v>
      </c>
      <c r="BL55" s="34">
        <f t="shared" si="183"/>
        <v>0</v>
      </c>
      <c r="BM55" s="11">
        <f t="shared" si="184"/>
        <v>0</v>
      </c>
      <c r="BN55" s="11">
        <f t="shared" si="185"/>
        <v>0</v>
      </c>
      <c r="BO55" s="11">
        <f t="shared" si="186"/>
        <v>26.019702190476934</v>
      </c>
      <c r="BP55" s="11">
        <f t="shared" si="187"/>
        <v>0</v>
      </c>
      <c r="BQ55" s="54"/>
      <c r="BR55" s="56">
        <f t="shared" si="188"/>
        <v>0</v>
      </c>
      <c r="BS55" s="56">
        <f t="shared" si="189"/>
        <v>0</v>
      </c>
      <c r="BT55" s="56">
        <f t="shared" si="190"/>
        <v>0</v>
      </c>
      <c r="BU55" s="56">
        <f t="shared" si="191"/>
        <v>0</v>
      </c>
      <c r="BV55" s="56">
        <f t="shared" si="192"/>
        <v>0</v>
      </c>
      <c r="BW55" s="56">
        <f t="shared" si="193"/>
        <v>44.651325303550067</v>
      </c>
      <c r="BX55" s="56">
        <f t="shared" si="194"/>
        <v>0</v>
      </c>
      <c r="BY55" s="56">
        <f t="shared" si="195"/>
        <v>4.3391994696563794</v>
      </c>
      <c r="BZ55" s="56">
        <f t="shared" si="196"/>
        <v>0</v>
      </c>
      <c r="CA55" s="56">
        <f t="shared" si="197"/>
        <v>0</v>
      </c>
      <c r="CB55" s="56">
        <f t="shared" si="198"/>
        <v>0</v>
      </c>
      <c r="CC55" s="56">
        <f t="shared" si="199"/>
        <v>0</v>
      </c>
      <c r="CD55" s="56">
        <f t="shared" si="200"/>
        <v>0</v>
      </c>
      <c r="CE55" s="56">
        <f t="shared" si="201"/>
        <v>0</v>
      </c>
      <c r="CF55" s="56">
        <f t="shared" si="202"/>
        <v>0</v>
      </c>
      <c r="CG55" s="56">
        <f t="shared" si="203"/>
        <v>0</v>
      </c>
      <c r="CH55" s="54"/>
      <c r="CI55" s="11"/>
      <c r="CJ55" s="12" t="e">
        <f t="shared" ca="1" si="204"/>
        <v>#NAME?</v>
      </c>
      <c r="CK55" s="16"/>
      <c r="CL55" s="60">
        <f t="shared" si="74"/>
        <v>37.034874022175799</v>
      </c>
      <c r="CM55" s="60">
        <f t="shared" si="75"/>
        <v>0</v>
      </c>
      <c r="CN55" s="60">
        <f t="shared" si="76"/>
        <v>2.4224649799984821</v>
      </c>
      <c r="CO55" s="60">
        <f t="shared" si="77"/>
        <v>0</v>
      </c>
      <c r="CP55" s="60">
        <f t="shared" si="78"/>
        <v>0</v>
      </c>
      <c r="CQ55" s="60">
        <f t="shared" si="79"/>
        <v>0.7714906126919403</v>
      </c>
      <c r="CR55" s="60">
        <f t="shared" si="80"/>
        <v>0.7714906126919403</v>
      </c>
      <c r="CS55" s="60">
        <f t="shared" si="81"/>
        <v>0</v>
      </c>
      <c r="CT55" s="60">
        <f t="shared" si="82"/>
        <v>0.46526111405240744</v>
      </c>
      <c r="CU55" s="60">
        <f t="shared" si="83"/>
        <v>0</v>
      </c>
      <c r="CV55" s="60">
        <f t="shared" si="84"/>
        <v>0</v>
      </c>
      <c r="CW55" s="60">
        <f t="shared" si="85"/>
        <v>1.6258807073297705</v>
      </c>
      <c r="CX55" s="60">
        <f t="shared" si="86"/>
        <v>1.4725430016901162</v>
      </c>
      <c r="CY55" s="60">
        <f t="shared" si="87"/>
        <v>3.4517971268659338</v>
      </c>
      <c r="CZ55" s="60">
        <f t="shared" si="88"/>
        <v>0</v>
      </c>
      <c r="DA55" s="60">
        <f t="shared" si="89"/>
        <v>0</v>
      </c>
      <c r="DB55" s="60">
        <f t="shared" si="90"/>
        <v>0</v>
      </c>
      <c r="DC55" s="60">
        <f t="shared" si="91"/>
        <v>0</v>
      </c>
      <c r="DD55" s="60">
        <f t="shared" si="92"/>
        <v>0</v>
      </c>
      <c r="DE55" s="60">
        <f t="shared" si="93"/>
        <v>0</v>
      </c>
      <c r="DF55" s="54"/>
      <c r="DG55" s="21">
        <f t="shared" si="94"/>
        <v>0</v>
      </c>
      <c r="DH55" s="21">
        <f t="shared" si="95"/>
        <v>0</v>
      </c>
      <c r="DI55" s="21">
        <f t="shared" si="96"/>
        <v>0</v>
      </c>
      <c r="DJ55" s="21">
        <f t="shared" si="97"/>
        <v>0</v>
      </c>
      <c r="DK55" s="21">
        <f t="shared" si="98"/>
        <v>0</v>
      </c>
      <c r="DL55" s="21">
        <f t="shared" si="99"/>
        <v>47.334849549061921</v>
      </c>
      <c r="DM55" s="21">
        <f t="shared" si="100"/>
        <v>0</v>
      </c>
      <c r="DN55" s="21">
        <f t="shared" si="101"/>
        <v>5.4208388861336356</v>
      </c>
      <c r="DO55" s="21">
        <f t="shared" si="102"/>
        <v>0</v>
      </c>
      <c r="DP55" s="21">
        <f t="shared" si="103"/>
        <v>0</v>
      </c>
      <c r="DQ55" s="21">
        <f t="shared" si="104"/>
        <v>0</v>
      </c>
      <c r="DR55" s="21">
        <f t="shared" si="105"/>
        <v>0</v>
      </c>
      <c r="DS55" s="21">
        <f t="shared" si="106"/>
        <v>0</v>
      </c>
      <c r="DT55" s="21">
        <f t="shared" si="107"/>
        <v>0</v>
      </c>
      <c r="DU55" s="21">
        <f t="shared" si="108"/>
        <v>0</v>
      </c>
      <c r="DV55" s="21">
        <f t="shared" si="109"/>
        <v>0</v>
      </c>
      <c r="DW55" s="16"/>
      <c r="DX55" s="60" t="e">
        <f t="shared" ca="1" si="205"/>
        <v>#NAME?</v>
      </c>
    </row>
    <row r="56" spans="1:128" s="19" customFormat="1" ht="16" customHeight="1">
      <c r="A56" s="18"/>
      <c r="B56" s="17" t="s">
        <v>434</v>
      </c>
      <c r="C56" s="16"/>
      <c r="D56" s="16"/>
      <c r="E56" s="16"/>
      <c r="F56" s="16"/>
      <c r="G56" s="16"/>
      <c r="H56" s="20">
        <v>10.06</v>
      </c>
      <c r="I56" s="20">
        <v>5.04</v>
      </c>
      <c r="J56" s="20">
        <v>6.44</v>
      </c>
      <c r="K56" s="20"/>
      <c r="L56" s="20">
        <v>5.75</v>
      </c>
      <c r="M56" s="20"/>
      <c r="N56" s="20"/>
      <c r="O56" s="20">
        <v>3.8</v>
      </c>
      <c r="P56" s="20"/>
      <c r="Q56" s="20"/>
      <c r="R56" s="20">
        <v>7.03</v>
      </c>
      <c r="S56" s="20"/>
      <c r="T56" s="20"/>
      <c r="U56" s="20"/>
      <c r="V56" s="20"/>
      <c r="W56" s="20"/>
      <c r="X56" s="20"/>
      <c r="Y56" s="20">
        <v>61.87</v>
      </c>
      <c r="Z56" s="20"/>
      <c r="AA56" s="20"/>
      <c r="AB56" s="55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55"/>
      <c r="AT56" s="20"/>
      <c r="AU56" s="20">
        <v>0</v>
      </c>
      <c r="AV56" s="20"/>
      <c r="AW56" s="11">
        <f t="shared" ref="AW56:AW63" si="206">28.0855*H56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11.858354263081566</v>
      </c>
      <c r="AX56" s="11">
        <f t="shared" ref="AX56:AX63" si="207">I56*47.867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10.125372885243108</v>
      </c>
      <c r="AY56" s="11">
        <f t="shared" ref="AY56:AY63" si="208">J56*26.981539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7.2928430141303311</v>
      </c>
      <c r="AZ56" s="11">
        <f t="shared" ref="AZ56:AZ63" si="209">K56*51.9961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A56" s="11">
        <f t="shared" ref="BA56:BA63" si="210">L56*55.845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13.477099038905703</v>
      </c>
      <c r="BB56" s="11">
        <f t="shared" ref="BB56:BB63" si="211">M57*55.845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C56" s="11">
        <f t="shared" ref="BC56:BC63" si="212">N56*54.938044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D56" s="11">
        <f t="shared" ref="BD56:BD63" si="213">O56*24.305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3.8763546310534722</v>
      </c>
      <c r="BE56" s="11">
        <f t="shared" ref="BE56:BE63" si="214">P56*58.6934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F56" s="11">
        <f t="shared" ref="BF56:BF63" si="215">Q56*65.38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G56" s="11">
        <f t="shared" ref="BG56:BG63" si="216">R56*40.078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11.825122430414236</v>
      </c>
      <c r="BH56" s="11">
        <f t="shared" ref="BH56:BH63" si="217">S56*22.989769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I56" s="11">
        <f t="shared" ref="BI56:BI63" si="218">T56*39.0983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J56" s="56">
        <f t="shared" ref="BJ56:BJ63" si="219">U56*30.973762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K56" s="11">
        <f t="shared" ref="BK56:BK63" si="220">V56*32.065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L56" s="34">
        <f t="shared" ref="BL56:BL63" si="221">W56*18.9984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M56" s="11">
        <f t="shared" ref="BM56:BM63" si="222">X56*35.453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N56" s="11">
        <f t="shared" ref="BN56:BN63" si="223">AA56*12.011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O56" s="11">
        <f t="shared" ref="BO56:BO63" si="224">Y56*15.999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41.544853737171579</v>
      </c>
      <c r="BP56" s="11">
        <f t="shared" ref="BP56:BP63" si="225">Z56*1.00784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Q56" s="54"/>
      <c r="BR56" s="56">
        <f t="shared" ref="BR56:BR63" si="226">AC56*58.933195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S56" s="56">
        <f t="shared" ref="BS56:BS63" si="227">AD56*63.546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T56" s="56">
        <f t="shared" ref="BT56:BT63" si="228">AE56*9.012182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U56" s="56">
        <f t="shared" ref="BU56:BU63" si="229">AF56*137.327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V56" s="56">
        <f t="shared" ref="BV56:BV63" si="230">AG56*87.62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W56" s="56">
        <f t="shared" ref="BW56:BW63" si="231">AH56*207.2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X56" s="56">
        <f t="shared" ref="BX56:BX63" si="232">AI56*50.9415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BY56" s="56">
        <f t="shared" si="195"/>
        <v>0</v>
      </c>
      <c r="BZ56" s="56">
        <f t="shared" ref="BZ56:BZ63" si="233">AK56*91.224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A56" s="56">
        <f t="shared" ref="CA56:CA63" si="234">AL56*88.90585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B56" s="56">
        <f t="shared" ref="CB56:CB63" si="235">AM56*95.95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C56" s="56">
        <f t="shared" ref="CC56:CC63" si="236">AN56*183.84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D56" s="56">
        <f t="shared" ref="CD56:CD63" si="237">AO56*74.9216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E56" s="56">
        <f t="shared" ref="CE56:CE63" si="238">AP56*78.96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F56" s="56">
        <f t="shared" ref="CF56:CF63" si="239">AQ56*121.75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G56" s="56">
        <f t="shared" ref="CG56:CG63" si="240">AR56*127.6*100/(H56*28.0855+I56*47.867+J56*26.981539+K56*51.9961+L56*55.845+M56*55.845+N56*54.938044+O56*24.305+P56*58.6934+Q56*65.38+R56*40.078+S56*22.989769+T56*39.0983+U56*30.973762+AC56*58.933195+AD56*63.546+AE56*9.012182+AF56*137.327+AG56*87.62+AH56*207.2+AI56*50.9415+AJ56*118.71+AK56*91.224+AL56*88.90585+AM56*95.95+AN56*183.84+AO56*74.9216+W56*18.9984+X56*35.453+Y56*15.999+V56*32.065+Z56*1.00784+AA56*12.011+AP56*78.96+AQ56*121.75+AR56*127.6)</f>
        <v>0</v>
      </c>
      <c r="CH56" s="54"/>
      <c r="CI56" s="11"/>
      <c r="CJ56" s="12" t="e">
        <f t="shared" ref="CJ56:CJ63" ca="1" si="241">SUMA(AW56:CG56)</f>
        <v>#NAME?</v>
      </c>
      <c r="CK56" s="16"/>
      <c r="CL56" s="60">
        <f t="shared" si="74"/>
        <v>26.328714218098444</v>
      </c>
      <c r="CM56" s="60">
        <f t="shared" si="75"/>
        <v>17.533366163949257</v>
      </c>
      <c r="CN56" s="60">
        <f t="shared" si="76"/>
        <v>14.300880916916356</v>
      </c>
      <c r="CO56" s="60">
        <f t="shared" si="77"/>
        <v>0</v>
      </c>
      <c r="CP56" s="60">
        <f t="shared" si="78"/>
        <v>0</v>
      </c>
      <c r="CQ56" s="60">
        <f t="shared" si="79"/>
        <v>17.994143569511493</v>
      </c>
      <c r="CR56" s="60">
        <f t="shared" si="80"/>
        <v>17.994143569511493</v>
      </c>
      <c r="CS56" s="60">
        <f t="shared" si="81"/>
        <v>0</v>
      </c>
      <c r="CT56" s="60">
        <f t="shared" si="82"/>
        <v>6.6712094979151617</v>
      </c>
      <c r="CU56" s="60">
        <f t="shared" si="83"/>
        <v>0</v>
      </c>
      <c r="CV56" s="60">
        <f t="shared" si="84"/>
        <v>0</v>
      </c>
      <c r="CW56" s="60">
        <f t="shared" si="85"/>
        <v>17.17168563360929</v>
      </c>
      <c r="CX56" s="60">
        <f t="shared" si="86"/>
        <v>0</v>
      </c>
      <c r="CY56" s="60">
        <f t="shared" si="87"/>
        <v>0</v>
      </c>
      <c r="CZ56" s="60">
        <f t="shared" si="88"/>
        <v>0</v>
      </c>
      <c r="DA56" s="60">
        <f t="shared" si="89"/>
        <v>0</v>
      </c>
      <c r="DB56" s="60">
        <f t="shared" si="90"/>
        <v>0</v>
      </c>
      <c r="DC56" s="60">
        <f t="shared" si="91"/>
        <v>0</v>
      </c>
      <c r="DD56" s="60">
        <f t="shared" si="92"/>
        <v>0</v>
      </c>
      <c r="DE56" s="60">
        <f t="shared" si="93"/>
        <v>0</v>
      </c>
      <c r="DF56" s="54"/>
      <c r="DG56" s="21">
        <f t="shared" si="94"/>
        <v>0</v>
      </c>
      <c r="DH56" s="21">
        <f t="shared" si="95"/>
        <v>0</v>
      </c>
      <c r="DI56" s="21">
        <f t="shared" si="96"/>
        <v>0</v>
      </c>
      <c r="DJ56" s="21">
        <f t="shared" si="97"/>
        <v>0</v>
      </c>
      <c r="DK56" s="21">
        <f t="shared" si="98"/>
        <v>0</v>
      </c>
      <c r="DL56" s="21">
        <f t="shared" si="99"/>
        <v>0</v>
      </c>
      <c r="DM56" s="21">
        <f t="shared" si="100"/>
        <v>0</v>
      </c>
      <c r="DN56" s="21">
        <f t="shared" si="101"/>
        <v>0</v>
      </c>
      <c r="DO56" s="21">
        <f t="shared" si="102"/>
        <v>0</v>
      </c>
      <c r="DP56" s="21">
        <f t="shared" si="103"/>
        <v>0</v>
      </c>
      <c r="DQ56" s="21">
        <f t="shared" si="104"/>
        <v>0</v>
      </c>
      <c r="DR56" s="21">
        <f t="shared" si="105"/>
        <v>0</v>
      </c>
      <c r="DS56" s="21">
        <f t="shared" si="106"/>
        <v>0</v>
      </c>
      <c r="DT56" s="21">
        <f t="shared" si="107"/>
        <v>0</v>
      </c>
      <c r="DU56" s="21">
        <f t="shared" si="108"/>
        <v>0</v>
      </c>
      <c r="DV56" s="21">
        <f t="shared" si="109"/>
        <v>0</v>
      </c>
      <c r="DW56" s="16"/>
      <c r="DX56" s="60" t="e">
        <f t="shared" ca="1" si="205"/>
        <v>#NAME?</v>
      </c>
    </row>
    <row r="57" spans="1:128" s="19" customFormat="1" ht="16" customHeight="1">
      <c r="A57" s="18"/>
      <c r="B57" s="17" t="s">
        <v>435</v>
      </c>
      <c r="C57" s="16"/>
      <c r="D57" s="16"/>
      <c r="E57" s="16"/>
      <c r="F57" s="16"/>
      <c r="G57" s="16"/>
      <c r="H57" s="20">
        <v>14.52</v>
      </c>
      <c r="I57" s="20"/>
      <c r="J57" s="20">
        <v>7.89</v>
      </c>
      <c r="K57" s="20"/>
      <c r="L57" s="20">
        <v>2.54</v>
      </c>
      <c r="M57" s="20"/>
      <c r="N57" s="20"/>
      <c r="O57" s="20">
        <v>5.92</v>
      </c>
      <c r="P57" s="20"/>
      <c r="Q57" s="20"/>
      <c r="R57" s="20">
        <v>4.8</v>
      </c>
      <c r="S57" s="20"/>
      <c r="T57" s="20"/>
      <c r="U57" s="20">
        <v>3.39</v>
      </c>
      <c r="V57" s="20"/>
      <c r="W57" s="20"/>
      <c r="X57" s="20"/>
      <c r="Y57" s="20">
        <v>60.95</v>
      </c>
      <c r="Z57" s="20"/>
      <c r="AA57" s="20"/>
      <c r="AB57" s="55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55"/>
      <c r="AT57" s="20"/>
      <c r="AU57" s="20">
        <v>0</v>
      </c>
      <c r="AV57" s="20"/>
      <c r="AW57" s="11">
        <f t="shared" si="206"/>
        <v>18.715656177720799</v>
      </c>
      <c r="AX57" s="11">
        <f t="shared" si="207"/>
        <v>0</v>
      </c>
      <c r="AY57" s="11">
        <f t="shared" si="208"/>
        <v>9.7701223624369664</v>
      </c>
      <c r="AZ57" s="11">
        <f t="shared" si="209"/>
        <v>0</v>
      </c>
      <c r="BA57" s="11">
        <f t="shared" si="210"/>
        <v>6.509899647936126</v>
      </c>
      <c r="BB57" s="11">
        <f t="shared" si="211"/>
        <v>0</v>
      </c>
      <c r="BC57" s="11">
        <f t="shared" si="212"/>
        <v>0</v>
      </c>
      <c r="BD57" s="11">
        <f t="shared" si="213"/>
        <v>6.6034913620099935</v>
      </c>
      <c r="BE57" s="11">
        <f t="shared" si="214"/>
        <v>0</v>
      </c>
      <c r="BF57" s="11">
        <f t="shared" si="215"/>
        <v>0</v>
      </c>
      <c r="BG57" s="11">
        <f t="shared" si="216"/>
        <v>8.8288382483852157</v>
      </c>
      <c r="BH57" s="11">
        <f t="shared" si="217"/>
        <v>0</v>
      </c>
      <c r="BI57" s="11">
        <f t="shared" si="218"/>
        <v>0</v>
      </c>
      <c r="BJ57" s="56">
        <f t="shared" si="219"/>
        <v>4.8189224472503298</v>
      </c>
      <c r="BK57" s="11">
        <f t="shared" si="220"/>
        <v>0</v>
      </c>
      <c r="BL57" s="34">
        <f t="shared" si="221"/>
        <v>0</v>
      </c>
      <c r="BM57" s="11">
        <f t="shared" si="222"/>
        <v>0</v>
      </c>
      <c r="BN57" s="11">
        <f t="shared" si="223"/>
        <v>0</v>
      </c>
      <c r="BO57" s="11">
        <f t="shared" si="224"/>
        <v>44.753069754260558</v>
      </c>
      <c r="BP57" s="11">
        <f t="shared" si="225"/>
        <v>0</v>
      </c>
      <c r="BQ57" s="54"/>
      <c r="BR57" s="56">
        <f t="shared" si="226"/>
        <v>0</v>
      </c>
      <c r="BS57" s="56">
        <f t="shared" si="227"/>
        <v>0</v>
      </c>
      <c r="BT57" s="56">
        <f t="shared" si="228"/>
        <v>0</v>
      </c>
      <c r="BU57" s="56">
        <f t="shared" si="229"/>
        <v>0</v>
      </c>
      <c r="BV57" s="56">
        <f t="shared" si="230"/>
        <v>0</v>
      </c>
      <c r="BW57" s="56">
        <f t="shared" si="231"/>
        <v>0</v>
      </c>
      <c r="BX57" s="56">
        <f t="shared" si="232"/>
        <v>0</v>
      </c>
      <c r="BY57" s="56">
        <f t="shared" si="195"/>
        <v>0</v>
      </c>
      <c r="BZ57" s="56">
        <f t="shared" si="233"/>
        <v>0</v>
      </c>
      <c r="CA57" s="56">
        <f t="shared" si="234"/>
        <v>0</v>
      </c>
      <c r="CB57" s="56">
        <f t="shared" si="235"/>
        <v>0</v>
      </c>
      <c r="CC57" s="56">
        <f t="shared" si="236"/>
        <v>0</v>
      </c>
      <c r="CD57" s="56">
        <f t="shared" si="237"/>
        <v>0</v>
      </c>
      <c r="CE57" s="56">
        <f t="shared" si="238"/>
        <v>0</v>
      </c>
      <c r="CF57" s="56">
        <f t="shared" si="239"/>
        <v>0</v>
      </c>
      <c r="CG57" s="56">
        <f t="shared" si="240"/>
        <v>0</v>
      </c>
      <c r="CH57" s="54"/>
      <c r="CI57" s="11"/>
      <c r="CJ57" s="12" t="e">
        <f t="shared" ca="1" si="241"/>
        <v>#NAME?</v>
      </c>
      <c r="CK57" s="16"/>
      <c r="CL57" s="60">
        <f t="shared" si="74"/>
        <v>39.556599475384047</v>
      </c>
      <c r="CM57" s="60">
        <f t="shared" si="75"/>
        <v>0</v>
      </c>
      <c r="CN57" s="60">
        <f t="shared" si="76"/>
        <v>18.237889913587807</v>
      </c>
      <c r="CO57" s="60">
        <f t="shared" si="77"/>
        <v>0</v>
      </c>
      <c r="CP57" s="60">
        <f t="shared" si="78"/>
        <v>0</v>
      </c>
      <c r="CQ57" s="60">
        <f t="shared" si="79"/>
        <v>8.2740419210649954</v>
      </c>
      <c r="CR57" s="60">
        <f t="shared" si="80"/>
        <v>8.2740419210649954</v>
      </c>
      <c r="CS57" s="60">
        <f t="shared" si="81"/>
        <v>0</v>
      </c>
      <c r="CT57" s="60">
        <f t="shared" si="82"/>
        <v>10.818407921190868</v>
      </c>
      <c r="CU57" s="60">
        <f t="shared" si="83"/>
        <v>0</v>
      </c>
      <c r="CV57" s="60">
        <f t="shared" si="84"/>
        <v>0</v>
      </c>
      <c r="CW57" s="60">
        <f t="shared" si="85"/>
        <v>12.204486329502947</v>
      </c>
      <c r="CX57" s="60">
        <f t="shared" si="86"/>
        <v>0</v>
      </c>
      <c r="CY57" s="60">
        <f t="shared" si="87"/>
        <v>0</v>
      </c>
      <c r="CZ57" s="60">
        <f t="shared" si="88"/>
        <v>10.908574439269344</v>
      </c>
      <c r="DA57" s="60">
        <f t="shared" si="89"/>
        <v>0</v>
      </c>
      <c r="DB57" s="60">
        <f t="shared" si="90"/>
        <v>0</v>
      </c>
      <c r="DC57" s="60">
        <f t="shared" si="91"/>
        <v>0</v>
      </c>
      <c r="DD57" s="60">
        <f t="shared" si="92"/>
        <v>0</v>
      </c>
      <c r="DE57" s="60">
        <f t="shared" si="93"/>
        <v>0</v>
      </c>
      <c r="DF57" s="54"/>
      <c r="DG57" s="21">
        <f t="shared" si="94"/>
        <v>0</v>
      </c>
      <c r="DH57" s="21">
        <f t="shared" si="95"/>
        <v>0</v>
      </c>
      <c r="DI57" s="21">
        <f t="shared" si="96"/>
        <v>0</v>
      </c>
      <c r="DJ57" s="21">
        <f t="shared" si="97"/>
        <v>0</v>
      </c>
      <c r="DK57" s="21">
        <f t="shared" si="98"/>
        <v>0</v>
      </c>
      <c r="DL57" s="21">
        <f t="shared" si="99"/>
        <v>0</v>
      </c>
      <c r="DM57" s="21">
        <f t="shared" si="100"/>
        <v>0</v>
      </c>
      <c r="DN57" s="21">
        <f t="shared" si="101"/>
        <v>0</v>
      </c>
      <c r="DO57" s="21">
        <f t="shared" si="102"/>
        <v>0</v>
      </c>
      <c r="DP57" s="21">
        <f t="shared" si="103"/>
        <v>0</v>
      </c>
      <c r="DQ57" s="21">
        <f t="shared" si="104"/>
        <v>0</v>
      </c>
      <c r="DR57" s="21">
        <f t="shared" si="105"/>
        <v>0</v>
      </c>
      <c r="DS57" s="21">
        <f t="shared" si="106"/>
        <v>0</v>
      </c>
      <c r="DT57" s="21">
        <f t="shared" si="107"/>
        <v>0</v>
      </c>
      <c r="DU57" s="21">
        <f t="shared" si="108"/>
        <v>0</v>
      </c>
      <c r="DV57" s="21">
        <f t="shared" si="109"/>
        <v>0</v>
      </c>
      <c r="DW57" s="16"/>
      <c r="DX57" s="60" t="e">
        <f t="shared" ca="1" si="205"/>
        <v>#NAME?</v>
      </c>
    </row>
    <row r="58" spans="1:128" s="19" customFormat="1" ht="16" customHeight="1">
      <c r="A58" s="18"/>
      <c r="B58" s="17" t="s">
        <v>436</v>
      </c>
      <c r="C58" s="16"/>
      <c r="D58" s="16"/>
      <c r="E58" s="16"/>
      <c r="F58" s="16"/>
      <c r="G58" s="16"/>
      <c r="H58" s="20">
        <v>35.89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>
        <v>64.11</v>
      </c>
      <c r="Z58" s="20"/>
      <c r="AA58" s="20"/>
      <c r="AB58" s="55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55"/>
      <c r="AT58" s="20"/>
      <c r="AU58" s="20">
        <v>0</v>
      </c>
      <c r="AV58" s="20"/>
      <c r="AW58" s="11">
        <f t="shared" si="206"/>
        <v>49.564649897007008</v>
      </c>
      <c r="AX58" s="11">
        <f t="shared" si="207"/>
        <v>0</v>
      </c>
      <c r="AY58" s="11">
        <f t="shared" si="208"/>
        <v>0</v>
      </c>
      <c r="AZ58" s="11">
        <f t="shared" si="209"/>
        <v>0</v>
      </c>
      <c r="BA58" s="11">
        <f t="shared" si="210"/>
        <v>0</v>
      </c>
      <c r="BB58" s="11">
        <f t="shared" si="211"/>
        <v>0</v>
      </c>
      <c r="BC58" s="11">
        <f t="shared" si="212"/>
        <v>0</v>
      </c>
      <c r="BD58" s="11">
        <f t="shared" si="213"/>
        <v>0</v>
      </c>
      <c r="BE58" s="11">
        <f t="shared" si="214"/>
        <v>0</v>
      </c>
      <c r="BF58" s="11">
        <f t="shared" si="215"/>
        <v>0</v>
      </c>
      <c r="BG58" s="11">
        <f t="shared" si="216"/>
        <v>0</v>
      </c>
      <c r="BH58" s="11">
        <f t="shared" si="217"/>
        <v>0</v>
      </c>
      <c r="BI58" s="11">
        <f t="shared" si="218"/>
        <v>0</v>
      </c>
      <c r="BJ58" s="56">
        <f t="shared" si="219"/>
        <v>0</v>
      </c>
      <c r="BK58" s="11">
        <f t="shared" si="220"/>
        <v>0</v>
      </c>
      <c r="BL58" s="34">
        <f t="shared" si="221"/>
        <v>0</v>
      </c>
      <c r="BM58" s="11">
        <f t="shared" si="222"/>
        <v>0</v>
      </c>
      <c r="BN58" s="11">
        <f t="shared" si="223"/>
        <v>0</v>
      </c>
      <c r="BO58" s="11">
        <f t="shared" si="224"/>
        <v>50.435350102992992</v>
      </c>
      <c r="BP58" s="11">
        <f t="shared" si="225"/>
        <v>0</v>
      </c>
      <c r="BQ58" s="54"/>
      <c r="BR58" s="56">
        <f t="shared" si="226"/>
        <v>0</v>
      </c>
      <c r="BS58" s="56">
        <f t="shared" si="227"/>
        <v>0</v>
      </c>
      <c r="BT58" s="56">
        <f t="shared" si="228"/>
        <v>0</v>
      </c>
      <c r="BU58" s="56">
        <f t="shared" si="229"/>
        <v>0</v>
      </c>
      <c r="BV58" s="56">
        <f t="shared" si="230"/>
        <v>0</v>
      </c>
      <c r="BW58" s="56">
        <f t="shared" si="231"/>
        <v>0</v>
      </c>
      <c r="BX58" s="56">
        <f t="shared" si="232"/>
        <v>0</v>
      </c>
      <c r="BY58" s="56">
        <f t="shared" si="195"/>
        <v>0</v>
      </c>
      <c r="BZ58" s="56">
        <f t="shared" si="233"/>
        <v>0</v>
      </c>
      <c r="CA58" s="56">
        <f t="shared" si="234"/>
        <v>0</v>
      </c>
      <c r="CB58" s="56">
        <f t="shared" si="235"/>
        <v>0</v>
      </c>
      <c r="CC58" s="56">
        <f t="shared" si="236"/>
        <v>0</v>
      </c>
      <c r="CD58" s="56">
        <f t="shared" si="237"/>
        <v>0</v>
      </c>
      <c r="CE58" s="56">
        <f t="shared" si="238"/>
        <v>0</v>
      </c>
      <c r="CF58" s="56">
        <f t="shared" si="239"/>
        <v>0</v>
      </c>
      <c r="CG58" s="56">
        <f t="shared" si="240"/>
        <v>0</v>
      </c>
      <c r="CH58" s="54"/>
      <c r="CI58" s="11"/>
      <c r="CJ58" s="12" t="e">
        <f t="shared" ca="1" si="241"/>
        <v>#NAME?</v>
      </c>
      <c r="CK58" s="16"/>
      <c r="CL58" s="60">
        <f t="shared" si="74"/>
        <v>100</v>
      </c>
      <c r="CM58" s="60">
        <f t="shared" si="75"/>
        <v>0</v>
      </c>
      <c r="CN58" s="60">
        <f t="shared" si="76"/>
        <v>0</v>
      </c>
      <c r="CO58" s="60">
        <f t="shared" si="77"/>
        <v>0</v>
      </c>
      <c r="CP58" s="60">
        <f t="shared" si="78"/>
        <v>0</v>
      </c>
      <c r="CQ58" s="60">
        <f t="shared" si="79"/>
        <v>0</v>
      </c>
      <c r="CR58" s="60">
        <f t="shared" si="80"/>
        <v>0</v>
      </c>
      <c r="CS58" s="60">
        <f t="shared" si="81"/>
        <v>0</v>
      </c>
      <c r="CT58" s="60">
        <f t="shared" si="82"/>
        <v>0</v>
      </c>
      <c r="CU58" s="60">
        <f t="shared" si="83"/>
        <v>0</v>
      </c>
      <c r="CV58" s="60">
        <f t="shared" si="84"/>
        <v>0</v>
      </c>
      <c r="CW58" s="60">
        <f t="shared" si="85"/>
        <v>0</v>
      </c>
      <c r="CX58" s="60">
        <f t="shared" si="86"/>
        <v>0</v>
      </c>
      <c r="CY58" s="60">
        <f t="shared" si="87"/>
        <v>0</v>
      </c>
      <c r="CZ58" s="60">
        <f t="shared" si="88"/>
        <v>0</v>
      </c>
      <c r="DA58" s="60">
        <f t="shared" si="89"/>
        <v>0</v>
      </c>
      <c r="DB58" s="60">
        <f t="shared" si="90"/>
        <v>0</v>
      </c>
      <c r="DC58" s="60">
        <f t="shared" si="91"/>
        <v>0</v>
      </c>
      <c r="DD58" s="60">
        <f t="shared" si="92"/>
        <v>0</v>
      </c>
      <c r="DE58" s="60">
        <f t="shared" si="93"/>
        <v>0</v>
      </c>
      <c r="DF58" s="54"/>
      <c r="DG58" s="21">
        <f t="shared" si="94"/>
        <v>0</v>
      </c>
      <c r="DH58" s="21">
        <f t="shared" si="95"/>
        <v>0</v>
      </c>
      <c r="DI58" s="21">
        <f t="shared" si="96"/>
        <v>0</v>
      </c>
      <c r="DJ58" s="21">
        <f t="shared" si="97"/>
        <v>0</v>
      </c>
      <c r="DK58" s="21">
        <f t="shared" si="98"/>
        <v>0</v>
      </c>
      <c r="DL58" s="21">
        <f t="shared" si="99"/>
        <v>0</v>
      </c>
      <c r="DM58" s="21">
        <f t="shared" si="100"/>
        <v>0</v>
      </c>
      <c r="DN58" s="21">
        <f t="shared" si="101"/>
        <v>0</v>
      </c>
      <c r="DO58" s="21">
        <f t="shared" si="102"/>
        <v>0</v>
      </c>
      <c r="DP58" s="21">
        <f t="shared" si="103"/>
        <v>0</v>
      </c>
      <c r="DQ58" s="21">
        <f t="shared" si="104"/>
        <v>0</v>
      </c>
      <c r="DR58" s="21">
        <f t="shared" si="105"/>
        <v>0</v>
      </c>
      <c r="DS58" s="21">
        <f t="shared" si="106"/>
        <v>0</v>
      </c>
      <c r="DT58" s="21">
        <f t="shared" si="107"/>
        <v>0</v>
      </c>
      <c r="DU58" s="21">
        <f t="shared" si="108"/>
        <v>0</v>
      </c>
      <c r="DV58" s="21">
        <f t="shared" si="109"/>
        <v>0</v>
      </c>
      <c r="DW58" s="16"/>
      <c r="DX58" s="60" t="e">
        <f t="shared" ca="1" si="205"/>
        <v>#NAME?</v>
      </c>
    </row>
    <row r="59" spans="1:128" s="19" customFormat="1" ht="16" customHeight="1">
      <c r="A59" s="18"/>
      <c r="B59" s="17" t="s">
        <v>437</v>
      </c>
      <c r="C59" s="16"/>
      <c r="D59" s="16"/>
      <c r="E59" s="16"/>
      <c r="F59" s="16"/>
      <c r="G59" s="16"/>
      <c r="H59" s="20">
        <v>20.149999999999999</v>
      </c>
      <c r="I59" s="20"/>
      <c r="J59" s="20">
        <v>12.99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>
        <v>66.87</v>
      </c>
      <c r="Z59" s="20"/>
      <c r="AA59" s="20"/>
      <c r="AB59" s="55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55"/>
      <c r="AT59" s="20"/>
      <c r="AU59" s="20">
        <v>0</v>
      </c>
      <c r="AV59" s="20"/>
      <c r="AW59" s="11">
        <f t="shared" si="206"/>
        <v>28.491792299127269</v>
      </c>
      <c r="AX59" s="11">
        <f t="shared" si="207"/>
        <v>0</v>
      </c>
      <c r="AY59" s="11">
        <f t="shared" si="208"/>
        <v>17.645681179643955</v>
      </c>
      <c r="AZ59" s="11">
        <f t="shared" si="209"/>
        <v>0</v>
      </c>
      <c r="BA59" s="11">
        <f t="shared" si="210"/>
        <v>0</v>
      </c>
      <c r="BB59" s="11">
        <f t="shared" si="211"/>
        <v>0</v>
      </c>
      <c r="BC59" s="11">
        <f t="shared" si="212"/>
        <v>0</v>
      </c>
      <c r="BD59" s="11">
        <f t="shared" si="213"/>
        <v>0</v>
      </c>
      <c r="BE59" s="11">
        <f t="shared" si="214"/>
        <v>0</v>
      </c>
      <c r="BF59" s="11">
        <f t="shared" si="215"/>
        <v>0</v>
      </c>
      <c r="BG59" s="11">
        <f t="shared" si="216"/>
        <v>0</v>
      </c>
      <c r="BH59" s="11">
        <f t="shared" si="217"/>
        <v>0</v>
      </c>
      <c r="BI59" s="11">
        <f t="shared" si="218"/>
        <v>0</v>
      </c>
      <c r="BJ59" s="56">
        <f t="shared" si="219"/>
        <v>0</v>
      </c>
      <c r="BK59" s="11">
        <f t="shared" si="220"/>
        <v>0</v>
      </c>
      <c r="BL59" s="34">
        <f t="shared" si="221"/>
        <v>0</v>
      </c>
      <c r="BM59" s="11">
        <f t="shared" si="222"/>
        <v>0</v>
      </c>
      <c r="BN59" s="11">
        <f t="shared" si="223"/>
        <v>0</v>
      </c>
      <c r="BO59" s="11">
        <f t="shared" si="224"/>
        <v>53.862526521228773</v>
      </c>
      <c r="BP59" s="11">
        <f t="shared" si="225"/>
        <v>0</v>
      </c>
      <c r="BQ59" s="54"/>
      <c r="BR59" s="56">
        <f t="shared" si="226"/>
        <v>0</v>
      </c>
      <c r="BS59" s="56">
        <f t="shared" si="227"/>
        <v>0</v>
      </c>
      <c r="BT59" s="56">
        <f t="shared" si="228"/>
        <v>0</v>
      </c>
      <c r="BU59" s="56">
        <f t="shared" si="229"/>
        <v>0</v>
      </c>
      <c r="BV59" s="56">
        <f t="shared" si="230"/>
        <v>0</v>
      </c>
      <c r="BW59" s="56">
        <f t="shared" si="231"/>
        <v>0</v>
      </c>
      <c r="BX59" s="56">
        <f t="shared" si="232"/>
        <v>0</v>
      </c>
      <c r="BY59" s="56">
        <f t="shared" si="195"/>
        <v>0</v>
      </c>
      <c r="BZ59" s="56">
        <f t="shared" si="233"/>
        <v>0</v>
      </c>
      <c r="CA59" s="56">
        <f t="shared" si="234"/>
        <v>0</v>
      </c>
      <c r="CB59" s="56">
        <f t="shared" si="235"/>
        <v>0</v>
      </c>
      <c r="CC59" s="56">
        <f t="shared" si="236"/>
        <v>0</v>
      </c>
      <c r="CD59" s="56">
        <f t="shared" si="237"/>
        <v>0</v>
      </c>
      <c r="CE59" s="56">
        <f t="shared" si="238"/>
        <v>0</v>
      </c>
      <c r="CF59" s="56">
        <f t="shared" si="239"/>
        <v>0</v>
      </c>
      <c r="CG59" s="56">
        <f t="shared" si="240"/>
        <v>0</v>
      </c>
      <c r="CH59" s="54"/>
      <c r="CI59" s="11"/>
      <c r="CJ59" s="12" t="e">
        <f t="shared" ca="1" si="241"/>
        <v>#NAME?</v>
      </c>
      <c r="CK59" s="16"/>
      <c r="CL59" s="60">
        <f t="shared" si="74"/>
        <v>64.641660698675764</v>
      </c>
      <c r="CM59" s="60">
        <f t="shared" si="75"/>
        <v>0</v>
      </c>
      <c r="CN59" s="60">
        <f t="shared" si="76"/>
        <v>35.358339301324236</v>
      </c>
      <c r="CO59" s="60">
        <f t="shared" si="77"/>
        <v>0</v>
      </c>
      <c r="CP59" s="60">
        <f t="shared" si="78"/>
        <v>0</v>
      </c>
      <c r="CQ59" s="60">
        <f t="shared" si="79"/>
        <v>0</v>
      </c>
      <c r="CR59" s="60">
        <f t="shared" si="80"/>
        <v>0</v>
      </c>
      <c r="CS59" s="60">
        <f t="shared" si="81"/>
        <v>0</v>
      </c>
      <c r="CT59" s="60">
        <f t="shared" si="82"/>
        <v>0</v>
      </c>
      <c r="CU59" s="60">
        <f t="shared" si="83"/>
        <v>0</v>
      </c>
      <c r="CV59" s="60">
        <f t="shared" si="84"/>
        <v>0</v>
      </c>
      <c r="CW59" s="60">
        <f t="shared" si="85"/>
        <v>0</v>
      </c>
      <c r="CX59" s="60">
        <f t="shared" si="86"/>
        <v>0</v>
      </c>
      <c r="CY59" s="60">
        <f t="shared" si="87"/>
        <v>0</v>
      </c>
      <c r="CZ59" s="60">
        <f t="shared" si="88"/>
        <v>0</v>
      </c>
      <c r="DA59" s="60">
        <f t="shared" si="89"/>
        <v>0</v>
      </c>
      <c r="DB59" s="60">
        <f t="shared" si="90"/>
        <v>0</v>
      </c>
      <c r="DC59" s="60">
        <f t="shared" si="91"/>
        <v>0</v>
      </c>
      <c r="DD59" s="60">
        <f t="shared" si="92"/>
        <v>0</v>
      </c>
      <c r="DE59" s="60">
        <f t="shared" si="93"/>
        <v>0</v>
      </c>
      <c r="DF59" s="54"/>
      <c r="DG59" s="21">
        <f t="shared" si="94"/>
        <v>0</v>
      </c>
      <c r="DH59" s="21">
        <f t="shared" si="95"/>
        <v>0</v>
      </c>
      <c r="DI59" s="21">
        <f t="shared" si="96"/>
        <v>0</v>
      </c>
      <c r="DJ59" s="21">
        <f t="shared" si="97"/>
        <v>0</v>
      </c>
      <c r="DK59" s="21">
        <f t="shared" si="98"/>
        <v>0</v>
      </c>
      <c r="DL59" s="21">
        <f t="shared" si="99"/>
        <v>0</v>
      </c>
      <c r="DM59" s="21">
        <f t="shared" si="100"/>
        <v>0</v>
      </c>
      <c r="DN59" s="21">
        <f t="shared" si="101"/>
        <v>0</v>
      </c>
      <c r="DO59" s="21">
        <f t="shared" si="102"/>
        <v>0</v>
      </c>
      <c r="DP59" s="21">
        <f t="shared" si="103"/>
        <v>0</v>
      </c>
      <c r="DQ59" s="21">
        <f t="shared" si="104"/>
        <v>0</v>
      </c>
      <c r="DR59" s="21">
        <f t="shared" si="105"/>
        <v>0</v>
      </c>
      <c r="DS59" s="21">
        <f t="shared" si="106"/>
        <v>0</v>
      </c>
      <c r="DT59" s="21">
        <f t="shared" si="107"/>
        <v>0</v>
      </c>
      <c r="DU59" s="21">
        <f t="shared" si="108"/>
        <v>0</v>
      </c>
      <c r="DV59" s="21">
        <f t="shared" si="109"/>
        <v>0</v>
      </c>
      <c r="DW59" s="16"/>
      <c r="DX59" s="60" t="e">
        <f t="shared" ca="1" si="205"/>
        <v>#NAME?</v>
      </c>
    </row>
    <row r="60" spans="1:128" s="19" customFormat="1" ht="16" customHeight="1">
      <c r="A60" s="18"/>
      <c r="B60" s="17" t="s">
        <v>438</v>
      </c>
      <c r="C60" s="16"/>
      <c r="D60" s="16"/>
      <c r="E60" s="16"/>
      <c r="F60" s="16"/>
      <c r="G60" s="16"/>
      <c r="H60" s="20">
        <v>22.6</v>
      </c>
      <c r="I60" s="20"/>
      <c r="J60" s="20">
        <v>10.27</v>
      </c>
      <c r="K60" s="20"/>
      <c r="L60" s="20"/>
      <c r="M60" s="20"/>
      <c r="N60" s="20"/>
      <c r="O60" s="20"/>
      <c r="P60" s="20"/>
      <c r="Q60" s="20"/>
      <c r="R60" s="20">
        <v>2.67</v>
      </c>
      <c r="S60" s="20">
        <v>3.4</v>
      </c>
      <c r="T60" s="20"/>
      <c r="U60" s="20"/>
      <c r="V60" s="20"/>
      <c r="W60" s="20"/>
      <c r="X60" s="20"/>
      <c r="Y60" s="20">
        <v>61.06</v>
      </c>
      <c r="Z60" s="20"/>
      <c r="AA60" s="20"/>
      <c r="AB60" s="55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55"/>
      <c r="AT60" s="20"/>
      <c r="AU60" s="20">
        <v>0</v>
      </c>
      <c r="AV60" s="20"/>
      <c r="AW60" s="11">
        <f t="shared" si="206"/>
        <v>30.605657599235432</v>
      </c>
      <c r="AX60" s="11">
        <f t="shared" si="207"/>
        <v>0</v>
      </c>
      <c r="AY60" s="11">
        <f t="shared" si="208"/>
        <v>13.361286533331397</v>
      </c>
      <c r="AZ60" s="11">
        <f t="shared" si="209"/>
        <v>0</v>
      </c>
      <c r="BA60" s="11">
        <f t="shared" si="210"/>
        <v>0</v>
      </c>
      <c r="BB60" s="11">
        <f t="shared" si="211"/>
        <v>0</v>
      </c>
      <c r="BC60" s="11">
        <f t="shared" si="212"/>
        <v>0</v>
      </c>
      <c r="BD60" s="11">
        <f t="shared" si="213"/>
        <v>0</v>
      </c>
      <c r="BE60" s="11">
        <f t="shared" si="214"/>
        <v>0</v>
      </c>
      <c r="BF60" s="11">
        <f t="shared" si="215"/>
        <v>0</v>
      </c>
      <c r="BG60" s="11">
        <f t="shared" si="216"/>
        <v>5.1597471341067109</v>
      </c>
      <c r="BH60" s="11">
        <f t="shared" si="217"/>
        <v>3.7689870110885457</v>
      </c>
      <c r="BI60" s="11">
        <f t="shared" si="218"/>
        <v>0</v>
      </c>
      <c r="BJ60" s="56">
        <f t="shared" si="219"/>
        <v>0</v>
      </c>
      <c r="BK60" s="11">
        <f t="shared" si="220"/>
        <v>0</v>
      </c>
      <c r="BL60" s="34">
        <f t="shared" si="221"/>
        <v>0</v>
      </c>
      <c r="BM60" s="11">
        <f t="shared" si="222"/>
        <v>0</v>
      </c>
      <c r="BN60" s="11">
        <f t="shared" si="223"/>
        <v>0</v>
      </c>
      <c r="BO60" s="11">
        <f t="shared" si="224"/>
        <v>47.10432172223792</v>
      </c>
      <c r="BP60" s="11">
        <f t="shared" si="225"/>
        <v>0</v>
      </c>
      <c r="BQ60" s="54"/>
      <c r="BR60" s="56">
        <f t="shared" si="226"/>
        <v>0</v>
      </c>
      <c r="BS60" s="56">
        <f t="shared" si="227"/>
        <v>0</v>
      </c>
      <c r="BT60" s="56">
        <f t="shared" si="228"/>
        <v>0</v>
      </c>
      <c r="BU60" s="56">
        <f t="shared" si="229"/>
        <v>0</v>
      </c>
      <c r="BV60" s="56">
        <f t="shared" si="230"/>
        <v>0</v>
      </c>
      <c r="BW60" s="56">
        <f t="shared" si="231"/>
        <v>0</v>
      </c>
      <c r="BX60" s="56">
        <f t="shared" si="232"/>
        <v>0</v>
      </c>
      <c r="BY60" s="56">
        <f t="shared" si="195"/>
        <v>0</v>
      </c>
      <c r="BZ60" s="56">
        <f t="shared" si="233"/>
        <v>0</v>
      </c>
      <c r="CA60" s="56">
        <f t="shared" si="234"/>
        <v>0</v>
      </c>
      <c r="CB60" s="56">
        <f t="shared" si="235"/>
        <v>0</v>
      </c>
      <c r="CC60" s="56">
        <f t="shared" si="236"/>
        <v>0</v>
      </c>
      <c r="CD60" s="56">
        <f t="shared" si="237"/>
        <v>0</v>
      </c>
      <c r="CE60" s="56">
        <f t="shared" si="238"/>
        <v>0</v>
      </c>
      <c r="CF60" s="56">
        <f t="shared" si="239"/>
        <v>0</v>
      </c>
      <c r="CG60" s="56">
        <f t="shared" si="240"/>
        <v>0</v>
      </c>
      <c r="CH60" s="54"/>
      <c r="CI60" s="11"/>
      <c r="CJ60" s="12" t="e">
        <f t="shared" ca="1" si="241"/>
        <v>#NAME?</v>
      </c>
      <c r="CK60" s="16"/>
      <c r="CL60" s="60">
        <f t="shared" si="74"/>
        <v>63.555418767529147</v>
      </c>
      <c r="CM60" s="60">
        <f t="shared" si="75"/>
        <v>0</v>
      </c>
      <c r="CN60" s="60">
        <f t="shared" si="76"/>
        <v>24.50528976389489</v>
      </c>
      <c r="CO60" s="60">
        <f t="shared" si="77"/>
        <v>0</v>
      </c>
      <c r="CP60" s="60">
        <f t="shared" si="78"/>
        <v>0</v>
      </c>
      <c r="CQ60" s="60">
        <f t="shared" si="79"/>
        <v>0</v>
      </c>
      <c r="CR60" s="60">
        <f t="shared" si="80"/>
        <v>0</v>
      </c>
      <c r="CS60" s="60">
        <f t="shared" si="81"/>
        <v>0</v>
      </c>
      <c r="CT60" s="60">
        <f t="shared" si="82"/>
        <v>0</v>
      </c>
      <c r="CU60" s="60">
        <f t="shared" si="83"/>
        <v>0</v>
      </c>
      <c r="CV60" s="60">
        <f t="shared" si="84"/>
        <v>0</v>
      </c>
      <c r="CW60" s="60">
        <f t="shared" si="85"/>
        <v>7.0077942301613811</v>
      </c>
      <c r="CX60" s="60">
        <f t="shared" si="86"/>
        <v>4.9314972384145745</v>
      </c>
      <c r="CY60" s="60">
        <f t="shared" si="87"/>
        <v>0</v>
      </c>
      <c r="CZ60" s="60">
        <f t="shared" si="88"/>
        <v>0</v>
      </c>
      <c r="DA60" s="60">
        <f t="shared" si="89"/>
        <v>0</v>
      </c>
      <c r="DB60" s="60">
        <f t="shared" si="90"/>
        <v>0</v>
      </c>
      <c r="DC60" s="60">
        <f t="shared" si="91"/>
        <v>0</v>
      </c>
      <c r="DD60" s="60">
        <f t="shared" si="92"/>
        <v>0</v>
      </c>
      <c r="DE60" s="60">
        <f t="shared" si="93"/>
        <v>0</v>
      </c>
      <c r="DF60" s="54"/>
      <c r="DG60" s="21">
        <f t="shared" si="94"/>
        <v>0</v>
      </c>
      <c r="DH60" s="21">
        <f t="shared" si="95"/>
        <v>0</v>
      </c>
      <c r="DI60" s="21">
        <f t="shared" si="96"/>
        <v>0</v>
      </c>
      <c r="DJ60" s="21">
        <f t="shared" si="97"/>
        <v>0</v>
      </c>
      <c r="DK60" s="21">
        <f t="shared" si="98"/>
        <v>0</v>
      </c>
      <c r="DL60" s="21">
        <f t="shared" si="99"/>
        <v>0</v>
      </c>
      <c r="DM60" s="21">
        <f t="shared" si="100"/>
        <v>0</v>
      </c>
      <c r="DN60" s="21">
        <f t="shared" si="101"/>
        <v>0</v>
      </c>
      <c r="DO60" s="21">
        <f t="shared" si="102"/>
        <v>0</v>
      </c>
      <c r="DP60" s="21">
        <f t="shared" si="103"/>
        <v>0</v>
      </c>
      <c r="DQ60" s="21">
        <f t="shared" si="104"/>
        <v>0</v>
      </c>
      <c r="DR60" s="21">
        <f t="shared" si="105"/>
        <v>0</v>
      </c>
      <c r="DS60" s="21">
        <f t="shared" si="106"/>
        <v>0</v>
      </c>
      <c r="DT60" s="21">
        <f t="shared" si="107"/>
        <v>0</v>
      </c>
      <c r="DU60" s="21">
        <f t="shared" si="108"/>
        <v>0</v>
      </c>
      <c r="DV60" s="21">
        <f t="shared" si="109"/>
        <v>0</v>
      </c>
      <c r="DW60" s="16"/>
      <c r="DX60" s="60" t="e">
        <f t="shared" ca="1" si="205"/>
        <v>#NAME?</v>
      </c>
    </row>
    <row r="61" spans="1:128" s="19" customFormat="1" ht="16" customHeight="1">
      <c r="A61" s="18"/>
      <c r="B61" s="17" t="s">
        <v>439</v>
      </c>
      <c r="C61" s="16"/>
      <c r="D61" s="16"/>
      <c r="E61" s="16"/>
      <c r="F61" s="16"/>
      <c r="G61" s="16"/>
      <c r="H61" s="20">
        <v>18.3</v>
      </c>
      <c r="I61" s="20">
        <v>0.25</v>
      </c>
      <c r="J61" s="20">
        <v>9.17</v>
      </c>
      <c r="K61" s="20"/>
      <c r="L61" s="20">
        <v>1.98</v>
      </c>
      <c r="M61" s="20"/>
      <c r="N61" s="20"/>
      <c r="O61" s="20">
        <v>1.94</v>
      </c>
      <c r="P61" s="20"/>
      <c r="Q61" s="20"/>
      <c r="R61" s="20">
        <v>5.55</v>
      </c>
      <c r="S61" s="20">
        <v>0.86</v>
      </c>
      <c r="T61" s="20">
        <v>1.39</v>
      </c>
      <c r="U61" s="20">
        <v>0.73</v>
      </c>
      <c r="V61" s="20"/>
      <c r="W61" s="20"/>
      <c r="X61" s="20"/>
      <c r="Y61" s="20">
        <v>59.58</v>
      </c>
      <c r="Z61" s="20"/>
      <c r="AA61" s="20"/>
      <c r="AB61" s="55"/>
      <c r="AC61" s="20"/>
      <c r="AD61" s="20"/>
      <c r="AE61" s="20"/>
      <c r="AF61" s="20"/>
      <c r="AG61" s="20"/>
      <c r="AH61" s="20">
        <v>0.25</v>
      </c>
      <c r="AI61" s="20"/>
      <c r="AJ61" s="20"/>
      <c r="AK61" s="20"/>
      <c r="AL61" s="20"/>
      <c r="AM61" s="20"/>
      <c r="AN61" s="20"/>
      <c r="AO61" s="20"/>
      <c r="AP61" s="20"/>
      <c r="AQ61" s="20"/>
      <c r="AS61" s="55"/>
      <c r="AT61" s="20"/>
      <c r="AU61" s="20">
        <v>0</v>
      </c>
      <c r="AV61" s="20"/>
      <c r="AW61" s="11">
        <f t="shared" si="206"/>
        <v>22.78960726297769</v>
      </c>
      <c r="AX61" s="11">
        <f t="shared" si="207"/>
        <v>0.5306153501300882</v>
      </c>
      <c r="AY61" s="11">
        <f t="shared" si="208"/>
        <v>10.970834024409584</v>
      </c>
      <c r="AZ61" s="11">
        <f t="shared" si="209"/>
        <v>0</v>
      </c>
      <c r="BA61" s="11">
        <f t="shared" si="210"/>
        <v>4.9029004676682684</v>
      </c>
      <c r="BB61" s="11">
        <f t="shared" si="211"/>
        <v>0</v>
      </c>
      <c r="BC61" s="11">
        <f t="shared" si="212"/>
        <v>0</v>
      </c>
      <c r="BD61" s="11">
        <f t="shared" si="213"/>
        <v>2.0907444213950219</v>
      </c>
      <c r="BE61" s="11">
        <f t="shared" si="214"/>
        <v>0</v>
      </c>
      <c r="BF61" s="11">
        <f t="shared" si="215"/>
        <v>0</v>
      </c>
      <c r="BG61" s="11">
        <f t="shared" si="216"/>
        <v>9.8628542514843964</v>
      </c>
      <c r="BH61" s="11">
        <f t="shared" si="217"/>
        <v>0.87667101940932735</v>
      </c>
      <c r="BI61" s="11">
        <f t="shared" si="218"/>
        <v>2.4097737330643496</v>
      </c>
      <c r="BJ61" s="56">
        <f t="shared" si="219"/>
        <v>1.0025831662721703</v>
      </c>
      <c r="BK61" s="11">
        <f t="shared" si="220"/>
        <v>0</v>
      </c>
      <c r="BL61" s="34">
        <f t="shared" si="221"/>
        <v>0</v>
      </c>
      <c r="BM61" s="11">
        <f t="shared" si="222"/>
        <v>0</v>
      </c>
      <c r="BN61" s="11">
        <f t="shared" si="223"/>
        <v>0</v>
      </c>
      <c r="BO61" s="11">
        <f t="shared" si="224"/>
        <v>42.266562509407294</v>
      </c>
      <c r="BP61" s="11">
        <f t="shared" si="225"/>
        <v>0</v>
      </c>
      <c r="BQ61" s="54"/>
      <c r="BR61" s="56">
        <f t="shared" si="226"/>
        <v>0</v>
      </c>
      <c r="BS61" s="56">
        <f t="shared" si="227"/>
        <v>0</v>
      </c>
      <c r="BT61" s="56">
        <f t="shared" si="228"/>
        <v>0</v>
      </c>
      <c r="BU61" s="56">
        <f t="shared" si="229"/>
        <v>0</v>
      </c>
      <c r="BV61" s="56">
        <f t="shared" si="230"/>
        <v>0</v>
      </c>
      <c r="BW61" s="56">
        <f t="shared" si="231"/>
        <v>2.2968537937818176</v>
      </c>
      <c r="BX61" s="56">
        <f t="shared" si="232"/>
        <v>0</v>
      </c>
      <c r="BY61" s="56">
        <f t="shared" si="195"/>
        <v>0</v>
      </c>
      <c r="BZ61" s="56">
        <f t="shared" si="233"/>
        <v>0</v>
      </c>
      <c r="CA61" s="56">
        <f t="shared" si="234"/>
        <v>0</v>
      </c>
      <c r="CB61" s="56">
        <f t="shared" si="235"/>
        <v>0</v>
      </c>
      <c r="CC61" s="56">
        <f t="shared" si="236"/>
        <v>0</v>
      </c>
      <c r="CD61" s="56">
        <f t="shared" si="237"/>
        <v>0</v>
      </c>
      <c r="CE61" s="56">
        <f t="shared" si="238"/>
        <v>0</v>
      </c>
      <c r="CF61" s="56">
        <f t="shared" si="239"/>
        <v>0</v>
      </c>
      <c r="CG61" s="56">
        <f t="shared" si="240"/>
        <v>0</v>
      </c>
      <c r="CH61" s="54"/>
      <c r="CI61" s="11"/>
      <c r="CJ61" s="12" t="e">
        <f t="shared" ca="1" si="241"/>
        <v>#NAME?</v>
      </c>
      <c r="CK61" s="16"/>
      <c r="CL61" s="60">
        <f t="shared" si="74"/>
        <v>47.426843689491584</v>
      </c>
      <c r="CM61" s="60">
        <f t="shared" si="75"/>
        <v>0.86122422645294161</v>
      </c>
      <c r="CN61" s="60">
        <f t="shared" si="76"/>
        <v>20.164512266806604</v>
      </c>
      <c r="CO61" s="60">
        <f t="shared" si="77"/>
        <v>0</v>
      </c>
      <c r="CP61" s="60">
        <f t="shared" si="78"/>
        <v>0</v>
      </c>
      <c r="CQ61" s="60">
        <f t="shared" si="79"/>
        <v>6.1357829756875049</v>
      </c>
      <c r="CR61" s="60">
        <f t="shared" si="80"/>
        <v>6.1357829756875049</v>
      </c>
      <c r="CS61" s="60">
        <f t="shared" si="81"/>
        <v>0</v>
      </c>
      <c r="CT61" s="60">
        <f t="shared" si="82"/>
        <v>3.372594875042755</v>
      </c>
      <c r="CU61" s="60">
        <f t="shared" si="83"/>
        <v>0</v>
      </c>
      <c r="CV61" s="60">
        <f t="shared" si="84"/>
        <v>0</v>
      </c>
      <c r="CW61" s="60">
        <f t="shared" si="85"/>
        <v>13.424312411025916</v>
      </c>
      <c r="CX61" s="60">
        <f t="shared" si="86"/>
        <v>1.1495485449362961</v>
      </c>
      <c r="CY61" s="60">
        <f t="shared" si="87"/>
        <v>2.8237845730748048</v>
      </c>
      <c r="CZ61" s="60">
        <f t="shared" si="88"/>
        <v>2.2346626021834894</v>
      </c>
      <c r="DA61" s="60">
        <f t="shared" si="89"/>
        <v>0</v>
      </c>
      <c r="DB61" s="60">
        <f t="shared" si="90"/>
        <v>0</v>
      </c>
      <c r="DC61" s="60">
        <f t="shared" si="91"/>
        <v>0</v>
      </c>
      <c r="DD61" s="60">
        <f t="shared" si="92"/>
        <v>0</v>
      </c>
      <c r="DE61" s="60">
        <f t="shared" si="93"/>
        <v>0</v>
      </c>
      <c r="DF61" s="54"/>
      <c r="DG61" s="21">
        <f t="shared" si="94"/>
        <v>0</v>
      </c>
      <c r="DH61" s="21">
        <f t="shared" si="95"/>
        <v>0</v>
      </c>
      <c r="DI61" s="21">
        <f t="shared" si="96"/>
        <v>0</v>
      </c>
      <c r="DJ61" s="21">
        <f t="shared" si="97"/>
        <v>0</v>
      </c>
      <c r="DK61" s="21">
        <f t="shared" si="98"/>
        <v>0</v>
      </c>
      <c r="DL61" s="21">
        <f t="shared" si="99"/>
        <v>2.4067338352981098</v>
      </c>
      <c r="DM61" s="21">
        <f t="shared" si="100"/>
        <v>0</v>
      </c>
      <c r="DN61" s="21">
        <f t="shared" si="101"/>
        <v>0</v>
      </c>
      <c r="DO61" s="21">
        <f t="shared" si="102"/>
        <v>0</v>
      </c>
      <c r="DP61" s="21">
        <f t="shared" si="103"/>
        <v>0</v>
      </c>
      <c r="DQ61" s="21">
        <f t="shared" si="104"/>
        <v>0</v>
      </c>
      <c r="DR61" s="21">
        <f t="shared" si="105"/>
        <v>0</v>
      </c>
      <c r="DS61" s="21">
        <f t="shared" si="106"/>
        <v>0</v>
      </c>
      <c r="DT61" s="21">
        <f t="shared" si="107"/>
        <v>0</v>
      </c>
      <c r="DU61" s="21">
        <f t="shared" si="108"/>
        <v>0</v>
      </c>
      <c r="DV61" s="21">
        <f t="shared" si="109"/>
        <v>0</v>
      </c>
      <c r="DW61" s="16"/>
      <c r="DX61" s="60" t="e">
        <f t="shared" ca="1" si="205"/>
        <v>#NAME?</v>
      </c>
    </row>
    <row r="62" spans="1:128" s="19" customFormat="1" ht="16" customHeight="1">
      <c r="A62" s="18"/>
      <c r="B62" s="17" t="s">
        <v>440</v>
      </c>
      <c r="C62" s="16"/>
      <c r="D62" s="16"/>
      <c r="E62" s="16"/>
      <c r="F62" s="16"/>
      <c r="G62" s="16"/>
      <c r="H62" s="20">
        <v>11.36</v>
      </c>
      <c r="I62" s="20"/>
      <c r="J62" s="20">
        <v>3.33</v>
      </c>
      <c r="K62" s="20"/>
      <c r="L62" s="20">
        <v>1.85</v>
      </c>
      <c r="M62" s="20"/>
      <c r="N62" s="20"/>
      <c r="O62" s="20">
        <v>1.2</v>
      </c>
      <c r="P62" s="20"/>
      <c r="Q62" s="20"/>
      <c r="R62" s="20">
        <v>12.8</v>
      </c>
      <c r="S62" s="20">
        <v>1.43</v>
      </c>
      <c r="T62" s="20">
        <v>1.07</v>
      </c>
      <c r="U62" s="20">
        <v>8.34</v>
      </c>
      <c r="V62" s="20"/>
      <c r="W62" s="20"/>
      <c r="X62" s="20"/>
      <c r="Y62" s="20">
        <v>58.62</v>
      </c>
      <c r="Z62" s="20"/>
      <c r="AA62" s="20"/>
      <c r="AB62" s="55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55"/>
      <c r="AT62" s="20"/>
      <c r="AU62" s="20">
        <v>0</v>
      </c>
      <c r="AV62" s="20"/>
      <c r="AW62" s="11">
        <f t="shared" si="206"/>
        <v>13.721038979435132</v>
      </c>
      <c r="AX62" s="11">
        <f t="shared" si="207"/>
        <v>0</v>
      </c>
      <c r="AY62" s="11">
        <f t="shared" si="208"/>
        <v>3.8640030279333684</v>
      </c>
      <c r="AZ62" s="11">
        <f t="shared" si="209"/>
        <v>0</v>
      </c>
      <c r="BA62" s="11">
        <f t="shared" si="210"/>
        <v>4.4430636051424921</v>
      </c>
      <c r="BB62" s="11">
        <f t="shared" si="211"/>
        <v>0</v>
      </c>
      <c r="BC62" s="11">
        <f t="shared" si="212"/>
        <v>0</v>
      </c>
      <c r="BD62" s="11">
        <f t="shared" si="213"/>
        <v>1.2543056491552236</v>
      </c>
      <c r="BE62" s="11">
        <f t="shared" si="214"/>
        <v>0</v>
      </c>
      <c r="BF62" s="11">
        <f t="shared" si="215"/>
        <v>0</v>
      </c>
      <c r="BG62" s="11">
        <f t="shared" si="216"/>
        <v>22.061879967345238</v>
      </c>
      <c r="BH62" s="11">
        <f t="shared" si="217"/>
        <v>1.413829866802006</v>
      </c>
      <c r="BI62" s="11">
        <f t="shared" si="218"/>
        <v>1.7991532559052077</v>
      </c>
      <c r="BJ62" s="56">
        <f t="shared" si="219"/>
        <v>11.109295385011988</v>
      </c>
      <c r="BK62" s="11">
        <f t="shared" si="220"/>
        <v>0</v>
      </c>
      <c r="BL62" s="34">
        <f t="shared" si="221"/>
        <v>0</v>
      </c>
      <c r="BM62" s="11">
        <f t="shared" si="222"/>
        <v>0</v>
      </c>
      <c r="BN62" s="11">
        <f t="shared" si="223"/>
        <v>0</v>
      </c>
      <c r="BO62" s="11">
        <f t="shared" si="224"/>
        <v>40.333430263269349</v>
      </c>
      <c r="BP62" s="11">
        <f t="shared" si="225"/>
        <v>0</v>
      </c>
      <c r="BQ62" s="54"/>
      <c r="BR62" s="56">
        <f t="shared" si="226"/>
        <v>0</v>
      </c>
      <c r="BS62" s="56">
        <f t="shared" si="227"/>
        <v>0</v>
      </c>
      <c r="BT62" s="56">
        <f t="shared" si="228"/>
        <v>0</v>
      </c>
      <c r="BU62" s="56">
        <f t="shared" si="229"/>
        <v>0</v>
      </c>
      <c r="BV62" s="56">
        <f t="shared" si="230"/>
        <v>0</v>
      </c>
      <c r="BW62" s="56">
        <f t="shared" si="231"/>
        <v>0</v>
      </c>
      <c r="BX62" s="56">
        <f t="shared" si="232"/>
        <v>0</v>
      </c>
      <c r="BY62" s="56">
        <f t="shared" si="195"/>
        <v>0</v>
      </c>
      <c r="BZ62" s="56">
        <f t="shared" si="233"/>
        <v>0</v>
      </c>
      <c r="CA62" s="56">
        <f t="shared" si="234"/>
        <v>0</v>
      </c>
      <c r="CB62" s="56">
        <f t="shared" si="235"/>
        <v>0</v>
      </c>
      <c r="CC62" s="56">
        <f t="shared" si="236"/>
        <v>0</v>
      </c>
      <c r="CD62" s="56">
        <f t="shared" si="237"/>
        <v>0</v>
      </c>
      <c r="CE62" s="56">
        <f t="shared" si="238"/>
        <v>0</v>
      </c>
      <c r="CF62" s="56">
        <f t="shared" si="239"/>
        <v>0</v>
      </c>
      <c r="CG62" s="56">
        <f t="shared" si="240"/>
        <v>0</v>
      </c>
      <c r="CH62" s="54"/>
      <c r="CI62" s="11"/>
      <c r="CJ62" s="12" t="e">
        <f t="shared" ca="1" si="241"/>
        <v>#NAME?</v>
      </c>
      <c r="CK62" s="16"/>
      <c r="CL62" s="60">
        <f t="shared" si="74"/>
        <v>27.996703419417894</v>
      </c>
      <c r="CM62" s="60">
        <f t="shared" si="75"/>
        <v>0</v>
      </c>
      <c r="CN62" s="60">
        <f t="shared" si="76"/>
        <v>6.9633472290542082</v>
      </c>
      <c r="CO62" s="60">
        <f t="shared" si="77"/>
        <v>0</v>
      </c>
      <c r="CP62" s="60">
        <f t="shared" si="78"/>
        <v>0</v>
      </c>
      <c r="CQ62" s="60">
        <f t="shared" si="79"/>
        <v>5.4517001416028403</v>
      </c>
      <c r="CR62" s="60">
        <f t="shared" si="80"/>
        <v>5.4517001416028403</v>
      </c>
      <c r="CS62" s="60">
        <f t="shared" si="81"/>
        <v>0</v>
      </c>
      <c r="CT62" s="60">
        <f t="shared" si="82"/>
        <v>1.9838056555614725</v>
      </c>
      <c r="CU62" s="60">
        <f t="shared" si="83"/>
        <v>0</v>
      </c>
      <c r="CV62" s="60">
        <f t="shared" si="84"/>
        <v>0</v>
      </c>
      <c r="CW62" s="60">
        <f t="shared" si="85"/>
        <v>29.441807528627944</v>
      </c>
      <c r="CX62" s="60">
        <f t="shared" si="86"/>
        <v>1.8176921618433615</v>
      </c>
      <c r="CY62" s="60">
        <f t="shared" si="87"/>
        <v>2.0670737453525834</v>
      </c>
      <c r="CZ62" s="60">
        <f t="shared" si="88"/>
        <v>24.277870118539695</v>
      </c>
      <c r="DA62" s="60">
        <f t="shared" si="89"/>
        <v>0</v>
      </c>
      <c r="DB62" s="60">
        <f t="shared" si="90"/>
        <v>0</v>
      </c>
      <c r="DC62" s="60">
        <f t="shared" si="91"/>
        <v>0</v>
      </c>
      <c r="DD62" s="60">
        <f t="shared" si="92"/>
        <v>0</v>
      </c>
      <c r="DE62" s="60">
        <f t="shared" si="93"/>
        <v>0</v>
      </c>
      <c r="DF62" s="54"/>
      <c r="DG62" s="21">
        <f t="shared" si="94"/>
        <v>0</v>
      </c>
      <c r="DH62" s="21">
        <f t="shared" si="95"/>
        <v>0</v>
      </c>
      <c r="DI62" s="21">
        <f t="shared" si="96"/>
        <v>0</v>
      </c>
      <c r="DJ62" s="21">
        <f t="shared" si="97"/>
        <v>0</v>
      </c>
      <c r="DK62" s="21">
        <f t="shared" si="98"/>
        <v>0</v>
      </c>
      <c r="DL62" s="21">
        <f t="shared" si="99"/>
        <v>0</v>
      </c>
      <c r="DM62" s="21">
        <f t="shared" si="100"/>
        <v>0</v>
      </c>
      <c r="DN62" s="21">
        <f t="shared" si="101"/>
        <v>0</v>
      </c>
      <c r="DO62" s="21">
        <f t="shared" si="102"/>
        <v>0</v>
      </c>
      <c r="DP62" s="21">
        <f t="shared" si="103"/>
        <v>0</v>
      </c>
      <c r="DQ62" s="21">
        <f t="shared" si="104"/>
        <v>0</v>
      </c>
      <c r="DR62" s="21">
        <f t="shared" si="105"/>
        <v>0</v>
      </c>
      <c r="DS62" s="21">
        <f t="shared" si="106"/>
        <v>0</v>
      </c>
      <c r="DT62" s="21">
        <f t="shared" si="107"/>
        <v>0</v>
      </c>
      <c r="DU62" s="21">
        <f t="shared" si="108"/>
        <v>0</v>
      </c>
      <c r="DV62" s="21">
        <f t="shared" si="109"/>
        <v>0</v>
      </c>
      <c r="DW62" s="16"/>
      <c r="DX62" s="60" t="e">
        <f t="shared" ca="1" si="205"/>
        <v>#NAME?</v>
      </c>
    </row>
    <row r="63" spans="1:128" s="19" customFormat="1" ht="16" customHeight="1">
      <c r="A63" s="18"/>
      <c r="B63" s="17" t="s">
        <v>441</v>
      </c>
      <c r="C63" s="16"/>
      <c r="D63" s="16"/>
      <c r="E63" s="16"/>
      <c r="F63" s="16"/>
      <c r="G63" s="16"/>
      <c r="H63" s="20">
        <v>11.09</v>
      </c>
      <c r="I63" s="20"/>
      <c r="J63" s="20">
        <v>4.09</v>
      </c>
      <c r="K63" s="20"/>
      <c r="L63" s="20">
        <v>1.86</v>
      </c>
      <c r="M63" s="20"/>
      <c r="N63" s="20"/>
      <c r="O63" s="20">
        <v>1.86</v>
      </c>
      <c r="P63" s="20"/>
      <c r="Q63" s="20"/>
      <c r="R63" s="20">
        <v>14.52</v>
      </c>
      <c r="S63" s="20"/>
      <c r="T63" s="20">
        <v>1.5</v>
      </c>
      <c r="U63" s="20">
        <v>8.2200000000000006</v>
      </c>
      <c r="V63" s="20"/>
      <c r="W63" s="20"/>
      <c r="X63" s="20"/>
      <c r="Y63" s="20">
        <v>56.86</v>
      </c>
      <c r="Z63" s="20"/>
      <c r="AA63" s="20"/>
      <c r="AB63" s="55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55"/>
      <c r="AT63" s="20"/>
      <c r="AU63" s="20">
        <v>0</v>
      </c>
      <c r="AV63" s="20"/>
      <c r="AW63" s="11">
        <f t="shared" si="206"/>
        <v>13.11009410393269</v>
      </c>
      <c r="AX63" s="11">
        <f t="shared" si="207"/>
        <v>0</v>
      </c>
      <c r="AY63" s="11">
        <f t="shared" si="208"/>
        <v>4.6449616077751488</v>
      </c>
      <c r="AZ63" s="11">
        <f t="shared" si="209"/>
        <v>0</v>
      </c>
      <c r="BA63" s="11">
        <f t="shared" si="210"/>
        <v>4.3720925076650774</v>
      </c>
      <c r="BB63" s="11">
        <f t="shared" si="211"/>
        <v>0</v>
      </c>
      <c r="BC63" s="11">
        <f t="shared" si="212"/>
        <v>0</v>
      </c>
      <c r="BD63" s="11">
        <f t="shared" si="213"/>
        <v>1.9028329912937545</v>
      </c>
      <c r="BE63" s="11">
        <f t="shared" si="214"/>
        <v>0</v>
      </c>
      <c r="BF63" s="11">
        <f t="shared" si="215"/>
        <v>0</v>
      </c>
      <c r="BG63" s="11">
        <f t="shared" si="216"/>
        <v>24.494284637127905</v>
      </c>
      <c r="BH63" s="11">
        <f t="shared" si="217"/>
        <v>0</v>
      </c>
      <c r="BI63" s="11">
        <f t="shared" si="218"/>
        <v>2.4685460692244594</v>
      </c>
      <c r="BJ63" s="56">
        <f t="shared" si="219"/>
        <v>10.716621137476123</v>
      </c>
      <c r="BK63" s="11">
        <f t="shared" si="220"/>
        <v>0</v>
      </c>
      <c r="BL63" s="34">
        <f t="shared" si="221"/>
        <v>0</v>
      </c>
      <c r="BM63" s="11">
        <f t="shared" si="222"/>
        <v>0</v>
      </c>
      <c r="BN63" s="11">
        <f t="shared" si="223"/>
        <v>0</v>
      </c>
      <c r="BO63" s="11">
        <f t="shared" si="224"/>
        <v>38.290566945504843</v>
      </c>
      <c r="BP63" s="11">
        <f t="shared" si="225"/>
        <v>0</v>
      </c>
      <c r="BQ63" s="54"/>
      <c r="BR63" s="56">
        <f t="shared" si="226"/>
        <v>0</v>
      </c>
      <c r="BS63" s="56">
        <f t="shared" si="227"/>
        <v>0</v>
      </c>
      <c r="BT63" s="56">
        <f t="shared" si="228"/>
        <v>0</v>
      </c>
      <c r="BU63" s="56">
        <f t="shared" si="229"/>
        <v>0</v>
      </c>
      <c r="BV63" s="56">
        <f t="shared" si="230"/>
        <v>0</v>
      </c>
      <c r="BW63" s="56">
        <f t="shared" si="231"/>
        <v>0</v>
      </c>
      <c r="BX63" s="56">
        <f t="shared" si="232"/>
        <v>0</v>
      </c>
      <c r="BY63" s="56">
        <f t="shared" si="195"/>
        <v>0</v>
      </c>
      <c r="BZ63" s="56">
        <f t="shared" si="233"/>
        <v>0</v>
      </c>
      <c r="CA63" s="56">
        <f t="shared" si="234"/>
        <v>0</v>
      </c>
      <c r="CB63" s="56">
        <f t="shared" si="235"/>
        <v>0</v>
      </c>
      <c r="CC63" s="56">
        <f t="shared" si="236"/>
        <v>0</v>
      </c>
      <c r="CD63" s="56">
        <f t="shared" si="237"/>
        <v>0</v>
      </c>
      <c r="CE63" s="56">
        <f t="shared" si="238"/>
        <v>0</v>
      </c>
      <c r="CF63" s="56">
        <f t="shared" si="239"/>
        <v>0</v>
      </c>
      <c r="CG63" s="56">
        <f t="shared" si="240"/>
        <v>0</v>
      </c>
      <c r="CH63" s="54"/>
      <c r="CI63" s="11"/>
      <c r="CJ63" s="12" t="e">
        <f t="shared" ca="1" si="241"/>
        <v>#NAME?</v>
      </c>
      <c r="CK63" s="16"/>
      <c r="CL63" s="60">
        <f t="shared" si="74"/>
        <v>26.113286380435223</v>
      </c>
      <c r="CM63" s="60">
        <f t="shared" si="75"/>
        <v>0</v>
      </c>
      <c r="CN63" s="60">
        <f t="shared" si="76"/>
        <v>8.1714390669709704</v>
      </c>
      <c r="CO63" s="60">
        <f t="shared" si="77"/>
        <v>0</v>
      </c>
      <c r="CP63" s="60">
        <f t="shared" si="78"/>
        <v>0</v>
      </c>
      <c r="CQ63" s="60">
        <f t="shared" si="79"/>
        <v>5.2369038034034254</v>
      </c>
      <c r="CR63" s="60">
        <f t="shared" si="80"/>
        <v>5.2369038034034254</v>
      </c>
      <c r="CS63" s="60">
        <f t="shared" si="81"/>
        <v>0</v>
      </c>
      <c r="CT63" s="60">
        <f t="shared" si="82"/>
        <v>2.9378677536380442</v>
      </c>
      <c r="CU63" s="60">
        <f t="shared" si="83"/>
        <v>0</v>
      </c>
      <c r="CV63" s="60">
        <f t="shared" si="84"/>
        <v>0</v>
      </c>
      <c r="CW63" s="60">
        <f t="shared" si="85"/>
        <v>31.909686403513994</v>
      </c>
      <c r="CX63" s="60">
        <f t="shared" si="86"/>
        <v>0</v>
      </c>
      <c r="CY63" s="60">
        <f t="shared" si="87"/>
        <v>2.7686296937797854</v>
      </c>
      <c r="CZ63" s="60">
        <f t="shared" si="88"/>
        <v>22.862186898258564</v>
      </c>
      <c r="DA63" s="60">
        <f t="shared" si="89"/>
        <v>0</v>
      </c>
      <c r="DB63" s="60">
        <f t="shared" si="90"/>
        <v>0</v>
      </c>
      <c r="DC63" s="60">
        <f t="shared" si="91"/>
        <v>0</v>
      </c>
      <c r="DD63" s="60">
        <f t="shared" si="92"/>
        <v>0</v>
      </c>
      <c r="DE63" s="60">
        <f t="shared" si="93"/>
        <v>0</v>
      </c>
      <c r="DF63" s="54"/>
      <c r="DG63" s="21">
        <f t="shared" si="94"/>
        <v>0</v>
      </c>
      <c r="DH63" s="21">
        <f t="shared" si="95"/>
        <v>0</v>
      </c>
      <c r="DI63" s="21">
        <f t="shared" si="96"/>
        <v>0</v>
      </c>
      <c r="DJ63" s="21">
        <f t="shared" si="97"/>
        <v>0</v>
      </c>
      <c r="DK63" s="21">
        <f t="shared" si="98"/>
        <v>0</v>
      </c>
      <c r="DL63" s="21">
        <f t="shared" si="99"/>
        <v>0</v>
      </c>
      <c r="DM63" s="21">
        <f t="shared" si="100"/>
        <v>0</v>
      </c>
      <c r="DN63" s="21">
        <f t="shared" si="101"/>
        <v>0</v>
      </c>
      <c r="DO63" s="21">
        <f t="shared" si="102"/>
        <v>0</v>
      </c>
      <c r="DP63" s="21">
        <f t="shared" si="103"/>
        <v>0</v>
      </c>
      <c r="DQ63" s="21">
        <f t="shared" si="104"/>
        <v>0</v>
      </c>
      <c r="DR63" s="21">
        <f t="shared" si="105"/>
        <v>0</v>
      </c>
      <c r="DS63" s="21">
        <f t="shared" si="106"/>
        <v>0</v>
      </c>
      <c r="DT63" s="21">
        <f t="shared" si="107"/>
        <v>0</v>
      </c>
      <c r="DU63" s="21">
        <f t="shared" si="108"/>
        <v>0</v>
      </c>
      <c r="DV63" s="21">
        <f t="shared" si="109"/>
        <v>0</v>
      </c>
      <c r="DW63" s="16"/>
      <c r="DX63" s="60" t="e">
        <f t="shared" ca="1" si="205"/>
        <v>#NAME?</v>
      </c>
    </row>
    <row r="64" spans="1:128" s="19" customFormat="1" ht="16" customHeight="1">
      <c r="A64" s="18"/>
      <c r="B64" s="17"/>
      <c r="C64" s="16"/>
      <c r="D64" s="16"/>
      <c r="E64" s="16"/>
      <c r="F64" s="16"/>
      <c r="G64" s="16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/>
      <c r="U64"/>
      <c r="V64"/>
      <c r="W64"/>
      <c r="X64"/>
      <c r="Y64"/>
      <c r="Z64" s="16"/>
      <c r="AA64" s="16"/>
      <c r="AB64" s="55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S64" s="55"/>
      <c r="AT64"/>
      <c r="AU64" s="41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/>
      <c r="BJ64"/>
      <c r="BK64"/>
      <c r="BL64"/>
      <c r="BM64"/>
      <c r="BN64"/>
      <c r="BO64"/>
      <c r="BP64"/>
      <c r="BQ64" s="55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H64" s="55"/>
      <c r="CI64"/>
      <c r="CJ64" s="16"/>
      <c r="CK64" s="16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54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X64" s="28"/>
    </row>
    <row r="65" spans="1:128" s="19" customFormat="1" ht="16" customHeight="1">
      <c r="A65" s="18"/>
      <c r="B65" s="17" t="s">
        <v>442</v>
      </c>
      <c r="C65" s="16"/>
      <c r="D65" s="16"/>
      <c r="E65" s="16"/>
      <c r="F65" s="16"/>
      <c r="G65" s="16"/>
      <c r="H65" s="20"/>
      <c r="I65" s="20"/>
      <c r="J65" s="20">
        <v>1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>
        <v>1</v>
      </c>
      <c r="V65" s="20"/>
      <c r="W65" s="20"/>
      <c r="X65" s="20"/>
      <c r="Y65" s="20">
        <v>4</v>
      </c>
      <c r="Z65" s="20"/>
      <c r="AA65" s="20"/>
      <c r="AB65" s="55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55"/>
      <c r="AT65" s="20"/>
      <c r="AU65" s="20">
        <v>0</v>
      </c>
      <c r="AV65" s="20"/>
      <c r="AW65" s="11">
        <f>28.0855*H65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AX65" s="11">
        <f>I65*47.867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AY65" s="11">
        <f>J65*26.981539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22.124847196177104</v>
      </c>
      <c r="AZ65" s="11">
        <f>K65*51.9961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A65" s="11">
        <f>L65*55.845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B65" s="11">
        <f>M66*55.845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C65" s="11">
        <f>N65*54.938044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D65" s="11">
        <f>O65*24.305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E65" s="11">
        <f>P65*58.6934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F65" s="11">
        <f>Q65*65.38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G65" s="11">
        <f>R65*40.078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H65" s="11">
        <f>S65*22.989769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I65" s="11">
        <f>T65*39.0983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J65" s="56">
        <f>U65*30.973762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25.398467868743772</v>
      </c>
      <c r="BK65" s="11">
        <f>V65*32.065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L65" s="34">
        <f>W65*18.9984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M65" s="11">
        <f>X65*35.453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N65" s="11">
        <f>AA65*12.011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O65" s="11">
        <f>Y65*15.999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52.476684935079128</v>
      </c>
      <c r="BP65" s="11">
        <f>Z65*1.00784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Q65" s="54"/>
      <c r="BR65" s="56">
        <f>AC65*58.933195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S65" s="56">
        <f>AD65*63.546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T65" s="56">
        <f>AE65*9.012182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U65" s="56">
        <f>AF65*137.327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V65" s="56">
        <f>AG65*87.62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W65" s="56">
        <f>AH65*207.2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X65" s="56">
        <f>AI65*50.9415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Y65" s="56">
        <f t="shared" ref="BY65" si="242">AJ65*118.71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BZ65" s="56">
        <f>AK65*91.224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A65" s="56">
        <f>AL65*88.90585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B65" s="56">
        <f>AM65*95.95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C65" s="56">
        <f>AN65*183.84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D65" s="56">
        <f>AO65*74.9216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E65" s="56">
        <f>AP65*78.96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F65" s="56">
        <f>AQ65*121.75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G65" s="56">
        <f>AR65*127.6*100/(H65*28.0855+I65*47.867+J65*26.981539+K65*51.9961+L65*55.845+M65*55.845+N65*54.938044+O65*24.305+P65*58.6934+Q65*65.38+R65*40.078+S65*22.989769+T65*39.0983+U65*30.973762+AC65*58.933195+AD65*63.546+AE65*9.012182+AF65*137.327+AG65*87.62+AH65*207.2+AI65*50.9415+AJ65*118.71+AK65*91.224+AL65*88.90585+AM65*95.95+AN65*183.84+AO65*74.9216+W65*18.9984+X65*35.453+Y65*15.999+V65*32.065+Z65*1.00784+AA65*12.011+AP65*78.96+AQ65*121.75+AR65*127.6)</f>
        <v>0</v>
      </c>
      <c r="CH65" s="54"/>
      <c r="CI65" s="11"/>
      <c r="CJ65" s="12" t="e">
        <f ca="1">SUMA(AW65:CG65)</f>
        <v>#NAME?</v>
      </c>
      <c r="CK65" s="16"/>
      <c r="CL65" s="60">
        <f>H65*60.084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M65" s="60">
        <f>I65*79.866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N65" s="60">
        <f>J65/2*101.961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41.804256645114201</v>
      </c>
      <c r="CO65" s="60">
        <f>K65/2*151.99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P65" s="60">
        <f>M65/2*159.69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Q65" s="60">
        <f>L65*71.844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R65" s="60">
        <f t="shared" ref="CR65" si="243">CP65*1/((159.69/71.844)/2)+CQ65</f>
        <v>0</v>
      </c>
      <c r="CS65" s="60">
        <f>N65*70.937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T65" s="60">
        <f>O65*40.304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U65" s="60">
        <f>P65*74.693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V65" s="60">
        <f>Q65*81.38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W65" s="60">
        <f>R65*56.077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X65" s="60">
        <f>S65/2*61.979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Y65" s="60">
        <f>T65/2*94.196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CZ65" s="60">
        <f>U65/2*141.94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58.195743354885785</v>
      </c>
      <c r="DA65" s="60">
        <f>V65*80.06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B65" s="60">
        <f>W65*37.9968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C65" s="60">
        <f>X65*70.906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D65" s="60">
        <f>Z65/2*18.015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E65" s="60">
        <f>AA65*44.01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F65" s="54"/>
      <c r="DG65" s="21">
        <f>AC65*74.9327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H65" s="21">
        <f>AD65*79.545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I65" s="21">
        <f>AE65*25.0117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J65" s="21">
        <f>AF65*153.3395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K65" s="21">
        <f>AG65*103.6195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L65" s="21">
        <f>AH65*223.1895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M65" s="21">
        <f>AI65*181.8815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N65" s="21">
        <f>AJ65*150.689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O65" s="21">
        <f>AK65*123.22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P65" s="21">
        <f>AL65*225.8085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Q65" s="21">
        <f>AM65*143.9385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R65" s="21">
        <f>AN65*231.8485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S65" s="21">
        <f>AO65*229.8407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T65" s="21">
        <f>AP65*110.959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U65" s="21">
        <f>AQ65*323.4975/2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V65" s="21">
        <f>AR65*159.599/(H65*60.084+I65*79.866+J65/2*101.961+K65/2*151.99+L65*71.844+M65/2*159.69+N65*70.937+O65*40.304+P65*74.693+Q65*81.38+R65*56.077+S65/2*61.979+T65/2*94.196+U65/2*141.94+V65*80.06+W65*37.9968/2+X65*70.906/2+Z65/2*18.015+AA65*44.01+AC65*74.9327+AD65*79.545+AE65*25.0117+AF65*153.3395+AG65*103.6195+AH65*223.1895+AI65*181.8815/2+AJ65*150.689+AK65*123.22+AL65*225.8085/2+AM65*143.9385+AN65*231.8485+AO65*229.8407/2+AP65*110.959+AQ65*323.4975/2+AR65*159.599)*100</f>
        <v>0</v>
      </c>
      <c r="DW65" s="16"/>
      <c r="DX65" s="60" t="e">
        <f t="shared" ref="DX65" ca="1" si="244">SUMA(CL65:DE65)-CR65+SUMA(DG65:DV65)</f>
        <v>#NAME?</v>
      </c>
    </row>
    <row r="66" spans="1:128" s="19" customFormat="1" ht="16" customHeight="1">
      <c r="A66" s="18"/>
      <c r="B66" s="17"/>
      <c r="C66" s="16"/>
      <c r="D66" s="16"/>
      <c r="E66" s="16"/>
      <c r="F66" s="16"/>
      <c r="G66" s="16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/>
      <c r="U66"/>
      <c r="V66"/>
      <c r="W66"/>
      <c r="X66"/>
      <c r="Y66"/>
      <c r="Z66" s="16"/>
      <c r="AA66" s="16"/>
      <c r="AB66" s="55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S66" s="55"/>
      <c r="AT66"/>
      <c r="AU66" s="41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/>
      <c r="BJ66"/>
      <c r="BK66"/>
      <c r="BL66"/>
      <c r="BM66"/>
      <c r="BN66"/>
      <c r="BO66"/>
      <c r="BP66"/>
      <c r="BQ66" s="55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H66" s="55"/>
      <c r="CI66"/>
      <c r="CJ66" s="16"/>
      <c r="CK66" s="16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F66" s="55"/>
      <c r="DX66" s="28"/>
    </row>
    <row r="67" spans="1:128" s="19" customFormat="1" ht="16" customHeight="1">
      <c r="A67" s="18"/>
      <c r="B67" s="17" t="s">
        <v>444</v>
      </c>
      <c r="C67" s="16"/>
      <c r="D67" s="16"/>
      <c r="E67" s="16"/>
      <c r="F67" s="16"/>
      <c r="G67" s="16"/>
      <c r="H67" s="20">
        <v>23.69</v>
      </c>
      <c r="I67" s="20"/>
      <c r="J67" s="20">
        <v>0.88</v>
      </c>
      <c r="K67" s="20"/>
      <c r="L67" s="20">
        <v>0.4</v>
      </c>
      <c r="M67" s="20"/>
      <c r="N67" s="20"/>
      <c r="O67" s="20">
        <v>0.54</v>
      </c>
      <c r="P67" s="20"/>
      <c r="Q67" s="20"/>
      <c r="R67" s="20">
        <v>0.9</v>
      </c>
      <c r="S67" s="20">
        <v>3.61</v>
      </c>
      <c r="T67" s="20">
        <v>0.83</v>
      </c>
      <c r="U67" s="20"/>
      <c r="V67" s="20"/>
      <c r="W67" s="20"/>
      <c r="X67" s="20"/>
      <c r="Y67" s="20">
        <v>58.54</v>
      </c>
      <c r="Z67" s="20"/>
      <c r="AA67" s="20"/>
      <c r="AB67" s="55"/>
      <c r="AC67" s="20"/>
      <c r="AD67" s="20"/>
      <c r="AE67" s="20"/>
      <c r="AF67" s="20"/>
      <c r="AG67" s="20"/>
      <c r="AH67" s="20">
        <v>9.18</v>
      </c>
      <c r="AI67" s="20"/>
      <c r="AJ67" s="20">
        <v>1.45</v>
      </c>
      <c r="AK67" s="20"/>
      <c r="AL67" s="20"/>
      <c r="AM67" s="20"/>
      <c r="AN67" s="20"/>
      <c r="AO67" s="20"/>
      <c r="AP67" s="20"/>
      <c r="AQ67" s="20"/>
      <c r="AS67" s="55"/>
      <c r="AT67" s="20"/>
      <c r="AU67" s="20">
        <v>0</v>
      </c>
      <c r="AV67" s="20"/>
      <c r="AW67" s="11">
        <f t="shared" ref="AW67:AW74" si="245">28.0855*H67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17.117754147104257</v>
      </c>
      <c r="AX67" s="11">
        <f t="shared" ref="AX67:AX74" si="246">I67*47.867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AY67" s="11">
        <f t="shared" ref="AY67:AY74" si="247">J67*26.981539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0.61087022010873404</v>
      </c>
      <c r="AZ67" s="11">
        <f t="shared" ref="AZ67:AZ74" si="248">K67*51.9961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A67" s="11">
        <f t="shared" ref="BA67:BA74" si="249">L67*55.845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0.57470351120062046</v>
      </c>
      <c r="BB67" s="11">
        <f t="shared" ref="BB67:BB74" si="250">M68*55.845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C67" s="11">
        <f t="shared" ref="BC67:BC74" si="251">N67*54.938044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D67" s="11">
        <f t="shared" ref="BD67:BD74" si="252">O67*24.305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0.33766725639962319</v>
      </c>
      <c r="BE67" s="11">
        <f t="shared" ref="BE67:BE74" si="253">P67*58.6934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F67" s="11">
        <f t="shared" ref="BF67:BF74" si="254">Q67*65.38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G67" s="11">
        <f t="shared" ref="BG67:BG74" si="255">R67*40.078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0.92800029499993841</v>
      </c>
      <c r="BH67" s="11">
        <f t="shared" ref="BH67:BH74" si="256">S67*22.989769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2.1352138278820014</v>
      </c>
      <c r="BI67" s="11">
        <f t="shared" ref="BI67:BI74" si="257">T67*39.0983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0.8349020566899199</v>
      </c>
      <c r="BJ67" s="56">
        <f t="shared" ref="BJ67:BJ74" si="258">U67*30.973762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K67" s="11">
        <f t="shared" ref="BK67:BK74" si="259">V67*32.065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L67" s="34">
        <f t="shared" ref="BL67:BL74" si="260">W67*18.9984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M67" s="11">
        <f t="shared" ref="BM67:BM74" si="261">X67*35.453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N67" s="11">
        <f t="shared" ref="BN67:BN74" si="262">AA67*12.011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O67" s="11">
        <f t="shared" ref="BO67:BO74" si="263">Y67*15.999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24.096009203483007</v>
      </c>
      <c r="BP67" s="11">
        <f t="shared" ref="BP67:BP74" si="264">Z67*1.00784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Q67" s="54"/>
      <c r="BR67" s="56">
        <f t="shared" ref="BR67:BR74" si="265">AC67*58.933195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S67" s="56">
        <f t="shared" ref="BS67:BS74" si="266">AD67*63.546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T67" s="56">
        <f t="shared" ref="BT67:BT74" si="267">AE67*9.012182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U67" s="56">
        <f t="shared" ref="BU67:BU74" si="268">AF67*137.327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V67" s="56">
        <f t="shared" ref="BV67:BV74" si="269">AG67*87.62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W67" s="56">
        <f t="shared" ref="BW67:BW74" si="270">AH67*207.2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48.936397611274742</v>
      </c>
      <c r="BX67" s="56">
        <f t="shared" ref="BX67:BX74" si="271">AI67*50.9415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BY67" s="56">
        <f t="shared" ref="BY67:BY74" si="272">AJ67*118.71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4.4284818708571576</v>
      </c>
      <c r="BZ67" s="56">
        <f t="shared" ref="BZ67:BZ74" si="273">AK67*91.224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A67" s="56">
        <f t="shared" ref="CA67:CA74" si="274">AL67*88.90585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B67" s="56">
        <f t="shared" ref="CB67:CB74" si="275">AM67*95.95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C67" s="56">
        <f t="shared" ref="CC67:CC74" si="276">AN67*183.84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D67" s="56">
        <f t="shared" ref="CD67:CD74" si="277">AO67*74.9216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E67" s="56">
        <f t="shared" ref="CE67:CE74" si="278">AP67*78.96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F67" s="56">
        <f t="shared" ref="CF67:CF74" si="279">AQ67*121.75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G67" s="56">
        <f t="shared" ref="CG67:CG74" si="280">AR67*127.6*100/(H67*28.0855+I67*47.867+J67*26.981539+K67*51.9961+L67*55.845+M67*55.845+N67*54.938044+O67*24.305+P67*58.6934+Q67*65.38+R67*40.078+S67*22.989769+T67*39.0983+U67*30.973762+AC67*58.933195+AD67*63.546+AE67*9.012182+AF67*137.327+AG67*87.62+AH67*207.2+AI67*50.9415+AJ67*118.71+AK67*91.224+AL67*88.90585+AM67*95.95+AN67*183.84+AO67*74.9216+W67*18.9984+X67*35.453+Y67*15.999+V67*32.065+Z67*1.00784+AA67*12.011+AP67*78.96+AQ67*121.75+AR67*127.6)</f>
        <v>0</v>
      </c>
      <c r="CH67" s="54"/>
      <c r="CI67" s="11"/>
      <c r="CJ67" s="12" t="e">
        <f t="shared" ref="CJ67:CJ74" ca="1" si="281">SUMA(AW67:CG67)</f>
        <v>#NAME?</v>
      </c>
      <c r="CK67" s="16"/>
      <c r="CL67" s="60">
        <f t="shared" ref="CL67:CL74" si="282">H67*60.084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35.695709514602889</v>
      </c>
      <c r="CM67" s="60">
        <f t="shared" ref="CM67:CM74" si="283">I67*79.866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N67" s="60">
        <f t="shared" ref="CN67:CN74" si="284">J67/2*101.961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1.1250682874284899</v>
      </c>
      <c r="CO67" s="60">
        <f t="shared" ref="CO67:CO74" si="285">K67/2*151.99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P67" s="60">
        <f t="shared" ref="CP67:CP74" si="286">M67/2*159.69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Q67" s="60">
        <f t="shared" ref="CQ67:CQ74" si="287">L67*71.844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0.72068024264190522</v>
      </c>
      <c r="CR67" s="60">
        <f t="shared" ref="CR67:CR74" si="288">CP67*1/((159.69/71.844)/2)+CQ67</f>
        <v>0.72068024264190522</v>
      </c>
      <c r="CS67" s="60">
        <f t="shared" ref="CS67:CS74" si="289">N67*70.937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T67" s="60">
        <f t="shared" ref="CT67:CT74" si="290">O67*40.304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0.54580062739050061</v>
      </c>
      <c r="CU67" s="60">
        <f t="shared" ref="CU67:CU74" si="291">P67*74.693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V67" s="60">
        <f t="shared" ref="CV67:CV74" si="292">Q67*81.38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CW67" s="60">
        <f t="shared" ref="CW67:CW74" si="293">R67*56.077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1.2656668396096786</v>
      </c>
      <c r="CX67" s="60">
        <f t="shared" ref="CX67:CX74" si="294">S67/2*61.979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2.8055233759763607</v>
      </c>
      <c r="CY67" s="60">
        <f t="shared" ref="CY67:CY74" si="295">T67/2*94.196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0.98033086953667692</v>
      </c>
      <c r="CZ67" s="60">
        <f t="shared" ref="CZ67:CZ74" si="296">U67/2*141.94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A67" s="60">
        <f t="shared" ref="DA67:DA74" si="297">V67*80.06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B67" s="60">
        <f t="shared" ref="DB67:DB74" si="298">W67*37.9968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C67" s="60">
        <f t="shared" ref="DC67:DC74" si="299">X67*70.906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D67" s="60">
        <f t="shared" ref="DD67:DD74" si="300">Z67/2*18.015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E67" s="60">
        <f t="shared" ref="DE67:DE74" si="301">AA67*44.01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F67" s="55"/>
      <c r="DG67" s="60">
        <f t="shared" ref="DG67:DG74" si="302">AC67*74.9327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H67" s="60">
        <f t="shared" ref="DH67:DH74" si="303">AD67*79.545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I67" s="60">
        <f t="shared" ref="DI67:DI74" si="304">AE67*25.0117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J67" s="60">
        <f t="shared" ref="DJ67:DJ74" si="305">AF67*153.3395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K67" s="60">
        <f t="shared" ref="DK67:DK74" si="306">AG67*103.6195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L67" s="60">
        <f t="shared" ref="DL67:DL74" si="307">AH67*223.1895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51.381710876303245</v>
      </c>
      <c r="DM67" s="60">
        <f t="shared" ref="DM67:DM74" si="308">AI67*181.8815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N67" s="60">
        <f t="shared" ref="DN67:DN74" si="309">AJ67*150.689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5.4795093665102774</v>
      </c>
      <c r="DO67" s="60">
        <f t="shared" ref="DO67:DO74" si="310">AK67*123.22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P67" s="60">
        <f t="shared" ref="DP67:DP74" si="311">AL67*225.8085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Q67" s="60">
        <f t="shared" ref="DQ67:DQ74" si="312">AM67*143.9385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R67" s="60">
        <f t="shared" ref="DR67:DR74" si="313">AN67*231.8485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S67" s="60">
        <f t="shared" ref="DS67:DS74" si="314">AO67*229.8407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T67" s="60">
        <f t="shared" ref="DT67:DT74" si="315">AP67*110.959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U67" s="60">
        <f t="shared" ref="DU67:DU74" si="316">AQ67*323.4975/2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V67" s="60">
        <f t="shared" ref="DV67:DV74" si="317">AR67*159.599/(H67*60.084+I67*79.866+J67/2*101.961+K67/2*151.99+L67*71.844+M67/2*159.69+N67*70.937+O67*40.304+P67*74.693+Q67*81.38+R67*56.077+S67/2*61.979+T67/2*94.196+U67/2*141.94+V67*80.06+W67*37.9968/2+X67*70.906/2+Z67/2*18.015+AA67*44.01+AC67*74.9327+AD67*79.545+AE67*25.0117+AF67*153.3395+AG67*103.6195+AH67*223.1895+AI67*181.8815/2+AJ67*150.689+AK67*123.22+AL67*225.8085/2+AM67*143.9385+AN67*231.8485+AO67*229.8407/2+AP67*110.959+AQ67*323.4975/2+AR67*159.599)*100</f>
        <v>0</v>
      </c>
      <c r="DW67" s="60"/>
      <c r="DX67" s="60" t="e">
        <f t="shared" ref="DX67:DX74" ca="1" si="318">SUMA(CL67:DE67)-CR67+SUMA(DG67:DV67)</f>
        <v>#NAME?</v>
      </c>
    </row>
    <row r="68" spans="1:128" s="19" customFormat="1" ht="16" customHeight="1">
      <c r="A68" s="18"/>
      <c r="B68" s="17" t="s">
        <v>445</v>
      </c>
      <c r="C68" s="16"/>
      <c r="D68" s="16"/>
      <c r="E68" s="16"/>
      <c r="F68" s="16"/>
      <c r="G68" s="16"/>
      <c r="H68" s="20">
        <v>23.71</v>
      </c>
      <c r="I68" s="20"/>
      <c r="J68" s="20">
        <v>0.95</v>
      </c>
      <c r="K68" s="20"/>
      <c r="L68" s="20">
        <v>0.42</v>
      </c>
      <c r="M68" s="20"/>
      <c r="N68" s="20"/>
      <c r="O68" s="20">
        <v>0.7</v>
      </c>
      <c r="P68" s="20"/>
      <c r="Q68" s="20"/>
      <c r="R68" s="20">
        <v>0.88</v>
      </c>
      <c r="S68" s="20">
        <v>3.6</v>
      </c>
      <c r="T68" s="20">
        <v>0.9</v>
      </c>
      <c r="U68" s="20"/>
      <c r="V68" s="20"/>
      <c r="W68" s="20"/>
      <c r="X68" s="20"/>
      <c r="Y68" s="20">
        <v>58.59</v>
      </c>
      <c r="Z68" s="20"/>
      <c r="AA68" s="20"/>
      <c r="AB68" s="55"/>
      <c r="AC68" s="20"/>
      <c r="AD68" s="20"/>
      <c r="AE68" s="20"/>
      <c r="AF68" s="20"/>
      <c r="AG68" s="20"/>
      <c r="AH68" s="20">
        <v>8.91</v>
      </c>
      <c r="AI68" s="20"/>
      <c r="AJ68" s="20">
        <v>1.33</v>
      </c>
      <c r="AK68" s="20"/>
      <c r="AL68" s="20"/>
      <c r="AM68" s="20"/>
      <c r="AN68" s="20"/>
      <c r="AO68" s="20"/>
      <c r="AP68" s="20"/>
      <c r="AQ68" s="20"/>
      <c r="AS68" s="55"/>
      <c r="AT68" s="20"/>
      <c r="AU68" s="20">
        <v>0</v>
      </c>
      <c r="AV68" s="20"/>
      <c r="AW68" s="11">
        <f t="shared" si="245"/>
        <v>17.401849958179412</v>
      </c>
      <c r="AX68" s="11">
        <f t="shared" si="246"/>
        <v>0</v>
      </c>
      <c r="AY68" s="11">
        <f t="shared" si="247"/>
        <v>0.66984146635390118</v>
      </c>
      <c r="AZ68" s="11">
        <f t="shared" si="248"/>
        <v>0</v>
      </c>
      <c r="BA68" s="11">
        <f t="shared" si="249"/>
        <v>0.61293622823033167</v>
      </c>
      <c r="BB68" s="11">
        <f t="shared" si="250"/>
        <v>0</v>
      </c>
      <c r="BC68" s="11">
        <f t="shared" si="251"/>
        <v>0</v>
      </c>
      <c r="BD68" s="11">
        <f t="shared" si="252"/>
        <v>0.44460605327657537</v>
      </c>
      <c r="BE68" s="11">
        <f t="shared" si="253"/>
        <v>0</v>
      </c>
      <c r="BF68" s="11">
        <f t="shared" si="254"/>
        <v>0</v>
      </c>
      <c r="BG68" s="11">
        <f t="shared" si="255"/>
        <v>0.92165931964806547</v>
      </c>
      <c r="BH68" s="11">
        <f t="shared" si="256"/>
        <v>2.1628122172973572</v>
      </c>
      <c r="BI68" s="11">
        <f t="shared" si="257"/>
        <v>0.91956427352050885</v>
      </c>
      <c r="BJ68" s="56">
        <f t="shared" si="258"/>
        <v>0</v>
      </c>
      <c r="BK68" s="11">
        <f t="shared" si="259"/>
        <v>0</v>
      </c>
      <c r="BL68" s="34">
        <f t="shared" si="260"/>
        <v>0</v>
      </c>
      <c r="BM68" s="11">
        <f t="shared" si="261"/>
        <v>0</v>
      </c>
      <c r="BN68" s="11">
        <f t="shared" si="262"/>
        <v>0</v>
      </c>
      <c r="BO68" s="11">
        <f t="shared" si="263"/>
        <v>24.496161819433475</v>
      </c>
      <c r="BP68" s="11">
        <f t="shared" si="264"/>
        <v>0</v>
      </c>
      <c r="BQ68" s="54"/>
      <c r="BR68" s="56">
        <f t="shared" si="265"/>
        <v>0</v>
      </c>
      <c r="BS68" s="56">
        <f t="shared" si="266"/>
        <v>0</v>
      </c>
      <c r="BT68" s="56">
        <f t="shared" si="267"/>
        <v>0</v>
      </c>
      <c r="BU68" s="56">
        <f t="shared" si="268"/>
        <v>0</v>
      </c>
      <c r="BV68" s="56">
        <f t="shared" si="269"/>
        <v>0</v>
      </c>
      <c r="BW68" s="56">
        <f t="shared" si="270"/>
        <v>48.244650099547783</v>
      </c>
      <c r="BX68" s="56">
        <f t="shared" si="271"/>
        <v>0</v>
      </c>
      <c r="BY68" s="56">
        <f t="shared" si="272"/>
        <v>4.1259185645125829</v>
      </c>
      <c r="BZ68" s="56">
        <f t="shared" si="273"/>
        <v>0</v>
      </c>
      <c r="CA68" s="56">
        <f t="shared" si="274"/>
        <v>0</v>
      </c>
      <c r="CB68" s="56">
        <f t="shared" si="275"/>
        <v>0</v>
      </c>
      <c r="CC68" s="56">
        <f t="shared" si="276"/>
        <v>0</v>
      </c>
      <c r="CD68" s="56">
        <f t="shared" si="277"/>
        <v>0</v>
      </c>
      <c r="CE68" s="56">
        <f t="shared" si="278"/>
        <v>0</v>
      </c>
      <c r="CF68" s="56">
        <f t="shared" si="279"/>
        <v>0</v>
      </c>
      <c r="CG68" s="56">
        <f t="shared" si="280"/>
        <v>0</v>
      </c>
      <c r="CH68" s="54"/>
      <c r="CI68" s="11"/>
      <c r="CJ68" s="12" t="e">
        <f t="shared" ca="1" si="281"/>
        <v>#NAME?</v>
      </c>
      <c r="CK68" s="16"/>
      <c r="CL68" s="60">
        <f t="shared" si="282"/>
        <v>36.306952460043277</v>
      </c>
      <c r="CM68" s="60">
        <f t="shared" si="283"/>
        <v>0</v>
      </c>
      <c r="CN68" s="60">
        <f t="shared" si="284"/>
        <v>1.2343181098513076</v>
      </c>
      <c r="CO68" s="60">
        <f t="shared" si="285"/>
        <v>0</v>
      </c>
      <c r="CP68" s="60">
        <f t="shared" si="286"/>
        <v>0</v>
      </c>
      <c r="CQ68" s="60">
        <f t="shared" si="287"/>
        <v>0.76902277123185037</v>
      </c>
      <c r="CR68" s="60">
        <f t="shared" si="288"/>
        <v>0.76902277123185037</v>
      </c>
      <c r="CS68" s="60">
        <f t="shared" si="289"/>
        <v>0</v>
      </c>
      <c r="CT68" s="60">
        <f t="shared" si="290"/>
        <v>0.71902765649018474</v>
      </c>
      <c r="CU68" s="60">
        <f t="shared" si="291"/>
        <v>0</v>
      </c>
      <c r="CV68" s="60">
        <f t="shared" si="292"/>
        <v>0</v>
      </c>
      <c r="CW68" s="60">
        <f t="shared" si="293"/>
        <v>1.2576704271054302</v>
      </c>
      <c r="CX68" s="60">
        <f t="shared" si="294"/>
        <v>2.8432593439463396</v>
      </c>
      <c r="CY68" s="60">
        <f t="shared" si="295"/>
        <v>1.0803000095289106</v>
      </c>
      <c r="CZ68" s="60">
        <f t="shared" si="296"/>
        <v>0</v>
      </c>
      <c r="DA68" s="60">
        <f t="shared" si="297"/>
        <v>0</v>
      </c>
      <c r="DB68" s="60">
        <f t="shared" si="298"/>
        <v>0</v>
      </c>
      <c r="DC68" s="60">
        <f t="shared" si="299"/>
        <v>0</v>
      </c>
      <c r="DD68" s="60">
        <f t="shared" si="300"/>
        <v>0</v>
      </c>
      <c r="DE68" s="60">
        <f t="shared" si="301"/>
        <v>0</v>
      </c>
      <c r="DF68" s="55"/>
      <c r="DG68" s="60">
        <f t="shared" si="302"/>
        <v>0</v>
      </c>
      <c r="DH68" s="60">
        <f t="shared" si="303"/>
        <v>0</v>
      </c>
      <c r="DI68" s="60">
        <f t="shared" si="304"/>
        <v>0</v>
      </c>
      <c r="DJ68" s="60">
        <f t="shared" si="305"/>
        <v>0</v>
      </c>
      <c r="DK68" s="60">
        <f t="shared" si="306"/>
        <v>0</v>
      </c>
      <c r="DL68" s="60">
        <f t="shared" si="307"/>
        <v>50.68166435665745</v>
      </c>
      <c r="DM68" s="60">
        <f t="shared" si="308"/>
        <v>0</v>
      </c>
      <c r="DN68" s="60">
        <f t="shared" si="309"/>
        <v>5.1077848651452449</v>
      </c>
      <c r="DO68" s="60">
        <f t="shared" si="310"/>
        <v>0</v>
      </c>
      <c r="DP68" s="60">
        <f t="shared" si="311"/>
        <v>0</v>
      </c>
      <c r="DQ68" s="60">
        <f t="shared" si="312"/>
        <v>0</v>
      </c>
      <c r="DR68" s="60">
        <f t="shared" si="313"/>
        <v>0</v>
      </c>
      <c r="DS68" s="60">
        <f t="shared" si="314"/>
        <v>0</v>
      </c>
      <c r="DT68" s="60">
        <f t="shared" si="315"/>
        <v>0</v>
      </c>
      <c r="DU68" s="60">
        <f t="shared" si="316"/>
        <v>0</v>
      </c>
      <c r="DV68" s="60">
        <f t="shared" si="317"/>
        <v>0</v>
      </c>
      <c r="DW68" s="60"/>
      <c r="DX68" s="60" t="e">
        <f t="shared" ca="1" si="318"/>
        <v>#NAME?</v>
      </c>
    </row>
    <row r="69" spans="1:128" s="19" customFormat="1" ht="16" customHeight="1">
      <c r="A69" s="18"/>
      <c r="B69" s="17" t="s">
        <v>446</v>
      </c>
      <c r="C69" s="16"/>
      <c r="D69" s="16"/>
      <c r="E69" s="16"/>
      <c r="F69" s="16"/>
      <c r="G69" s="16"/>
      <c r="H69" s="20">
        <v>24.67</v>
      </c>
      <c r="I69" s="20"/>
      <c r="J69" s="20">
        <v>0.92</v>
      </c>
      <c r="K69" s="20"/>
      <c r="L69" s="20">
        <v>0.33</v>
      </c>
      <c r="M69" s="20"/>
      <c r="N69" s="20"/>
      <c r="O69" s="20">
        <v>0.63</v>
      </c>
      <c r="P69" s="20"/>
      <c r="Q69" s="20"/>
      <c r="R69" s="20">
        <v>1.1000000000000001</v>
      </c>
      <c r="S69" s="20">
        <v>3.7</v>
      </c>
      <c r="T69" s="20"/>
      <c r="U69" s="20">
        <v>0.18</v>
      </c>
      <c r="V69" s="20"/>
      <c r="W69" s="20"/>
      <c r="X69" s="20"/>
      <c r="Y69" s="20">
        <v>58.45</v>
      </c>
      <c r="Z69" s="20"/>
      <c r="AA69" s="20"/>
      <c r="AB69" s="55"/>
      <c r="AC69" s="20"/>
      <c r="AD69" s="20"/>
      <c r="AE69" s="20"/>
      <c r="AF69" s="20"/>
      <c r="AG69" s="20"/>
      <c r="AH69" s="20">
        <v>9.3800000000000008</v>
      </c>
      <c r="AI69" s="20"/>
      <c r="AJ69" s="20">
        <v>0.64</v>
      </c>
      <c r="AK69" s="20"/>
      <c r="AL69" s="20"/>
      <c r="AM69" s="20"/>
      <c r="AN69" s="20"/>
      <c r="AO69" s="20"/>
      <c r="AP69" s="20"/>
      <c r="AQ69" s="20"/>
      <c r="AS69" s="55"/>
      <c r="AT69" s="20"/>
      <c r="AU69" s="20">
        <v>0</v>
      </c>
      <c r="AV69" s="20"/>
      <c r="AW69" s="11">
        <f t="shared" si="245"/>
        <v>18.039672892032414</v>
      </c>
      <c r="AX69" s="11">
        <f t="shared" si="246"/>
        <v>0</v>
      </c>
      <c r="AY69" s="11">
        <f t="shared" si="247"/>
        <v>0.64629663395877934</v>
      </c>
      <c r="AZ69" s="11">
        <f t="shared" si="248"/>
        <v>0</v>
      </c>
      <c r="BA69" s="11">
        <f t="shared" si="249"/>
        <v>0.47981694812222991</v>
      </c>
      <c r="BB69" s="11">
        <f t="shared" si="250"/>
        <v>0</v>
      </c>
      <c r="BC69" s="11">
        <f t="shared" si="251"/>
        <v>0</v>
      </c>
      <c r="BD69" s="11">
        <f t="shared" si="252"/>
        <v>0.39866997030144602</v>
      </c>
      <c r="BE69" s="11">
        <f t="shared" si="253"/>
        <v>0</v>
      </c>
      <c r="BF69" s="11">
        <f t="shared" si="254"/>
        <v>0</v>
      </c>
      <c r="BG69" s="11">
        <f t="shared" si="255"/>
        <v>1.1478260451155122</v>
      </c>
      <c r="BH69" s="11">
        <f t="shared" si="256"/>
        <v>2.2146937523814931</v>
      </c>
      <c r="BI69" s="11">
        <f t="shared" si="257"/>
        <v>0</v>
      </c>
      <c r="BJ69" s="56">
        <f t="shared" si="258"/>
        <v>0.14515894761999654</v>
      </c>
      <c r="BK69" s="11">
        <f t="shared" si="259"/>
        <v>0</v>
      </c>
      <c r="BL69" s="34">
        <f t="shared" si="260"/>
        <v>0</v>
      </c>
      <c r="BM69" s="11">
        <f t="shared" si="261"/>
        <v>0</v>
      </c>
      <c r="BN69" s="11">
        <f t="shared" si="262"/>
        <v>0</v>
      </c>
      <c r="BO69" s="11">
        <f t="shared" si="263"/>
        <v>24.347518406373251</v>
      </c>
      <c r="BP69" s="11">
        <f t="shared" si="264"/>
        <v>0</v>
      </c>
      <c r="BQ69" s="54"/>
      <c r="BR69" s="56">
        <f t="shared" si="265"/>
        <v>0</v>
      </c>
      <c r="BS69" s="56">
        <f t="shared" si="266"/>
        <v>0</v>
      </c>
      <c r="BT69" s="56">
        <f t="shared" si="267"/>
        <v>0</v>
      </c>
      <c r="BU69" s="56">
        <f t="shared" si="268"/>
        <v>0</v>
      </c>
      <c r="BV69" s="56">
        <f t="shared" si="269"/>
        <v>0</v>
      </c>
      <c r="BW69" s="56">
        <f t="shared" si="270"/>
        <v>50.60226286966828</v>
      </c>
      <c r="BX69" s="56">
        <f t="shared" si="271"/>
        <v>0</v>
      </c>
      <c r="BY69" s="56">
        <f t="shared" si="272"/>
        <v>1.9780835344265946</v>
      </c>
      <c r="BZ69" s="56">
        <f t="shared" si="273"/>
        <v>0</v>
      </c>
      <c r="CA69" s="56">
        <f t="shared" si="274"/>
        <v>0</v>
      </c>
      <c r="CB69" s="56">
        <f t="shared" si="275"/>
        <v>0</v>
      </c>
      <c r="CC69" s="56">
        <f t="shared" si="276"/>
        <v>0</v>
      </c>
      <c r="CD69" s="56">
        <f t="shared" si="277"/>
        <v>0</v>
      </c>
      <c r="CE69" s="56">
        <f t="shared" si="278"/>
        <v>0</v>
      </c>
      <c r="CF69" s="56">
        <f t="shared" si="279"/>
        <v>0</v>
      </c>
      <c r="CG69" s="56">
        <f t="shared" si="280"/>
        <v>0</v>
      </c>
      <c r="CH69" s="54"/>
      <c r="CI69" s="11"/>
      <c r="CJ69" s="12" t="e">
        <f t="shared" ca="1" si="281"/>
        <v>#NAME?</v>
      </c>
      <c r="CK69" s="16"/>
      <c r="CL69" s="60">
        <f t="shared" si="282"/>
        <v>37.456152322816365</v>
      </c>
      <c r="CM69" s="60">
        <f t="shared" si="283"/>
        <v>0</v>
      </c>
      <c r="CN69" s="60">
        <f t="shared" si="284"/>
        <v>1.1851875848436377</v>
      </c>
      <c r="CO69" s="60">
        <f t="shared" si="285"/>
        <v>0</v>
      </c>
      <c r="CP69" s="60">
        <f t="shared" si="286"/>
        <v>0</v>
      </c>
      <c r="CQ69" s="60">
        <f t="shared" si="287"/>
        <v>0.59910041390542523</v>
      </c>
      <c r="CR69" s="60">
        <f t="shared" si="288"/>
        <v>0.59910041390542523</v>
      </c>
      <c r="CS69" s="60">
        <f t="shared" si="289"/>
        <v>0</v>
      </c>
      <c r="CT69" s="60">
        <f t="shared" si="290"/>
        <v>0.64162883814290728</v>
      </c>
      <c r="CU69" s="60">
        <f t="shared" si="291"/>
        <v>0</v>
      </c>
      <c r="CV69" s="60">
        <f t="shared" si="292"/>
        <v>0</v>
      </c>
      <c r="CW69" s="60">
        <f t="shared" si="293"/>
        <v>1.5587362391929982</v>
      </c>
      <c r="CX69" s="60">
        <f t="shared" si="294"/>
        <v>2.8974201014602361</v>
      </c>
      <c r="CY69" s="60">
        <f t="shared" si="295"/>
        <v>0</v>
      </c>
      <c r="CZ69" s="60">
        <f t="shared" si="296"/>
        <v>0.32280665969348754</v>
      </c>
      <c r="DA69" s="60">
        <f t="shared" si="297"/>
        <v>0</v>
      </c>
      <c r="DB69" s="60">
        <f t="shared" si="298"/>
        <v>0</v>
      </c>
      <c r="DC69" s="60">
        <f t="shared" si="299"/>
        <v>0</v>
      </c>
      <c r="DD69" s="60">
        <f t="shared" si="300"/>
        <v>0</v>
      </c>
      <c r="DE69" s="60">
        <f t="shared" si="301"/>
        <v>0</v>
      </c>
      <c r="DF69" s="55"/>
      <c r="DG69" s="60">
        <f t="shared" si="302"/>
        <v>0</v>
      </c>
      <c r="DH69" s="60">
        <f t="shared" si="303"/>
        <v>0</v>
      </c>
      <c r="DI69" s="60">
        <f t="shared" si="304"/>
        <v>0</v>
      </c>
      <c r="DJ69" s="60">
        <f t="shared" si="305"/>
        <v>0</v>
      </c>
      <c r="DK69" s="60">
        <f t="shared" si="306"/>
        <v>0</v>
      </c>
      <c r="DL69" s="60">
        <f t="shared" si="307"/>
        <v>52.901961267900951</v>
      </c>
      <c r="DM69" s="60">
        <f t="shared" si="308"/>
        <v>0</v>
      </c>
      <c r="DN69" s="60">
        <f t="shared" si="309"/>
        <v>2.4370065720439973</v>
      </c>
      <c r="DO69" s="60">
        <f t="shared" si="310"/>
        <v>0</v>
      </c>
      <c r="DP69" s="60">
        <f t="shared" si="311"/>
        <v>0</v>
      </c>
      <c r="DQ69" s="60">
        <f t="shared" si="312"/>
        <v>0</v>
      </c>
      <c r="DR69" s="60">
        <f t="shared" si="313"/>
        <v>0</v>
      </c>
      <c r="DS69" s="60">
        <f t="shared" si="314"/>
        <v>0</v>
      </c>
      <c r="DT69" s="60">
        <f t="shared" si="315"/>
        <v>0</v>
      </c>
      <c r="DU69" s="60">
        <f t="shared" si="316"/>
        <v>0</v>
      </c>
      <c r="DV69" s="60">
        <f t="shared" si="317"/>
        <v>0</v>
      </c>
      <c r="DW69" s="60"/>
      <c r="DX69" s="60" t="e">
        <f t="shared" ca="1" si="318"/>
        <v>#NAME?</v>
      </c>
    </row>
    <row r="70" spans="1:128" s="19" customFormat="1" ht="16" customHeight="1">
      <c r="A70" s="18"/>
      <c r="B70" s="17" t="s">
        <v>447</v>
      </c>
      <c r="C70" s="16"/>
      <c r="D70" s="16"/>
      <c r="E70" s="16"/>
      <c r="F70" s="16"/>
      <c r="G70" s="16"/>
      <c r="H70" s="20">
        <v>34.76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>
        <v>65.239999999999995</v>
      </c>
      <c r="Z70" s="20"/>
      <c r="AA70" s="20"/>
      <c r="AB70" s="55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55"/>
      <c r="AT70" s="20"/>
      <c r="AU70" s="20">
        <v>0</v>
      </c>
      <c r="AV70" s="20"/>
      <c r="AW70" s="11">
        <f t="shared" si="245"/>
        <v>48.328666183894178</v>
      </c>
      <c r="AX70" s="11">
        <f t="shared" si="246"/>
        <v>0</v>
      </c>
      <c r="AY70" s="11">
        <f t="shared" si="247"/>
        <v>0</v>
      </c>
      <c r="AZ70" s="11">
        <f t="shared" si="248"/>
        <v>0</v>
      </c>
      <c r="BA70" s="11">
        <f t="shared" si="249"/>
        <v>0</v>
      </c>
      <c r="BB70" s="11">
        <f t="shared" si="250"/>
        <v>0</v>
      </c>
      <c r="BC70" s="11">
        <f t="shared" si="251"/>
        <v>0</v>
      </c>
      <c r="BD70" s="11">
        <f t="shared" si="252"/>
        <v>0</v>
      </c>
      <c r="BE70" s="11">
        <f t="shared" si="253"/>
        <v>0</v>
      </c>
      <c r="BF70" s="11">
        <f t="shared" si="254"/>
        <v>0</v>
      </c>
      <c r="BG70" s="11">
        <f t="shared" si="255"/>
        <v>0</v>
      </c>
      <c r="BH70" s="11">
        <f t="shared" si="256"/>
        <v>0</v>
      </c>
      <c r="BI70" s="11">
        <f t="shared" si="257"/>
        <v>0</v>
      </c>
      <c r="BJ70" s="56">
        <f t="shared" si="258"/>
        <v>0</v>
      </c>
      <c r="BK70" s="11">
        <f t="shared" si="259"/>
        <v>0</v>
      </c>
      <c r="BL70" s="34">
        <f t="shared" si="260"/>
        <v>0</v>
      </c>
      <c r="BM70" s="11">
        <f t="shared" si="261"/>
        <v>0</v>
      </c>
      <c r="BN70" s="11">
        <f t="shared" si="262"/>
        <v>0</v>
      </c>
      <c r="BO70" s="11">
        <f t="shared" si="263"/>
        <v>51.671333816105822</v>
      </c>
      <c r="BP70" s="11">
        <f t="shared" si="264"/>
        <v>0</v>
      </c>
      <c r="BQ70" s="54"/>
      <c r="BR70" s="56">
        <f t="shared" si="265"/>
        <v>0</v>
      </c>
      <c r="BS70" s="56">
        <f t="shared" si="266"/>
        <v>0</v>
      </c>
      <c r="BT70" s="56">
        <f t="shared" si="267"/>
        <v>0</v>
      </c>
      <c r="BU70" s="56">
        <f t="shared" si="268"/>
        <v>0</v>
      </c>
      <c r="BV70" s="56">
        <f t="shared" si="269"/>
        <v>0</v>
      </c>
      <c r="BW70" s="56">
        <f t="shared" si="270"/>
        <v>0</v>
      </c>
      <c r="BX70" s="56">
        <f t="shared" si="271"/>
        <v>0</v>
      </c>
      <c r="BY70" s="56">
        <f t="shared" si="272"/>
        <v>0</v>
      </c>
      <c r="BZ70" s="56">
        <f t="shared" si="273"/>
        <v>0</v>
      </c>
      <c r="CA70" s="56">
        <f t="shared" si="274"/>
        <v>0</v>
      </c>
      <c r="CB70" s="56">
        <f t="shared" si="275"/>
        <v>0</v>
      </c>
      <c r="CC70" s="56">
        <f t="shared" si="276"/>
        <v>0</v>
      </c>
      <c r="CD70" s="56">
        <f t="shared" si="277"/>
        <v>0</v>
      </c>
      <c r="CE70" s="56">
        <f t="shared" si="278"/>
        <v>0</v>
      </c>
      <c r="CF70" s="56">
        <f t="shared" si="279"/>
        <v>0</v>
      </c>
      <c r="CG70" s="56">
        <f t="shared" si="280"/>
        <v>0</v>
      </c>
      <c r="CH70" s="54"/>
      <c r="CI70" s="11"/>
      <c r="CJ70" s="12" t="e">
        <f t="shared" ca="1" si="281"/>
        <v>#NAME?</v>
      </c>
      <c r="CK70" s="16"/>
      <c r="CL70" s="60">
        <f t="shared" si="282"/>
        <v>100</v>
      </c>
      <c r="CM70" s="60">
        <f t="shared" si="283"/>
        <v>0</v>
      </c>
      <c r="CN70" s="60">
        <f t="shared" si="284"/>
        <v>0</v>
      </c>
      <c r="CO70" s="60">
        <f t="shared" si="285"/>
        <v>0</v>
      </c>
      <c r="CP70" s="60">
        <f t="shared" si="286"/>
        <v>0</v>
      </c>
      <c r="CQ70" s="60">
        <f t="shared" si="287"/>
        <v>0</v>
      </c>
      <c r="CR70" s="60">
        <f t="shared" si="288"/>
        <v>0</v>
      </c>
      <c r="CS70" s="60">
        <f t="shared" si="289"/>
        <v>0</v>
      </c>
      <c r="CT70" s="60">
        <f t="shared" si="290"/>
        <v>0</v>
      </c>
      <c r="CU70" s="60">
        <f t="shared" si="291"/>
        <v>0</v>
      </c>
      <c r="CV70" s="60">
        <f t="shared" si="292"/>
        <v>0</v>
      </c>
      <c r="CW70" s="60">
        <f t="shared" si="293"/>
        <v>0</v>
      </c>
      <c r="CX70" s="60">
        <f t="shared" si="294"/>
        <v>0</v>
      </c>
      <c r="CY70" s="60">
        <f t="shared" si="295"/>
        <v>0</v>
      </c>
      <c r="CZ70" s="60">
        <f t="shared" si="296"/>
        <v>0</v>
      </c>
      <c r="DA70" s="60">
        <f t="shared" si="297"/>
        <v>0</v>
      </c>
      <c r="DB70" s="60">
        <f t="shared" si="298"/>
        <v>0</v>
      </c>
      <c r="DC70" s="60">
        <f t="shared" si="299"/>
        <v>0</v>
      </c>
      <c r="DD70" s="60">
        <f t="shared" si="300"/>
        <v>0</v>
      </c>
      <c r="DE70" s="60">
        <f t="shared" si="301"/>
        <v>0</v>
      </c>
      <c r="DF70" s="55"/>
      <c r="DG70" s="60">
        <f t="shared" si="302"/>
        <v>0</v>
      </c>
      <c r="DH70" s="60">
        <f t="shared" si="303"/>
        <v>0</v>
      </c>
      <c r="DI70" s="60">
        <f t="shared" si="304"/>
        <v>0</v>
      </c>
      <c r="DJ70" s="60">
        <f t="shared" si="305"/>
        <v>0</v>
      </c>
      <c r="DK70" s="60">
        <f t="shared" si="306"/>
        <v>0</v>
      </c>
      <c r="DL70" s="60">
        <f t="shared" si="307"/>
        <v>0</v>
      </c>
      <c r="DM70" s="60">
        <f t="shared" si="308"/>
        <v>0</v>
      </c>
      <c r="DN70" s="60">
        <f t="shared" si="309"/>
        <v>0</v>
      </c>
      <c r="DO70" s="60">
        <f t="shared" si="310"/>
        <v>0</v>
      </c>
      <c r="DP70" s="60">
        <f t="shared" si="311"/>
        <v>0</v>
      </c>
      <c r="DQ70" s="60">
        <f t="shared" si="312"/>
        <v>0</v>
      </c>
      <c r="DR70" s="60">
        <f t="shared" si="313"/>
        <v>0</v>
      </c>
      <c r="DS70" s="60">
        <f t="shared" si="314"/>
        <v>0</v>
      </c>
      <c r="DT70" s="60">
        <f t="shared" si="315"/>
        <v>0</v>
      </c>
      <c r="DU70" s="60">
        <f t="shared" si="316"/>
        <v>0</v>
      </c>
      <c r="DV70" s="60">
        <f t="shared" si="317"/>
        <v>0</v>
      </c>
      <c r="DW70" s="60"/>
      <c r="DX70" s="60" t="e">
        <f t="shared" ca="1" si="318"/>
        <v>#NAME?</v>
      </c>
    </row>
    <row r="71" spans="1:128" s="19" customFormat="1" ht="16" customHeight="1">
      <c r="A71" s="18"/>
      <c r="B71" s="17" t="s">
        <v>448</v>
      </c>
      <c r="C71" s="16"/>
      <c r="D71" s="16"/>
      <c r="E71" s="16"/>
      <c r="F71" s="16"/>
      <c r="G71" s="16"/>
      <c r="H71" s="20">
        <v>15.65</v>
      </c>
      <c r="I71" s="20"/>
      <c r="J71" s="20">
        <v>7.79</v>
      </c>
      <c r="K71" s="20"/>
      <c r="L71" s="20">
        <v>1.9</v>
      </c>
      <c r="M71" s="20"/>
      <c r="N71" s="20"/>
      <c r="O71" s="20">
        <v>3.74</v>
      </c>
      <c r="P71" s="20"/>
      <c r="Q71" s="20"/>
      <c r="R71" s="20">
        <v>10.02</v>
      </c>
      <c r="S71" s="20">
        <v>1.49</v>
      </c>
      <c r="T71" s="20"/>
      <c r="U71" s="20"/>
      <c r="V71" s="20"/>
      <c r="W71" s="20"/>
      <c r="X71" s="20"/>
      <c r="Y71" s="20">
        <v>59.41</v>
      </c>
      <c r="Z71" s="20"/>
      <c r="AA71" s="20"/>
      <c r="AB71" s="55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55"/>
      <c r="AT71" s="20"/>
      <c r="AU71" s="20">
        <v>0</v>
      </c>
      <c r="AV71" s="20"/>
      <c r="AW71" s="11">
        <f t="shared" si="245"/>
        <v>19.683153360249761</v>
      </c>
      <c r="AX71" s="11">
        <f t="shared" si="246"/>
        <v>0</v>
      </c>
      <c r="AY71" s="11">
        <f t="shared" si="247"/>
        <v>9.4124427981663317</v>
      </c>
      <c r="AZ71" s="11">
        <f t="shared" si="248"/>
        <v>0</v>
      </c>
      <c r="BA71" s="11">
        <f t="shared" si="249"/>
        <v>4.7515583919913666</v>
      </c>
      <c r="BB71" s="11">
        <f t="shared" si="250"/>
        <v>0</v>
      </c>
      <c r="BC71" s="11">
        <f t="shared" si="251"/>
        <v>0</v>
      </c>
      <c r="BD71" s="11">
        <f t="shared" si="252"/>
        <v>4.0706653653475993</v>
      </c>
      <c r="BE71" s="11">
        <f t="shared" si="253"/>
        <v>0</v>
      </c>
      <c r="BF71" s="11">
        <f t="shared" si="254"/>
        <v>0</v>
      </c>
      <c r="BG71" s="11">
        <f t="shared" si="255"/>
        <v>17.983405492523808</v>
      </c>
      <c r="BH71" s="11">
        <f t="shared" si="256"/>
        <v>1.5339777149593614</v>
      </c>
      <c r="BI71" s="11">
        <f t="shared" si="257"/>
        <v>0</v>
      </c>
      <c r="BJ71" s="56">
        <f t="shared" si="258"/>
        <v>0</v>
      </c>
      <c r="BK71" s="11">
        <f t="shared" si="259"/>
        <v>0</v>
      </c>
      <c r="BL71" s="34">
        <f t="shared" si="260"/>
        <v>0</v>
      </c>
      <c r="BM71" s="11">
        <f t="shared" si="261"/>
        <v>0</v>
      </c>
      <c r="BN71" s="11">
        <f t="shared" si="262"/>
        <v>0</v>
      </c>
      <c r="BO71" s="11">
        <f t="shared" si="263"/>
        <v>42.564796876761768</v>
      </c>
      <c r="BP71" s="11">
        <f t="shared" si="264"/>
        <v>0</v>
      </c>
      <c r="BQ71" s="54"/>
      <c r="BR71" s="56">
        <f t="shared" si="265"/>
        <v>0</v>
      </c>
      <c r="BS71" s="56">
        <f t="shared" si="266"/>
        <v>0</v>
      </c>
      <c r="BT71" s="56">
        <f t="shared" si="267"/>
        <v>0</v>
      </c>
      <c r="BU71" s="56">
        <f t="shared" si="268"/>
        <v>0</v>
      </c>
      <c r="BV71" s="56">
        <f t="shared" si="269"/>
        <v>0</v>
      </c>
      <c r="BW71" s="56">
        <f t="shared" si="270"/>
        <v>0</v>
      </c>
      <c r="BX71" s="56">
        <f t="shared" si="271"/>
        <v>0</v>
      </c>
      <c r="BY71" s="56">
        <f t="shared" si="272"/>
        <v>0</v>
      </c>
      <c r="BZ71" s="56">
        <f t="shared" si="273"/>
        <v>0</v>
      </c>
      <c r="CA71" s="56">
        <f t="shared" si="274"/>
        <v>0</v>
      </c>
      <c r="CB71" s="56">
        <f t="shared" si="275"/>
        <v>0</v>
      </c>
      <c r="CC71" s="56">
        <f t="shared" si="276"/>
        <v>0</v>
      </c>
      <c r="CD71" s="56">
        <f t="shared" si="277"/>
        <v>0</v>
      </c>
      <c r="CE71" s="56">
        <f t="shared" si="278"/>
        <v>0</v>
      </c>
      <c r="CF71" s="56">
        <f t="shared" si="279"/>
        <v>0</v>
      </c>
      <c r="CG71" s="56">
        <f t="shared" si="280"/>
        <v>0</v>
      </c>
      <c r="CH71" s="54"/>
      <c r="CI71" s="11"/>
      <c r="CJ71" s="12" t="e">
        <f t="shared" ca="1" si="281"/>
        <v>#NAME?</v>
      </c>
      <c r="CK71" s="16"/>
      <c r="CL71" s="60">
        <f t="shared" si="282"/>
        <v>42.114466309543516</v>
      </c>
      <c r="CM71" s="60">
        <f t="shared" si="283"/>
        <v>0</v>
      </c>
      <c r="CN71" s="60">
        <f t="shared" si="284"/>
        <v>17.786875713844911</v>
      </c>
      <c r="CO71" s="60">
        <f t="shared" si="285"/>
        <v>0</v>
      </c>
      <c r="CP71" s="60">
        <f t="shared" si="286"/>
        <v>0</v>
      </c>
      <c r="CQ71" s="60">
        <f t="shared" si="287"/>
        <v>6.1136732996928931</v>
      </c>
      <c r="CR71" s="60">
        <f t="shared" si="288"/>
        <v>6.1136732996928931</v>
      </c>
      <c r="CS71" s="60">
        <f t="shared" si="289"/>
        <v>0</v>
      </c>
      <c r="CT71" s="60">
        <f t="shared" si="290"/>
        <v>6.7511518203833152</v>
      </c>
      <c r="CU71" s="60">
        <f t="shared" si="291"/>
        <v>0</v>
      </c>
      <c r="CV71" s="60">
        <f t="shared" si="292"/>
        <v>0</v>
      </c>
      <c r="CW71" s="60">
        <f t="shared" si="293"/>
        <v>25.165792736758014</v>
      </c>
      <c r="CX71" s="60">
        <f t="shared" si="294"/>
        <v>2.0680401197773617</v>
      </c>
      <c r="CY71" s="60">
        <f t="shared" si="295"/>
        <v>0</v>
      </c>
      <c r="CZ71" s="60">
        <f t="shared" si="296"/>
        <v>0</v>
      </c>
      <c r="DA71" s="60">
        <f t="shared" si="297"/>
        <v>0</v>
      </c>
      <c r="DB71" s="60">
        <f t="shared" si="298"/>
        <v>0</v>
      </c>
      <c r="DC71" s="60">
        <f t="shared" si="299"/>
        <v>0</v>
      </c>
      <c r="DD71" s="60">
        <f t="shared" si="300"/>
        <v>0</v>
      </c>
      <c r="DE71" s="60">
        <f t="shared" si="301"/>
        <v>0</v>
      </c>
      <c r="DF71" s="55"/>
      <c r="DG71" s="60">
        <f t="shared" si="302"/>
        <v>0</v>
      </c>
      <c r="DH71" s="60">
        <f t="shared" si="303"/>
        <v>0</v>
      </c>
      <c r="DI71" s="60">
        <f t="shared" si="304"/>
        <v>0</v>
      </c>
      <c r="DJ71" s="60">
        <f t="shared" si="305"/>
        <v>0</v>
      </c>
      <c r="DK71" s="60">
        <f t="shared" si="306"/>
        <v>0</v>
      </c>
      <c r="DL71" s="60">
        <f t="shared" si="307"/>
        <v>0</v>
      </c>
      <c r="DM71" s="60">
        <f t="shared" si="308"/>
        <v>0</v>
      </c>
      <c r="DN71" s="60">
        <f t="shared" si="309"/>
        <v>0</v>
      </c>
      <c r="DO71" s="60">
        <f t="shared" si="310"/>
        <v>0</v>
      </c>
      <c r="DP71" s="60">
        <f t="shared" si="311"/>
        <v>0</v>
      </c>
      <c r="DQ71" s="60">
        <f t="shared" si="312"/>
        <v>0</v>
      </c>
      <c r="DR71" s="60">
        <f t="shared" si="313"/>
        <v>0</v>
      </c>
      <c r="DS71" s="60">
        <f t="shared" si="314"/>
        <v>0</v>
      </c>
      <c r="DT71" s="60">
        <f t="shared" si="315"/>
        <v>0</v>
      </c>
      <c r="DU71" s="60">
        <f t="shared" si="316"/>
        <v>0</v>
      </c>
      <c r="DV71" s="60">
        <f t="shared" si="317"/>
        <v>0</v>
      </c>
      <c r="DW71" s="60"/>
      <c r="DX71" s="60" t="e">
        <f t="shared" ca="1" si="318"/>
        <v>#NAME?</v>
      </c>
    </row>
    <row r="72" spans="1:128" s="19" customFormat="1" ht="16" customHeight="1">
      <c r="A72" s="18"/>
      <c r="B72" s="17" t="s">
        <v>449</v>
      </c>
      <c r="C72" s="16"/>
      <c r="D72" s="16"/>
      <c r="E72" s="16"/>
      <c r="F72" s="16"/>
      <c r="G72" s="16"/>
      <c r="H72" s="20">
        <v>17.440000000000001</v>
      </c>
      <c r="I72" s="20"/>
      <c r="J72" s="20">
        <v>11.71</v>
      </c>
      <c r="K72" s="20"/>
      <c r="L72" s="20"/>
      <c r="M72" s="20"/>
      <c r="N72" s="20"/>
      <c r="O72" s="20"/>
      <c r="P72" s="20"/>
      <c r="Q72" s="20"/>
      <c r="R72" s="20"/>
      <c r="S72" s="20"/>
      <c r="T72" s="20">
        <v>2.96</v>
      </c>
      <c r="U72" s="20"/>
      <c r="V72" s="20"/>
      <c r="W72" s="20"/>
      <c r="X72" s="20"/>
      <c r="Y72" s="20">
        <v>67.900000000000006</v>
      </c>
      <c r="Z72" s="20"/>
      <c r="AA72" s="20"/>
      <c r="AB72" s="55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55"/>
      <c r="AT72" s="20"/>
      <c r="AU72" s="20">
        <v>0</v>
      </c>
      <c r="AV72" s="20"/>
      <c r="AW72" s="11">
        <f t="shared" si="245"/>
        <v>24.395073563876853</v>
      </c>
      <c r="AX72" s="11">
        <f t="shared" si="246"/>
        <v>0</v>
      </c>
      <c r="AY72" s="11">
        <f t="shared" si="247"/>
        <v>15.736099913198338</v>
      </c>
      <c r="AZ72" s="11">
        <f t="shared" si="248"/>
        <v>0</v>
      </c>
      <c r="BA72" s="11">
        <f t="shared" si="249"/>
        <v>0</v>
      </c>
      <c r="BB72" s="11">
        <f t="shared" si="250"/>
        <v>0</v>
      </c>
      <c r="BC72" s="11">
        <f t="shared" si="251"/>
        <v>0</v>
      </c>
      <c r="BD72" s="11">
        <f t="shared" si="252"/>
        <v>0</v>
      </c>
      <c r="BE72" s="11">
        <f t="shared" si="253"/>
        <v>0</v>
      </c>
      <c r="BF72" s="11">
        <f t="shared" si="254"/>
        <v>0</v>
      </c>
      <c r="BG72" s="11">
        <f t="shared" si="255"/>
        <v>0</v>
      </c>
      <c r="BH72" s="11">
        <f t="shared" si="256"/>
        <v>0</v>
      </c>
      <c r="BI72" s="11">
        <f t="shared" si="257"/>
        <v>5.7639881225617708</v>
      </c>
      <c r="BJ72" s="56">
        <f t="shared" si="258"/>
        <v>0</v>
      </c>
      <c r="BK72" s="11">
        <f t="shared" si="259"/>
        <v>0</v>
      </c>
      <c r="BL72" s="34">
        <f t="shared" si="260"/>
        <v>0</v>
      </c>
      <c r="BM72" s="11">
        <f t="shared" si="261"/>
        <v>0</v>
      </c>
      <c r="BN72" s="11">
        <f t="shared" si="262"/>
        <v>0</v>
      </c>
      <c r="BO72" s="11">
        <f t="shared" si="263"/>
        <v>54.104838400363036</v>
      </c>
      <c r="BP72" s="11">
        <f t="shared" si="264"/>
        <v>0</v>
      </c>
      <c r="BQ72" s="54"/>
      <c r="BR72" s="56">
        <f t="shared" si="265"/>
        <v>0</v>
      </c>
      <c r="BS72" s="56">
        <f t="shared" si="266"/>
        <v>0</v>
      </c>
      <c r="BT72" s="56">
        <f t="shared" si="267"/>
        <v>0</v>
      </c>
      <c r="BU72" s="56">
        <f t="shared" si="268"/>
        <v>0</v>
      </c>
      <c r="BV72" s="56">
        <f t="shared" si="269"/>
        <v>0</v>
      </c>
      <c r="BW72" s="56">
        <f t="shared" si="270"/>
        <v>0</v>
      </c>
      <c r="BX72" s="56">
        <f t="shared" si="271"/>
        <v>0</v>
      </c>
      <c r="BY72" s="56">
        <f t="shared" si="272"/>
        <v>0</v>
      </c>
      <c r="BZ72" s="56">
        <f t="shared" si="273"/>
        <v>0</v>
      </c>
      <c r="CA72" s="56">
        <f t="shared" si="274"/>
        <v>0</v>
      </c>
      <c r="CB72" s="56">
        <f t="shared" si="275"/>
        <v>0</v>
      </c>
      <c r="CC72" s="56">
        <f t="shared" si="276"/>
        <v>0</v>
      </c>
      <c r="CD72" s="56">
        <f t="shared" si="277"/>
        <v>0</v>
      </c>
      <c r="CE72" s="56">
        <f t="shared" si="278"/>
        <v>0</v>
      </c>
      <c r="CF72" s="56">
        <f t="shared" si="279"/>
        <v>0</v>
      </c>
      <c r="CG72" s="56">
        <f t="shared" si="280"/>
        <v>0</v>
      </c>
      <c r="CH72" s="54"/>
      <c r="CI72" s="11"/>
      <c r="CJ72" s="12" t="e">
        <f t="shared" ca="1" si="281"/>
        <v>#NAME?</v>
      </c>
      <c r="CK72" s="16"/>
      <c r="CL72" s="60">
        <f t="shared" si="282"/>
        <v>58.728374842948263</v>
      </c>
      <c r="CM72" s="60">
        <f t="shared" si="283"/>
        <v>0</v>
      </c>
      <c r="CN72" s="60">
        <f t="shared" si="284"/>
        <v>33.458283030290104</v>
      </c>
      <c r="CO72" s="60">
        <f t="shared" si="285"/>
        <v>0</v>
      </c>
      <c r="CP72" s="60">
        <f t="shared" si="286"/>
        <v>0</v>
      </c>
      <c r="CQ72" s="60">
        <f t="shared" si="287"/>
        <v>0</v>
      </c>
      <c r="CR72" s="60">
        <f t="shared" si="288"/>
        <v>0</v>
      </c>
      <c r="CS72" s="60">
        <f t="shared" si="289"/>
        <v>0</v>
      </c>
      <c r="CT72" s="60">
        <f t="shared" si="290"/>
        <v>0</v>
      </c>
      <c r="CU72" s="60">
        <f t="shared" si="291"/>
        <v>0</v>
      </c>
      <c r="CV72" s="60">
        <f t="shared" si="292"/>
        <v>0</v>
      </c>
      <c r="CW72" s="60">
        <f t="shared" si="293"/>
        <v>0</v>
      </c>
      <c r="CX72" s="60">
        <f t="shared" si="294"/>
        <v>0</v>
      </c>
      <c r="CY72" s="60">
        <f t="shared" si="295"/>
        <v>7.8133421267616425</v>
      </c>
      <c r="CZ72" s="60">
        <f t="shared" si="296"/>
        <v>0</v>
      </c>
      <c r="DA72" s="60">
        <f t="shared" si="297"/>
        <v>0</v>
      </c>
      <c r="DB72" s="60">
        <f t="shared" si="298"/>
        <v>0</v>
      </c>
      <c r="DC72" s="60">
        <f t="shared" si="299"/>
        <v>0</v>
      </c>
      <c r="DD72" s="60">
        <f t="shared" si="300"/>
        <v>0</v>
      </c>
      <c r="DE72" s="60">
        <f t="shared" si="301"/>
        <v>0</v>
      </c>
      <c r="DF72" s="55"/>
      <c r="DG72" s="60">
        <f t="shared" si="302"/>
        <v>0</v>
      </c>
      <c r="DH72" s="60">
        <f t="shared" si="303"/>
        <v>0</v>
      </c>
      <c r="DI72" s="60">
        <f t="shared" si="304"/>
        <v>0</v>
      </c>
      <c r="DJ72" s="60">
        <f t="shared" si="305"/>
        <v>0</v>
      </c>
      <c r="DK72" s="60">
        <f t="shared" si="306"/>
        <v>0</v>
      </c>
      <c r="DL72" s="60">
        <f t="shared" si="307"/>
        <v>0</v>
      </c>
      <c r="DM72" s="60">
        <f t="shared" si="308"/>
        <v>0</v>
      </c>
      <c r="DN72" s="60">
        <f t="shared" si="309"/>
        <v>0</v>
      </c>
      <c r="DO72" s="60">
        <f t="shared" si="310"/>
        <v>0</v>
      </c>
      <c r="DP72" s="60">
        <f t="shared" si="311"/>
        <v>0</v>
      </c>
      <c r="DQ72" s="60">
        <f t="shared" si="312"/>
        <v>0</v>
      </c>
      <c r="DR72" s="60">
        <f t="shared" si="313"/>
        <v>0</v>
      </c>
      <c r="DS72" s="60">
        <f t="shared" si="314"/>
        <v>0</v>
      </c>
      <c r="DT72" s="60">
        <f t="shared" si="315"/>
        <v>0</v>
      </c>
      <c r="DU72" s="60">
        <f t="shared" si="316"/>
        <v>0</v>
      </c>
      <c r="DV72" s="60">
        <f t="shared" si="317"/>
        <v>0</v>
      </c>
      <c r="DW72" s="60"/>
      <c r="DX72" s="60" t="e">
        <f t="shared" ca="1" si="318"/>
        <v>#NAME?</v>
      </c>
    </row>
    <row r="73" spans="1:128" s="19" customFormat="1" ht="16" customHeight="1">
      <c r="A73" s="18"/>
      <c r="B73" s="17" t="s">
        <v>450</v>
      </c>
      <c r="C73" s="16"/>
      <c r="D73" s="16"/>
      <c r="E73" s="16"/>
      <c r="F73" s="16"/>
      <c r="G73" s="16"/>
      <c r="H73" s="20">
        <v>19.350000000000001</v>
      </c>
      <c r="I73" s="20"/>
      <c r="J73" s="20">
        <v>11.31</v>
      </c>
      <c r="K73" s="20"/>
      <c r="L73" s="20"/>
      <c r="M73" s="20"/>
      <c r="N73" s="20"/>
      <c r="O73" s="20"/>
      <c r="P73" s="20"/>
      <c r="Q73" s="20"/>
      <c r="R73" s="20">
        <v>0.63</v>
      </c>
      <c r="S73" s="20">
        <v>6.21</v>
      </c>
      <c r="T73" s="20">
        <v>1.93</v>
      </c>
      <c r="U73" s="20"/>
      <c r="V73" s="20"/>
      <c r="W73" s="20"/>
      <c r="X73" s="20"/>
      <c r="Y73" s="20">
        <v>60.1</v>
      </c>
      <c r="Z73" s="20"/>
      <c r="AA73" s="20"/>
      <c r="AB73" s="55"/>
      <c r="AC73" s="20"/>
      <c r="AD73" s="20"/>
      <c r="AE73" s="20"/>
      <c r="AF73" s="20"/>
      <c r="AG73" s="20"/>
      <c r="AH73" s="20">
        <v>0.47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55"/>
      <c r="AT73" s="20"/>
      <c r="AU73" s="20">
        <v>0</v>
      </c>
      <c r="AV73" s="20"/>
      <c r="AW73" s="11">
        <f t="shared" si="245"/>
        <v>25.265024255421189</v>
      </c>
      <c r="AX73" s="11">
        <f t="shared" si="246"/>
        <v>0</v>
      </c>
      <c r="AY73" s="11">
        <f t="shared" si="247"/>
        <v>14.186847910342129</v>
      </c>
      <c r="AZ73" s="11">
        <f t="shared" si="248"/>
        <v>0</v>
      </c>
      <c r="BA73" s="11">
        <f t="shared" si="249"/>
        <v>0</v>
      </c>
      <c r="BB73" s="11">
        <f t="shared" si="250"/>
        <v>0</v>
      </c>
      <c r="BC73" s="11">
        <f t="shared" si="251"/>
        <v>0</v>
      </c>
      <c r="BD73" s="11">
        <f t="shared" si="252"/>
        <v>0</v>
      </c>
      <c r="BE73" s="11">
        <f t="shared" si="253"/>
        <v>0</v>
      </c>
      <c r="BF73" s="11">
        <f t="shared" si="254"/>
        <v>0</v>
      </c>
      <c r="BG73" s="11">
        <f t="shared" si="255"/>
        <v>1.1738245291286851</v>
      </c>
      <c r="BH73" s="11">
        <f t="shared" si="256"/>
        <v>6.6371678056823287</v>
      </c>
      <c r="BI73" s="11">
        <f t="shared" si="257"/>
        <v>3.508098458931983</v>
      </c>
      <c r="BJ73" s="56">
        <f t="shared" si="258"/>
        <v>0</v>
      </c>
      <c r="BK73" s="11">
        <f t="shared" si="259"/>
        <v>0</v>
      </c>
      <c r="BL73" s="34">
        <f t="shared" si="260"/>
        <v>0</v>
      </c>
      <c r="BM73" s="11">
        <f t="shared" si="261"/>
        <v>0</v>
      </c>
      <c r="BN73" s="11">
        <f t="shared" si="262"/>
        <v>0</v>
      </c>
      <c r="BO73" s="11">
        <f t="shared" si="263"/>
        <v>44.701685695272907</v>
      </c>
      <c r="BP73" s="11">
        <f t="shared" si="264"/>
        <v>0</v>
      </c>
      <c r="BQ73" s="54"/>
      <c r="BR73" s="56">
        <f t="shared" si="265"/>
        <v>0</v>
      </c>
      <c r="BS73" s="56">
        <f t="shared" si="266"/>
        <v>0</v>
      </c>
      <c r="BT73" s="56">
        <f t="shared" si="267"/>
        <v>0</v>
      </c>
      <c r="BU73" s="56">
        <f t="shared" si="268"/>
        <v>0</v>
      </c>
      <c r="BV73" s="56">
        <f t="shared" si="269"/>
        <v>0</v>
      </c>
      <c r="BW73" s="56">
        <f t="shared" si="270"/>
        <v>4.5273513452207812</v>
      </c>
      <c r="BX73" s="56">
        <f t="shared" si="271"/>
        <v>0</v>
      </c>
      <c r="BY73" s="56">
        <f t="shared" si="272"/>
        <v>0</v>
      </c>
      <c r="BZ73" s="56">
        <f t="shared" si="273"/>
        <v>0</v>
      </c>
      <c r="CA73" s="56">
        <f t="shared" si="274"/>
        <v>0</v>
      </c>
      <c r="CB73" s="56">
        <f t="shared" si="275"/>
        <v>0</v>
      </c>
      <c r="CC73" s="56">
        <f t="shared" si="276"/>
        <v>0</v>
      </c>
      <c r="CD73" s="56">
        <f t="shared" si="277"/>
        <v>0</v>
      </c>
      <c r="CE73" s="56">
        <f t="shared" si="278"/>
        <v>0</v>
      </c>
      <c r="CF73" s="56">
        <f t="shared" si="279"/>
        <v>0</v>
      </c>
      <c r="CG73" s="56">
        <f t="shared" si="280"/>
        <v>0</v>
      </c>
      <c r="CH73" s="54"/>
      <c r="CI73" s="11"/>
      <c r="CJ73" s="12" t="e">
        <f t="shared" ca="1" si="281"/>
        <v>#NAME?</v>
      </c>
      <c r="CK73" s="16"/>
      <c r="CL73" s="60">
        <f t="shared" si="282"/>
        <v>53.755905752623875</v>
      </c>
      <c r="CM73" s="60">
        <f t="shared" si="283"/>
        <v>0</v>
      </c>
      <c r="CN73" s="60">
        <f t="shared" si="284"/>
        <v>26.65956584204746</v>
      </c>
      <c r="CO73" s="60">
        <f t="shared" si="285"/>
        <v>0</v>
      </c>
      <c r="CP73" s="60">
        <f t="shared" si="286"/>
        <v>0</v>
      </c>
      <c r="CQ73" s="60">
        <f t="shared" si="287"/>
        <v>0</v>
      </c>
      <c r="CR73" s="60">
        <f t="shared" si="288"/>
        <v>0</v>
      </c>
      <c r="CS73" s="60">
        <f t="shared" si="289"/>
        <v>0</v>
      </c>
      <c r="CT73" s="60">
        <f t="shared" si="290"/>
        <v>0</v>
      </c>
      <c r="CU73" s="60">
        <f t="shared" si="291"/>
        <v>0</v>
      </c>
      <c r="CV73" s="60">
        <f t="shared" si="292"/>
        <v>0</v>
      </c>
      <c r="CW73" s="60">
        <f t="shared" si="293"/>
        <v>1.6334720142365977</v>
      </c>
      <c r="CX73" s="60">
        <f t="shared" si="294"/>
        <v>8.8980029703488519</v>
      </c>
      <c r="CY73" s="60">
        <f t="shared" si="295"/>
        <v>4.2028718818929658</v>
      </c>
      <c r="CZ73" s="60">
        <f t="shared" si="296"/>
        <v>0</v>
      </c>
      <c r="DA73" s="60">
        <f t="shared" si="297"/>
        <v>0</v>
      </c>
      <c r="DB73" s="60">
        <f t="shared" si="298"/>
        <v>0</v>
      </c>
      <c r="DC73" s="60">
        <f t="shared" si="299"/>
        <v>0</v>
      </c>
      <c r="DD73" s="60">
        <f t="shared" si="300"/>
        <v>0</v>
      </c>
      <c r="DE73" s="60">
        <f t="shared" si="301"/>
        <v>0</v>
      </c>
      <c r="DF73" s="55"/>
      <c r="DG73" s="60">
        <f t="shared" si="302"/>
        <v>0</v>
      </c>
      <c r="DH73" s="60">
        <f t="shared" si="303"/>
        <v>0</v>
      </c>
      <c r="DI73" s="60">
        <f t="shared" si="304"/>
        <v>0</v>
      </c>
      <c r="DJ73" s="60">
        <f t="shared" si="305"/>
        <v>0</v>
      </c>
      <c r="DK73" s="60">
        <f t="shared" si="306"/>
        <v>0</v>
      </c>
      <c r="DL73" s="60">
        <f t="shared" si="307"/>
        <v>4.8501815388502312</v>
      </c>
      <c r="DM73" s="60">
        <f t="shared" si="308"/>
        <v>0</v>
      </c>
      <c r="DN73" s="60">
        <f t="shared" si="309"/>
        <v>0</v>
      </c>
      <c r="DO73" s="60">
        <f t="shared" si="310"/>
        <v>0</v>
      </c>
      <c r="DP73" s="60">
        <f t="shared" si="311"/>
        <v>0</v>
      </c>
      <c r="DQ73" s="60">
        <f t="shared" si="312"/>
        <v>0</v>
      </c>
      <c r="DR73" s="60">
        <f t="shared" si="313"/>
        <v>0</v>
      </c>
      <c r="DS73" s="60">
        <f t="shared" si="314"/>
        <v>0</v>
      </c>
      <c r="DT73" s="60">
        <f t="shared" si="315"/>
        <v>0</v>
      </c>
      <c r="DU73" s="60">
        <f t="shared" si="316"/>
        <v>0</v>
      </c>
      <c r="DV73" s="60">
        <f t="shared" si="317"/>
        <v>0</v>
      </c>
      <c r="DW73" s="60"/>
      <c r="DX73" s="60" t="e">
        <f t="shared" ca="1" si="318"/>
        <v>#NAME?</v>
      </c>
    </row>
    <row r="74" spans="1:128" s="19" customFormat="1" ht="16" customHeight="1">
      <c r="A74" s="18"/>
      <c r="B74" s="17" t="s">
        <v>451</v>
      </c>
      <c r="C74" s="16"/>
      <c r="D74" s="16"/>
      <c r="E74" s="16"/>
      <c r="F74" s="16"/>
      <c r="G74" s="16"/>
      <c r="H74" s="20">
        <v>17.11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>
        <v>67.760000000000005</v>
      </c>
      <c r="Z74" s="20"/>
      <c r="AA74" s="20"/>
      <c r="AB74" s="55"/>
      <c r="AC74" s="20"/>
      <c r="AD74" s="20"/>
      <c r="AE74" s="20"/>
      <c r="AF74" s="20"/>
      <c r="AG74" s="20"/>
      <c r="AH74" s="20">
        <v>5.21</v>
      </c>
      <c r="AI74" s="20"/>
      <c r="AJ74" s="20">
        <v>9.92</v>
      </c>
      <c r="AK74" s="20"/>
      <c r="AL74" s="20"/>
      <c r="AM74" s="20"/>
      <c r="AN74" s="20"/>
      <c r="AO74" s="20"/>
      <c r="AP74" s="20"/>
      <c r="AQ74" s="20"/>
      <c r="AR74" s="20"/>
      <c r="AS74" s="55"/>
      <c r="AT74" s="20"/>
      <c r="AU74" s="20">
        <v>0</v>
      </c>
      <c r="AV74" s="20"/>
      <c r="AW74" s="11">
        <f t="shared" si="245"/>
        <v>12.573895770787193</v>
      </c>
      <c r="AX74" s="11">
        <f t="shared" si="246"/>
        <v>0</v>
      </c>
      <c r="AY74" s="11">
        <f t="shared" si="247"/>
        <v>0</v>
      </c>
      <c r="AZ74" s="11">
        <f t="shared" si="248"/>
        <v>0</v>
      </c>
      <c r="BA74" s="11">
        <f t="shared" si="249"/>
        <v>0</v>
      </c>
      <c r="BB74" s="11">
        <f t="shared" si="250"/>
        <v>0</v>
      </c>
      <c r="BC74" s="11">
        <f t="shared" si="251"/>
        <v>0</v>
      </c>
      <c r="BD74" s="11">
        <f t="shared" si="252"/>
        <v>0</v>
      </c>
      <c r="BE74" s="11">
        <f t="shared" si="253"/>
        <v>0</v>
      </c>
      <c r="BF74" s="11">
        <f t="shared" si="254"/>
        <v>0</v>
      </c>
      <c r="BG74" s="11">
        <f t="shared" si="255"/>
        <v>0</v>
      </c>
      <c r="BH74" s="11">
        <f t="shared" si="256"/>
        <v>0</v>
      </c>
      <c r="BI74" s="11">
        <f t="shared" si="257"/>
        <v>0</v>
      </c>
      <c r="BJ74" s="56">
        <f t="shared" si="258"/>
        <v>0</v>
      </c>
      <c r="BK74" s="11">
        <f t="shared" si="259"/>
        <v>0</v>
      </c>
      <c r="BL74" s="34">
        <f t="shared" si="260"/>
        <v>0</v>
      </c>
      <c r="BM74" s="11">
        <f t="shared" si="261"/>
        <v>0</v>
      </c>
      <c r="BN74" s="11">
        <f t="shared" si="262"/>
        <v>0</v>
      </c>
      <c r="BO74" s="11">
        <f t="shared" si="263"/>
        <v>28.366380379040695</v>
      </c>
      <c r="BP74" s="11">
        <f t="shared" si="264"/>
        <v>0</v>
      </c>
      <c r="BQ74" s="54"/>
      <c r="BR74" s="56">
        <f t="shared" si="265"/>
        <v>0</v>
      </c>
      <c r="BS74" s="56">
        <f t="shared" si="266"/>
        <v>0</v>
      </c>
      <c r="BT74" s="56">
        <f t="shared" si="267"/>
        <v>0</v>
      </c>
      <c r="BU74" s="56">
        <f t="shared" si="268"/>
        <v>0</v>
      </c>
      <c r="BV74" s="56">
        <f t="shared" si="269"/>
        <v>0</v>
      </c>
      <c r="BW74" s="56">
        <f t="shared" si="270"/>
        <v>28.246533722756812</v>
      </c>
      <c r="BX74" s="56">
        <f t="shared" si="271"/>
        <v>0</v>
      </c>
      <c r="BY74" s="56">
        <f t="shared" si="272"/>
        <v>30.813190127415293</v>
      </c>
      <c r="BZ74" s="56">
        <f t="shared" si="273"/>
        <v>0</v>
      </c>
      <c r="CA74" s="56">
        <f t="shared" si="274"/>
        <v>0</v>
      </c>
      <c r="CB74" s="56">
        <f t="shared" si="275"/>
        <v>0</v>
      </c>
      <c r="CC74" s="56">
        <f t="shared" si="276"/>
        <v>0</v>
      </c>
      <c r="CD74" s="56">
        <f t="shared" si="277"/>
        <v>0</v>
      </c>
      <c r="CE74" s="56">
        <f t="shared" si="278"/>
        <v>0</v>
      </c>
      <c r="CF74" s="56">
        <f t="shared" si="279"/>
        <v>0</v>
      </c>
      <c r="CG74" s="56">
        <f t="shared" si="280"/>
        <v>0</v>
      </c>
      <c r="CH74" s="54"/>
      <c r="CI74" s="11"/>
      <c r="CJ74" s="12" t="e">
        <f t="shared" ca="1" si="281"/>
        <v>#NAME?</v>
      </c>
      <c r="CK74" s="16"/>
      <c r="CL74" s="60">
        <f t="shared" si="282"/>
        <v>27.892671471885265</v>
      </c>
      <c r="CM74" s="60">
        <f t="shared" si="283"/>
        <v>0</v>
      </c>
      <c r="CN74" s="60">
        <f t="shared" si="284"/>
        <v>0</v>
      </c>
      <c r="CO74" s="60">
        <f t="shared" si="285"/>
        <v>0</v>
      </c>
      <c r="CP74" s="60">
        <f t="shared" si="286"/>
        <v>0</v>
      </c>
      <c r="CQ74" s="60">
        <f t="shared" si="287"/>
        <v>0</v>
      </c>
      <c r="CR74" s="60">
        <f t="shared" si="288"/>
        <v>0</v>
      </c>
      <c r="CS74" s="60">
        <f t="shared" si="289"/>
        <v>0</v>
      </c>
      <c r="CT74" s="60">
        <f t="shared" si="290"/>
        <v>0</v>
      </c>
      <c r="CU74" s="60">
        <f t="shared" si="291"/>
        <v>0</v>
      </c>
      <c r="CV74" s="60">
        <f t="shared" si="292"/>
        <v>0</v>
      </c>
      <c r="CW74" s="60">
        <f t="shared" si="293"/>
        <v>0</v>
      </c>
      <c r="CX74" s="60">
        <f t="shared" si="294"/>
        <v>0</v>
      </c>
      <c r="CY74" s="60">
        <f t="shared" si="295"/>
        <v>0</v>
      </c>
      <c r="CZ74" s="60">
        <f t="shared" si="296"/>
        <v>0</v>
      </c>
      <c r="DA74" s="60">
        <f t="shared" si="297"/>
        <v>0</v>
      </c>
      <c r="DB74" s="60">
        <f t="shared" si="298"/>
        <v>0</v>
      </c>
      <c r="DC74" s="60">
        <f t="shared" si="299"/>
        <v>0</v>
      </c>
      <c r="DD74" s="60">
        <f t="shared" si="300"/>
        <v>0</v>
      </c>
      <c r="DE74" s="60">
        <f t="shared" si="301"/>
        <v>0</v>
      </c>
      <c r="DF74" s="55"/>
      <c r="DG74" s="60">
        <f t="shared" si="302"/>
        <v>0</v>
      </c>
      <c r="DH74" s="60">
        <f t="shared" si="303"/>
        <v>0</v>
      </c>
      <c r="DI74" s="60">
        <f t="shared" si="304"/>
        <v>0</v>
      </c>
      <c r="DJ74" s="60">
        <f t="shared" si="305"/>
        <v>0</v>
      </c>
      <c r="DK74" s="60">
        <f t="shared" si="306"/>
        <v>0</v>
      </c>
      <c r="DL74" s="60">
        <f t="shared" si="307"/>
        <v>31.549519345487226</v>
      </c>
      <c r="DM74" s="60">
        <f t="shared" si="308"/>
        <v>0</v>
      </c>
      <c r="DN74" s="60">
        <f t="shared" si="309"/>
        <v>40.557809182627501</v>
      </c>
      <c r="DO74" s="60">
        <f t="shared" si="310"/>
        <v>0</v>
      </c>
      <c r="DP74" s="60">
        <f t="shared" si="311"/>
        <v>0</v>
      </c>
      <c r="DQ74" s="60">
        <f t="shared" si="312"/>
        <v>0</v>
      </c>
      <c r="DR74" s="60">
        <f t="shared" si="313"/>
        <v>0</v>
      </c>
      <c r="DS74" s="60">
        <f t="shared" si="314"/>
        <v>0</v>
      </c>
      <c r="DT74" s="60">
        <f t="shared" si="315"/>
        <v>0</v>
      </c>
      <c r="DU74" s="60">
        <f t="shared" si="316"/>
        <v>0</v>
      </c>
      <c r="DV74" s="60">
        <f t="shared" si="317"/>
        <v>0</v>
      </c>
      <c r="DW74" s="60"/>
      <c r="DX74" s="60" t="e">
        <f t="shared" ca="1" si="318"/>
        <v>#NAME?</v>
      </c>
    </row>
    <row r="75" spans="1:128" s="19" customFormat="1" ht="16" customHeight="1">
      <c r="A75" s="18"/>
      <c r="B75" s="17"/>
      <c r="C75" s="16"/>
      <c r="D75" s="16"/>
      <c r="E75" s="16"/>
      <c r="F75" s="16"/>
      <c r="G75" s="16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55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55"/>
      <c r="AT75"/>
      <c r="AU75" s="41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/>
      <c r="BJ75"/>
      <c r="BK75"/>
      <c r="BL75"/>
      <c r="BM75"/>
      <c r="BN75"/>
      <c r="BO75"/>
      <c r="BP75"/>
      <c r="BQ75" s="5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H75" s="55"/>
      <c r="CI75"/>
      <c r="CJ75" s="16"/>
      <c r="CK75" s="16"/>
      <c r="CL75" s="115"/>
      <c r="CM75" s="28"/>
      <c r="CN75" s="115"/>
      <c r="CO75" s="28"/>
      <c r="CP75" s="28"/>
      <c r="CQ75" s="115"/>
      <c r="CR75" s="28"/>
      <c r="CS75" s="28"/>
      <c r="CT75" s="115"/>
      <c r="CU75" s="28"/>
      <c r="CV75" s="28"/>
      <c r="CW75" s="115"/>
      <c r="CX75" s="115"/>
      <c r="CY75" s="115"/>
      <c r="CZ75" s="115"/>
      <c r="DA75" s="28"/>
      <c r="DB75" s="28"/>
      <c r="DC75" s="28"/>
      <c r="DD75" s="28"/>
      <c r="DF75" s="55"/>
      <c r="DL75" s="116"/>
      <c r="DN75" s="116"/>
      <c r="DX75" s="28"/>
    </row>
    <row r="76" spans="1:128" s="19" customFormat="1" ht="16" customHeight="1">
      <c r="A76" s="18"/>
      <c r="B76" s="17"/>
      <c r="C76" s="16"/>
      <c r="D76" s="16"/>
      <c r="E76" s="16"/>
      <c r="F76" s="16"/>
      <c r="G76" s="16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55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55"/>
      <c r="AT76"/>
      <c r="AU76" s="41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/>
      <c r="BJ76"/>
      <c r="BK76"/>
      <c r="BL76"/>
      <c r="BM76"/>
      <c r="BN76"/>
      <c r="BO76"/>
      <c r="BP76"/>
      <c r="BQ76" s="55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H76" s="55"/>
      <c r="CI76"/>
      <c r="CJ76" s="16"/>
      <c r="CK76" s="16"/>
      <c r="CL76" s="114"/>
      <c r="CM76" s="60"/>
      <c r="CN76" s="114"/>
      <c r="CO76" s="60"/>
      <c r="CP76" s="60"/>
      <c r="CQ76" s="114"/>
      <c r="CR76" s="60"/>
      <c r="CS76" s="60"/>
      <c r="CT76" s="114"/>
      <c r="CU76" s="60"/>
      <c r="CV76" s="60"/>
      <c r="CW76" s="114"/>
      <c r="CX76" s="114"/>
      <c r="CY76" s="114"/>
      <c r="CZ76" s="114"/>
      <c r="DA76" s="60"/>
      <c r="DB76" s="60"/>
      <c r="DC76" s="60"/>
      <c r="DD76" s="60"/>
      <c r="DE76" s="60"/>
      <c r="DF76" s="55"/>
      <c r="DG76" s="60"/>
      <c r="DH76" s="60"/>
      <c r="DI76" s="60"/>
      <c r="DJ76" s="60"/>
      <c r="DK76" s="60"/>
      <c r="DL76" s="114"/>
      <c r="DM76" s="60"/>
      <c r="DN76" s="114"/>
      <c r="DO76" s="60"/>
      <c r="DX76" s="28"/>
    </row>
    <row r="77" spans="1:128" s="19" customFormat="1" ht="16" customHeight="1">
      <c r="A77" s="18"/>
      <c r="B77" s="112" t="s">
        <v>452</v>
      </c>
      <c r="C77" s="113" t="s">
        <v>474</v>
      </c>
      <c r="D77" s="16"/>
      <c r="E77" s="16"/>
      <c r="F77" s="16"/>
      <c r="G77" s="16"/>
      <c r="H77" s="20">
        <v>6.1025752863914944</v>
      </c>
      <c r="I77" s="20">
        <v>0</v>
      </c>
      <c r="J77" s="20">
        <v>0.51973074959058441</v>
      </c>
      <c r="K77" s="20">
        <v>0</v>
      </c>
      <c r="L77" s="20">
        <v>0.28598429933679587</v>
      </c>
      <c r="M77" s="20"/>
      <c r="N77" s="20">
        <v>0</v>
      </c>
      <c r="O77" s="20">
        <v>1.0577692545110984</v>
      </c>
      <c r="P77" s="20">
        <v>0</v>
      </c>
      <c r="Q77" s="20">
        <v>0</v>
      </c>
      <c r="R77" s="20">
        <v>10.156705941891492</v>
      </c>
      <c r="S77" s="20">
        <v>0.77940978455891141</v>
      </c>
      <c r="T77" s="20">
        <v>0.18929465695863884</v>
      </c>
      <c r="U77" s="20">
        <v>2.1505264221857696</v>
      </c>
      <c r="V77" s="20">
        <v>0</v>
      </c>
      <c r="W77" s="20">
        <v>0</v>
      </c>
      <c r="X77" s="20">
        <v>0</v>
      </c>
      <c r="Y77" s="20">
        <v>68.001849807262616</v>
      </c>
      <c r="Z77" s="20">
        <v>0</v>
      </c>
      <c r="AA77" s="20">
        <v>0</v>
      </c>
      <c r="AB77" s="55"/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9.0859360013310386</v>
      </c>
      <c r="AI77" s="20">
        <v>0</v>
      </c>
      <c r="AJ77" s="20">
        <v>1.6702177959815687</v>
      </c>
      <c r="AK77" s="20">
        <v>0</v>
      </c>
      <c r="AL77" s="20">
        <v>0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55"/>
      <c r="AT77"/>
      <c r="AU77" s="20">
        <v>0</v>
      </c>
      <c r="AV77" s="20"/>
      <c r="AW77" s="11">
        <f t="shared" ref="AW77" si="319">28.0855*H77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4.4004400440044007</v>
      </c>
      <c r="AX77" s="11">
        <f t="shared" ref="AX77" si="320">I77*47.867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AY77" s="11">
        <f t="shared" ref="AY77" si="321">J77*26.981539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0.36003600360035998</v>
      </c>
      <c r="AZ77" s="11">
        <f t="shared" ref="AZ77" si="322">K77*51.9961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A77" s="11">
        <f t="shared" ref="BA77" si="323">L77*55.845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0.41004100410041</v>
      </c>
      <c r="BB77" s="11">
        <f t="shared" ref="BB77" si="324">M78*55.845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C77" s="11">
        <f t="shared" ref="BC77" si="325">N77*54.938044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D77" s="11">
        <f t="shared" ref="BD77" si="326">O77*24.305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0.66006600660066017</v>
      </c>
      <c r="BE77" s="11">
        <f t="shared" ref="BE77" si="327">P77*58.6934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F77" s="11">
        <f t="shared" ref="BF77" si="328">Q77*65.38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G77" s="11">
        <f t="shared" ref="BG77" si="329">R77*40.078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10.451045104510451</v>
      </c>
      <c r="BH77" s="11">
        <f t="shared" ref="BH77" si="330">S77*22.989769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0.46004600460045997</v>
      </c>
      <c r="BI77" s="11">
        <f t="shared" ref="BI77" si="331">T77*39.0983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0.19001900190019</v>
      </c>
      <c r="BJ77" s="56">
        <f t="shared" ref="BJ77" si="332">U77*30.973762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1.7101710171017099</v>
      </c>
      <c r="BK77" s="11">
        <f t="shared" ref="BK77" si="333">V77*32.065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L77" s="34">
        <f t="shared" ref="BL77" si="334">W77*18.9984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M77" s="11">
        <f t="shared" ref="BM77" si="335">X77*35.453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N77" s="11">
        <f t="shared" ref="BN77" si="336">AA77*12.011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O77" s="11">
        <f t="shared" ref="BO77" si="337">Y77*15.999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27.932793279327935</v>
      </c>
      <c r="BP77" s="11">
        <f t="shared" ref="BP77" si="338">Z77*1.00784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Q77" s="54"/>
      <c r="BR77" s="56">
        <f t="shared" ref="BR77" si="339">AC77*58.933195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S77" s="56">
        <f t="shared" ref="BS77" si="340">AD77*63.546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T77" s="56">
        <f t="shared" ref="BT77" si="341">AE77*9.012182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U77" s="56">
        <f t="shared" ref="BU77" si="342">AF77*137.327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V77" s="56">
        <f t="shared" ref="BV77" si="343">AG77*87.62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W77" s="56">
        <f t="shared" ref="BW77" si="344">AH77*207.2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48.334833483348326</v>
      </c>
      <c r="BX77" s="56">
        <f t="shared" ref="BX77" si="345">AI77*50.9415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BY77" s="56">
        <f t="shared" ref="BY77" si="346">AJ77*118.71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5.0905090509050908</v>
      </c>
      <c r="BZ77" s="56">
        <f t="shared" ref="BZ77" si="347">AK77*91.224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A77" s="56">
        <f t="shared" ref="CA77" si="348">AL77*88.90585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B77" s="56">
        <f t="shared" ref="CB77" si="349">AM77*95.95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C77" s="56">
        <f t="shared" ref="CC77" si="350">AN77*183.84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D77" s="56">
        <f t="shared" ref="CD77" si="351">AO77*74.9216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E77" s="56">
        <f t="shared" ref="CE77" si="352">AP77*78.96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F77" s="56">
        <f t="shared" ref="CF77" si="353">AQ77*121.75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G77" s="56">
        <f t="shared" ref="CG77" si="354">AR77*127.6*100/(H77*28.0855+I77*47.867+J77*26.981539+K77*51.9961+L77*55.845+M77*55.845+N77*54.938044+O77*24.305+P77*58.6934+Q77*65.38+R77*40.078+S77*22.989769+T77*39.0983+U77*30.973762+AC77*58.933195+AD77*63.546+AE77*9.012182+AF77*137.327+AG77*87.62+AH77*207.2+AI77*50.9415+AJ77*118.71+AK77*91.224+AL77*88.90585+AM77*95.95+AN77*183.84+AO77*74.9216+W77*18.9984+X77*35.453+Y77*15.999+V77*32.065+Z77*1.00784+AA77*12.011+AP77*78.96+AQ77*121.75+AR77*127.6)</f>
        <v>0</v>
      </c>
      <c r="CH77" s="54"/>
      <c r="CI77" s="11"/>
      <c r="CJ77" s="12" t="e">
        <f t="shared" ref="CJ77" ca="1" si="355">SUMA(AW77:CG77)</f>
        <v>#NAME?</v>
      </c>
      <c r="CK77" s="16"/>
      <c r="CL77" s="60">
        <f t="shared" ref="CL77" si="356">H77*60.084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10.50273012123</v>
      </c>
      <c r="CM77" s="60">
        <f t="shared" ref="CM77" si="357">I77*79.866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N77" s="60">
        <f t="shared" ref="CN77" si="358">J77/2*101.961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0.75894923149848426</v>
      </c>
      <c r="CO77" s="60">
        <f t="shared" ref="CO77" si="359">K77/2*151.99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P77" s="60">
        <f t="shared" ref="CP77" si="360">M77/2*159.69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Q77" s="60">
        <f t="shared" ref="CQ77" si="361">L77*71.844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0.58852229192658068</v>
      </c>
      <c r="CR77" s="60">
        <f t="shared" ref="CR77" si="362">CP77*1/((159.69/71.844)/2)+CQ77</f>
        <v>0.58852229192658068</v>
      </c>
      <c r="CS77" s="60">
        <f t="shared" ref="CS77" si="363">N77*70.937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T77" s="60">
        <f t="shared" ref="CT77" si="364">O77*40.304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1.2211508392000867</v>
      </c>
      <c r="CU77" s="60">
        <f t="shared" ref="CU77" si="365">P77*74.693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V77" s="60">
        <f t="shared" ref="CV77" si="366">Q77*81.38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CW77" s="60">
        <f t="shared" ref="CW77" si="367">R77*56.077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16.314278551928407</v>
      </c>
      <c r="CX77" s="60">
        <f t="shared" ref="CX77" si="368">S77/2*61.979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0.69184792908736092</v>
      </c>
      <c r="CY77" s="60">
        <f t="shared" ref="CY77" si="369">T77/2*94.196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0.25537068631571896</v>
      </c>
      <c r="CZ77" s="60">
        <f t="shared" ref="CZ77" si="370">U77/2*141.94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4.3716945543860133</v>
      </c>
      <c r="DA77" s="60">
        <f t="shared" ref="DA77" si="371">V77*80.06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B77" s="60">
        <f t="shared" ref="DB77" si="372">W77*37.9968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C77" s="60">
        <f t="shared" ref="DC77" si="373">X77*70.906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D77" s="60">
        <f t="shared" ref="DD77" si="374">Z77/2*18.015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E77" s="60">
        <f t="shared" ref="DE77" si="375">AA77*44.01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F77" s="55"/>
      <c r="DG77" s="60">
        <f t="shared" ref="DG77" si="376">AC77*74.9327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H77" s="60">
        <f t="shared" ref="DH77" si="377">AD77*79.545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I77" s="60">
        <f t="shared" ref="DI77" si="378">AE77*25.0117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J77" s="60">
        <f t="shared" ref="DJ77" si="379">AF77*153.3395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K77" s="60">
        <f t="shared" ref="DK77" si="380">AG77*103.6195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L77" s="60">
        <f t="shared" ref="DL77" si="381">AH77*223.1895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58.086292212302794</v>
      </c>
      <c r="DM77" s="60">
        <f t="shared" ref="DM77" si="382">AI77*181.8815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N77" s="60">
        <f t="shared" ref="DN77" si="383">AJ77*150.689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7.2091635821245532</v>
      </c>
      <c r="DO77" s="60">
        <f t="shared" ref="DO77" si="384">AK77*123.22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P77" s="60">
        <f t="shared" ref="DP77" si="385">AL77*225.8085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Q77" s="60">
        <f t="shared" ref="DQ77" si="386">AM77*143.9385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R77" s="60">
        <f t="shared" ref="DR77" si="387">AN77*231.8485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S77" s="60">
        <f t="shared" ref="DS77" si="388">AO77*229.8407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T77" s="60">
        <f t="shared" ref="DT77" si="389">AP77*110.959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U77" s="60">
        <f t="shared" ref="DU77" si="390">AQ77*323.4975/2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V77" s="60">
        <f t="shared" ref="DV77" si="391">AR77*159.599/(H77*60.084+I77*79.866+J77/2*101.961+K77/2*151.99+L77*71.844+M77/2*159.69+N77*70.937+O77*40.304+P77*74.693+Q77*81.38+R77*56.077+S77/2*61.979+T77/2*94.196+U77/2*141.94+V77*80.06+W77*37.9968/2+X77*70.906/2+Z77/2*18.015+AA77*44.01+AC77*74.9327+AD77*79.545+AE77*25.0117+AF77*153.3395+AG77*103.6195+AH77*223.1895+AI77*181.8815/2+AJ77*150.689+AK77*123.22+AL77*225.8085/2+AM77*143.9385+AN77*231.8485+AO77*229.8407/2+AP77*110.959+AQ77*323.4975/2+AR77*159.599)*100</f>
        <v>0</v>
      </c>
      <c r="DW77" s="60"/>
      <c r="DX77" s="60" t="e">
        <f t="shared" ref="DX77" ca="1" si="392">SUMA(CL77:DE77)-CR77+SUMA(DG77:DV77)</f>
        <v>#NAME?</v>
      </c>
    </row>
    <row r="78" spans="1:128" s="19" customFormat="1" ht="16" customHeight="1">
      <c r="A78" s="18"/>
      <c r="B78" s="112" t="s">
        <v>453</v>
      </c>
      <c r="C78" s="113" t="s">
        <v>474</v>
      </c>
      <c r="D78" s="16"/>
      <c r="E78" s="16"/>
      <c r="F78" s="16"/>
      <c r="G78" s="16"/>
      <c r="H78" s="20">
        <v>7.4305808395382416</v>
      </c>
      <c r="I78" s="20">
        <v>0</v>
      </c>
      <c r="J78" s="20">
        <v>0.59146988399453126</v>
      </c>
      <c r="K78" s="20">
        <v>0</v>
      </c>
      <c r="L78" s="20">
        <v>0.2857689630642658</v>
      </c>
      <c r="M78" s="20"/>
      <c r="N78" s="20">
        <v>0</v>
      </c>
      <c r="O78" s="20">
        <v>0.60609628568951335</v>
      </c>
      <c r="P78" s="20">
        <v>0</v>
      </c>
      <c r="Q78" s="20">
        <v>0</v>
      </c>
      <c r="R78" s="20">
        <v>6.7692762018939732</v>
      </c>
      <c r="S78" s="20">
        <v>0</v>
      </c>
      <c r="T78" s="20">
        <v>0.18838632656258228</v>
      </c>
      <c r="U78" s="20">
        <v>6.5791552248089893</v>
      </c>
      <c r="V78" s="20">
        <v>0</v>
      </c>
      <c r="W78" s="20">
        <v>0</v>
      </c>
      <c r="X78" s="20">
        <v>0</v>
      </c>
      <c r="Y78" s="20">
        <v>65.527113001988724</v>
      </c>
      <c r="Z78" s="20">
        <v>0</v>
      </c>
      <c r="AA78" s="20">
        <v>0</v>
      </c>
      <c r="AB78" s="55"/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9.9297946005846818</v>
      </c>
      <c r="AI78" s="20">
        <v>0</v>
      </c>
      <c r="AJ78" s="20">
        <v>2.0923586718744929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55"/>
      <c r="AT78"/>
      <c r="AU78" s="20">
        <v>0</v>
      </c>
      <c r="AV78" s="20"/>
      <c r="AW78" s="11">
        <f t="shared" ref="AW78:AW100" si="393">28.0855*H78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5.1000000000000005</v>
      </c>
      <c r="AX78" s="11">
        <f t="shared" ref="AX78:AX100" si="394">I78*47.867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AY78" s="11">
        <f t="shared" ref="AY78:AY100" si="395">J78*26.981539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0.38999999999999996</v>
      </c>
      <c r="AZ78" s="11">
        <f t="shared" ref="AZ78:AZ100" si="396">K78*51.9961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A78" s="11">
        <f t="shared" ref="BA78:BA100" si="397">L78*55.845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0.39</v>
      </c>
      <c r="BB78" s="11">
        <f t="shared" ref="BB78:BB100" si="398">M79*55.845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C78" s="11">
        <f t="shared" ref="BC78:BC100" si="399">N78*54.938044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D78" s="11">
        <f t="shared" ref="BD78:BD100" si="400">O78*24.305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0.36000000000000004</v>
      </c>
      <c r="BE78" s="11">
        <f t="shared" ref="BE78:BE100" si="401">P78*58.6934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F78" s="11">
        <f t="shared" ref="BF78:BF100" si="402">Q78*65.38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G78" s="11">
        <f t="shared" ref="BG78:BG100" si="403">R78*40.078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6.629999999999999</v>
      </c>
      <c r="BH78" s="11">
        <f t="shared" ref="BH78:BH100" si="404">S78*22.989769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I78" s="11">
        <f t="shared" ref="BI78:BI100" si="405">T78*39.0983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0.18000000000000002</v>
      </c>
      <c r="BJ78" s="56">
        <f t="shared" ref="BJ78:BJ100" si="406">U78*30.973762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4.9800000000000022</v>
      </c>
      <c r="BK78" s="11">
        <f t="shared" ref="BK78:BK100" si="407">V78*32.065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L78" s="34">
        <f t="shared" ref="BL78:BL100" si="408">W78*18.9984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M78" s="11">
        <f t="shared" ref="BM78:BM100" si="409">X78*35.453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N78" s="11">
        <f t="shared" ref="BN78:BN100" si="410">AA78*12.011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O78" s="11">
        <f t="shared" ref="BO78:BO100" si="411">Y78*15.999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25.62</v>
      </c>
      <c r="BP78" s="11">
        <f t="shared" ref="BP78:BP100" si="412">Z78*1.00784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Q78" s="54"/>
      <c r="BR78" s="56">
        <f t="shared" ref="BR78:BR100" si="413">AC78*58.933195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S78" s="56">
        <f t="shared" ref="BS78:BS100" si="414">AD78*63.546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T78" s="56">
        <f t="shared" ref="BT78:BT100" si="415">AE78*9.012182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U78" s="56">
        <f t="shared" ref="BU78:BU100" si="416">AF78*137.327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V78" s="56">
        <f t="shared" ref="BV78:BV100" si="417">AG78*87.62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W78" s="56">
        <f t="shared" ref="BW78:BW100" si="418">AH78*207.2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50.28</v>
      </c>
      <c r="BX78" s="56">
        <f t="shared" ref="BX78:BX100" si="419">AI78*50.9415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BY78" s="56">
        <f t="shared" ref="BY78:BY100" si="420">AJ78*118.71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6.0699999999999994</v>
      </c>
      <c r="BZ78" s="56">
        <f t="shared" ref="BZ78:BZ100" si="421">AK78*91.224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A78" s="56">
        <f t="shared" ref="CA78:CA100" si="422">AL78*88.90585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B78" s="56">
        <f t="shared" ref="CB78:CB100" si="423">AM78*95.95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C78" s="56">
        <f t="shared" ref="CC78:CC100" si="424">AN78*183.84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D78" s="56">
        <f t="shared" ref="CD78:CD100" si="425">AO78*74.9216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E78" s="56">
        <f t="shared" ref="CE78:CE100" si="426">AP78*78.96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F78" s="56">
        <f t="shared" ref="CF78:CF100" si="427">AQ78*121.75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G78" s="56">
        <f t="shared" ref="CG78:CG100" si="428">AR78*127.6*100/(H78*28.0855+I78*47.867+J78*26.981539+K78*51.9961+L78*55.845+M78*55.845+N78*54.938044+O78*24.305+P78*58.6934+Q78*65.38+R78*40.078+S78*22.989769+T78*39.0983+U78*30.973762+AC78*58.933195+AD78*63.546+AE78*9.012182+AF78*137.327+AG78*87.62+AH78*207.2+AI78*50.9415+AJ78*118.71+AK78*91.224+AL78*88.90585+AM78*95.95+AN78*183.84+AO78*74.9216+W78*18.9984+X78*35.453+Y78*15.999+V78*32.065+Z78*1.00784+AA78*12.011+AP78*78.96+AQ78*121.75+AR78*127.6)</f>
        <v>0</v>
      </c>
      <c r="CH78" s="54"/>
      <c r="CI78" s="11"/>
      <c r="CJ78" s="12" t="e">
        <f t="shared" ref="CJ78:CJ100" ca="1" si="429">SUMA(AW78:CG78)</f>
        <v>#NAME?</v>
      </c>
      <c r="CK78" s="16"/>
      <c r="CL78" s="60">
        <f t="shared" ref="CL78:CL100" si="430">H78*60.084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11.422804590069417</v>
      </c>
      <c r="CM78" s="60">
        <f t="shared" ref="CM78:CM100" si="431">I78*79.866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N78" s="60">
        <f t="shared" ref="CN78:CN100" si="432">J78/2*101.961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0.77148568767861692</v>
      </c>
      <c r="CO78" s="60">
        <f t="shared" ref="CO78:CO100" si="433">K78/2*151.99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P78" s="60">
        <f t="shared" ref="CP78:CP100" si="434">M78/2*159.69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Q78" s="60">
        <f t="shared" ref="CQ78:CQ100" si="435">L78*71.844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0.5252870687738519</v>
      </c>
      <c r="CR78" s="60">
        <f t="shared" ref="CR78:CR100" si="436">CP78*1/((159.69/71.844)/2)+CQ78</f>
        <v>0.5252870687738519</v>
      </c>
      <c r="CS78" s="60">
        <f t="shared" ref="CS78:CS100" si="437">N78*70.937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T78" s="60">
        <f t="shared" ref="CT78:CT100" si="438">O78*40.304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0.62500129798960147</v>
      </c>
      <c r="CU78" s="60">
        <f t="shared" ref="CU78:CU100" si="439">P78*74.693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V78" s="60">
        <f t="shared" ref="CV78:CV100" si="440">Q78*81.38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W78" s="60">
        <f t="shared" ref="CW78:CW100" si="441">R78*56.077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9.7122119841133348</v>
      </c>
      <c r="CX78" s="60">
        <f t="shared" ref="CX78:CX100" si="442">S78/2*61.979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CY78" s="60">
        <f t="shared" ref="CY78:CY100" si="443">T78/2*94.196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0.22700895506648344</v>
      </c>
      <c r="CZ78" s="60">
        <f t="shared" ref="CZ78:CZ100" si="444">U78/2*141.94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11.946373392608201</v>
      </c>
      <c r="DA78" s="60">
        <f t="shared" ref="DA78:DA100" si="445">V78*80.06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B78" s="60">
        <f t="shared" ref="DB78:DB100" si="446">W78*37.9968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C78" s="60">
        <f t="shared" ref="DC78:DC100" si="447">X78*70.906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D78" s="60">
        <f t="shared" ref="DD78:DD100" si="448">Z78/2*18.015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E78" s="60">
        <f t="shared" ref="DE78:DE100" si="449">AA78*44.01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F78" s="55"/>
      <c r="DG78" s="60">
        <f t="shared" ref="DG78:DG100" si="450">AC78*74.9327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H78" s="60">
        <f t="shared" ref="DH78:DH100" si="451">AD78*79.545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I78" s="60">
        <f t="shared" ref="DI78:DI100" si="452">AE78*25.0117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J78" s="60">
        <f t="shared" ref="DJ78:DJ100" si="453">AF78*153.3395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K78" s="60">
        <f t="shared" ref="DK78:DK100" si="454">AG78*103.6195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L78" s="60">
        <f t="shared" ref="DL78:DL100" si="455">AH78*223.1895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56.702886951015664</v>
      </c>
      <c r="DM78" s="60">
        <f t="shared" ref="DM78:DM100" si="456">AI78*181.8815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N78" s="60">
        <f t="shared" ref="DN78:DN100" si="457">AJ78*150.689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8.0669400726848348</v>
      </c>
      <c r="DO78" s="60">
        <f t="shared" ref="DO78:DO100" si="458">AK78*123.22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P78" s="60">
        <f t="shared" ref="DP78:DP100" si="459">AL78*225.8085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Q78" s="60">
        <f t="shared" ref="DQ78:DQ100" si="460">AM78*143.9385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R78" s="60">
        <f t="shared" ref="DR78:DR100" si="461">AN78*231.8485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S78" s="60">
        <f t="shared" ref="DS78:DS100" si="462">AO78*229.8407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T78" s="60">
        <f t="shared" ref="DT78:DT100" si="463">AP78*110.959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U78" s="60">
        <f t="shared" ref="DU78:DU100" si="464">AQ78*323.4975/2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V78" s="60">
        <f t="shared" ref="DV78:DV100" si="465">AR78*159.599/(H78*60.084+I78*79.866+J78/2*101.961+K78/2*151.99+L78*71.844+M78/2*159.69+N78*70.937+O78*40.304+P78*74.693+Q78*81.38+R78*56.077+S78/2*61.979+T78/2*94.196+U78/2*141.94+V78*80.06+W78*37.9968/2+X78*70.906/2+Z78/2*18.015+AA78*44.01+AC78*74.9327+AD78*79.545+AE78*25.0117+AF78*153.3395+AG78*103.6195+AH78*223.1895+AI78*181.8815/2+AJ78*150.689+AK78*123.22+AL78*225.8085/2+AM78*143.9385+AN78*231.8485+AO78*229.8407/2+AP78*110.959+AQ78*323.4975/2+AR78*159.599)*100</f>
        <v>0</v>
      </c>
      <c r="DW78" s="60"/>
      <c r="DX78" s="60" t="e">
        <f t="shared" ref="DX78:DX100" ca="1" si="466">SUMA(CL78:DE78)-CR78+SUMA(DG78:DV78)</f>
        <v>#NAME?</v>
      </c>
    </row>
    <row r="79" spans="1:128" s="19" customFormat="1" ht="16" customHeight="1">
      <c r="A79" s="18"/>
      <c r="B79" s="112" t="s">
        <v>454</v>
      </c>
      <c r="C79" s="113" t="s">
        <v>474</v>
      </c>
      <c r="D79" s="16"/>
      <c r="E79" s="16"/>
      <c r="F79" s="16"/>
      <c r="G79" s="16"/>
      <c r="H79" s="20">
        <v>7.2945535568519038</v>
      </c>
      <c r="I79" s="20">
        <v>0</v>
      </c>
      <c r="J79" s="20">
        <v>1.7812377042020762</v>
      </c>
      <c r="K79" s="20">
        <v>0</v>
      </c>
      <c r="L79" s="20">
        <v>0.32665332138398406</v>
      </c>
      <c r="M79" s="20"/>
      <c r="N79" s="20">
        <v>0</v>
      </c>
      <c r="O79" s="20">
        <v>0.46187279559922367</v>
      </c>
      <c r="P79" s="20">
        <v>0</v>
      </c>
      <c r="Q79" s="20">
        <v>0</v>
      </c>
      <c r="R79" s="20">
        <v>6.9587160865578603</v>
      </c>
      <c r="S79" s="20">
        <v>0.36622219748181678</v>
      </c>
      <c r="T79" s="20">
        <v>0.44862157917668138</v>
      </c>
      <c r="U79" s="20">
        <v>5.6856194780214739</v>
      </c>
      <c r="V79" s="20">
        <v>0</v>
      </c>
      <c r="W79" s="20">
        <v>0</v>
      </c>
      <c r="X79" s="20">
        <v>0</v>
      </c>
      <c r="Y79" s="20">
        <v>67.402973320790139</v>
      </c>
      <c r="Z79" s="20">
        <v>0</v>
      </c>
      <c r="AA79" s="20">
        <v>0</v>
      </c>
      <c r="AB79" s="55"/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6.3981610980500241</v>
      </c>
      <c r="AI79" s="20">
        <v>0</v>
      </c>
      <c r="AJ79" s="20">
        <v>2.8753688618848132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55"/>
      <c r="AT79"/>
      <c r="AU79" s="20">
        <v>0</v>
      </c>
      <c r="AV79" s="20"/>
      <c r="AW79" s="11">
        <f t="shared" si="393"/>
        <v>5.8388322335532896</v>
      </c>
      <c r="AX79" s="11">
        <f t="shared" si="394"/>
        <v>0</v>
      </c>
      <c r="AY79" s="11">
        <f t="shared" si="395"/>
        <v>1.3697260547890424</v>
      </c>
      <c r="AZ79" s="11">
        <f t="shared" si="396"/>
        <v>0</v>
      </c>
      <c r="BA79" s="11">
        <f t="shared" si="397"/>
        <v>0.51989602079584096</v>
      </c>
      <c r="BB79" s="11">
        <f t="shared" si="398"/>
        <v>0</v>
      </c>
      <c r="BC79" s="11">
        <f t="shared" si="399"/>
        <v>0</v>
      </c>
      <c r="BD79" s="11">
        <f t="shared" si="400"/>
        <v>0.31993601279744055</v>
      </c>
      <c r="BE79" s="11">
        <f t="shared" si="401"/>
        <v>0</v>
      </c>
      <c r="BF79" s="11">
        <f t="shared" si="402"/>
        <v>0</v>
      </c>
      <c r="BG79" s="11">
        <f t="shared" si="403"/>
        <v>7.9484103179364141</v>
      </c>
      <c r="BH79" s="11">
        <f t="shared" si="404"/>
        <v>0.23995200959808044</v>
      </c>
      <c r="BI79" s="11">
        <f t="shared" si="405"/>
        <v>0.49990001999600087</v>
      </c>
      <c r="BJ79" s="56">
        <f t="shared" si="406"/>
        <v>5.0189962007598483</v>
      </c>
      <c r="BK79" s="11">
        <f t="shared" si="407"/>
        <v>0</v>
      </c>
      <c r="BL79" s="34">
        <f t="shared" si="408"/>
        <v>0</v>
      </c>
      <c r="BM79" s="11">
        <f t="shared" si="409"/>
        <v>0</v>
      </c>
      <c r="BN79" s="11">
        <f t="shared" si="410"/>
        <v>0</v>
      </c>
      <c r="BO79" s="11">
        <f t="shared" si="411"/>
        <v>30.733853229354128</v>
      </c>
      <c r="BP79" s="11">
        <f t="shared" si="412"/>
        <v>0</v>
      </c>
      <c r="BQ79" s="54"/>
      <c r="BR79" s="56">
        <f t="shared" si="413"/>
        <v>0</v>
      </c>
      <c r="BS79" s="56">
        <f t="shared" si="414"/>
        <v>0</v>
      </c>
      <c r="BT79" s="56">
        <f t="shared" si="415"/>
        <v>0</v>
      </c>
      <c r="BU79" s="56">
        <f t="shared" si="416"/>
        <v>0</v>
      </c>
      <c r="BV79" s="56">
        <f t="shared" si="417"/>
        <v>0</v>
      </c>
      <c r="BW79" s="56">
        <f t="shared" si="418"/>
        <v>37.782443511297743</v>
      </c>
      <c r="BX79" s="56">
        <f t="shared" si="419"/>
        <v>0</v>
      </c>
      <c r="BY79" s="56">
        <f t="shared" si="420"/>
        <v>9.7280543891221765</v>
      </c>
      <c r="BZ79" s="56">
        <f t="shared" si="421"/>
        <v>0</v>
      </c>
      <c r="CA79" s="56">
        <f t="shared" si="422"/>
        <v>0</v>
      </c>
      <c r="CB79" s="56">
        <f t="shared" si="423"/>
        <v>0</v>
      </c>
      <c r="CC79" s="56">
        <f t="shared" si="424"/>
        <v>0</v>
      </c>
      <c r="CD79" s="56">
        <f t="shared" si="425"/>
        <v>0</v>
      </c>
      <c r="CE79" s="56">
        <f t="shared" si="426"/>
        <v>0</v>
      </c>
      <c r="CF79" s="56">
        <f t="shared" si="427"/>
        <v>0</v>
      </c>
      <c r="CG79" s="56">
        <f t="shared" si="428"/>
        <v>0</v>
      </c>
      <c r="CH79" s="54"/>
      <c r="CI79" s="11"/>
      <c r="CJ79" s="12" t="e">
        <f t="shared" ca="1" si="429"/>
        <v>#NAME?</v>
      </c>
      <c r="CK79" s="16"/>
      <c r="CL79" s="60">
        <f t="shared" si="430"/>
        <v>13.449812210897036</v>
      </c>
      <c r="CM79" s="60">
        <f t="shared" si="431"/>
        <v>0</v>
      </c>
      <c r="CN79" s="60">
        <f t="shared" si="432"/>
        <v>2.7866641852968264</v>
      </c>
      <c r="CO79" s="60">
        <f t="shared" si="433"/>
        <v>0</v>
      </c>
      <c r="CP79" s="60">
        <f t="shared" si="434"/>
        <v>0</v>
      </c>
      <c r="CQ79" s="60">
        <f t="shared" si="435"/>
        <v>0.72017202724217844</v>
      </c>
      <c r="CR79" s="60">
        <f t="shared" si="436"/>
        <v>0.72017202724217844</v>
      </c>
      <c r="CS79" s="60">
        <f t="shared" si="437"/>
        <v>0</v>
      </c>
      <c r="CT79" s="60">
        <f t="shared" si="438"/>
        <v>0.57125392768926264</v>
      </c>
      <c r="CU79" s="60">
        <f t="shared" si="439"/>
        <v>0</v>
      </c>
      <c r="CV79" s="60">
        <f t="shared" si="440"/>
        <v>0</v>
      </c>
      <c r="CW79" s="60">
        <f t="shared" si="441"/>
        <v>11.974918201552461</v>
      </c>
      <c r="CX79" s="60">
        <f t="shared" si="442"/>
        <v>0.3482714703161105</v>
      </c>
      <c r="CY79" s="60">
        <f t="shared" si="443"/>
        <v>0.64839743943080563</v>
      </c>
      <c r="CZ79" s="60">
        <f t="shared" si="444"/>
        <v>12.382583391994087</v>
      </c>
      <c r="DA79" s="60">
        <f t="shared" si="445"/>
        <v>0</v>
      </c>
      <c r="DB79" s="60">
        <f t="shared" si="446"/>
        <v>0</v>
      </c>
      <c r="DC79" s="60">
        <f t="shared" si="447"/>
        <v>0</v>
      </c>
      <c r="DD79" s="60">
        <f t="shared" si="448"/>
        <v>0</v>
      </c>
      <c r="DE79" s="60">
        <f t="shared" si="449"/>
        <v>0</v>
      </c>
      <c r="DF79" s="55"/>
      <c r="DG79" s="60">
        <f t="shared" si="450"/>
        <v>0</v>
      </c>
      <c r="DH79" s="60">
        <f t="shared" si="451"/>
        <v>0</v>
      </c>
      <c r="DI79" s="60">
        <f t="shared" si="452"/>
        <v>0</v>
      </c>
      <c r="DJ79" s="60">
        <f t="shared" si="453"/>
        <v>0</v>
      </c>
      <c r="DK79" s="60">
        <f t="shared" si="454"/>
        <v>0</v>
      </c>
      <c r="DL79" s="60">
        <f t="shared" si="455"/>
        <v>43.821536009135762</v>
      </c>
      <c r="DM79" s="60">
        <f t="shared" si="456"/>
        <v>0</v>
      </c>
      <c r="DN79" s="60">
        <f t="shared" si="457"/>
        <v>13.296391136445459</v>
      </c>
      <c r="DO79" s="60">
        <f t="shared" si="458"/>
        <v>0</v>
      </c>
      <c r="DP79" s="60">
        <f t="shared" si="459"/>
        <v>0</v>
      </c>
      <c r="DQ79" s="60">
        <f t="shared" si="460"/>
        <v>0</v>
      </c>
      <c r="DR79" s="60">
        <f t="shared" si="461"/>
        <v>0</v>
      </c>
      <c r="DS79" s="60">
        <f t="shared" si="462"/>
        <v>0</v>
      </c>
      <c r="DT79" s="60">
        <f t="shared" si="463"/>
        <v>0</v>
      </c>
      <c r="DU79" s="60">
        <f t="shared" si="464"/>
        <v>0</v>
      </c>
      <c r="DV79" s="60">
        <f t="shared" si="465"/>
        <v>0</v>
      </c>
      <c r="DW79" s="60"/>
      <c r="DX79" s="60" t="e">
        <f t="shared" ca="1" si="466"/>
        <v>#NAME?</v>
      </c>
    </row>
    <row r="80" spans="1:128" s="19" customFormat="1" ht="16" customHeight="1">
      <c r="A80" s="18"/>
      <c r="B80" s="112" t="s">
        <v>444</v>
      </c>
      <c r="C80" s="113" t="s">
        <v>474</v>
      </c>
      <c r="D80" s="16"/>
      <c r="E80" s="16"/>
      <c r="F80" s="16"/>
      <c r="G80" s="16"/>
      <c r="H80" s="20">
        <v>4.0492528494057014</v>
      </c>
      <c r="I80" s="20">
        <v>0</v>
      </c>
      <c r="J80" s="20">
        <v>2.150280178468384</v>
      </c>
      <c r="K80" s="20">
        <v>0</v>
      </c>
      <c r="L80" s="20">
        <v>0.93777619099319776</v>
      </c>
      <c r="M80" s="20"/>
      <c r="N80" s="20">
        <v>0</v>
      </c>
      <c r="O80" s="20">
        <v>0.91891842043784178</v>
      </c>
      <c r="P80" s="20">
        <v>0</v>
      </c>
      <c r="Q80" s="20">
        <v>0</v>
      </c>
      <c r="R80" s="20">
        <v>22.585494162252395</v>
      </c>
      <c r="S80" s="20">
        <v>0</v>
      </c>
      <c r="T80" s="20">
        <v>0.7156850635193418</v>
      </c>
      <c r="U80" s="20">
        <v>0.74593654156685607</v>
      </c>
      <c r="V80" s="20">
        <v>9.9275885867032905</v>
      </c>
      <c r="W80" s="20">
        <v>0</v>
      </c>
      <c r="X80" s="20">
        <v>0.34032840429205508</v>
      </c>
      <c r="Y80" s="20">
        <v>57.042703029626779</v>
      </c>
      <c r="Z80" s="20">
        <v>0</v>
      </c>
      <c r="AA80" s="20">
        <v>0</v>
      </c>
      <c r="AB80" s="55"/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0.58603657273414811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55"/>
      <c r="AT80"/>
      <c r="AU80" s="20">
        <v>0</v>
      </c>
      <c r="AV80" s="20"/>
      <c r="AW80" s="11">
        <f t="shared" si="393"/>
        <v>4.4300000000000006</v>
      </c>
      <c r="AX80" s="11">
        <f t="shared" si="394"/>
        <v>0</v>
      </c>
      <c r="AY80" s="11">
        <f t="shared" si="395"/>
        <v>2.2600000000000007</v>
      </c>
      <c r="AZ80" s="11">
        <f t="shared" si="396"/>
        <v>0</v>
      </c>
      <c r="BA80" s="11">
        <f t="shared" si="397"/>
        <v>2.04</v>
      </c>
      <c r="BB80" s="11">
        <f t="shared" si="398"/>
        <v>0</v>
      </c>
      <c r="BC80" s="11">
        <f t="shared" si="399"/>
        <v>0</v>
      </c>
      <c r="BD80" s="11">
        <f t="shared" si="400"/>
        <v>0.87000000000000011</v>
      </c>
      <c r="BE80" s="11">
        <f t="shared" si="401"/>
        <v>0</v>
      </c>
      <c r="BF80" s="11">
        <f t="shared" si="402"/>
        <v>0</v>
      </c>
      <c r="BG80" s="11">
        <f t="shared" si="403"/>
        <v>35.26</v>
      </c>
      <c r="BH80" s="11">
        <f t="shared" si="404"/>
        <v>0</v>
      </c>
      <c r="BI80" s="11">
        <f t="shared" si="405"/>
        <v>1.0900000000000003</v>
      </c>
      <c r="BJ80" s="56">
        <f t="shared" si="406"/>
        <v>0.90000000000000013</v>
      </c>
      <c r="BK80" s="11">
        <f t="shared" si="407"/>
        <v>12.400000000000002</v>
      </c>
      <c r="BL80" s="34">
        <f t="shared" si="408"/>
        <v>0</v>
      </c>
      <c r="BM80" s="11">
        <f t="shared" si="409"/>
        <v>0.47</v>
      </c>
      <c r="BN80" s="11">
        <f t="shared" si="410"/>
        <v>0</v>
      </c>
      <c r="BO80" s="11">
        <f t="shared" si="411"/>
        <v>35.549999999999997</v>
      </c>
      <c r="BP80" s="11">
        <f t="shared" si="412"/>
        <v>0</v>
      </c>
      <c r="BQ80" s="54"/>
      <c r="BR80" s="56">
        <f t="shared" si="413"/>
        <v>0</v>
      </c>
      <c r="BS80" s="56">
        <f t="shared" si="414"/>
        <v>0</v>
      </c>
      <c r="BT80" s="56">
        <f t="shared" si="415"/>
        <v>0</v>
      </c>
      <c r="BU80" s="56">
        <f t="shared" si="416"/>
        <v>0</v>
      </c>
      <c r="BV80" s="56">
        <f t="shared" si="417"/>
        <v>0</v>
      </c>
      <c r="BW80" s="56">
        <f t="shared" si="418"/>
        <v>4.7300000000000004</v>
      </c>
      <c r="BX80" s="56">
        <f t="shared" si="419"/>
        <v>0</v>
      </c>
      <c r="BY80" s="56">
        <f t="shared" si="420"/>
        <v>0</v>
      </c>
      <c r="BZ80" s="56">
        <f t="shared" si="421"/>
        <v>0</v>
      </c>
      <c r="CA80" s="56">
        <f t="shared" si="422"/>
        <v>0</v>
      </c>
      <c r="CB80" s="56">
        <f t="shared" si="423"/>
        <v>0</v>
      </c>
      <c r="CC80" s="56">
        <f t="shared" si="424"/>
        <v>0</v>
      </c>
      <c r="CD80" s="56">
        <f t="shared" si="425"/>
        <v>0</v>
      </c>
      <c r="CE80" s="56">
        <f t="shared" si="426"/>
        <v>0</v>
      </c>
      <c r="CF80" s="56">
        <f t="shared" si="427"/>
        <v>0</v>
      </c>
      <c r="CG80" s="56">
        <f t="shared" si="428"/>
        <v>0</v>
      </c>
      <c r="CH80" s="54"/>
      <c r="CI80" s="11"/>
      <c r="CJ80" s="12" t="e">
        <f t="shared" ca="1" si="429"/>
        <v>#NAME?</v>
      </c>
      <c r="CK80" s="16"/>
      <c r="CL80" s="60">
        <f t="shared" si="430"/>
        <v>8.8530057193541616</v>
      </c>
      <c r="CM80" s="60">
        <f t="shared" si="431"/>
        <v>0</v>
      </c>
      <c r="CN80" s="60">
        <f t="shared" si="432"/>
        <v>3.9889275923989498</v>
      </c>
      <c r="CO80" s="60">
        <f t="shared" si="433"/>
        <v>0</v>
      </c>
      <c r="CP80" s="60">
        <f t="shared" si="434"/>
        <v>0</v>
      </c>
      <c r="CQ80" s="60">
        <f t="shared" si="435"/>
        <v>2.451583656120679</v>
      </c>
      <c r="CR80" s="60">
        <f t="shared" si="436"/>
        <v>2.451583656120679</v>
      </c>
      <c r="CS80" s="60">
        <f t="shared" si="437"/>
        <v>0</v>
      </c>
      <c r="CT80" s="60">
        <f t="shared" si="438"/>
        <v>1.3476655240938273</v>
      </c>
      <c r="CU80" s="60">
        <f t="shared" si="439"/>
        <v>0</v>
      </c>
      <c r="CV80" s="60">
        <f t="shared" si="440"/>
        <v>0</v>
      </c>
      <c r="CW80" s="60">
        <f t="shared" si="441"/>
        <v>46.086250896401289</v>
      </c>
      <c r="CX80" s="60">
        <f t="shared" si="442"/>
        <v>0</v>
      </c>
      <c r="CY80" s="60">
        <f t="shared" si="443"/>
        <v>1.2265391914840234</v>
      </c>
      <c r="CZ80" s="60">
        <f t="shared" si="444"/>
        <v>1.9263433533867713</v>
      </c>
      <c r="DA80" s="60">
        <f t="shared" si="445"/>
        <v>28.921203926462784</v>
      </c>
      <c r="DB80" s="60">
        <f t="shared" si="446"/>
        <v>0</v>
      </c>
      <c r="DC80" s="60">
        <f t="shared" si="447"/>
        <v>0.43904415421695175</v>
      </c>
      <c r="DD80" s="60">
        <f t="shared" si="448"/>
        <v>0</v>
      </c>
      <c r="DE80" s="60">
        <f t="shared" si="449"/>
        <v>0</v>
      </c>
      <c r="DF80" s="55"/>
      <c r="DG80" s="60">
        <f t="shared" si="450"/>
        <v>0</v>
      </c>
      <c r="DH80" s="60">
        <f t="shared" si="451"/>
        <v>0</v>
      </c>
      <c r="DI80" s="60">
        <f t="shared" si="452"/>
        <v>0</v>
      </c>
      <c r="DJ80" s="60">
        <f t="shared" si="453"/>
        <v>0</v>
      </c>
      <c r="DK80" s="60">
        <f t="shared" si="454"/>
        <v>0</v>
      </c>
      <c r="DL80" s="60">
        <f t="shared" si="455"/>
        <v>4.7594359860805557</v>
      </c>
      <c r="DM80" s="60">
        <f t="shared" si="456"/>
        <v>0</v>
      </c>
      <c r="DN80" s="60">
        <f t="shared" si="457"/>
        <v>0</v>
      </c>
      <c r="DO80" s="60">
        <f t="shared" si="458"/>
        <v>0</v>
      </c>
      <c r="DP80" s="60">
        <f t="shared" si="459"/>
        <v>0</v>
      </c>
      <c r="DQ80" s="60">
        <f t="shared" si="460"/>
        <v>0</v>
      </c>
      <c r="DR80" s="60">
        <f t="shared" si="461"/>
        <v>0</v>
      </c>
      <c r="DS80" s="60">
        <f t="shared" si="462"/>
        <v>0</v>
      </c>
      <c r="DT80" s="60">
        <f t="shared" si="463"/>
        <v>0</v>
      </c>
      <c r="DU80" s="60">
        <f t="shared" si="464"/>
        <v>0</v>
      </c>
      <c r="DV80" s="60">
        <f t="shared" si="465"/>
        <v>0</v>
      </c>
      <c r="DW80" s="60"/>
      <c r="DX80" s="60" t="e">
        <f t="shared" ca="1" si="466"/>
        <v>#NAME?</v>
      </c>
    </row>
    <row r="81" spans="1:128" s="19" customFormat="1" ht="16" customHeight="1">
      <c r="A81" s="18"/>
      <c r="B81" s="17" t="s">
        <v>445</v>
      </c>
      <c r="C81" s="113" t="s">
        <v>474</v>
      </c>
      <c r="D81" s="16"/>
      <c r="E81" s="16"/>
      <c r="F81" s="16"/>
      <c r="G81" s="16"/>
      <c r="H81" s="20">
        <v>2.5623999852827333</v>
      </c>
      <c r="I81" s="20">
        <v>0</v>
      </c>
      <c r="J81" s="20">
        <v>1.1333334512612521</v>
      </c>
      <c r="K81" s="20">
        <v>0</v>
      </c>
      <c r="L81" s="20">
        <v>0.70806544395996174</v>
      </c>
      <c r="M81" s="20"/>
      <c r="N81" s="20">
        <v>0</v>
      </c>
      <c r="O81" s="20">
        <v>0.19522854417417351</v>
      </c>
      <c r="P81" s="20">
        <v>0</v>
      </c>
      <c r="Q81" s="20">
        <v>0</v>
      </c>
      <c r="R81" s="20">
        <v>20.844075343274735</v>
      </c>
      <c r="S81" s="20">
        <v>9.1732201323569199E-2</v>
      </c>
      <c r="T81" s="20">
        <v>0.3640846097774037</v>
      </c>
      <c r="U81" s="20">
        <v>0.95321419645650096</v>
      </c>
      <c r="V81" s="20">
        <v>16.360187179938393</v>
      </c>
      <c r="W81" s="20">
        <v>0</v>
      </c>
      <c r="X81" s="20">
        <v>0</v>
      </c>
      <c r="Y81" s="20">
        <v>55.872922394544787</v>
      </c>
      <c r="Z81" s="20">
        <v>0</v>
      </c>
      <c r="AA81" s="20">
        <v>0</v>
      </c>
      <c r="AB81" s="55"/>
      <c r="AC81" s="20">
        <v>0</v>
      </c>
      <c r="AD81" s="20">
        <v>0</v>
      </c>
      <c r="AE81" s="20">
        <v>0</v>
      </c>
      <c r="AF81" s="20">
        <v>0</v>
      </c>
      <c r="AG81" s="20">
        <v>0</v>
      </c>
      <c r="AH81" s="20">
        <v>0.91475665000649242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20">
        <v>0</v>
      </c>
      <c r="AO81" s="20">
        <v>0</v>
      </c>
      <c r="AP81" s="20">
        <v>0</v>
      </c>
      <c r="AQ81" s="20">
        <v>0</v>
      </c>
      <c r="AR81" s="20">
        <v>0</v>
      </c>
      <c r="AS81" s="55"/>
      <c r="AT81"/>
      <c r="AU81" s="20">
        <v>0</v>
      </c>
      <c r="AV81" s="20"/>
      <c r="AW81" s="11">
        <f t="shared" si="393"/>
        <v>2.7300000000000009</v>
      </c>
      <c r="AX81" s="11">
        <f t="shared" si="394"/>
        <v>0</v>
      </c>
      <c r="AY81" s="11">
        <f t="shared" si="395"/>
        <v>1.1600000000000001</v>
      </c>
      <c r="AZ81" s="11">
        <f t="shared" si="396"/>
        <v>0</v>
      </c>
      <c r="BA81" s="11">
        <f t="shared" si="397"/>
        <v>1.5000000000000002</v>
      </c>
      <c r="BB81" s="11">
        <f t="shared" si="398"/>
        <v>0</v>
      </c>
      <c r="BC81" s="11">
        <f t="shared" si="399"/>
        <v>0</v>
      </c>
      <c r="BD81" s="11">
        <f t="shared" si="400"/>
        <v>0.18000000000000002</v>
      </c>
      <c r="BE81" s="11">
        <f t="shared" si="401"/>
        <v>0</v>
      </c>
      <c r="BF81" s="11">
        <f t="shared" si="402"/>
        <v>0</v>
      </c>
      <c r="BG81" s="11">
        <f t="shared" si="403"/>
        <v>31.69</v>
      </c>
      <c r="BH81" s="11">
        <f t="shared" si="404"/>
        <v>8.0000000000000016E-2</v>
      </c>
      <c r="BI81" s="11">
        <f t="shared" si="405"/>
        <v>0.54000000000000015</v>
      </c>
      <c r="BJ81" s="56">
        <f t="shared" si="406"/>
        <v>1.1200000000000006</v>
      </c>
      <c r="BK81" s="11">
        <f t="shared" si="407"/>
        <v>19.900000000000002</v>
      </c>
      <c r="BL81" s="34">
        <f t="shared" si="408"/>
        <v>0</v>
      </c>
      <c r="BM81" s="11">
        <f t="shared" si="409"/>
        <v>0</v>
      </c>
      <c r="BN81" s="11">
        <f t="shared" si="410"/>
        <v>0</v>
      </c>
      <c r="BO81" s="11">
        <f t="shared" si="411"/>
        <v>33.910000000000004</v>
      </c>
      <c r="BP81" s="11">
        <f t="shared" si="412"/>
        <v>0</v>
      </c>
      <c r="BQ81" s="54"/>
      <c r="BR81" s="56">
        <f t="shared" si="413"/>
        <v>0</v>
      </c>
      <c r="BS81" s="56">
        <f t="shared" si="414"/>
        <v>0</v>
      </c>
      <c r="BT81" s="56">
        <f t="shared" si="415"/>
        <v>0</v>
      </c>
      <c r="BU81" s="56">
        <f t="shared" si="416"/>
        <v>0</v>
      </c>
      <c r="BV81" s="56">
        <f t="shared" si="417"/>
        <v>0</v>
      </c>
      <c r="BW81" s="56">
        <f t="shared" si="418"/>
        <v>7.1900000000000013</v>
      </c>
      <c r="BX81" s="56">
        <f t="shared" si="419"/>
        <v>0</v>
      </c>
      <c r="BY81" s="56">
        <f t="shared" si="420"/>
        <v>0</v>
      </c>
      <c r="BZ81" s="56">
        <f t="shared" si="421"/>
        <v>0</v>
      </c>
      <c r="CA81" s="56">
        <f t="shared" si="422"/>
        <v>0</v>
      </c>
      <c r="CB81" s="56">
        <f t="shared" si="423"/>
        <v>0</v>
      </c>
      <c r="CC81" s="56">
        <f t="shared" si="424"/>
        <v>0</v>
      </c>
      <c r="CD81" s="56">
        <f t="shared" si="425"/>
        <v>0</v>
      </c>
      <c r="CE81" s="56">
        <f t="shared" si="426"/>
        <v>0</v>
      </c>
      <c r="CF81" s="56">
        <f t="shared" si="427"/>
        <v>0</v>
      </c>
      <c r="CG81" s="56">
        <f t="shared" si="428"/>
        <v>0</v>
      </c>
      <c r="CH81" s="54"/>
      <c r="CI81" s="11"/>
      <c r="CJ81" s="12" t="e">
        <f t="shared" ca="1" si="429"/>
        <v>#NAME?</v>
      </c>
      <c r="CK81" s="16"/>
      <c r="CL81" s="60">
        <f t="shared" si="430"/>
        <v>5.0628669394821086</v>
      </c>
      <c r="CM81" s="60">
        <f t="shared" si="431"/>
        <v>0</v>
      </c>
      <c r="CN81" s="60">
        <f t="shared" si="432"/>
        <v>1.8999954067122098</v>
      </c>
      <c r="CO81" s="60">
        <f t="shared" si="433"/>
        <v>0</v>
      </c>
      <c r="CP81" s="60">
        <f t="shared" si="434"/>
        <v>0</v>
      </c>
      <c r="CQ81" s="60">
        <f t="shared" si="435"/>
        <v>1.6728409723658535</v>
      </c>
      <c r="CR81" s="60">
        <f t="shared" si="436"/>
        <v>1.6728409723658535</v>
      </c>
      <c r="CS81" s="60">
        <f t="shared" si="437"/>
        <v>0</v>
      </c>
      <c r="CT81" s="60">
        <f t="shared" si="438"/>
        <v>0.25875110840805032</v>
      </c>
      <c r="CU81" s="60">
        <f t="shared" si="439"/>
        <v>0</v>
      </c>
      <c r="CV81" s="60">
        <f t="shared" si="440"/>
        <v>0</v>
      </c>
      <c r="CW81" s="60">
        <f t="shared" si="441"/>
        <v>38.437767808925258</v>
      </c>
      <c r="CX81" s="60">
        <f t="shared" si="442"/>
        <v>9.3481815383159819E-2</v>
      </c>
      <c r="CY81" s="60">
        <f t="shared" si="443"/>
        <v>0.56389148884279428</v>
      </c>
      <c r="CZ81" s="60">
        <f t="shared" si="444"/>
        <v>2.224621140335199</v>
      </c>
      <c r="DA81" s="60">
        <f t="shared" si="445"/>
        <v>43.071957227016426</v>
      </c>
      <c r="DB81" s="60">
        <f t="shared" si="446"/>
        <v>0</v>
      </c>
      <c r="DC81" s="60">
        <f t="shared" si="447"/>
        <v>0</v>
      </c>
      <c r="DD81" s="60">
        <f t="shared" si="448"/>
        <v>0</v>
      </c>
      <c r="DE81" s="60">
        <f t="shared" si="449"/>
        <v>0</v>
      </c>
      <c r="DF81" s="55"/>
      <c r="DG81" s="60">
        <f t="shared" si="450"/>
        <v>0</v>
      </c>
      <c r="DH81" s="60">
        <f t="shared" si="451"/>
        <v>0</v>
      </c>
      <c r="DI81" s="60">
        <f t="shared" si="452"/>
        <v>0</v>
      </c>
      <c r="DJ81" s="60">
        <f t="shared" si="453"/>
        <v>0</v>
      </c>
      <c r="DK81" s="60">
        <f t="shared" si="454"/>
        <v>0</v>
      </c>
      <c r="DL81" s="60">
        <f t="shared" si="455"/>
        <v>6.7138260925289348</v>
      </c>
      <c r="DM81" s="60">
        <f t="shared" si="456"/>
        <v>0</v>
      </c>
      <c r="DN81" s="60">
        <f t="shared" si="457"/>
        <v>0</v>
      </c>
      <c r="DO81" s="60">
        <f t="shared" si="458"/>
        <v>0</v>
      </c>
      <c r="DP81" s="60">
        <f t="shared" si="459"/>
        <v>0</v>
      </c>
      <c r="DQ81" s="60">
        <f t="shared" si="460"/>
        <v>0</v>
      </c>
      <c r="DR81" s="60">
        <f t="shared" si="461"/>
        <v>0</v>
      </c>
      <c r="DS81" s="60">
        <f t="shared" si="462"/>
        <v>0</v>
      </c>
      <c r="DT81" s="60">
        <f t="shared" si="463"/>
        <v>0</v>
      </c>
      <c r="DU81" s="60">
        <f t="shared" si="464"/>
        <v>0</v>
      </c>
      <c r="DV81" s="60">
        <f t="shared" si="465"/>
        <v>0</v>
      </c>
      <c r="DW81" s="60"/>
      <c r="DX81" s="60" t="e">
        <f t="shared" ca="1" si="466"/>
        <v>#NAME?</v>
      </c>
    </row>
    <row r="82" spans="1:128" s="19" customFormat="1" ht="16" customHeight="1">
      <c r="A82" s="18"/>
      <c r="B82" s="17" t="s">
        <v>455</v>
      </c>
      <c r="C82" s="113" t="s">
        <v>474</v>
      </c>
      <c r="D82" s="16"/>
      <c r="E82" s="16"/>
      <c r="F82" s="16"/>
      <c r="G82" s="16"/>
      <c r="H82" s="20">
        <v>15.213466010760216</v>
      </c>
      <c r="I82" s="20">
        <v>0</v>
      </c>
      <c r="J82" s="20">
        <v>2.7784341667629744</v>
      </c>
      <c r="K82" s="20">
        <v>0</v>
      </c>
      <c r="L82" s="20">
        <v>0.40327297576291832</v>
      </c>
      <c r="M82" s="20"/>
      <c r="N82" s="20">
        <v>0</v>
      </c>
      <c r="O82" s="20">
        <v>8.885113290312395E-2</v>
      </c>
      <c r="P82" s="20">
        <v>0</v>
      </c>
      <c r="Q82" s="20">
        <v>0</v>
      </c>
      <c r="R82" s="20">
        <v>2.1091383913784449</v>
      </c>
      <c r="S82" s="20">
        <v>0.16103014856319742</v>
      </c>
      <c r="T82" s="20">
        <v>0.61545638720285378</v>
      </c>
      <c r="U82" s="20">
        <v>1.5537859730292582</v>
      </c>
      <c r="V82" s="20">
        <v>0</v>
      </c>
      <c r="W82" s="20">
        <v>0</v>
      </c>
      <c r="X82" s="20">
        <v>0</v>
      </c>
      <c r="Y82" s="20">
        <v>68.318585983057375</v>
      </c>
      <c r="Z82" s="20">
        <v>0</v>
      </c>
      <c r="AA82" s="20">
        <v>0</v>
      </c>
      <c r="AB82" s="55"/>
      <c r="AC82" s="20">
        <v>0</v>
      </c>
      <c r="AD82" s="20">
        <v>0</v>
      </c>
      <c r="AE82" s="20">
        <v>0</v>
      </c>
      <c r="AF82" s="20">
        <v>0</v>
      </c>
      <c r="AG82" s="20">
        <v>0</v>
      </c>
      <c r="AH82" s="20">
        <v>2.9912364254603898</v>
      </c>
      <c r="AI82" s="20">
        <v>0</v>
      </c>
      <c r="AJ82" s="20">
        <v>5.7667424051192455</v>
      </c>
      <c r="AK82" s="20">
        <v>0</v>
      </c>
      <c r="AL82" s="20">
        <v>0</v>
      </c>
      <c r="AM82" s="20">
        <v>0</v>
      </c>
      <c r="AN82" s="20">
        <v>0</v>
      </c>
      <c r="AO82" s="20">
        <v>0</v>
      </c>
      <c r="AP82" s="20">
        <v>0</v>
      </c>
      <c r="AQ82" s="20">
        <v>0</v>
      </c>
      <c r="AR82" s="20">
        <v>0</v>
      </c>
      <c r="AS82" s="55"/>
      <c r="AT82"/>
      <c r="AU82" s="20">
        <v>0</v>
      </c>
      <c r="AV82" s="20"/>
      <c r="AW82" s="11">
        <f t="shared" si="393"/>
        <v>13.851385138513853</v>
      </c>
      <c r="AX82" s="11">
        <f t="shared" si="394"/>
        <v>0</v>
      </c>
      <c r="AY82" s="11">
        <f t="shared" si="395"/>
        <v>2.4302430243024302</v>
      </c>
      <c r="AZ82" s="11">
        <f t="shared" si="396"/>
        <v>0</v>
      </c>
      <c r="BA82" s="11">
        <f t="shared" si="397"/>
        <v>0.7300730073007301</v>
      </c>
      <c r="BB82" s="11">
        <f t="shared" si="398"/>
        <v>0</v>
      </c>
      <c r="BC82" s="11">
        <f t="shared" si="399"/>
        <v>0</v>
      </c>
      <c r="BD82" s="11">
        <f t="shared" si="400"/>
        <v>7.0007000700070002E-2</v>
      </c>
      <c r="BE82" s="11">
        <f t="shared" si="401"/>
        <v>0</v>
      </c>
      <c r="BF82" s="11">
        <f t="shared" si="402"/>
        <v>0</v>
      </c>
      <c r="BG82" s="11">
        <f t="shared" si="403"/>
        <v>2.7402740274027413</v>
      </c>
      <c r="BH82" s="11">
        <f t="shared" si="404"/>
        <v>0.12001200120012001</v>
      </c>
      <c r="BI82" s="11">
        <f t="shared" si="405"/>
        <v>0.78007800780078018</v>
      </c>
      <c r="BJ82" s="56">
        <f t="shared" si="406"/>
        <v>1.5601560156015597</v>
      </c>
      <c r="BK82" s="11">
        <f t="shared" si="407"/>
        <v>0</v>
      </c>
      <c r="BL82" s="34">
        <f t="shared" si="408"/>
        <v>0</v>
      </c>
      <c r="BM82" s="11">
        <f t="shared" si="409"/>
        <v>0</v>
      </c>
      <c r="BN82" s="11">
        <f t="shared" si="410"/>
        <v>0</v>
      </c>
      <c r="BO82" s="11">
        <f t="shared" si="411"/>
        <v>35.433543354335434</v>
      </c>
      <c r="BP82" s="11">
        <f t="shared" si="412"/>
        <v>0</v>
      </c>
      <c r="BQ82" s="54"/>
      <c r="BR82" s="56">
        <f t="shared" si="413"/>
        <v>0</v>
      </c>
      <c r="BS82" s="56">
        <f t="shared" si="414"/>
        <v>0</v>
      </c>
      <c r="BT82" s="56">
        <f t="shared" si="415"/>
        <v>0</v>
      </c>
      <c r="BU82" s="56">
        <f t="shared" si="416"/>
        <v>0</v>
      </c>
      <c r="BV82" s="56">
        <f t="shared" si="417"/>
        <v>0</v>
      </c>
      <c r="BW82" s="56">
        <f t="shared" si="418"/>
        <v>20.092009200920092</v>
      </c>
      <c r="BX82" s="56">
        <f t="shared" si="419"/>
        <v>0</v>
      </c>
      <c r="BY82" s="56">
        <f t="shared" si="420"/>
        <v>22.192219221922194</v>
      </c>
      <c r="BZ82" s="56">
        <f t="shared" si="421"/>
        <v>0</v>
      </c>
      <c r="CA82" s="56">
        <f t="shared" si="422"/>
        <v>0</v>
      </c>
      <c r="CB82" s="56">
        <f t="shared" si="423"/>
        <v>0</v>
      </c>
      <c r="CC82" s="56">
        <f t="shared" si="424"/>
        <v>0</v>
      </c>
      <c r="CD82" s="56">
        <f t="shared" si="425"/>
        <v>0</v>
      </c>
      <c r="CE82" s="56">
        <f t="shared" si="426"/>
        <v>0</v>
      </c>
      <c r="CF82" s="56">
        <f t="shared" si="427"/>
        <v>0</v>
      </c>
      <c r="CG82" s="56">
        <f t="shared" si="428"/>
        <v>0</v>
      </c>
      <c r="CH82" s="54"/>
      <c r="CI82" s="11"/>
      <c r="CJ82" s="12" t="e">
        <f t="shared" ca="1" si="429"/>
        <v>#NAME?</v>
      </c>
      <c r="CK82" s="16"/>
      <c r="CL82" s="60">
        <f t="shared" si="430"/>
        <v>31.657682482735012</v>
      </c>
      <c r="CM82" s="60">
        <f t="shared" si="431"/>
        <v>0</v>
      </c>
      <c r="CN82" s="60">
        <f t="shared" si="432"/>
        <v>4.9056472297756031</v>
      </c>
      <c r="CO82" s="60">
        <f t="shared" si="433"/>
        <v>0</v>
      </c>
      <c r="CP82" s="60">
        <f t="shared" si="434"/>
        <v>0</v>
      </c>
      <c r="CQ82" s="60">
        <f t="shared" si="435"/>
        <v>1.0034176525626124</v>
      </c>
      <c r="CR82" s="60">
        <f t="shared" si="436"/>
        <v>1.0034176525626124</v>
      </c>
      <c r="CS82" s="60">
        <f t="shared" si="437"/>
        <v>0</v>
      </c>
      <c r="CT82" s="60">
        <f t="shared" si="438"/>
        <v>0.12402328570566595</v>
      </c>
      <c r="CU82" s="60">
        <f t="shared" si="439"/>
        <v>0</v>
      </c>
      <c r="CV82" s="60">
        <f t="shared" si="440"/>
        <v>0</v>
      </c>
      <c r="CW82" s="60">
        <f t="shared" si="441"/>
        <v>4.0962076248703072</v>
      </c>
      <c r="CX82" s="60">
        <f t="shared" si="442"/>
        <v>0.17282790906110618</v>
      </c>
      <c r="CY82" s="60">
        <f t="shared" si="443"/>
        <v>1.0039032528807139</v>
      </c>
      <c r="CZ82" s="60">
        <f t="shared" si="444"/>
        <v>3.8190743616805007</v>
      </c>
      <c r="DA82" s="60">
        <f t="shared" si="445"/>
        <v>0</v>
      </c>
      <c r="DB82" s="60">
        <f t="shared" si="446"/>
        <v>0</v>
      </c>
      <c r="DC82" s="60">
        <f t="shared" si="447"/>
        <v>0</v>
      </c>
      <c r="DD82" s="60">
        <f t="shared" si="448"/>
        <v>0</v>
      </c>
      <c r="DE82" s="60">
        <f t="shared" si="449"/>
        <v>0</v>
      </c>
      <c r="DF82" s="55"/>
      <c r="DG82" s="60">
        <f t="shared" si="450"/>
        <v>0</v>
      </c>
      <c r="DH82" s="60">
        <f t="shared" si="451"/>
        <v>0</v>
      </c>
      <c r="DI82" s="60">
        <f t="shared" si="452"/>
        <v>0</v>
      </c>
      <c r="DJ82" s="60">
        <f t="shared" si="453"/>
        <v>0</v>
      </c>
      <c r="DK82" s="60">
        <f t="shared" si="454"/>
        <v>0</v>
      </c>
      <c r="DL82" s="60">
        <f t="shared" si="455"/>
        <v>23.12153234701978</v>
      </c>
      <c r="DM82" s="60">
        <f t="shared" si="456"/>
        <v>0</v>
      </c>
      <c r="DN82" s="60">
        <f t="shared" si="457"/>
        <v>30.095683853708689</v>
      </c>
      <c r="DO82" s="60">
        <f t="shared" si="458"/>
        <v>0</v>
      </c>
      <c r="DP82" s="60">
        <f t="shared" si="459"/>
        <v>0</v>
      </c>
      <c r="DQ82" s="60">
        <f t="shared" si="460"/>
        <v>0</v>
      </c>
      <c r="DR82" s="60">
        <f t="shared" si="461"/>
        <v>0</v>
      </c>
      <c r="DS82" s="60">
        <f t="shared" si="462"/>
        <v>0</v>
      </c>
      <c r="DT82" s="60">
        <f t="shared" si="463"/>
        <v>0</v>
      </c>
      <c r="DU82" s="60">
        <f t="shared" si="464"/>
        <v>0</v>
      </c>
      <c r="DV82" s="60">
        <f t="shared" si="465"/>
        <v>0</v>
      </c>
      <c r="DW82" s="60"/>
      <c r="DX82" s="60" t="e">
        <f t="shared" ca="1" si="466"/>
        <v>#NAME?</v>
      </c>
    </row>
    <row r="83" spans="1:128" s="19" customFormat="1" ht="16" customHeight="1">
      <c r="A83" s="18"/>
      <c r="B83" s="17" t="s">
        <v>456</v>
      </c>
      <c r="C83" s="113" t="s">
        <v>474</v>
      </c>
      <c r="D83" s="16"/>
      <c r="E83" s="16"/>
      <c r="F83" s="16"/>
      <c r="G83" s="16"/>
      <c r="H83" s="20">
        <v>3.7040175168168603</v>
      </c>
      <c r="I83" s="20">
        <v>0</v>
      </c>
      <c r="J83" s="20">
        <v>0.37513643829524357</v>
      </c>
      <c r="K83" s="20">
        <v>0</v>
      </c>
      <c r="L83" s="20">
        <v>0</v>
      </c>
      <c r="M83" s="20"/>
      <c r="N83" s="20">
        <v>0</v>
      </c>
      <c r="O83" s="20">
        <v>1.0411189508521097</v>
      </c>
      <c r="P83" s="20">
        <v>0</v>
      </c>
      <c r="Q83" s="20">
        <v>0</v>
      </c>
      <c r="R83" s="20">
        <v>2.9464339987561532</v>
      </c>
      <c r="S83" s="20">
        <v>0.26905529354293378</v>
      </c>
      <c r="T83" s="20">
        <v>0.38831963692222715</v>
      </c>
      <c r="U83" s="20">
        <v>0.70803400053242216</v>
      </c>
      <c r="V83" s="20">
        <v>0</v>
      </c>
      <c r="W83" s="20">
        <v>0</v>
      </c>
      <c r="X83" s="20">
        <v>0</v>
      </c>
      <c r="Y83" s="20">
        <v>69.591438741187758</v>
      </c>
      <c r="Z83" s="20">
        <v>0</v>
      </c>
      <c r="AA83" s="20">
        <v>0</v>
      </c>
      <c r="AB83" s="55"/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19.436946039414231</v>
      </c>
      <c r="AI83" s="20">
        <v>0</v>
      </c>
      <c r="AJ83" s="20">
        <v>1.539499383680055</v>
      </c>
      <c r="AK83" s="20">
        <v>0</v>
      </c>
      <c r="AL83" s="20">
        <v>0</v>
      </c>
      <c r="AM83" s="20">
        <v>0</v>
      </c>
      <c r="AN83" s="20">
        <v>0</v>
      </c>
      <c r="AO83" s="20">
        <v>0</v>
      </c>
      <c r="AP83" s="20">
        <v>0</v>
      </c>
      <c r="AQ83" s="20">
        <v>0</v>
      </c>
      <c r="AR83" s="20">
        <v>0</v>
      </c>
      <c r="AS83" s="55"/>
      <c r="AT83"/>
      <c r="AU83" s="20">
        <v>0</v>
      </c>
      <c r="AV83" s="20"/>
      <c r="AW83" s="11">
        <f t="shared" si="393"/>
        <v>1.8496300739852027</v>
      </c>
      <c r="AX83" s="11">
        <f t="shared" si="394"/>
        <v>0</v>
      </c>
      <c r="AY83" s="11">
        <f t="shared" si="395"/>
        <v>0.17996400719856023</v>
      </c>
      <c r="AZ83" s="11">
        <f t="shared" si="396"/>
        <v>0</v>
      </c>
      <c r="BA83" s="11">
        <f t="shared" si="397"/>
        <v>0</v>
      </c>
      <c r="BB83" s="11">
        <f t="shared" si="398"/>
        <v>0</v>
      </c>
      <c r="BC83" s="11">
        <f t="shared" si="399"/>
        <v>0</v>
      </c>
      <c r="BD83" s="11">
        <f t="shared" si="400"/>
        <v>0.44991001799640068</v>
      </c>
      <c r="BE83" s="11">
        <f t="shared" si="401"/>
        <v>0</v>
      </c>
      <c r="BF83" s="11">
        <f t="shared" si="402"/>
        <v>0</v>
      </c>
      <c r="BG83" s="11">
        <f t="shared" si="403"/>
        <v>2.0995800839832031</v>
      </c>
      <c r="BH83" s="11">
        <f t="shared" si="404"/>
        <v>0.10997800439912016</v>
      </c>
      <c r="BI83" s="11">
        <f t="shared" si="405"/>
        <v>0.26994601079784042</v>
      </c>
      <c r="BJ83" s="56">
        <f t="shared" si="406"/>
        <v>0.3899220155968805</v>
      </c>
      <c r="BK83" s="11">
        <f t="shared" si="407"/>
        <v>0</v>
      </c>
      <c r="BL83" s="34">
        <f t="shared" si="408"/>
        <v>0</v>
      </c>
      <c r="BM83" s="11">
        <f t="shared" si="409"/>
        <v>0</v>
      </c>
      <c r="BN83" s="11">
        <f t="shared" si="410"/>
        <v>0</v>
      </c>
      <c r="BO83" s="11">
        <f t="shared" si="411"/>
        <v>19.79604079184163</v>
      </c>
      <c r="BP83" s="11">
        <f t="shared" si="412"/>
        <v>0</v>
      </c>
      <c r="BQ83" s="54"/>
      <c r="BR83" s="56">
        <f t="shared" si="413"/>
        <v>0</v>
      </c>
      <c r="BS83" s="56">
        <f t="shared" si="414"/>
        <v>0</v>
      </c>
      <c r="BT83" s="56">
        <f t="shared" si="415"/>
        <v>0</v>
      </c>
      <c r="BU83" s="56">
        <f t="shared" si="416"/>
        <v>0</v>
      </c>
      <c r="BV83" s="56">
        <f t="shared" si="417"/>
        <v>0</v>
      </c>
      <c r="BW83" s="56">
        <f t="shared" si="418"/>
        <v>71.605678864227144</v>
      </c>
      <c r="BX83" s="56">
        <f t="shared" si="419"/>
        <v>0</v>
      </c>
      <c r="BY83" s="56">
        <f t="shared" si="420"/>
        <v>3.2493501299740042</v>
      </c>
      <c r="BZ83" s="56">
        <f t="shared" si="421"/>
        <v>0</v>
      </c>
      <c r="CA83" s="56">
        <f t="shared" si="422"/>
        <v>0</v>
      </c>
      <c r="CB83" s="56">
        <f t="shared" si="423"/>
        <v>0</v>
      </c>
      <c r="CC83" s="56">
        <f t="shared" si="424"/>
        <v>0</v>
      </c>
      <c r="CD83" s="56">
        <f t="shared" si="425"/>
        <v>0</v>
      </c>
      <c r="CE83" s="56">
        <f t="shared" si="426"/>
        <v>0</v>
      </c>
      <c r="CF83" s="56">
        <f t="shared" si="427"/>
        <v>0</v>
      </c>
      <c r="CG83" s="56">
        <f t="shared" si="428"/>
        <v>0</v>
      </c>
      <c r="CH83" s="54"/>
      <c r="CI83" s="11"/>
      <c r="CJ83" s="12" t="e">
        <f t="shared" ca="1" si="429"/>
        <v>#NAME?</v>
      </c>
      <c r="CK83" s="16"/>
      <c r="CL83" s="60">
        <f t="shared" si="430"/>
        <v>4.3673228027269246</v>
      </c>
      <c r="CM83" s="60">
        <f t="shared" si="431"/>
        <v>0</v>
      </c>
      <c r="CN83" s="60">
        <f t="shared" si="432"/>
        <v>0.37529844518250977</v>
      </c>
      <c r="CO83" s="60">
        <f t="shared" si="433"/>
        <v>0</v>
      </c>
      <c r="CP83" s="60">
        <f t="shared" si="434"/>
        <v>0</v>
      </c>
      <c r="CQ83" s="60">
        <f t="shared" si="435"/>
        <v>0</v>
      </c>
      <c r="CR83" s="60">
        <f t="shared" si="436"/>
        <v>0</v>
      </c>
      <c r="CS83" s="60">
        <f t="shared" si="437"/>
        <v>0</v>
      </c>
      <c r="CT83" s="60">
        <f t="shared" si="438"/>
        <v>0.823439935585632</v>
      </c>
      <c r="CU83" s="60">
        <f t="shared" si="439"/>
        <v>0</v>
      </c>
      <c r="CV83" s="60">
        <f t="shared" si="440"/>
        <v>0</v>
      </c>
      <c r="CW83" s="60">
        <f t="shared" si="441"/>
        <v>3.2423874729110134</v>
      </c>
      <c r="CX83" s="60">
        <f t="shared" si="442"/>
        <v>0.16362118516562912</v>
      </c>
      <c r="CY83" s="60">
        <f t="shared" si="443"/>
        <v>0.35890147416701873</v>
      </c>
      <c r="CZ83" s="60">
        <f t="shared" si="444"/>
        <v>0.98608043640087861</v>
      </c>
      <c r="DA83" s="60">
        <f t="shared" si="445"/>
        <v>0</v>
      </c>
      <c r="DB83" s="60">
        <f t="shared" si="446"/>
        <v>0</v>
      </c>
      <c r="DC83" s="60">
        <f t="shared" si="447"/>
        <v>0</v>
      </c>
      <c r="DD83" s="60">
        <f t="shared" si="448"/>
        <v>0</v>
      </c>
      <c r="DE83" s="60">
        <f t="shared" si="449"/>
        <v>0</v>
      </c>
      <c r="DF83" s="55"/>
      <c r="DG83" s="60">
        <f t="shared" si="450"/>
        <v>0</v>
      </c>
      <c r="DH83" s="60">
        <f t="shared" si="451"/>
        <v>0</v>
      </c>
      <c r="DI83" s="60">
        <f t="shared" si="452"/>
        <v>0</v>
      </c>
      <c r="DJ83" s="60">
        <f t="shared" si="453"/>
        <v>0</v>
      </c>
      <c r="DK83" s="60">
        <f t="shared" si="454"/>
        <v>0</v>
      </c>
      <c r="DL83" s="60">
        <f t="shared" si="455"/>
        <v>85.130505485903868</v>
      </c>
      <c r="DM83" s="60">
        <f t="shared" si="456"/>
        <v>0</v>
      </c>
      <c r="DN83" s="60">
        <f t="shared" si="457"/>
        <v>4.552442761956514</v>
      </c>
      <c r="DO83" s="60">
        <f t="shared" si="458"/>
        <v>0</v>
      </c>
      <c r="DP83" s="60">
        <f t="shared" si="459"/>
        <v>0</v>
      </c>
      <c r="DQ83" s="60">
        <f t="shared" si="460"/>
        <v>0</v>
      </c>
      <c r="DR83" s="60">
        <f t="shared" si="461"/>
        <v>0</v>
      </c>
      <c r="DS83" s="60">
        <f t="shared" si="462"/>
        <v>0</v>
      </c>
      <c r="DT83" s="60">
        <f t="shared" si="463"/>
        <v>0</v>
      </c>
      <c r="DU83" s="60">
        <f t="shared" si="464"/>
        <v>0</v>
      </c>
      <c r="DV83" s="60">
        <f t="shared" si="465"/>
        <v>0</v>
      </c>
      <c r="DW83" s="60"/>
      <c r="DX83" s="60" t="e">
        <f t="shared" ca="1" si="466"/>
        <v>#NAME?</v>
      </c>
    </row>
    <row r="84" spans="1:128" s="19" customFormat="1" ht="16" customHeight="1">
      <c r="A84" s="18"/>
      <c r="B84" s="17" t="s">
        <v>457</v>
      </c>
      <c r="C84" s="113" t="s">
        <v>474</v>
      </c>
      <c r="D84" s="16"/>
      <c r="E84" s="16"/>
      <c r="F84" s="16"/>
      <c r="G84" s="16"/>
      <c r="H84" s="20">
        <v>10.824525927165926</v>
      </c>
      <c r="I84" s="20">
        <v>0</v>
      </c>
      <c r="J84" s="20">
        <v>0.84173356388127585</v>
      </c>
      <c r="K84" s="20">
        <v>0</v>
      </c>
      <c r="L84" s="20">
        <v>0.242583427931017</v>
      </c>
      <c r="M84" s="20"/>
      <c r="N84" s="20">
        <v>0</v>
      </c>
      <c r="O84" s="20">
        <v>3.0163984196384268</v>
      </c>
      <c r="P84" s="20">
        <v>0</v>
      </c>
      <c r="Q84" s="20">
        <v>0</v>
      </c>
      <c r="R84" s="20">
        <v>3.3801765389509559</v>
      </c>
      <c r="S84" s="20">
        <v>0.24263862439303918</v>
      </c>
      <c r="T84" s="20">
        <v>0.38725071561460278</v>
      </c>
      <c r="U84" s="20">
        <v>2.1482707790841848</v>
      </c>
      <c r="V84" s="20">
        <v>0</v>
      </c>
      <c r="W84" s="20">
        <v>0</v>
      </c>
      <c r="X84" s="20">
        <v>0</v>
      </c>
      <c r="Y84" s="20">
        <v>65.94648455762794</v>
      </c>
      <c r="Z84" s="20">
        <v>0</v>
      </c>
      <c r="AA84" s="20">
        <v>0</v>
      </c>
      <c r="AB84" s="55"/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 s="20">
        <v>8.5092254617127274</v>
      </c>
      <c r="AI84" s="20">
        <v>0</v>
      </c>
      <c r="AJ84" s="20">
        <v>4.4607119839999001</v>
      </c>
      <c r="AK84" s="20">
        <v>0</v>
      </c>
      <c r="AL84" s="20">
        <v>0</v>
      </c>
      <c r="AM84" s="20">
        <v>0</v>
      </c>
      <c r="AN84" s="20">
        <v>0</v>
      </c>
      <c r="AO84" s="20">
        <v>0</v>
      </c>
      <c r="AP84" s="20">
        <v>0</v>
      </c>
      <c r="AQ84" s="20">
        <v>0</v>
      </c>
      <c r="AR84" s="20">
        <v>0</v>
      </c>
      <c r="AS84" s="55"/>
      <c r="AT84"/>
      <c r="AU84" s="20">
        <v>0</v>
      </c>
      <c r="AV84" s="20"/>
      <c r="AW84" s="11">
        <f t="shared" si="393"/>
        <v>7.6307630763076313</v>
      </c>
      <c r="AX84" s="11">
        <f t="shared" si="394"/>
        <v>0</v>
      </c>
      <c r="AY84" s="11">
        <f t="shared" si="395"/>
        <v>0.57005700570057016</v>
      </c>
      <c r="AZ84" s="11">
        <f t="shared" si="396"/>
        <v>0</v>
      </c>
      <c r="BA84" s="11">
        <f t="shared" si="397"/>
        <v>0.34003400340034007</v>
      </c>
      <c r="BB84" s="11">
        <f t="shared" si="398"/>
        <v>0</v>
      </c>
      <c r="BC84" s="11">
        <f t="shared" si="399"/>
        <v>0</v>
      </c>
      <c r="BD84" s="11">
        <f t="shared" si="400"/>
        <v>1.8401840184018408</v>
      </c>
      <c r="BE84" s="11">
        <f t="shared" si="401"/>
        <v>0</v>
      </c>
      <c r="BF84" s="11">
        <f t="shared" si="402"/>
        <v>0</v>
      </c>
      <c r="BG84" s="11">
        <f t="shared" si="403"/>
        <v>3.4003400340033996</v>
      </c>
      <c r="BH84" s="11">
        <f t="shared" si="404"/>
        <v>0.14001400140014</v>
      </c>
      <c r="BI84" s="11">
        <f t="shared" si="405"/>
        <v>0.38003800380038</v>
      </c>
      <c r="BJ84" s="56">
        <f t="shared" si="406"/>
        <v>1.6701670167016698</v>
      </c>
      <c r="BK84" s="11">
        <f t="shared" si="407"/>
        <v>0</v>
      </c>
      <c r="BL84" s="34">
        <f t="shared" si="408"/>
        <v>0</v>
      </c>
      <c r="BM84" s="11">
        <f t="shared" si="409"/>
        <v>0</v>
      </c>
      <c r="BN84" s="11">
        <f t="shared" si="410"/>
        <v>0</v>
      </c>
      <c r="BO84" s="11">
        <f t="shared" si="411"/>
        <v>26.482648264826487</v>
      </c>
      <c r="BP84" s="11">
        <f t="shared" si="412"/>
        <v>0</v>
      </c>
      <c r="BQ84" s="54"/>
      <c r="BR84" s="56">
        <f t="shared" si="413"/>
        <v>0</v>
      </c>
      <c r="BS84" s="56">
        <f t="shared" si="414"/>
        <v>0</v>
      </c>
      <c r="BT84" s="56">
        <f t="shared" si="415"/>
        <v>0</v>
      </c>
      <c r="BU84" s="56">
        <f t="shared" si="416"/>
        <v>0</v>
      </c>
      <c r="BV84" s="56">
        <f t="shared" si="417"/>
        <v>0</v>
      </c>
      <c r="BW84" s="56">
        <f t="shared" si="418"/>
        <v>44.254425442544253</v>
      </c>
      <c r="BX84" s="56">
        <f t="shared" si="419"/>
        <v>0</v>
      </c>
      <c r="BY84" s="56">
        <f t="shared" si="420"/>
        <v>13.291329132913292</v>
      </c>
      <c r="BZ84" s="56">
        <f t="shared" si="421"/>
        <v>0</v>
      </c>
      <c r="CA84" s="56">
        <f t="shared" si="422"/>
        <v>0</v>
      </c>
      <c r="CB84" s="56">
        <f t="shared" si="423"/>
        <v>0</v>
      </c>
      <c r="CC84" s="56">
        <f t="shared" si="424"/>
        <v>0</v>
      </c>
      <c r="CD84" s="56">
        <f t="shared" si="425"/>
        <v>0</v>
      </c>
      <c r="CE84" s="56">
        <f t="shared" si="426"/>
        <v>0</v>
      </c>
      <c r="CF84" s="56">
        <f t="shared" si="427"/>
        <v>0</v>
      </c>
      <c r="CG84" s="56">
        <f t="shared" si="428"/>
        <v>0</v>
      </c>
      <c r="CH84" s="54"/>
      <c r="CI84" s="11"/>
      <c r="CJ84" s="12" t="e">
        <f t="shared" ca="1" si="429"/>
        <v>#NAME?</v>
      </c>
      <c r="CK84" s="16"/>
      <c r="CL84" s="60">
        <f t="shared" si="430"/>
        <v>17.245008731492799</v>
      </c>
      <c r="CM84" s="60">
        <f t="shared" si="431"/>
        <v>0</v>
      </c>
      <c r="CN84" s="60">
        <f t="shared" si="432"/>
        <v>1.1378222748988378</v>
      </c>
      <c r="CO84" s="60">
        <f t="shared" si="433"/>
        <v>0</v>
      </c>
      <c r="CP84" s="60">
        <f t="shared" si="434"/>
        <v>0</v>
      </c>
      <c r="CQ84" s="60">
        <f t="shared" si="435"/>
        <v>0.46211208808081861</v>
      </c>
      <c r="CR84" s="60">
        <f t="shared" si="436"/>
        <v>0.46211208808081861</v>
      </c>
      <c r="CS84" s="60">
        <f t="shared" si="437"/>
        <v>0</v>
      </c>
      <c r="CT84" s="60">
        <f t="shared" si="438"/>
        <v>3.2235361941950451</v>
      </c>
      <c r="CU84" s="60">
        <f t="shared" si="439"/>
        <v>0</v>
      </c>
      <c r="CV84" s="60">
        <f t="shared" si="440"/>
        <v>0</v>
      </c>
      <c r="CW84" s="60">
        <f t="shared" si="441"/>
        <v>5.025969525732858</v>
      </c>
      <c r="CX84" s="60">
        <f t="shared" si="442"/>
        <v>0.19937477048472463</v>
      </c>
      <c r="CY84" s="60">
        <f t="shared" si="443"/>
        <v>0.48360456359551146</v>
      </c>
      <c r="CZ84" s="60">
        <f t="shared" si="444"/>
        <v>4.0425883728306289</v>
      </c>
      <c r="DA84" s="60">
        <f t="shared" si="445"/>
        <v>0</v>
      </c>
      <c r="DB84" s="60">
        <f t="shared" si="446"/>
        <v>0</v>
      </c>
      <c r="DC84" s="60">
        <f t="shared" si="447"/>
        <v>0</v>
      </c>
      <c r="DD84" s="60">
        <f t="shared" si="448"/>
        <v>0</v>
      </c>
      <c r="DE84" s="60">
        <f t="shared" si="449"/>
        <v>0</v>
      </c>
      <c r="DF84" s="55"/>
      <c r="DG84" s="60">
        <f t="shared" si="450"/>
        <v>0</v>
      </c>
      <c r="DH84" s="60">
        <f t="shared" si="451"/>
        <v>0</v>
      </c>
      <c r="DI84" s="60">
        <f t="shared" si="452"/>
        <v>0</v>
      </c>
      <c r="DJ84" s="60">
        <f t="shared" si="453"/>
        <v>0</v>
      </c>
      <c r="DK84" s="60">
        <f t="shared" si="454"/>
        <v>0</v>
      </c>
      <c r="DL84" s="60">
        <f t="shared" si="455"/>
        <v>50.356957918954983</v>
      </c>
      <c r="DM84" s="60">
        <f t="shared" si="456"/>
        <v>0</v>
      </c>
      <c r="DN84" s="60">
        <f t="shared" si="457"/>
        <v>17.823025559733807</v>
      </c>
      <c r="DO84" s="60">
        <f t="shared" si="458"/>
        <v>0</v>
      </c>
      <c r="DP84" s="60">
        <f t="shared" si="459"/>
        <v>0</v>
      </c>
      <c r="DQ84" s="60">
        <f t="shared" si="460"/>
        <v>0</v>
      </c>
      <c r="DR84" s="60">
        <f t="shared" si="461"/>
        <v>0</v>
      </c>
      <c r="DS84" s="60">
        <f t="shared" si="462"/>
        <v>0</v>
      </c>
      <c r="DT84" s="60">
        <f t="shared" si="463"/>
        <v>0</v>
      </c>
      <c r="DU84" s="60">
        <f t="shared" si="464"/>
        <v>0</v>
      </c>
      <c r="DV84" s="60">
        <f t="shared" si="465"/>
        <v>0</v>
      </c>
      <c r="DW84" s="60"/>
      <c r="DX84" s="60" t="e">
        <f t="shared" ca="1" si="466"/>
        <v>#NAME?</v>
      </c>
    </row>
    <row r="85" spans="1:128" s="19" customFormat="1" ht="16" customHeight="1">
      <c r="A85" s="18"/>
      <c r="B85" s="17" t="s">
        <v>458</v>
      </c>
      <c r="C85" s="113" t="s">
        <v>474</v>
      </c>
      <c r="D85" s="16"/>
      <c r="E85" s="16"/>
      <c r="F85" s="16"/>
      <c r="G85" s="16"/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/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55"/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100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20">
        <v>0</v>
      </c>
      <c r="AO85" s="20">
        <v>0</v>
      </c>
      <c r="AP85" s="20">
        <v>0</v>
      </c>
      <c r="AQ85" s="20">
        <v>0</v>
      </c>
      <c r="AR85" s="20">
        <v>0</v>
      </c>
      <c r="AS85" s="55"/>
      <c r="AT85"/>
      <c r="AU85" s="20">
        <v>0</v>
      </c>
      <c r="AV85" s="20"/>
      <c r="AW85" s="11">
        <f t="shared" si="393"/>
        <v>0</v>
      </c>
      <c r="AX85" s="11">
        <f t="shared" si="394"/>
        <v>0</v>
      </c>
      <c r="AY85" s="11">
        <f t="shared" si="395"/>
        <v>0</v>
      </c>
      <c r="AZ85" s="11">
        <f t="shared" si="396"/>
        <v>0</v>
      </c>
      <c r="BA85" s="11">
        <f t="shared" si="397"/>
        <v>0</v>
      </c>
      <c r="BB85" s="11">
        <f t="shared" si="398"/>
        <v>0</v>
      </c>
      <c r="BC85" s="11">
        <f t="shared" si="399"/>
        <v>0</v>
      </c>
      <c r="BD85" s="11">
        <f t="shared" si="400"/>
        <v>0</v>
      </c>
      <c r="BE85" s="11">
        <f t="shared" si="401"/>
        <v>0</v>
      </c>
      <c r="BF85" s="11">
        <f t="shared" si="402"/>
        <v>0</v>
      </c>
      <c r="BG85" s="11">
        <f t="shared" si="403"/>
        <v>0</v>
      </c>
      <c r="BH85" s="11">
        <f t="shared" si="404"/>
        <v>0</v>
      </c>
      <c r="BI85" s="11">
        <f t="shared" si="405"/>
        <v>0</v>
      </c>
      <c r="BJ85" s="56">
        <f t="shared" si="406"/>
        <v>0</v>
      </c>
      <c r="BK85" s="11">
        <f t="shared" si="407"/>
        <v>0</v>
      </c>
      <c r="BL85" s="34">
        <f t="shared" si="408"/>
        <v>0</v>
      </c>
      <c r="BM85" s="11">
        <f t="shared" si="409"/>
        <v>0</v>
      </c>
      <c r="BN85" s="11">
        <f t="shared" si="410"/>
        <v>0</v>
      </c>
      <c r="BO85" s="11">
        <f t="shared" si="411"/>
        <v>0</v>
      </c>
      <c r="BP85" s="11">
        <f t="shared" si="412"/>
        <v>0</v>
      </c>
      <c r="BQ85" s="54"/>
      <c r="BR85" s="56">
        <f t="shared" si="413"/>
        <v>0</v>
      </c>
      <c r="BS85" s="56">
        <f t="shared" si="414"/>
        <v>0</v>
      </c>
      <c r="BT85" s="56">
        <f t="shared" si="415"/>
        <v>0</v>
      </c>
      <c r="BU85" s="56">
        <f t="shared" si="416"/>
        <v>0</v>
      </c>
      <c r="BV85" s="56">
        <f t="shared" si="417"/>
        <v>0</v>
      </c>
      <c r="BW85" s="56">
        <f t="shared" si="418"/>
        <v>100</v>
      </c>
      <c r="BX85" s="56">
        <f t="shared" si="419"/>
        <v>0</v>
      </c>
      <c r="BY85" s="56">
        <f t="shared" si="420"/>
        <v>0</v>
      </c>
      <c r="BZ85" s="56">
        <f t="shared" si="421"/>
        <v>0</v>
      </c>
      <c r="CA85" s="56">
        <f t="shared" si="422"/>
        <v>0</v>
      </c>
      <c r="CB85" s="56">
        <f t="shared" si="423"/>
        <v>0</v>
      </c>
      <c r="CC85" s="56">
        <f t="shared" si="424"/>
        <v>0</v>
      </c>
      <c r="CD85" s="56">
        <f t="shared" si="425"/>
        <v>0</v>
      </c>
      <c r="CE85" s="56">
        <f t="shared" si="426"/>
        <v>0</v>
      </c>
      <c r="CF85" s="56">
        <f t="shared" si="427"/>
        <v>0</v>
      </c>
      <c r="CG85" s="56">
        <f t="shared" si="428"/>
        <v>0</v>
      </c>
      <c r="CH85" s="54"/>
      <c r="CI85" s="11"/>
      <c r="CJ85" s="12" t="e">
        <f t="shared" ca="1" si="429"/>
        <v>#NAME?</v>
      </c>
      <c r="CK85" s="16"/>
      <c r="CL85" s="60">
        <f t="shared" si="430"/>
        <v>0</v>
      </c>
      <c r="CM85" s="60">
        <f t="shared" si="431"/>
        <v>0</v>
      </c>
      <c r="CN85" s="60">
        <f t="shared" si="432"/>
        <v>0</v>
      </c>
      <c r="CO85" s="60">
        <f t="shared" si="433"/>
        <v>0</v>
      </c>
      <c r="CP85" s="60">
        <f t="shared" si="434"/>
        <v>0</v>
      </c>
      <c r="CQ85" s="60">
        <f t="shared" si="435"/>
        <v>0</v>
      </c>
      <c r="CR85" s="60">
        <f t="shared" si="436"/>
        <v>0</v>
      </c>
      <c r="CS85" s="60">
        <f t="shared" si="437"/>
        <v>0</v>
      </c>
      <c r="CT85" s="60">
        <f t="shared" si="438"/>
        <v>0</v>
      </c>
      <c r="CU85" s="60">
        <f t="shared" si="439"/>
        <v>0</v>
      </c>
      <c r="CV85" s="60">
        <f t="shared" si="440"/>
        <v>0</v>
      </c>
      <c r="CW85" s="60">
        <f t="shared" si="441"/>
        <v>0</v>
      </c>
      <c r="CX85" s="60">
        <f t="shared" si="442"/>
        <v>0</v>
      </c>
      <c r="CY85" s="60">
        <f t="shared" si="443"/>
        <v>0</v>
      </c>
      <c r="CZ85" s="60">
        <f t="shared" si="444"/>
        <v>0</v>
      </c>
      <c r="DA85" s="60">
        <f t="shared" si="445"/>
        <v>0</v>
      </c>
      <c r="DB85" s="60">
        <f t="shared" si="446"/>
        <v>0</v>
      </c>
      <c r="DC85" s="60">
        <f t="shared" si="447"/>
        <v>0</v>
      </c>
      <c r="DD85" s="60">
        <f t="shared" si="448"/>
        <v>0</v>
      </c>
      <c r="DE85" s="60">
        <f t="shared" si="449"/>
        <v>0</v>
      </c>
      <c r="DF85" s="55"/>
      <c r="DG85" s="60">
        <f t="shared" si="450"/>
        <v>0</v>
      </c>
      <c r="DH85" s="60">
        <f t="shared" si="451"/>
        <v>0</v>
      </c>
      <c r="DI85" s="60">
        <f t="shared" si="452"/>
        <v>0</v>
      </c>
      <c r="DJ85" s="60">
        <f t="shared" si="453"/>
        <v>0</v>
      </c>
      <c r="DK85" s="60">
        <f t="shared" si="454"/>
        <v>0</v>
      </c>
      <c r="DL85" s="60">
        <f t="shared" si="455"/>
        <v>100</v>
      </c>
      <c r="DM85" s="60">
        <f t="shared" si="456"/>
        <v>0</v>
      </c>
      <c r="DN85" s="60">
        <f t="shared" si="457"/>
        <v>0</v>
      </c>
      <c r="DO85" s="60">
        <f t="shared" si="458"/>
        <v>0</v>
      </c>
      <c r="DP85" s="60">
        <f t="shared" si="459"/>
        <v>0</v>
      </c>
      <c r="DQ85" s="60">
        <f t="shared" si="460"/>
        <v>0</v>
      </c>
      <c r="DR85" s="60">
        <f t="shared" si="461"/>
        <v>0</v>
      </c>
      <c r="DS85" s="60">
        <f t="shared" si="462"/>
        <v>0</v>
      </c>
      <c r="DT85" s="60">
        <f t="shared" si="463"/>
        <v>0</v>
      </c>
      <c r="DU85" s="60">
        <f t="shared" si="464"/>
        <v>0</v>
      </c>
      <c r="DV85" s="60">
        <f t="shared" si="465"/>
        <v>0</v>
      </c>
      <c r="DW85" s="60"/>
      <c r="DX85" s="60" t="e">
        <f t="shared" ca="1" si="466"/>
        <v>#NAME?</v>
      </c>
    </row>
    <row r="86" spans="1:128" s="19" customFormat="1" ht="16" customHeight="1">
      <c r="A86" s="18"/>
      <c r="B86" s="17" t="s">
        <v>459</v>
      </c>
      <c r="C86" s="113" t="s">
        <v>474</v>
      </c>
      <c r="D86" s="16"/>
      <c r="E86" s="16"/>
      <c r="F86" s="16"/>
      <c r="G86" s="16"/>
      <c r="H86" s="20">
        <v>35.22564190307282</v>
      </c>
      <c r="I86" s="20">
        <v>0</v>
      </c>
      <c r="J86" s="20">
        <v>0</v>
      </c>
      <c r="K86" s="20">
        <v>0</v>
      </c>
      <c r="L86" s="20">
        <v>0</v>
      </c>
      <c r="M86" s="20"/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64.774358096927187</v>
      </c>
      <c r="Z86" s="20">
        <v>0</v>
      </c>
      <c r="AA86" s="20">
        <v>0</v>
      </c>
      <c r="AB86" s="55"/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55"/>
      <c r="AT86"/>
      <c r="AU86" s="20">
        <v>0</v>
      </c>
      <c r="AV86" s="20"/>
      <c r="AW86" s="11">
        <f t="shared" si="393"/>
        <v>48.84</v>
      </c>
      <c r="AX86" s="11">
        <f t="shared" si="394"/>
        <v>0</v>
      </c>
      <c r="AY86" s="11">
        <f t="shared" si="395"/>
        <v>0</v>
      </c>
      <c r="AZ86" s="11">
        <f t="shared" si="396"/>
        <v>0</v>
      </c>
      <c r="BA86" s="11">
        <f t="shared" si="397"/>
        <v>0</v>
      </c>
      <c r="BB86" s="11">
        <f t="shared" si="398"/>
        <v>0</v>
      </c>
      <c r="BC86" s="11">
        <f t="shared" si="399"/>
        <v>0</v>
      </c>
      <c r="BD86" s="11">
        <f t="shared" si="400"/>
        <v>0</v>
      </c>
      <c r="BE86" s="11">
        <f t="shared" si="401"/>
        <v>0</v>
      </c>
      <c r="BF86" s="11">
        <f t="shared" si="402"/>
        <v>0</v>
      </c>
      <c r="BG86" s="11">
        <f t="shared" si="403"/>
        <v>0</v>
      </c>
      <c r="BH86" s="11">
        <f t="shared" si="404"/>
        <v>0</v>
      </c>
      <c r="BI86" s="11">
        <f t="shared" si="405"/>
        <v>0</v>
      </c>
      <c r="BJ86" s="56">
        <f t="shared" si="406"/>
        <v>0</v>
      </c>
      <c r="BK86" s="11">
        <f t="shared" si="407"/>
        <v>0</v>
      </c>
      <c r="BL86" s="34">
        <f t="shared" si="408"/>
        <v>0</v>
      </c>
      <c r="BM86" s="11">
        <f t="shared" si="409"/>
        <v>0</v>
      </c>
      <c r="BN86" s="11">
        <f t="shared" si="410"/>
        <v>0</v>
      </c>
      <c r="BO86" s="11">
        <f t="shared" si="411"/>
        <v>51.16</v>
      </c>
      <c r="BP86" s="11">
        <f t="shared" si="412"/>
        <v>0</v>
      </c>
      <c r="BQ86" s="54"/>
      <c r="BR86" s="56">
        <f t="shared" si="413"/>
        <v>0</v>
      </c>
      <c r="BS86" s="56">
        <f t="shared" si="414"/>
        <v>0</v>
      </c>
      <c r="BT86" s="56">
        <f t="shared" si="415"/>
        <v>0</v>
      </c>
      <c r="BU86" s="56">
        <f t="shared" si="416"/>
        <v>0</v>
      </c>
      <c r="BV86" s="56">
        <f t="shared" si="417"/>
        <v>0</v>
      </c>
      <c r="BW86" s="56">
        <f t="shared" si="418"/>
        <v>0</v>
      </c>
      <c r="BX86" s="56">
        <f t="shared" si="419"/>
        <v>0</v>
      </c>
      <c r="BY86" s="56">
        <f t="shared" si="420"/>
        <v>0</v>
      </c>
      <c r="BZ86" s="56">
        <f t="shared" si="421"/>
        <v>0</v>
      </c>
      <c r="CA86" s="56">
        <f t="shared" si="422"/>
        <v>0</v>
      </c>
      <c r="CB86" s="56">
        <f t="shared" si="423"/>
        <v>0</v>
      </c>
      <c r="CC86" s="56">
        <f t="shared" si="424"/>
        <v>0</v>
      </c>
      <c r="CD86" s="56">
        <f t="shared" si="425"/>
        <v>0</v>
      </c>
      <c r="CE86" s="56">
        <f t="shared" si="426"/>
        <v>0</v>
      </c>
      <c r="CF86" s="56">
        <f t="shared" si="427"/>
        <v>0</v>
      </c>
      <c r="CG86" s="56">
        <f t="shared" si="428"/>
        <v>0</v>
      </c>
      <c r="CH86" s="54"/>
      <c r="CI86" s="11"/>
      <c r="CJ86" s="12" t="e">
        <f t="shared" ca="1" si="429"/>
        <v>#NAME?</v>
      </c>
      <c r="CK86" s="16"/>
      <c r="CL86" s="60">
        <f t="shared" si="430"/>
        <v>100</v>
      </c>
      <c r="CM86" s="60">
        <f t="shared" si="431"/>
        <v>0</v>
      </c>
      <c r="CN86" s="60">
        <f t="shared" si="432"/>
        <v>0</v>
      </c>
      <c r="CO86" s="60">
        <f t="shared" si="433"/>
        <v>0</v>
      </c>
      <c r="CP86" s="60">
        <f t="shared" si="434"/>
        <v>0</v>
      </c>
      <c r="CQ86" s="60">
        <f t="shared" si="435"/>
        <v>0</v>
      </c>
      <c r="CR86" s="60">
        <f t="shared" si="436"/>
        <v>0</v>
      </c>
      <c r="CS86" s="60">
        <f t="shared" si="437"/>
        <v>0</v>
      </c>
      <c r="CT86" s="60">
        <f t="shared" si="438"/>
        <v>0</v>
      </c>
      <c r="CU86" s="60">
        <f t="shared" si="439"/>
        <v>0</v>
      </c>
      <c r="CV86" s="60">
        <f t="shared" si="440"/>
        <v>0</v>
      </c>
      <c r="CW86" s="60">
        <f t="shared" si="441"/>
        <v>0</v>
      </c>
      <c r="CX86" s="60">
        <f t="shared" si="442"/>
        <v>0</v>
      </c>
      <c r="CY86" s="60">
        <f t="shared" si="443"/>
        <v>0</v>
      </c>
      <c r="CZ86" s="60">
        <f t="shared" si="444"/>
        <v>0</v>
      </c>
      <c r="DA86" s="60">
        <f t="shared" si="445"/>
        <v>0</v>
      </c>
      <c r="DB86" s="60">
        <f t="shared" si="446"/>
        <v>0</v>
      </c>
      <c r="DC86" s="60">
        <f t="shared" si="447"/>
        <v>0</v>
      </c>
      <c r="DD86" s="60">
        <f t="shared" si="448"/>
        <v>0</v>
      </c>
      <c r="DE86" s="60">
        <f t="shared" si="449"/>
        <v>0</v>
      </c>
      <c r="DF86" s="55"/>
      <c r="DG86" s="60">
        <f t="shared" si="450"/>
        <v>0</v>
      </c>
      <c r="DH86" s="60">
        <f t="shared" si="451"/>
        <v>0</v>
      </c>
      <c r="DI86" s="60">
        <f t="shared" si="452"/>
        <v>0</v>
      </c>
      <c r="DJ86" s="60">
        <f t="shared" si="453"/>
        <v>0</v>
      </c>
      <c r="DK86" s="60">
        <f t="shared" si="454"/>
        <v>0</v>
      </c>
      <c r="DL86" s="60">
        <f t="shared" si="455"/>
        <v>0</v>
      </c>
      <c r="DM86" s="60">
        <f t="shared" si="456"/>
        <v>0</v>
      </c>
      <c r="DN86" s="60">
        <f t="shared" si="457"/>
        <v>0</v>
      </c>
      <c r="DO86" s="60">
        <f t="shared" si="458"/>
        <v>0</v>
      </c>
      <c r="DP86" s="60">
        <f t="shared" si="459"/>
        <v>0</v>
      </c>
      <c r="DQ86" s="60">
        <f t="shared" si="460"/>
        <v>0</v>
      </c>
      <c r="DR86" s="60">
        <f t="shared" si="461"/>
        <v>0</v>
      </c>
      <c r="DS86" s="60">
        <f t="shared" si="462"/>
        <v>0</v>
      </c>
      <c r="DT86" s="60">
        <f t="shared" si="463"/>
        <v>0</v>
      </c>
      <c r="DU86" s="60">
        <f t="shared" si="464"/>
        <v>0</v>
      </c>
      <c r="DV86" s="60">
        <f t="shared" si="465"/>
        <v>0</v>
      </c>
      <c r="DW86" s="60"/>
      <c r="DX86" s="60" t="e">
        <f t="shared" ca="1" si="466"/>
        <v>#NAME?</v>
      </c>
    </row>
    <row r="87" spans="1:128" s="19" customFormat="1" ht="16" customHeight="1">
      <c r="A87" s="18"/>
      <c r="B87" s="17" t="s">
        <v>460</v>
      </c>
      <c r="C87" s="113" t="s">
        <v>474</v>
      </c>
      <c r="D87" s="16"/>
      <c r="E87" s="16"/>
      <c r="F87" s="16"/>
      <c r="G87" s="16"/>
      <c r="H87" s="20">
        <v>22.022417415877655</v>
      </c>
      <c r="I87" s="20">
        <v>0</v>
      </c>
      <c r="J87" s="20">
        <v>0</v>
      </c>
      <c r="K87" s="20">
        <v>0</v>
      </c>
      <c r="L87" s="20">
        <v>0</v>
      </c>
      <c r="M87" s="20"/>
      <c r="N87" s="20">
        <v>0</v>
      </c>
      <c r="O87" s="20">
        <v>7.6727710466459289</v>
      </c>
      <c r="P87" s="20">
        <v>0</v>
      </c>
      <c r="Q87" s="20">
        <v>0</v>
      </c>
      <c r="R87" s="20">
        <v>10.015798321150951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60.289013216325458</v>
      </c>
      <c r="Z87" s="20">
        <v>0</v>
      </c>
      <c r="AA87" s="20">
        <v>0</v>
      </c>
      <c r="AB87" s="55"/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55"/>
      <c r="AT87"/>
      <c r="AU87" s="20">
        <v>0</v>
      </c>
      <c r="AV87" s="20"/>
      <c r="AW87" s="11">
        <f t="shared" si="393"/>
        <v>28.490000000000002</v>
      </c>
      <c r="AX87" s="11">
        <f t="shared" si="394"/>
        <v>0</v>
      </c>
      <c r="AY87" s="11">
        <f t="shared" si="395"/>
        <v>0</v>
      </c>
      <c r="AZ87" s="11">
        <f t="shared" si="396"/>
        <v>0</v>
      </c>
      <c r="BA87" s="11">
        <f t="shared" si="397"/>
        <v>0</v>
      </c>
      <c r="BB87" s="11">
        <f t="shared" si="398"/>
        <v>0</v>
      </c>
      <c r="BC87" s="11">
        <f t="shared" si="399"/>
        <v>0</v>
      </c>
      <c r="BD87" s="11">
        <f t="shared" si="400"/>
        <v>8.5900000000000016</v>
      </c>
      <c r="BE87" s="11">
        <f t="shared" si="401"/>
        <v>0</v>
      </c>
      <c r="BF87" s="11">
        <f t="shared" si="402"/>
        <v>0</v>
      </c>
      <c r="BG87" s="11">
        <f t="shared" si="403"/>
        <v>18.490000000000002</v>
      </c>
      <c r="BH87" s="11">
        <f t="shared" si="404"/>
        <v>0</v>
      </c>
      <c r="BI87" s="11">
        <f t="shared" si="405"/>
        <v>0</v>
      </c>
      <c r="BJ87" s="56">
        <f t="shared" si="406"/>
        <v>0</v>
      </c>
      <c r="BK87" s="11">
        <f t="shared" si="407"/>
        <v>0</v>
      </c>
      <c r="BL87" s="34">
        <f t="shared" si="408"/>
        <v>0</v>
      </c>
      <c r="BM87" s="11">
        <f t="shared" si="409"/>
        <v>0</v>
      </c>
      <c r="BN87" s="11">
        <f t="shared" si="410"/>
        <v>0</v>
      </c>
      <c r="BO87" s="11">
        <f t="shared" si="411"/>
        <v>44.43</v>
      </c>
      <c r="BP87" s="11">
        <f t="shared" si="412"/>
        <v>0</v>
      </c>
      <c r="BQ87" s="54"/>
      <c r="BR87" s="56">
        <f t="shared" si="413"/>
        <v>0</v>
      </c>
      <c r="BS87" s="56">
        <f t="shared" si="414"/>
        <v>0</v>
      </c>
      <c r="BT87" s="56">
        <f t="shared" si="415"/>
        <v>0</v>
      </c>
      <c r="BU87" s="56">
        <f t="shared" si="416"/>
        <v>0</v>
      </c>
      <c r="BV87" s="56">
        <f t="shared" si="417"/>
        <v>0</v>
      </c>
      <c r="BW87" s="56">
        <f t="shared" si="418"/>
        <v>0</v>
      </c>
      <c r="BX87" s="56">
        <f t="shared" si="419"/>
        <v>0</v>
      </c>
      <c r="BY87" s="56">
        <f t="shared" si="420"/>
        <v>0</v>
      </c>
      <c r="BZ87" s="56">
        <f t="shared" si="421"/>
        <v>0</v>
      </c>
      <c r="CA87" s="56">
        <f t="shared" si="422"/>
        <v>0</v>
      </c>
      <c r="CB87" s="56">
        <f t="shared" si="423"/>
        <v>0</v>
      </c>
      <c r="CC87" s="56">
        <f t="shared" si="424"/>
        <v>0</v>
      </c>
      <c r="CD87" s="56">
        <f t="shared" si="425"/>
        <v>0</v>
      </c>
      <c r="CE87" s="56">
        <f t="shared" si="426"/>
        <v>0</v>
      </c>
      <c r="CF87" s="56">
        <f t="shared" si="427"/>
        <v>0</v>
      </c>
      <c r="CG87" s="56">
        <f t="shared" si="428"/>
        <v>0</v>
      </c>
      <c r="CH87" s="54"/>
      <c r="CI87" s="11"/>
      <c r="CJ87" s="12" t="e">
        <f t="shared" ca="1" si="429"/>
        <v>#NAME?</v>
      </c>
      <c r="CK87" s="16"/>
      <c r="CL87" s="60">
        <f t="shared" si="430"/>
        <v>60.307115306601908</v>
      </c>
      <c r="CM87" s="60">
        <f t="shared" si="431"/>
        <v>0</v>
      </c>
      <c r="CN87" s="60">
        <f t="shared" si="432"/>
        <v>0</v>
      </c>
      <c r="CO87" s="60">
        <f t="shared" si="433"/>
        <v>0</v>
      </c>
      <c r="CP87" s="60">
        <f t="shared" si="434"/>
        <v>0</v>
      </c>
      <c r="CQ87" s="60">
        <f t="shared" si="435"/>
        <v>0</v>
      </c>
      <c r="CR87" s="60">
        <f t="shared" si="436"/>
        <v>0</v>
      </c>
      <c r="CS87" s="60">
        <f t="shared" si="437"/>
        <v>0</v>
      </c>
      <c r="CT87" s="60">
        <f t="shared" si="438"/>
        <v>14.094352110645204</v>
      </c>
      <c r="CU87" s="60">
        <f t="shared" si="439"/>
        <v>0</v>
      </c>
      <c r="CV87" s="60">
        <f t="shared" si="440"/>
        <v>0</v>
      </c>
      <c r="CW87" s="60">
        <f t="shared" si="441"/>
        <v>25.598532582752881</v>
      </c>
      <c r="CX87" s="60">
        <f t="shared" si="442"/>
        <v>0</v>
      </c>
      <c r="CY87" s="60">
        <f t="shared" si="443"/>
        <v>0</v>
      </c>
      <c r="CZ87" s="60">
        <f t="shared" si="444"/>
        <v>0</v>
      </c>
      <c r="DA87" s="60">
        <f t="shared" si="445"/>
        <v>0</v>
      </c>
      <c r="DB87" s="60">
        <f t="shared" si="446"/>
        <v>0</v>
      </c>
      <c r="DC87" s="60">
        <f t="shared" si="447"/>
        <v>0</v>
      </c>
      <c r="DD87" s="60">
        <f t="shared" si="448"/>
        <v>0</v>
      </c>
      <c r="DE87" s="60">
        <f t="shared" si="449"/>
        <v>0</v>
      </c>
      <c r="DF87" s="55"/>
      <c r="DG87" s="60">
        <f t="shared" si="450"/>
        <v>0</v>
      </c>
      <c r="DH87" s="60">
        <f t="shared" si="451"/>
        <v>0</v>
      </c>
      <c r="DI87" s="60">
        <f t="shared" si="452"/>
        <v>0</v>
      </c>
      <c r="DJ87" s="60">
        <f t="shared" si="453"/>
        <v>0</v>
      </c>
      <c r="DK87" s="60">
        <f t="shared" si="454"/>
        <v>0</v>
      </c>
      <c r="DL87" s="60">
        <f t="shared" si="455"/>
        <v>0</v>
      </c>
      <c r="DM87" s="60">
        <f t="shared" si="456"/>
        <v>0</v>
      </c>
      <c r="DN87" s="60">
        <f t="shared" si="457"/>
        <v>0</v>
      </c>
      <c r="DO87" s="60">
        <f t="shared" si="458"/>
        <v>0</v>
      </c>
      <c r="DP87" s="60">
        <f t="shared" si="459"/>
        <v>0</v>
      </c>
      <c r="DQ87" s="60">
        <f t="shared" si="460"/>
        <v>0</v>
      </c>
      <c r="DR87" s="60">
        <f t="shared" si="461"/>
        <v>0</v>
      </c>
      <c r="DS87" s="60">
        <f t="shared" si="462"/>
        <v>0</v>
      </c>
      <c r="DT87" s="60">
        <f t="shared" si="463"/>
        <v>0</v>
      </c>
      <c r="DU87" s="60">
        <f t="shared" si="464"/>
        <v>0</v>
      </c>
      <c r="DV87" s="60">
        <f t="shared" si="465"/>
        <v>0</v>
      </c>
      <c r="DW87" s="60"/>
      <c r="DX87" s="60" t="e">
        <f t="shared" ca="1" si="466"/>
        <v>#NAME?</v>
      </c>
    </row>
    <row r="88" spans="1:128" s="19" customFormat="1" ht="16" customHeight="1">
      <c r="A88" s="18"/>
      <c r="B88" s="17" t="s">
        <v>461</v>
      </c>
      <c r="C88" s="113" t="s">
        <v>474</v>
      </c>
      <c r="D88" s="16"/>
      <c r="E88" s="16"/>
      <c r="F88" s="16"/>
      <c r="G88" s="16"/>
      <c r="H88" s="20">
        <v>28.752940207723533</v>
      </c>
      <c r="I88" s="20">
        <v>0</v>
      </c>
      <c r="J88" s="20">
        <v>0</v>
      </c>
      <c r="K88" s="20">
        <v>0</v>
      </c>
      <c r="L88" s="20">
        <v>0</v>
      </c>
      <c r="M88" s="20"/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55"/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23.095080674331935</v>
      </c>
      <c r="AI88" s="20">
        <v>0</v>
      </c>
      <c r="AJ88" s="20">
        <v>48.151979117944528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55"/>
      <c r="AT88"/>
      <c r="AU88" s="20">
        <v>0</v>
      </c>
      <c r="AV88" s="20"/>
      <c r="AW88" s="11">
        <f t="shared" si="393"/>
        <v>7.1407140714071415</v>
      </c>
      <c r="AX88" s="11">
        <f t="shared" si="394"/>
        <v>0</v>
      </c>
      <c r="AY88" s="11">
        <f t="shared" si="395"/>
        <v>0</v>
      </c>
      <c r="AZ88" s="11">
        <f t="shared" si="396"/>
        <v>0</v>
      </c>
      <c r="BA88" s="11">
        <f t="shared" si="397"/>
        <v>0</v>
      </c>
      <c r="BB88" s="11">
        <f t="shared" si="398"/>
        <v>0</v>
      </c>
      <c r="BC88" s="11">
        <f t="shared" si="399"/>
        <v>0</v>
      </c>
      <c r="BD88" s="11">
        <f t="shared" si="400"/>
        <v>0</v>
      </c>
      <c r="BE88" s="11">
        <f t="shared" si="401"/>
        <v>0</v>
      </c>
      <c r="BF88" s="11">
        <f t="shared" si="402"/>
        <v>0</v>
      </c>
      <c r="BG88" s="11">
        <f t="shared" si="403"/>
        <v>0</v>
      </c>
      <c r="BH88" s="11">
        <f t="shared" si="404"/>
        <v>0</v>
      </c>
      <c r="BI88" s="11">
        <f t="shared" si="405"/>
        <v>0</v>
      </c>
      <c r="BJ88" s="56">
        <f t="shared" si="406"/>
        <v>0</v>
      </c>
      <c r="BK88" s="11">
        <f t="shared" si="407"/>
        <v>0</v>
      </c>
      <c r="BL88" s="34">
        <f t="shared" si="408"/>
        <v>0</v>
      </c>
      <c r="BM88" s="11">
        <f t="shared" si="409"/>
        <v>0</v>
      </c>
      <c r="BN88" s="11">
        <f t="shared" si="410"/>
        <v>0</v>
      </c>
      <c r="BO88" s="11">
        <f t="shared" si="411"/>
        <v>0</v>
      </c>
      <c r="BP88" s="11">
        <f t="shared" si="412"/>
        <v>0</v>
      </c>
      <c r="BQ88" s="54"/>
      <c r="BR88" s="56">
        <f t="shared" si="413"/>
        <v>0</v>
      </c>
      <c r="BS88" s="56">
        <f t="shared" si="414"/>
        <v>0</v>
      </c>
      <c r="BT88" s="56">
        <f t="shared" si="415"/>
        <v>0</v>
      </c>
      <c r="BU88" s="56">
        <f t="shared" si="416"/>
        <v>0</v>
      </c>
      <c r="BV88" s="56">
        <f t="shared" si="417"/>
        <v>0</v>
      </c>
      <c r="BW88" s="56">
        <f t="shared" si="418"/>
        <v>42.314231423142324</v>
      </c>
      <c r="BX88" s="56">
        <f t="shared" si="419"/>
        <v>0</v>
      </c>
      <c r="BY88" s="56">
        <f t="shared" si="420"/>
        <v>50.545054505450537</v>
      </c>
      <c r="BZ88" s="56">
        <f t="shared" si="421"/>
        <v>0</v>
      </c>
      <c r="CA88" s="56">
        <f t="shared" si="422"/>
        <v>0</v>
      </c>
      <c r="CB88" s="56">
        <f t="shared" si="423"/>
        <v>0</v>
      </c>
      <c r="CC88" s="56">
        <f t="shared" si="424"/>
        <v>0</v>
      </c>
      <c r="CD88" s="56">
        <f t="shared" si="425"/>
        <v>0</v>
      </c>
      <c r="CE88" s="56">
        <f t="shared" si="426"/>
        <v>0</v>
      </c>
      <c r="CF88" s="56">
        <f t="shared" si="427"/>
        <v>0</v>
      </c>
      <c r="CG88" s="56">
        <f t="shared" si="428"/>
        <v>0</v>
      </c>
      <c r="CH88" s="54"/>
      <c r="CI88" s="11"/>
      <c r="CJ88" s="12" t="e">
        <f t="shared" ca="1" si="429"/>
        <v>#NAME?</v>
      </c>
      <c r="CK88" s="16"/>
      <c r="CL88" s="60">
        <f t="shared" si="430"/>
        <v>12.219366049242222</v>
      </c>
      <c r="CM88" s="60">
        <f t="shared" si="431"/>
        <v>0</v>
      </c>
      <c r="CN88" s="60">
        <f t="shared" si="432"/>
        <v>0</v>
      </c>
      <c r="CO88" s="60">
        <f t="shared" si="433"/>
        <v>0</v>
      </c>
      <c r="CP88" s="60">
        <f t="shared" si="434"/>
        <v>0</v>
      </c>
      <c r="CQ88" s="60">
        <f t="shared" si="435"/>
        <v>0</v>
      </c>
      <c r="CR88" s="60">
        <f t="shared" si="436"/>
        <v>0</v>
      </c>
      <c r="CS88" s="60">
        <f t="shared" si="437"/>
        <v>0</v>
      </c>
      <c r="CT88" s="60">
        <f t="shared" si="438"/>
        <v>0</v>
      </c>
      <c r="CU88" s="60">
        <f t="shared" si="439"/>
        <v>0</v>
      </c>
      <c r="CV88" s="60">
        <f t="shared" si="440"/>
        <v>0</v>
      </c>
      <c r="CW88" s="60">
        <f t="shared" si="441"/>
        <v>0</v>
      </c>
      <c r="CX88" s="60">
        <f t="shared" si="442"/>
        <v>0</v>
      </c>
      <c r="CY88" s="60">
        <f t="shared" si="443"/>
        <v>0</v>
      </c>
      <c r="CZ88" s="60">
        <f t="shared" si="444"/>
        <v>0</v>
      </c>
      <c r="DA88" s="60">
        <f t="shared" si="445"/>
        <v>0</v>
      </c>
      <c r="DB88" s="60">
        <f t="shared" si="446"/>
        <v>0</v>
      </c>
      <c r="DC88" s="60">
        <f t="shared" si="447"/>
        <v>0</v>
      </c>
      <c r="DD88" s="60">
        <f t="shared" si="448"/>
        <v>0</v>
      </c>
      <c r="DE88" s="60">
        <f t="shared" si="449"/>
        <v>0</v>
      </c>
      <c r="DF88" s="55"/>
      <c r="DG88" s="60">
        <f t="shared" si="450"/>
        <v>0</v>
      </c>
      <c r="DH88" s="60">
        <f t="shared" si="451"/>
        <v>0</v>
      </c>
      <c r="DI88" s="60">
        <f t="shared" si="452"/>
        <v>0</v>
      </c>
      <c r="DJ88" s="60">
        <f t="shared" si="453"/>
        <v>0</v>
      </c>
      <c r="DK88" s="60">
        <f t="shared" si="454"/>
        <v>0</v>
      </c>
      <c r="DL88" s="60">
        <f t="shared" si="455"/>
        <v>36.458669788069002</v>
      </c>
      <c r="DM88" s="60">
        <f t="shared" si="456"/>
        <v>0</v>
      </c>
      <c r="DN88" s="60">
        <f t="shared" si="457"/>
        <v>51.321964162688772</v>
      </c>
      <c r="DO88" s="60">
        <f t="shared" si="458"/>
        <v>0</v>
      </c>
      <c r="DP88" s="60">
        <f t="shared" si="459"/>
        <v>0</v>
      </c>
      <c r="DQ88" s="60">
        <f t="shared" si="460"/>
        <v>0</v>
      </c>
      <c r="DR88" s="60">
        <f t="shared" si="461"/>
        <v>0</v>
      </c>
      <c r="DS88" s="60">
        <f t="shared" si="462"/>
        <v>0</v>
      </c>
      <c r="DT88" s="60">
        <f t="shared" si="463"/>
        <v>0</v>
      </c>
      <c r="DU88" s="60">
        <f t="shared" si="464"/>
        <v>0</v>
      </c>
      <c r="DV88" s="60">
        <f t="shared" si="465"/>
        <v>0</v>
      </c>
      <c r="DW88" s="60"/>
      <c r="DX88" s="60" t="e">
        <f t="shared" ca="1" si="466"/>
        <v>#NAME?</v>
      </c>
    </row>
    <row r="89" spans="1:128" s="19" customFormat="1" ht="16" customHeight="1">
      <c r="A89" s="18"/>
      <c r="B89" s="17" t="s">
        <v>462</v>
      </c>
      <c r="C89" s="113" t="s">
        <v>474</v>
      </c>
      <c r="D89" s="16"/>
      <c r="E89" s="16"/>
      <c r="F89" s="16"/>
      <c r="G89" s="16"/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/>
      <c r="N89" s="20">
        <v>0</v>
      </c>
      <c r="O89" s="20">
        <v>10.202295523290967</v>
      </c>
      <c r="P89" s="20">
        <v>0</v>
      </c>
      <c r="Q89" s="20">
        <v>0</v>
      </c>
      <c r="R89" s="20">
        <v>16.575202202494108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73.222502274214932</v>
      </c>
      <c r="Z89" s="20">
        <v>0</v>
      </c>
      <c r="AA89" s="20">
        <v>0</v>
      </c>
      <c r="AB89" s="55"/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55"/>
      <c r="AT89"/>
      <c r="AU89" s="20">
        <v>0</v>
      </c>
      <c r="AV89" s="20"/>
      <c r="AW89" s="11">
        <f t="shared" si="393"/>
        <v>0</v>
      </c>
      <c r="AX89" s="11">
        <f t="shared" si="394"/>
        <v>0</v>
      </c>
      <c r="AY89" s="11">
        <f t="shared" si="395"/>
        <v>0</v>
      </c>
      <c r="AZ89" s="11">
        <f t="shared" si="396"/>
        <v>0</v>
      </c>
      <c r="BA89" s="11">
        <f t="shared" si="397"/>
        <v>0</v>
      </c>
      <c r="BB89" s="11">
        <f t="shared" si="398"/>
        <v>0</v>
      </c>
      <c r="BC89" s="11">
        <f t="shared" si="399"/>
        <v>0</v>
      </c>
      <c r="BD89" s="11">
        <f t="shared" si="400"/>
        <v>11.9</v>
      </c>
      <c r="BE89" s="11">
        <f t="shared" si="401"/>
        <v>0</v>
      </c>
      <c r="BF89" s="11">
        <f t="shared" si="402"/>
        <v>0</v>
      </c>
      <c r="BG89" s="11">
        <f t="shared" si="403"/>
        <v>31.879999999999992</v>
      </c>
      <c r="BH89" s="11">
        <f t="shared" si="404"/>
        <v>0</v>
      </c>
      <c r="BI89" s="11">
        <f t="shared" si="405"/>
        <v>0</v>
      </c>
      <c r="BJ89" s="56">
        <f t="shared" si="406"/>
        <v>0</v>
      </c>
      <c r="BK89" s="11">
        <f t="shared" si="407"/>
        <v>0</v>
      </c>
      <c r="BL89" s="34">
        <f t="shared" si="408"/>
        <v>0</v>
      </c>
      <c r="BM89" s="11">
        <f t="shared" si="409"/>
        <v>0</v>
      </c>
      <c r="BN89" s="11">
        <f t="shared" si="410"/>
        <v>0</v>
      </c>
      <c r="BO89" s="11">
        <f t="shared" si="411"/>
        <v>56.220000000000006</v>
      </c>
      <c r="BP89" s="11">
        <f t="shared" si="412"/>
        <v>0</v>
      </c>
      <c r="BQ89" s="54"/>
      <c r="BR89" s="56">
        <f t="shared" si="413"/>
        <v>0</v>
      </c>
      <c r="BS89" s="56">
        <f t="shared" si="414"/>
        <v>0</v>
      </c>
      <c r="BT89" s="56">
        <f t="shared" si="415"/>
        <v>0</v>
      </c>
      <c r="BU89" s="56">
        <f t="shared" si="416"/>
        <v>0</v>
      </c>
      <c r="BV89" s="56">
        <f t="shared" si="417"/>
        <v>0</v>
      </c>
      <c r="BW89" s="56">
        <f t="shared" si="418"/>
        <v>0</v>
      </c>
      <c r="BX89" s="56">
        <f t="shared" si="419"/>
        <v>0</v>
      </c>
      <c r="BY89" s="56">
        <f t="shared" si="420"/>
        <v>0</v>
      </c>
      <c r="BZ89" s="56">
        <f t="shared" si="421"/>
        <v>0</v>
      </c>
      <c r="CA89" s="56">
        <f t="shared" si="422"/>
        <v>0</v>
      </c>
      <c r="CB89" s="56">
        <f t="shared" si="423"/>
        <v>0</v>
      </c>
      <c r="CC89" s="56">
        <f t="shared" si="424"/>
        <v>0</v>
      </c>
      <c r="CD89" s="56">
        <f t="shared" si="425"/>
        <v>0</v>
      </c>
      <c r="CE89" s="56">
        <f t="shared" si="426"/>
        <v>0</v>
      </c>
      <c r="CF89" s="56">
        <f t="shared" si="427"/>
        <v>0</v>
      </c>
      <c r="CG89" s="56">
        <f t="shared" si="428"/>
        <v>0</v>
      </c>
      <c r="CH89" s="54"/>
      <c r="CI89" s="11"/>
      <c r="CJ89" s="12" t="e">
        <f t="shared" ca="1" si="429"/>
        <v>#NAME?</v>
      </c>
      <c r="CK89" s="16"/>
      <c r="CL89" s="60">
        <f t="shared" si="430"/>
        <v>0</v>
      </c>
      <c r="CM89" s="60">
        <f t="shared" si="431"/>
        <v>0</v>
      </c>
      <c r="CN89" s="60">
        <f t="shared" si="432"/>
        <v>0</v>
      </c>
      <c r="CO89" s="60">
        <f t="shared" si="433"/>
        <v>0</v>
      </c>
      <c r="CP89" s="60">
        <f t="shared" si="434"/>
        <v>0</v>
      </c>
      <c r="CQ89" s="60">
        <f t="shared" si="435"/>
        <v>0</v>
      </c>
      <c r="CR89" s="60">
        <f t="shared" si="436"/>
        <v>0</v>
      </c>
      <c r="CS89" s="60">
        <f t="shared" si="437"/>
        <v>0</v>
      </c>
      <c r="CT89" s="60">
        <f t="shared" si="438"/>
        <v>30.670483091659694</v>
      </c>
      <c r="CU89" s="60">
        <f t="shared" si="439"/>
        <v>0</v>
      </c>
      <c r="CV89" s="60">
        <f t="shared" si="440"/>
        <v>0</v>
      </c>
      <c r="CW89" s="60">
        <f t="shared" si="441"/>
        <v>69.32951690834031</v>
      </c>
      <c r="CX89" s="60">
        <f t="shared" si="442"/>
        <v>0</v>
      </c>
      <c r="CY89" s="60">
        <f t="shared" si="443"/>
        <v>0</v>
      </c>
      <c r="CZ89" s="60">
        <f t="shared" si="444"/>
        <v>0</v>
      </c>
      <c r="DA89" s="60">
        <f t="shared" si="445"/>
        <v>0</v>
      </c>
      <c r="DB89" s="60">
        <f t="shared" si="446"/>
        <v>0</v>
      </c>
      <c r="DC89" s="60">
        <f t="shared" si="447"/>
        <v>0</v>
      </c>
      <c r="DD89" s="60">
        <f t="shared" si="448"/>
        <v>0</v>
      </c>
      <c r="DE89" s="60">
        <f t="shared" si="449"/>
        <v>0</v>
      </c>
      <c r="DF89" s="55"/>
      <c r="DG89" s="60">
        <f t="shared" si="450"/>
        <v>0</v>
      </c>
      <c r="DH89" s="60">
        <f t="shared" si="451"/>
        <v>0</v>
      </c>
      <c r="DI89" s="60">
        <f t="shared" si="452"/>
        <v>0</v>
      </c>
      <c r="DJ89" s="60">
        <f t="shared" si="453"/>
        <v>0</v>
      </c>
      <c r="DK89" s="60">
        <f t="shared" si="454"/>
        <v>0</v>
      </c>
      <c r="DL89" s="60">
        <f t="shared" si="455"/>
        <v>0</v>
      </c>
      <c r="DM89" s="60">
        <f t="shared" si="456"/>
        <v>0</v>
      </c>
      <c r="DN89" s="60">
        <f t="shared" si="457"/>
        <v>0</v>
      </c>
      <c r="DO89" s="60">
        <f t="shared" si="458"/>
        <v>0</v>
      </c>
      <c r="DP89" s="60">
        <f t="shared" si="459"/>
        <v>0</v>
      </c>
      <c r="DQ89" s="60">
        <f t="shared" si="460"/>
        <v>0</v>
      </c>
      <c r="DR89" s="60">
        <f t="shared" si="461"/>
        <v>0</v>
      </c>
      <c r="DS89" s="60">
        <f t="shared" si="462"/>
        <v>0</v>
      </c>
      <c r="DT89" s="60">
        <f t="shared" si="463"/>
        <v>0</v>
      </c>
      <c r="DU89" s="60">
        <f t="shared" si="464"/>
        <v>0</v>
      </c>
      <c r="DV89" s="60">
        <f t="shared" si="465"/>
        <v>0</v>
      </c>
      <c r="DW89" s="60"/>
      <c r="DX89" s="60" t="e">
        <f t="shared" ca="1" si="466"/>
        <v>#NAME?</v>
      </c>
    </row>
    <row r="90" spans="1:128" s="19" customFormat="1" ht="16" customHeight="1">
      <c r="A90" s="18"/>
      <c r="B90" s="17" t="s">
        <v>463</v>
      </c>
      <c r="C90" s="113" t="s">
        <v>474</v>
      </c>
      <c r="D90" s="16"/>
      <c r="E90" s="16"/>
      <c r="F90" s="16"/>
      <c r="G90" s="16"/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/>
      <c r="N90" s="20">
        <v>0</v>
      </c>
      <c r="O90" s="20">
        <v>0</v>
      </c>
      <c r="P90" s="20">
        <v>0</v>
      </c>
      <c r="Q90" s="20">
        <v>0</v>
      </c>
      <c r="R90" s="20">
        <v>17.364464357277981</v>
      </c>
      <c r="S90" s="20">
        <v>0</v>
      </c>
      <c r="T90" s="20">
        <v>0</v>
      </c>
      <c r="U90" s="20">
        <v>0</v>
      </c>
      <c r="V90" s="20">
        <v>13.585810483078463</v>
      </c>
      <c r="W90" s="20">
        <v>0</v>
      </c>
      <c r="X90" s="20">
        <v>0</v>
      </c>
      <c r="Y90" s="20">
        <v>69.049725159643558</v>
      </c>
      <c r="Z90" s="20">
        <v>0</v>
      </c>
      <c r="AA90" s="20">
        <v>0</v>
      </c>
      <c r="AB90" s="55"/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55"/>
      <c r="AT90"/>
      <c r="AU90" s="20">
        <v>0</v>
      </c>
      <c r="AV90" s="20"/>
      <c r="AW90" s="11">
        <f t="shared" si="393"/>
        <v>0</v>
      </c>
      <c r="AX90" s="11">
        <f t="shared" si="394"/>
        <v>0</v>
      </c>
      <c r="AY90" s="11">
        <f t="shared" si="395"/>
        <v>0</v>
      </c>
      <c r="AZ90" s="11">
        <f t="shared" si="396"/>
        <v>0</v>
      </c>
      <c r="BA90" s="11">
        <f t="shared" si="397"/>
        <v>0</v>
      </c>
      <c r="BB90" s="11">
        <f t="shared" si="398"/>
        <v>0</v>
      </c>
      <c r="BC90" s="11">
        <f t="shared" si="399"/>
        <v>0</v>
      </c>
      <c r="BD90" s="11">
        <f t="shared" si="400"/>
        <v>0</v>
      </c>
      <c r="BE90" s="11">
        <f t="shared" si="401"/>
        <v>0</v>
      </c>
      <c r="BF90" s="11">
        <f t="shared" si="402"/>
        <v>0</v>
      </c>
      <c r="BG90" s="11">
        <f t="shared" si="403"/>
        <v>31.12</v>
      </c>
      <c r="BH90" s="11">
        <f t="shared" si="404"/>
        <v>0</v>
      </c>
      <c r="BI90" s="11">
        <f t="shared" si="405"/>
        <v>0</v>
      </c>
      <c r="BJ90" s="56">
        <f t="shared" si="406"/>
        <v>0</v>
      </c>
      <c r="BK90" s="11">
        <f t="shared" si="407"/>
        <v>19.48</v>
      </c>
      <c r="BL90" s="34">
        <f t="shared" si="408"/>
        <v>0</v>
      </c>
      <c r="BM90" s="11">
        <f t="shared" si="409"/>
        <v>0</v>
      </c>
      <c r="BN90" s="11">
        <f t="shared" si="410"/>
        <v>0</v>
      </c>
      <c r="BO90" s="11">
        <f t="shared" si="411"/>
        <v>49.4</v>
      </c>
      <c r="BP90" s="11">
        <f t="shared" si="412"/>
        <v>0</v>
      </c>
      <c r="BQ90" s="54"/>
      <c r="BR90" s="56">
        <f t="shared" si="413"/>
        <v>0</v>
      </c>
      <c r="BS90" s="56">
        <f t="shared" si="414"/>
        <v>0</v>
      </c>
      <c r="BT90" s="56">
        <f t="shared" si="415"/>
        <v>0</v>
      </c>
      <c r="BU90" s="56">
        <f t="shared" si="416"/>
        <v>0</v>
      </c>
      <c r="BV90" s="56">
        <f t="shared" si="417"/>
        <v>0</v>
      </c>
      <c r="BW90" s="56">
        <f t="shared" si="418"/>
        <v>0</v>
      </c>
      <c r="BX90" s="56">
        <f t="shared" si="419"/>
        <v>0</v>
      </c>
      <c r="BY90" s="56">
        <f t="shared" si="420"/>
        <v>0</v>
      </c>
      <c r="BZ90" s="56">
        <f t="shared" si="421"/>
        <v>0</v>
      </c>
      <c r="CA90" s="56">
        <f t="shared" si="422"/>
        <v>0</v>
      </c>
      <c r="CB90" s="56">
        <f t="shared" si="423"/>
        <v>0</v>
      </c>
      <c r="CC90" s="56">
        <f t="shared" si="424"/>
        <v>0</v>
      </c>
      <c r="CD90" s="56">
        <f t="shared" si="425"/>
        <v>0</v>
      </c>
      <c r="CE90" s="56">
        <f t="shared" si="426"/>
        <v>0</v>
      </c>
      <c r="CF90" s="56">
        <f t="shared" si="427"/>
        <v>0</v>
      </c>
      <c r="CG90" s="56">
        <f t="shared" si="428"/>
        <v>0</v>
      </c>
      <c r="CH90" s="54"/>
      <c r="CI90" s="11"/>
      <c r="CJ90" s="12" t="e">
        <f t="shared" ca="1" si="429"/>
        <v>#NAME?</v>
      </c>
      <c r="CK90" s="16"/>
      <c r="CL90" s="60">
        <f t="shared" si="430"/>
        <v>0</v>
      </c>
      <c r="CM90" s="60">
        <f t="shared" si="431"/>
        <v>0</v>
      </c>
      <c r="CN90" s="60">
        <f t="shared" si="432"/>
        <v>0</v>
      </c>
      <c r="CO90" s="60">
        <f t="shared" si="433"/>
        <v>0</v>
      </c>
      <c r="CP90" s="60">
        <f t="shared" si="434"/>
        <v>0</v>
      </c>
      <c r="CQ90" s="60">
        <f t="shared" si="435"/>
        <v>0</v>
      </c>
      <c r="CR90" s="60">
        <f t="shared" si="436"/>
        <v>0</v>
      </c>
      <c r="CS90" s="60">
        <f t="shared" si="437"/>
        <v>0</v>
      </c>
      <c r="CT90" s="60">
        <f t="shared" si="438"/>
        <v>0</v>
      </c>
      <c r="CU90" s="60">
        <f t="shared" si="439"/>
        <v>0</v>
      </c>
      <c r="CV90" s="60">
        <f t="shared" si="440"/>
        <v>0</v>
      </c>
      <c r="CW90" s="60">
        <f t="shared" si="441"/>
        <v>47.236552240989546</v>
      </c>
      <c r="CX90" s="60">
        <f t="shared" si="442"/>
        <v>0</v>
      </c>
      <c r="CY90" s="60">
        <f t="shared" si="443"/>
        <v>0</v>
      </c>
      <c r="CZ90" s="60">
        <f t="shared" si="444"/>
        <v>0</v>
      </c>
      <c r="DA90" s="60">
        <f t="shared" si="445"/>
        <v>52.763447759010461</v>
      </c>
      <c r="DB90" s="60">
        <f t="shared" si="446"/>
        <v>0</v>
      </c>
      <c r="DC90" s="60">
        <f t="shared" si="447"/>
        <v>0</v>
      </c>
      <c r="DD90" s="60">
        <f t="shared" si="448"/>
        <v>0</v>
      </c>
      <c r="DE90" s="60">
        <f t="shared" si="449"/>
        <v>0</v>
      </c>
      <c r="DF90" s="55"/>
      <c r="DG90" s="60">
        <f t="shared" si="450"/>
        <v>0</v>
      </c>
      <c r="DH90" s="60">
        <f t="shared" si="451"/>
        <v>0</v>
      </c>
      <c r="DI90" s="60">
        <f t="shared" si="452"/>
        <v>0</v>
      </c>
      <c r="DJ90" s="60">
        <f t="shared" si="453"/>
        <v>0</v>
      </c>
      <c r="DK90" s="60">
        <f t="shared" si="454"/>
        <v>0</v>
      </c>
      <c r="DL90" s="60">
        <f t="shared" si="455"/>
        <v>0</v>
      </c>
      <c r="DM90" s="60">
        <f t="shared" si="456"/>
        <v>0</v>
      </c>
      <c r="DN90" s="60">
        <f t="shared" si="457"/>
        <v>0</v>
      </c>
      <c r="DO90" s="60">
        <f t="shared" si="458"/>
        <v>0</v>
      </c>
      <c r="DP90" s="60">
        <f t="shared" si="459"/>
        <v>0</v>
      </c>
      <c r="DQ90" s="60">
        <f t="shared" si="460"/>
        <v>0</v>
      </c>
      <c r="DR90" s="60">
        <f t="shared" si="461"/>
        <v>0</v>
      </c>
      <c r="DS90" s="60">
        <f t="shared" si="462"/>
        <v>0</v>
      </c>
      <c r="DT90" s="60">
        <f t="shared" si="463"/>
        <v>0</v>
      </c>
      <c r="DU90" s="60">
        <f t="shared" si="464"/>
        <v>0</v>
      </c>
      <c r="DV90" s="60">
        <f t="shared" si="465"/>
        <v>0</v>
      </c>
      <c r="DW90" s="60"/>
      <c r="DX90" s="60" t="e">
        <f t="shared" ca="1" si="466"/>
        <v>#NAME?</v>
      </c>
    </row>
    <row r="91" spans="1:128" s="19" customFormat="1" ht="16" customHeight="1">
      <c r="A91" s="18"/>
      <c r="B91" s="17" t="s">
        <v>464</v>
      </c>
      <c r="C91" s="113" t="s">
        <v>474</v>
      </c>
      <c r="D91" s="16"/>
      <c r="E91" s="16"/>
      <c r="F91" s="16"/>
      <c r="G91" s="16"/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/>
      <c r="N91" s="20">
        <v>0</v>
      </c>
      <c r="O91" s="20">
        <v>0</v>
      </c>
      <c r="P91" s="20">
        <v>0</v>
      </c>
      <c r="Q91" s="20">
        <v>0</v>
      </c>
      <c r="R91" s="20">
        <v>61.341653503096552</v>
      </c>
      <c r="S91" s="20">
        <v>0</v>
      </c>
      <c r="T91" s="20">
        <v>0</v>
      </c>
      <c r="U91" s="20">
        <v>0</v>
      </c>
      <c r="V91" s="20">
        <v>38.658346496903448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55"/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 s="20">
        <v>0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20">
        <v>0</v>
      </c>
      <c r="AO91" s="20">
        <v>0</v>
      </c>
      <c r="AP91" s="20">
        <v>0</v>
      </c>
      <c r="AQ91" s="20">
        <v>0</v>
      </c>
      <c r="AR91" s="20">
        <v>0</v>
      </c>
      <c r="AS91" s="55"/>
      <c r="AT91"/>
      <c r="AU91" s="20">
        <v>0</v>
      </c>
      <c r="AV91" s="20"/>
      <c r="AW91" s="11">
        <f t="shared" si="393"/>
        <v>0</v>
      </c>
      <c r="AX91" s="11">
        <f t="shared" si="394"/>
        <v>0</v>
      </c>
      <c r="AY91" s="11">
        <f t="shared" si="395"/>
        <v>0</v>
      </c>
      <c r="AZ91" s="11">
        <f t="shared" si="396"/>
        <v>0</v>
      </c>
      <c r="BA91" s="11">
        <f t="shared" si="397"/>
        <v>0</v>
      </c>
      <c r="BB91" s="11">
        <f t="shared" si="398"/>
        <v>0</v>
      </c>
      <c r="BC91" s="11">
        <f t="shared" si="399"/>
        <v>0</v>
      </c>
      <c r="BD91" s="11">
        <f t="shared" si="400"/>
        <v>0</v>
      </c>
      <c r="BE91" s="11">
        <f t="shared" si="401"/>
        <v>0</v>
      </c>
      <c r="BF91" s="11">
        <f t="shared" si="402"/>
        <v>0</v>
      </c>
      <c r="BG91" s="11">
        <f t="shared" si="403"/>
        <v>66.47999999999999</v>
      </c>
      <c r="BH91" s="11">
        <f t="shared" si="404"/>
        <v>0</v>
      </c>
      <c r="BI91" s="11">
        <f t="shared" si="405"/>
        <v>0</v>
      </c>
      <c r="BJ91" s="56">
        <f t="shared" si="406"/>
        <v>0</v>
      </c>
      <c r="BK91" s="11">
        <f t="shared" si="407"/>
        <v>33.520000000000003</v>
      </c>
      <c r="BL91" s="34">
        <f t="shared" si="408"/>
        <v>0</v>
      </c>
      <c r="BM91" s="11">
        <f t="shared" si="409"/>
        <v>0</v>
      </c>
      <c r="BN91" s="11">
        <f t="shared" si="410"/>
        <v>0</v>
      </c>
      <c r="BO91" s="11">
        <f t="shared" si="411"/>
        <v>0</v>
      </c>
      <c r="BP91" s="11">
        <f t="shared" si="412"/>
        <v>0</v>
      </c>
      <c r="BQ91" s="54"/>
      <c r="BR91" s="56">
        <f t="shared" si="413"/>
        <v>0</v>
      </c>
      <c r="BS91" s="56">
        <f t="shared" si="414"/>
        <v>0</v>
      </c>
      <c r="BT91" s="56">
        <f t="shared" si="415"/>
        <v>0</v>
      </c>
      <c r="BU91" s="56">
        <f t="shared" si="416"/>
        <v>0</v>
      </c>
      <c r="BV91" s="56">
        <f t="shared" si="417"/>
        <v>0</v>
      </c>
      <c r="BW91" s="56">
        <f t="shared" si="418"/>
        <v>0</v>
      </c>
      <c r="BX91" s="56">
        <f t="shared" si="419"/>
        <v>0</v>
      </c>
      <c r="BY91" s="56">
        <f t="shared" si="420"/>
        <v>0</v>
      </c>
      <c r="BZ91" s="56">
        <f t="shared" si="421"/>
        <v>0</v>
      </c>
      <c r="CA91" s="56">
        <f t="shared" si="422"/>
        <v>0</v>
      </c>
      <c r="CB91" s="56">
        <f t="shared" si="423"/>
        <v>0</v>
      </c>
      <c r="CC91" s="56">
        <f t="shared" si="424"/>
        <v>0</v>
      </c>
      <c r="CD91" s="56">
        <f t="shared" si="425"/>
        <v>0</v>
      </c>
      <c r="CE91" s="56">
        <f t="shared" si="426"/>
        <v>0</v>
      </c>
      <c r="CF91" s="56">
        <f t="shared" si="427"/>
        <v>0</v>
      </c>
      <c r="CG91" s="56">
        <f t="shared" si="428"/>
        <v>0</v>
      </c>
      <c r="CH91" s="54"/>
      <c r="CI91" s="11"/>
      <c r="CJ91" s="12" t="e">
        <f t="shared" ca="1" si="429"/>
        <v>#NAME?</v>
      </c>
      <c r="CK91" s="16"/>
      <c r="CL91" s="60">
        <f t="shared" si="430"/>
        <v>0</v>
      </c>
      <c r="CM91" s="60">
        <f t="shared" si="431"/>
        <v>0</v>
      </c>
      <c r="CN91" s="60">
        <f t="shared" si="432"/>
        <v>0</v>
      </c>
      <c r="CO91" s="60">
        <f t="shared" si="433"/>
        <v>0</v>
      </c>
      <c r="CP91" s="60">
        <f t="shared" si="434"/>
        <v>0</v>
      </c>
      <c r="CQ91" s="60">
        <f t="shared" si="435"/>
        <v>0</v>
      </c>
      <c r="CR91" s="60">
        <f t="shared" si="436"/>
        <v>0</v>
      </c>
      <c r="CS91" s="60">
        <f t="shared" si="437"/>
        <v>0</v>
      </c>
      <c r="CT91" s="60">
        <f t="shared" si="438"/>
        <v>0</v>
      </c>
      <c r="CU91" s="60">
        <f t="shared" si="439"/>
        <v>0</v>
      </c>
      <c r="CV91" s="60">
        <f t="shared" si="440"/>
        <v>0</v>
      </c>
      <c r="CW91" s="60">
        <f t="shared" si="441"/>
        <v>52.638691368753932</v>
      </c>
      <c r="CX91" s="60">
        <f t="shared" si="442"/>
        <v>0</v>
      </c>
      <c r="CY91" s="60">
        <f t="shared" si="443"/>
        <v>0</v>
      </c>
      <c r="CZ91" s="60">
        <f t="shared" si="444"/>
        <v>0</v>
      </c>
      <c r="DA91" s="60">
        <f t="shared" si="445"/>
        <v>47.361308631246068</v>
      </c>
      <c r="DB91" s="60">
        <f t="shared" si="446"/>
        <v>0</v>
      </c>
      <c r="DC91" s="60">
        <f t="shared" si="447"/>
        <v>0</v>
      </c>
      <c r="DD91" s="60">
        <f t="shared" si="448"/>
        <v>0</v>
      </c>
      <c r="DE91" s="60">
        <f t="shared" si="449"/>
        <v>0</v>
      </c>
      <c r="DF91" s="55"/>
      <c r="DG91" s="60">
        <f t="shared" si="450"/>
        <v>0</v>
      </c>
      <c r="DH91" s="60">
        <f t="shared" si="451"/>
        <v>0</v>
      </c>
      <c r="DI91" s="60">
        <f t="shared" si="452"/>
        <v>0</v>
      </c>
      <c r="DJ91" s="60">
        <f t="shared" si="453"/>
        <v>0</v>
      </c>
      <c r="DK91" s="60">
        <f t="shared" si="454"/>
        <v>0</v>
      </c>
      <c r="DL91" s="60">
        <f t="shared" si="455"/>
        <v>0</v>
      </c>
      <c r="DM91" s="60">
        <f t="shared" si="456"/>
        <v>0</v>
      </c>
      <c r="DN91" s="60">
        <f t="shared" si="457"/>
        <v>0</v>
      </c>
      <c r="DO91" s="60">
        <f t="shared" si="458"/>
        <v>0</v>
      </c>
      <c r="DP91" s="60">
        <f t="shared" si="459"/>
        <v>0</v>
      </c>
      <c r="DQ91" s="60">
        <f t="shared" si="460"/>
        <v>0</v>
      </c>
      <c r="DR91" s="60">
        <f t="shared" si="461"/>
        <v>0</v>
      </c>
      <c r="DS91" s="60">
        <f t="shared" si="462"/>
        <v>0</v>
      </c>
      <c r="DT91" s="60">
        <f t="shared" si="463"/>
        <v>0</v>
      </c>
      <c r="DU91" s="60">
        <f t="shared" si="464"/>
        <v>0</v>
      </c>
      <c r="DV91" s="60">
        <f t="shared" si="465"/>
        <v>0</v>
      </c>
      <c r="DW91" s="60"/>
      <c r="DX91" s="60" t="e">
        <f t="shared" ca="1" si="466"/>
        <v>#NAME?</v>
      </c>
    </row>
    <row r="92" spans="1:128" s="19" customFormat="1" ht="16" customHeight="1">
      <c r="A92" s="18"/>
      <c r="B92" s="17" t="s">
        <v>465</v>
      </c>
      <c r="C92" s="113" t="s">
        <v>474</v>
      </c>
      <c r="D92" s="16"/>
      <c r="E92" s="16"/>
      <c r="F92" s="16"/>
      <c r="G92" s="16"/>
      <c r="H92" s="20">
        <v>36.941544435697566</v>
      </c>
      <c r="I92" s="20">
        <v>0</v>
      </c>
      <c r="J92" s="20">
        <v>0</v>
      </c>
      <c r="K92" s="20">
        <v>0</v>
      </c>
      <c r="L92" s="20">
        <v>0</v>
      </c>
      <c r="M92" s="20"/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63.058455564302449</v>
      </c>
      <c r="Z92" s="20">
        <v>0</v>
      </c>
      <c r="AA92" s="20">
        <v>0</v>
      </c>
      <c r="AB92" s="55"/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20">
        <v>0</v>
      </c>
      <c r="AO92" s="20">
        <v>0</v>
      </c>
      <c r="AP92" s="20">
        <v>0</v>
      </c>
      <c r="AQ92" s="20">
        <v>0</v>
      </c>
      <c r="AR92" s="20">
        <v>0</v>
      </c>
      <c r="AS92" s="55"/>
      <c r="AT92"/>
      <c r="AU92" s="20">
        <v>0</v>
      </c>
      <c r="AV92" s="20"/>
      <c r="AW92" s="11">
        <f t="shared" si="393"/>
        <v>50.70000000000001</v>
      </c>
      <c r="AX92" s="11">
        <f t="shared" si="394"/>
        <v>0</v>
      </c>
      <c r="AY92" s="11">
        <f t="shared" si="395"/>
        <v>0</v>
      </c>
      <c r="AZ92" s="11">
        <f t="shared" si="396"/>
        <v>0</v>
      </c>
      <c r="BA92" s="11">
        <f t="shared" si="397"/>
        <v>0</v>
      </c>
      <c r="BB92" s="11">
        <f t="shared" si="398"/>
        <v>0</v>
      </c>
      <c r="BC92" s="11">
        <f t="shared" si="399"/>
        <v>0</v>
      </c>
      <c r="BD92" s="11">
        <f t="shared" si="400"/>
        <v>0</v>
      </c>
      <c r="BE92" s="11">
        <f t="shared" si="401"/>
        <v>0</v>
      </c>
      <c r="BF92" s="11">
        <f t="shared" si="402"/>
        <v>0</v>
      </c>
      <c r="BG92" s="11">
        <f t="shared" si="403"/>
        <v>0</v>
      </c>
      <c r="BH92" s="11">
        <f t="shared" si="404"/>
        <v>0</v>
      </c>
      <c r="BI92" s="11">
        <f t="shared" si="405"/>
        <v>0</v>
      </c>
      <c r="BJ92" s="56">
        <f t="shared" si="406"/>
        <v>0</v>
      </c>
      <c r="BK92" s="11">
        <f t="shared" si="407"/>
        <v>0</v>
      </c>
      <c r="BL92" s="34">
        <f t="shared" si="408"/>
        <v>0</v>
      </c>
      <c r="BM92" s="11">
        <f t="shared" si="409"/>
        <v>0</v>
      </c>
      <c r="BN92" s="11">
        <f t="shared" si="410"/>
        <v>0</v>
      </c>
      <c r="BO92" s="11">
        <f t="shared" si="411"/>
        <v>49.29999999999999</v>
      </c>
      <c r="BP92" s="11">
        <f t="shared" si="412"/>
        <v>0</v>
      </c>
      <c r="BQ92" s="54"/>
      <c r="BR92" s="56">
        <f t="shared" si="413"/>
        <v>0</v>
      </c>
      <c r="BS92" s="56">
        <f t="shared" si="414"/>
        <v>0</v>
      </c>
      <c r="BT92" s="56">
        <f t="shared" si="415"/>
        <v>0</v>
      </c>
      <c r="BU92" s="56">
        <f t="shared" si="416"/>
        <v>0</v>
      </c>
      <c r="BV92" s="56">
        <f t="shared" si="417"/>
        <v>0</v>
      </c>
      <c r="BW92" s="56">
        <f t="shared" si="418"/>
        <v>0</v>
      </c>
      <c r="BX92" s="56">
        <f t="shared" si="419"/>
        <v>0</v>
      </c>
      <c r="BY92" s="56">
        <f t="shared" si="420"/>
        <v>0</v>
      </c>
      <c r="BZ92" s="56">
        <f t="shared" si="421"/>
        <v>0</v>
      </c>
      <c r="CA92" s="56">
        <f t="shared" si="422"/>
        <v>0</v>
      </c>
      <c r="CB92" s="56">
        <f t="shared" si="423"/>
        <v>0</v>
      </c>
      <c r="CC92" s="56">
        <f t="shared" si="424"/>
        <v>0</v>
      </c>
      <c r="CD92" s="56">
        <f t="shared" si="425"/>
        <v>0</v>
      </c>
      <c r="CE92" s="56">
        <f t="shared" si="426"/>
        <v>0</v>
      </c>
      <c r="CF92" s="56">
        <f t="shared" si="427"/>
        <v>0</v>
      </c>
      <c r="CG92" s="56">
        <f t="shared" si="428"/>
        <v>0</v>
      </c>
      <c r="CH92" s="54"/>
      <c r="CI92" s="11"/>
      <c r="CJ92" s="12" t="e">
        <f t="shared" ca="1" si="429"/>
        <v>#NAME?</v>
      </c>
      <c r="CK92" s="16"/>
      <c r="CL92" s="60">
        <f t="shared" si="430"/>
        <v>100</v>
      </c>
      <c r="CM92" s="60">
        <f t="shared" si="431"/>
        <v>0</v>
      </c>
      <c r="CN92" s="60">
        <f t="shared" si="432"/>
        <v>0</v>
      </c>
      <c r="CO92" s="60">
        <f t="shared" si="433"/>
        <v>0</v>
      </c>
      <c r="CP92" s="60">
        <f t="shared" si="434"/>
        <v>0</v>
      </c>
      <c r="CQ92" s="60">
        <f t="shared" si="435"/>
        <v>0</v>
      </c>
      <c r="CR92" s="60">
        <f t="shared" si="436"/>
        <v>0</v>
      </c>
      <c r="CS92" s="60">
        <f t="shared" si="437"/>
        <v>0</v>
      </c>
      <c r="CT92" s="60">
        <f t="shared" si="438"/>
        <v>0</v>
      </c>
      <c r="CU92" s="60">
        <f t="shared" si="439"/>
        <v>0</v>
      </c>
      <c r="CV92" s="60">
        <f t="shared" si="440"/>
        <v>0</v>
      </c>
      <c r="CW92" s="60">
        <f t="shared" si="441"/>
        <v>0</v>
      </c>
      <c r="CX92" s="60">
        <f t="shared" si="442"/>
        <v>0</v>
      </c>
      <c r="CY92" s="60">
        <f t="shared" si="443"/>
        <v>0</v>
      </c>
      <c r="CZ92" s="60">
        <f t="shared" si="444"/>
        <v>0</v>
      </c>
      <c r="DA92" s="60">
        <f t="shared" si="445"/>
        <v>0</v>
      </c>
      <c r="DB92" s="60">
        <f t="shared" si="446"/>
        <v>0</v>
      </c>
      <c r="DC92" s="60">
        <f t="shared" si="447"/>
        <v>0</v>
      </c>
      <c r="DD92" s="60">
        <f t="shared" si="448"/>
        <v>0</v>
      </c>
      <c r="DE92" s="60">
        <f t="shared" si="449"/>
        <v>0</v>
      </c>
      <c r="DF92" s="55"/>
      <c r="DG92" s="60">
        <f t="shared" si="450"/>
        <v>0</v>
      </c>
      <c r="DH92" s="60">
        <f t="shared" si="451"/>
        <v>0</v>
      </c>
      <c r="DI92" s="60">
        <f t="shared" si="452"/>
        <v>0</v>
      </c>
      <c r="DJ92" s="60">
        <f t="shared" si="453"/>
        <v>0</v>
      </c>
      <c r="DK92" s="60">
        <f t="shared" si="454"/>
        <v>0</v>
      </c>
      <c r="DL92" s="60">
        <f t="shared" si="455"/>
        <v>0</v>
      </c>
      <c r="DM92" s="60">
        <f t="shared" si="456"/>
        <v>0</v>
      </c>
      <c r="DN92" s="60">
        <f t="shared" si="457"/>
        <v>0</v>
      </c>
      <c r="DO92" s="60">
        <f t="shared" si="458"/>
        <v>0</v>
      </c>
      <c r="DP92" s="60">
        <f t="shared" si="459"/>
        <v>0</v>
      </c>
      <c r="DQ92" s="60">
        <f t="shared" si="460"/>
        <v>0</v>
      </c>
      <c r="DR92" s="60">
        <f t="shared" si="461"/>
        <v>0</v>
      </c>
      <c r="DS92" s="60">
        <f t="shared" si="462"/>
        <v>0</v>
      </c>
      <c r="DT92" s="60">
        <f t="shared" si="463"/>
        <v>0</v>
      </c>
      <c r="DU92" s="60">
        <f t="shared" si="464"/>
        <v>0</v>
      </c>
      <c r="DV92" s="60">
        <f t="shared" si="465"/>
        <v>0</v>
      </c>
      <c r="DW92" s="60"/>
      <c r="DX92" s="60" t="e">
        <f t="shared" ca="1" si="466"/>
        <v>#NAME?</v>
      </c>
    </row>
    <row r="93" spans="1:128" s="19" customFormat="1" ht="16" customHeight="1">
      <c r="A93" s="18"/>
      <c r="B93" s="17" t="s">
        <v>466</v>
      </c>
      <c r="C93" s="113" t="s">
        <v>474</v>
      </c>
      <c r="D93" s="16"/>
      <c r="E93" s="16"/>
      <c r="F93" s="16"/>
      <c r="G93" s="16"/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/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74.592564578527757</v>
      </c>
      <c r="Z93" s="20">
        <v>0</v>
      </c>
      <c r="AA93" s="20">
        <v>0</v>
      </c>
      <c r="AB93" s="55"/>
      <c r="AC93" s="20">
        <v>0</v>
      </c>
      <c r="AD93" s="20">
        <v>0</v>
      </c>
      <c r="AE93" s="20">
        <v>0</v>
      </c>
      <c r="AF93" s="20">
        <v>0</v>
      </c>
      <c r="AG93" s="20">
        <v>0</v>
      </c>
      <c r="AH93" s="20">
        <v>25.407435421472254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20">
        <v>0</v>
      </c>
      <c r="AO93" s="20">
        <v>0</v>
      </c>
      <c r="AP93" s="20">
        <v>0</v>
      </c>
      <c r="AQ93" s="20">
        <v>0</v>
      </c>
      <c r="AR93" s="20">
        <v>0</v>
      </c>
      <c r="AS93" s="55"/>
      <c r="AT93"/>
      <c r="AU93" s="20">
        <v>0</v>
      </c>
      <c r="AV93" s="20"/>
      <c r="AW93" s="11">
        <f t="shared" si="393"/>
        <v>0</v>
      </c>
      <c r="AX93" s="11">
        <f t="shared" si="394"/>
        <v>0</v>
      </c>
      <c r="AY93" s="11">
        <f t="shared" si="395"/>
        <v>0</v>
      </c>
      <c r="AZ93" s="11">
        <f t="shared" si="396"/>
        <v>0</v>
      </c>
      <c r="BA93" s="11">
        <f t="shared" si="397"/>
        <v>0</v>
      </c>
      <c r="BB93" s="11">
        <f t="shared" si="398"/>
        <v>0</v>
      </c>
      <c r="BC93" s="11">
        <f t="shared" si="399"/>
        <v>0</v>
      </c>
      <c r="BD93" s="11">
        <f t="shared" si="400"/>
        <v>0</v>
      </c>
      <c r="BE93" s="11">
        <f t="shared" si="401"/>
        <v>0</v>
      </c>
      <c r="BF93" s="11">
        <f t="shared" si="402"/>
        <v>0</v>
      </c>
      <c r="BG93" s="11">
        <f t="shared" si="403"/>
        <v>0</v>
      </c>
      <c r="BH93" s="11">
        <f t="shared" si="404"/>
        <v>0</v>
      </c>
      <c r="BI93" s="11">
        <f t="shared" si="405"/>
        <v>0</v>
      </c>
      <c r="BJ93" s="56">
        <f t="shared" si="406"/>
        <v>0</v>
      </c>
      <c r="BK93" s="11">
        <f t="shared" si="407"/>
        <v>0</v>
      </c>
      <c r="BL93" s="34">
        <f t="shared" si="408"/>
        <v>0</v>
      </c>
      <c r="BM93" s="11">
        <f t="shared" si="409"/>
        <v>0</v>
      </c>
      <c r="BN93" s="11">
        <f t="shared" si="410"/>
        <v>0</v>
      </c>
      <c r="BO93" s="11">
        <f t="shared" si="411"/>
        <v>18.480000000000004</v>
      </c>
      <c r="BP93" s="11">
        <f t="shared" si="412"/>
        <v>0</v>
      </c>
      <c r="BQ93" s="54"/>
      <c r="BR93" s="56">
        <f t="shared" si="413"/>
        <v>0</v>
      </c>
      <c r="BS93" s="56">
        <f t="shared" si="414"/>
        <v>0</v>
      </c>
      <c r="BT93" s="56">
        <f t="shared" si="415"/>
        <v>0</v>
      </c>
      <c r="BU93" s="56">
        <f t="shared" si="416"/>
        <v>0</v>
      </c>
      <c r="BV93" s="56">
        <f t="shared" si="417"/>
        <v>0</v>
      </c>
      <c r="BW93" s="56">
        <f t="shared" si="418"/>
        <v>81.52000000000001</v>
      </c>
      <c r="BX93" s="56">
        <f t="shared" si="419"/>
        <v>0</v>
      </c>
      <c r="BY93" s="56">
        <f t="shared" si="420"/>
        <v>0</v>
      </c>
      <c r="BZ93" s="56">
        <f t="shared" si="421"/>
        <v>0</v>
      </c>
      <c r="CA93" s="56">
        <f t="shared" si="422"/>
        <v>0</v>
      </c>
      <c r="CB93" s="56">
        <f t="shared" si="423"/>
        <v>0</v>
      </c>
      <c r="CC93" s="56">
        <f t="shared" si="424"/>
        <v>0</v>
      </c>
      <c r="CD93" s="56">
        <f t="shared" si="425"/>
        <v>0</v>
      </c>
      <c r="CE93" s="56">
        <f t="shared" si="426"/>
        <v>0</v>
      </c>
      <c r="CF93" s="56">
        <f t="shared" si="427"/>
        <v>0</v>
      </c>
      <c r="CG93" s="56">
        <f t="shared" si="428"/>
        <v>0</v>
      </c>
      <c r="CH93" s="54"/>
      <c r="CI93" s="11"/>
      <c r="CJ93" s="12" t="e">
        <f t="shared" ca="1" si="429"/>
        <v>#NAME?</v>
      </c>
      <c r="CK93" s="16"/>
      <c r="CL93" s="60">
        <f t="shared" si="430"/>
        <v>0</v>
      </c>
      <c r="CM93" s="60">
        <f t="shared" si="431"/>
        <v>0</v>
      </c>
      <c r="CN93" s="60">
        <f t="shared" si="432"/>
        <v>0</v>
      </c>
      <c r="CO93" s="60">
        <f t="shared" si="433"/>
        <v>0</v>
      </c>
      <c r="CP93" s="60">
        <f t="shared" si="434"/>
        <v>0</v>
      </c>
      <c r="CQ93" s="60">
        <f t="shared" si="435"/>
        <v>0</v>
      </c>
      <c r="CR93" s="60">
        <f t="shared" si="436"/>
        <v>0</v>
      </c>
      <c r="CS93" s="60">
        <f t="shared" si="437"/>
        <v>0</v>
      </c>
      <c r="CT93" s="60">
        <f t="shared" si="438"/>
        <v>0</v>
      </c>
      <c r="CU93" s="60">
        <f t="shared" si="439"/>
        <v>0</v>
      </c>
      <c r="CV93" s="60">
        <f t="shared" si="440"/>
        <v>0</v>
      </c>
      <c r="CW93" s="60">
        <f t="shared" si="441"/>
        <v>0</v>
      </c>
      <c r="CX93" s="60">
        <f t="shared" si="442"/>
        <v>0</v>
      </c>
      <c r="CY93" s="60">
        <f t="shared" si="443"/>
        <v>0</v>
      </c>
      <c r="CZ93" s="60">
        <f t="shared" si="444"/>
        <v>0</v>
      </c>
      <c r="DA93" s="60">
        <f t="shared" si="445"/>
        <v>0</v>
      </c>
      <c r="DB93" s="60">
        <f t="shared" si="446"/>
        <v>0</v>
      </c>
      <c r="DC93" s="60">
        <f t="shared" si="447"/>
        <v>0</v>
      </c>
      <c r="DD93" s="60">
        <f t="shared" si="448"/>
        <v>0</v>
      </c>
      <c r="DE93" s="60">
        <f t="shared" si="449"/>
        <v>0</v>
      </c>
      <c r="DF93" s="55"/>
      <c r="DG93" s="60">
        <f t="shared" si="450"/>
        <v>0</v>
      </c>
      <c r="DH93" s="60">
        <f t="shared" si="451"/>
        <v>0</v>
      </c>
      <c r="DI93" s="60">
        <f t="shared" si="452"/>
        <v>0</v>
      </c>
      <c r="DJ93" s="60">
        <f t="shared" si="453"/>
        <v>0</v>
      </c>
      <c r="DK93" s="60">
        <f t="shared" si="454"/>
        <v>0</v>
      </c>
      <c r="DL93" s="60">
        <f t="shared" si="455"/>
        <v>100</v>
      </c>
      <c r="DM93" s="60">
        <f t="shared" si="456"/>
        <v>0</v>
      </c>
      <c r="DN93" s="60">
        <f t="shared" si="457"/>
        <v>0</v>
      </c>
      <c r="DO93" s="60">
        <f t="shared" si="458"/>
        <v>0</v>
      </c>
      <c r="DP93" s="60">
        <f t="shared" si="459"/>
        <v>0</v>
      </c>
      <c r="DQ93" s="60">
        <f t="shared" si="460"/>
        <v>0</v>
      </c>
      <c r="DR93" s="60">
        <f t="shared" si="461"/>
        <v>0</v>
      </c>
      <c r="DS93" s="60">
        <f t="shared" si="462"/>
        <v>0</v>
      </c>
      <c r="DT93" s="60">
        <f t="shared" si="463"/>
        <v>0</v>
      </c>
      <c r="DU93" s="60">
        <f t="shared" si="464"/>
        <v>0</v>
      </c>
      <c r="DV93" s="60">
        <f t="shared" si="465"/>
        <v>0</v>
      </c>
      <c r="DW93" s="60"/>
      <c r="DX93" s="60" t="e">
        <f t="shared" ca="1" si="466"/>
        <v>#NAME?</v>
      </c>
    </row>
    <row r="94" spans="1:128" s="19" customFormat="1" ht="16" customHeight="1">
      <c r="A94" s="18"/>
      <c r="B94" s="17" t="s">
        <v>467</v>
      </c>
      <c r="C94" s="113" t="s">
        <v>474</v>
      </c>
      <c r="D94" s="16"/>
      <c r="E94" s="16"/>
      <c r="F94" s="16"/>
      <c r="G94" s="16"/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/>
      <c r="N94" s="20">
        <v>0</v>
      </c>
      <c r="O94" s="20">
        <v>0</v>
      </c>
      <c r="P94" s="20">
        <v>0</v>
      </c>
      <c r="Q94" s="20">
        <v>0</v>
      </c>
      <c r="R94" s="20">
        <v>7.3839976928859032</v>
      </c>
      <c r="S94" s="20">
        <v>0</v>
      </c>
      <c r="T94" s="20">
        <v>0</v>
      </c>
      <c r="U94" s="20">
        <v>9.6395852033456482</v>
      </c>
      <c r="V94" s="20">
        <v>0</v>
      </c>
      <c r="W94" s="20">
        <v>0</v>
      </c>
      <c r="X94" s="20">
        <v>0</v>
      </c>
      <c r="Y94" s="20">
        <v>70.03080431163707</v>
      </c>
      <c r="Z94" s="20">
        <v>0</v>
      </c>
      <c r="AA94" s="20">
        <v>0</v>
      </c>
      <c r="AB94" s="55"/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20">
        <v>12.945612792131381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20">
        <v>0</v>
      </c>
      <c r="AO94" s="20">
        <v>0</v>
      </c>
      <c r="AP94" s="20">
        <v>0</v>
      </c>
      <c r="AQ94" s="20">
        <v>0</v>
      </c>
      <c r="AR94" s="20">
        <v>0</v>
      </c>
      <c r="AS94" s="55"/>
      <c r="AT94"/>
      <c r="AU94" s="20">
        <v>0</v>
      </c>
      <c r="AV94" s="20"/>
      <c r="AW94" s="11">
        <f t="shared" si="393"/>
        <v>0</v>
      </c>
      <c r="AX94" s="11">
        <f t="shared" si="394"/>
        <v>0</v>
      </c>
      <c r="AY94" s="11">
        <f t="shared" si="395"/>
        <v>0</v>
      </c>
      <c r="AZ94" s="11">
        <f t="shared" si="396"/>
        <v>0</v>
      </c>
      <c r="BA94" s="11">
        <f t="shared" si="397"/>
        <v>0</v>
      </c>
      <c r="BB94" s="11">
        <f t="shared" si="398"/>
        <v>0</v>
      </c>
      <c r="BC94" s="11">
        <f t="shared" si="399"/>
        <v>0</v>
      </c>
      <c r="BD94" s="11">
        <f t="shared" si="400"/>
        <v>0</v>
      </c>
      <c r="BE94" s="11">
        <f t="shared" si="401"/>
        <v>0</v>
      </c>
      <c r="BF94" s="11">
        <f t="shared" si="402"/>
        <v>0</v>
      </c>
      <c r="BG94" s="11">
        <f t="shared" si="403"/>
        <v>6.7299999999999995</v>
      </c>
      <c r="BH94" s="11">
        <f t="shared" si="404"/>
        <v>0</v>
      </c>
      <c r="BI94" s="11">
        <f t="shared" si="405"/>
        <v>0</v>
      </c>
      <c r="BJ94" s="56">
        <f t="shared" si="406"/>
        <v>6.79</v>
      </c>
      <c r="BK94" s="11">
        <f t="shared" si="407"/>
        <v>0</v>
      </c>
      <c r="BL94" s="34">
        <f t="shared" si="408"/>
        <v>0</v>
      </c>
      <c r="BM94" s="11">
        <f t="shared" si="409"/>
        <v>0</v>
      </c>
      <c r="BN94" s="11">
        <f t="shared" si="410"/>
        <v>0</v>
      </c>
      <c r="BO94" s="11">
        <f t="shared" si="411"/>
        <v>25.48</v>
      </c>
      <c r="BP94" s="11">
        <f t="shared" si="412"/>
        <v>0</v>
      </c>
      <c r="BQ94" s="54"/>
      <c r="BR94" s="56">
        <f t="shared" si="413"/>
        <v>0</v>
      </c>
      <c r="BS94" s="56">
        <f t="shared" si="414"/>
        <v>0</v>
      </c>
      <c r="BT94" s="56">
        <f t="shared" si="415"/>
        <v>0</v>
      </c>
      <c r="BU94" s="56">
        <f t="shared" si="416"/>
        <v>0</v>
      </c>
      <c r="BV94" s="56">
        <f t="shared" si="417"/>
        <v>0</v>
      </c>
      <c r="BW94" s="56">
        <f t="shared" si="418"/>
        <v>60.999999999999986</v>
      </c>
      <c r="BX94" s="56">
        <f t="shared" si="419"/>
        <v>0</v>
      </c>
      <c r="BY94" s="56">
        <f t="shared" si="420"/>
        <v>0</v>
      </c>
      <c r="BZ94" s="56">
        <f t="shared" si="421"/>
        <v>0</v>
      </c>
      <c r="CA94" s="56">
        <f t="shared" si="422"/>
        <v>0</v>
      </c>
      <c r="CB94" s="56">
        <f t="shared" si="423"/>
        <v>0</v>
      </c>
      <c r="CC94" s="56">
        <f t="shared" si="424"/>
        <v>0</v>
      </c>
      <c r="CD94" s="56">
        <f t="shared" si="425"/>
        <v>0</v>
      </c>
      <c r="CE94" s="56">
        <f t="shared" si="426"/>
        <v>0</v>
      </c>
      <c r="CF94" s="56">
        <f t="shared" si="427"/>
        <v>0</v>
      </c>
      <c r="CG94" s="56">
        <f t="shared" si="428"/>
        <v>0</v>
      </c>
      <c r="CH94" s="54"/>
      <c r="CI94" s="11"/>
      <c r="CJ94" s="12" t="e">
        <f t="shared" ca="1" si="429"/>
        <v>#NAME?</v>
      </c>
      <c r="CK94" s="16"/>
      <c r="CL94" s="60">
        <f t="shared" si="430"/>
        <v>0</v>
      </c>
      <c r="CM94" s="60">
        <f t="shared" si="431"/>
        <v>0</v>
      </c>
      <c r="CN94" s="60">
        <f t="shared" si="432"/>
        <v>0</v>
      </c>
      <c r="CO94" s="60">
        <f t="shared" si="433"/>
        <v>0</v>
      </c>
      <c r="CP94" s="60">
        <f t="shared" si="434"/>
        <v>0</v>
      </c>
      <c r="CQ94" s="60">
        <f t="shared" si="435"/>
        <v>0</v>
      </c>
      <c r="CR94" s="60">
        <f t="shared" si="436"/>
        <v>0</v>
      </c>
      <c r="CS94" s="60">
        <f t="shared" si="437"/>
        <v>0</v>
      </c>
      <c r="CT94" s="60">
        <f t="shared" si="438"/>
        <v>0</v>
      </c>
      <c r="CU94" s="60">
        <f t="shared" si="439"/>
        <v>0</v>
      </c>
      <c r="CV94" s="60">
        <f t="shared" si="440"/>
        <v>0</v>
      </c>
      <c r="CW94" s="60">
        <f t="shared" si="441"/>
        <v>10.384213223902371</v>
      </c>
      <c r="CX94" s="60">
        <f t="shared" si="442"/>
        <v>0</v>
      </c>
      <c r="CY94" s="60">
        <f t="shared" si="443"/>
        <v>0</v>
      </c>
      <c r="CZ94" s="60">
        <f t="shared" si="444"/>
        <v>17.156568344445798</v>
      </c>
      <c r="DA94" s="60">
        <f t="shared" si="445"/>
        <v>0</v>
      </c>
      <c r="DB94" s="60">
        <f t="shared" si="446"/>
        <v>0</v>
      </c>
      <c r="DC94" s="60">
        <f t="shared" si="447"/>
        <v>0</v>
      </c>
      <c r="DD94" s="60">
        <f t="shared" si="448"/>
        <v>0</v>
      </c>
      <c r="DE94" s="60">
        <f t="shared" si="449"/>
        <v>0</v>
      </c>
      <c r="DF94" s="55"/>
      <c r="DG94" s="60">
        <f t="shared" si="450"/>
        <v>0</v>
      </c>
      <c r="DH94" s="60">
        <f t="shared" si="451"/>
        <v>0</v>
      </c>
      <c r="DI94" s="60">
        <f t="shared" si="452"/>
        <v>0</v>
      </c>
      <c r="DJ94" s="60">
        <f t="shared" si="453"/>
        <v>0</v>
      </c>
      <c r="DK94" s="60">
        <f t="shared" si="454"/>
        <v>0</v>
      </c>
      <c r="DL94" s="60">
        <f t="shared" si="455"/>
        <v>72.459218431651834</v>
      </c>
      <c r="DM94" s="60">
        <f t="shared" si="456"/>
        <v>0</v>
      </c>
      <c r="DN94" s="60">
        <f t="shared" si="457"/>
        <v>0</v>
      </c>
      <c r="DO94" s="60">
        <f t="shared" si="458"/>
        <v>0</v>
      </c>
      <c r="DP94" s="60">
        <f t="shared" si="459"/>
        <v>0</v>
      </c>
      <c r="DQ94" s="60">
        <f t="shared" si="460"/>
        <v>0</v>
      </c>
      <c r="DR94" s="60">
        <f t="shared" si="461"/>
        <v>0</v>
      </c>
      <c r="DS94" s="60">
        <f t="shared" si="462"/>
        <v>0</v>
      </c>
      <c r="DT94" s="60">
        <f t="shared" si="463"/>
        <v>0</v>
      </c>
      <c r="DU94" s="60">
        <f t="shared" si="464"/>
        <v>0</v>
      </c>
      <c r="DV94" s="60">
        <f t="shared" si="465"/>
        <v>0</v>
      </c>
      <c r="DW94" s="60"/>
      <c r="DX94" s="60" t="e">
        <f t="shared" ca="1" si="466"/>
        <v>#NAME?</v>
      </c>
    </row>
    <row r="95" spans="1:128" s="19" customFormat="1" ht="16" customHeight="1">
      <c r="A95" s="18"/>
      <c r="B95" s="17" t="s">
        <v>468</v>
      </c>
      <c r="C95" s="113" t="s">
        <v>474</v>
      </c>
      <c r="D95" s="16"/>
      <c r="E95" s="16"/>
      <c r="F95" s="16"/>
      <c r="G95" s="16"/>
      <c r="H95" s="20">
        <v>7.3100529840362771</v>
      </c>
      <c r="I95" s="20">
        <v>0</v>
      </c>
      <c r="J95" s="20">
        <v>0</v>
      </c>
      <c r="K95" s="20">
        <v>0</v>
      </c>
      <c r="L95" s="20">
        <v>0</v>
      </c>
      <c r="M95" s="20"/>
      <c r="N95" s="20">
        <v>0</v>
      </c>
      <c r="O95" s="20">
        <v>0</v>
      </c>
      <c r="P95" s="20">
        <v>0</v>
      </c>
      <c r="Q95" s="20">
        <v>0</v>
      </c>
      <c r="R95" s="20">
        <v>6.0331661815360826</v>
      </c>
      <c r="S95" s="20">
        <v>0</v>
      </c>
      <c r="T95" s="20">
        <v>0</v>
      </c>
      <c r="U95" s="20">
        <v>4.4744677015581171</v>
      </c>
      <c r="V95" s="20">
        <v>0</v>
      </c>
      <c r="W95" s="20">
        <v>0</v>
      </c>
      <c r="X95" s="20">
        <v>0</v>
      </c>
      <c r="Y95" s="20">
        <v>69.991035793710651</v>
      </c>
      <c r="Z95" s="20">
        <v>0</v>
      </c>
      <c r="AA95" s="20">
        <v>0</v>
      </c>
      <c r="AB95" s="55"/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6.0216625112335258</v>
      </c>
      <c r="AI95" s="20">
        <v>0</v>
      </c>
      <c r="AJ95" s="20">
        <v>6.1696148279253444</v>
      </c>
      <c r="AK95" s="20">
        <v>0</v>
      </c>
      <c r="AL95" s="20">
        <v>0</v>
      </c>
      <c r="AM95" s="20">
        <v>0</v>
      </c>
      <c r="AN95" s="20">
        <v>0</v>
      </c>
      <c r="AO95" s="20">
        <v>0</v>
      </c>
      <c r="AP95" s="20">
        <v>0</v>
      </c>
      <c r="AQ95" s="20">
        <v>0</v>
      </c>
      <c r="AR95" s="20">
        <v>0</v>
      </c>
      <c r="AS95" s="55"/>
      <c r="AT95"/>
      <c r="AU95" s="20">
        <v>0</v>
      </c>
      <c r="AV95" s="20"/>
      <c r="AW95" s="11">
        <f t="shared" si="393"/>
        <v>5.5705570557055708</v>
      </c>
      <c r="AX95" s="11">
        <f t="shared" si="394"/>
        <v>0</v>
      </c>
      <c r="AY95" s="11">
        <f t="shared" si="395"/>
        <v>0</v>
      </c>
      <c r="AZ95" s="11">
        <f t="shared" si="396"/>
        <v>0</v>
      </c>
      <c r="BA95" s="11">
        <f t="shared" si="397"/>
        <v>0</v>
      </c>
      <c r="BB95" s="11">
        <f t="shared" si="398"/>
        <v>0</v>
      </c>
      <c r="BC95" s="11">
        <f t="shared" si="399"/>
        <v>0</v>
      </c>
      <c r="BD95" s="11">
        <f t="shared" si="400"/>
        <v>0</v>
      </c>
      <c r="BE95" s="11">
        <f t="shared" si="401"/>
        <v>0</v>
      </c>
      <c r="BF95" s="11">
        <f t="shared" si="402"/>
        <v>0</v>
      </c>
      <c r="BG95" s="11">
        <f t="shared" si="403"/>
        <v>6.56065606560656</v>
      </c>
      <c r="BH95" s="11">
        <f t="shared" si="404"/>
        <v>0</v>
      </c>
      <c r="BI95" s="11">
        <f t="shared" si="405"/>
        <v>0</v>
      </c>
      <c r="BJ95" s="56">
        <f t="shared" si="406"/>
        <v>3.7603760376037605</v>
      </c>
      <c r="BK95" s="11">
        <f t="shared" si="407"/>
        <v>0</v>
      </c>
      <c r="BL95" s="34">
        <f t="shared" si="408"/>
        <v>0</v>
      </c>
      <c r="BM95" s="11">
        <f t="shared" si="409"/>
        <v>0</v>
      </c>
      <c r="BN95" s="11">
        <f t="shared" si="410"/>
        <v>0</v>
      </c>
      <c r="BO95" s="11">
        <f t="shared" si="411"/>
        <v>30.383038303830379</v>
      </c>
      <c r="BP95" s="11">
        <f t="shared" si="412"/>
        <v>0</v>
      </c>
      <c r="BQ95" s="54"/>
      <c r="BR95" s="56">
        <f t="shared" si="413"/>
        <v>0</v>
      </c>
      <c r="BS95" s="56">
        <f t="shared" si="414"/>
        <v>0</v>
      </c>
      <c r="BT95" s="56">
        <f t="shared" si="415"/>
        <v>0</v>
      </c>
      <c r="BU95" s="56">
        <f t="shared" si="416"/>
        <v>0</v>
      </c>
      <c r="BV95" s="56">
        <f t="shared" si="417"/>
        <v>0</v>
      </c>
      <c r="BW95" s="56">
        <f t="shared" si="418"/>
        <v>33.853385338533847</v>
      </c>
      <c r="BX95" s="56">
        <f t="shared" si="419"/>
        <v>0</v>
      </c>
      <c r="BY95" s="56">
        <f t="shared" si="420"/>
        <v>19.871987198719875</v>
      </c>
      <c r="BZ95" s="56">
        <f t="shared" si="421"/>
        <v>0</v>
      </c>
      <c r="CA95" s="56">
        <f t="shared" si="422"/>
        <v>0</v>
      </c>
      <c r="CB95" s="56">
        <f t="shared" si="423"/>
        <v>0</v>
      </c>
      <c r="CC95" s="56">
        <f t="shared" si="424"/>
        <v>0</v>
      </c>
      <c r="CD95" s="56">
        <f t="shared" si="425"/>
        <v>0</v>
      </c>
      <c r="CE95" s="56">
        <f t="shared" si="426"/>
        <v>0</v>
      </c>
      <c r="CF95" s="56">
        <f t="shared" si="427"/>
        <v>0</v>
      </c>
      <c r="CG95" s="56">
        <f t="shared" si="428"/>
        <v>0</v>
      </c>
      <c r="CH95" s="54"/>
      <c r="CI95" s="11"/>
      <c r="CJ95" s="12" t="e">
        <f t="shared" ca="1" si="429"/>
        <v>#NAME?</v>
      </c>
      <c r="CK95" s="16"/>
      <c r="CL95" s="60">
        <f t="shared" si="430"/>
        <v>13.03796102790489</v>
      </c>
      <c r="CM95" s="60">
        <f t="shared" si="431"/>
        <v>0</v>
      </c>
      <c r="CN95" s="60">
        <f t="shared" si="432"/>
        <v>0</v>
      </c>
      <c r="CO95" s="60">
        <f t="shared" si="433"/>
        <v>0</v>
      </c>
      <c r="CP95" s="60">
        <f t="shared" si="434"/>
        <v>0</v>
      </c>
      <c r="CQ95" s="60">
        <f t="shared" si="435"/>
        <v>0</v>
      </c>
      <c r="CR95" s="60">
        <f t="shared" si="436"/>
        <v>0</v>
      </c>
      <c r="CS95" s="60">
        <f t="shared" si="437"/>
        <v>0</v>
      </c>
      <c r="CT95" s="60">
        <f t="shared" si="438"/>
        <v>0</v>
      </c>
      <c r="CU95" s="60">
        <f t="shared" si="439"/>
        <v>0</v>
      </c>
      <c r="CV95" s="60">
        <f t="shared" si="440"/>
        <v>0</v>
      </c>
      <c r="CW95" s="60">
        <f t="shared" si="441"/>
        <v>10.042928621957349</v>
      </c>
      <c r="CX95" s="60">
        <f t="shared" si="442"/>
        <v>0</v>
      </c>
      <c r="CY95" s="60">
        <f t="shared" si="443"/>
        <v>0</v>
      </c>
      <c r="CZ95" s="60">
        <f t="shared" si="444"/>
        <v>9.4264137696390566</v>
      </c>
      <c r="DA95" s="60">
        <f t="shared" si="445"/>
        <v>0</v>
      </c>
      <c r="DB95" s="60">
        <f t="shared" si="446"/>
        <v>0</v>
      </c>
      <c r="DC95" s="60">
        <f t="shared" si="447"/>
        <v>0</v>
      </c>
      <c r="DD95" s="60">
        <f t="shared" si="448"/>
        <v>0</v>
      </c>
      <c r="DE95" s="60">
        <f t="shared" si="449"/>
        <v>0</v>
      </c>
      <c r="DF95" s="55"/>
      <c r="DG95" s="60">
        <f t="shared" si="450"/>
        <v>0</v>
      </c>
      <c r="DH95" s="60">
        <f t="shared" si="451"/>
        <v>0</v>
      </c>
      <c r="DI95" s="60">
        <f t="shared" si="452"/>
        <v>0</v>
      </c>
      <c r="DJ95" s="60">
        <f t="shared" si="453"/>
        <v>0</v>
      </c>
      <c r="DK95" s="60">
        <f t="shared" si="454"/>
        <v>0</v>
      </c>
      <c r="DL95" s="60">
        <f t="shared" si="455"/>
        <v>39.895185345939886</v>
      </c>
      <c r="DM95" s="60">
        <f t="shared" si="456"/>
        <v>0</v>
      </c>
      <c r="DN95" s="60">
        <f t="shared" si="457"/>
        <v>27.597511234558823</v>
      </c>
      <c r="DO95" s="60">
        <f t="shared" si="458"/>
        <v>0</v>
      </c>
      <c r="DP95" s="60">
        <f t="shared" si="459"/>
        <v>0</v>
      </c>
      <c r="DQ95" s="60">
        <f t="shared" si="460"/>
        <v>0</v>
      </c>
      <c r="DR95" s="60">
        <f t="shared" si="461"/>
        <v>0</v>
      </c>
      <c r="DS95" s="60">
        <f t="shared" si="462"/>
        <v>0</v>
      </c>
      <c r="DT95" s="60">
        <f t="shared" si="463"/>
        <v>0</v>
      </c>
      <c r="DU95" s="60">
        <f t="shared" si="464"/>
        <v>0</v>
      </c>
      <c r="DV95" s="60">
        <f t="shared" si="465"/>
        <v>0</v>
      </c>
      <c r="DW95" s="60"/>
      <c r="DX95" s="60" t="e">
        <f t="shared" ca="1" si="466"/>
        <v>#NAME?</v>
      </c>
    </row>
    <row r="96" spans="1:128" s="19" customFormat="1" ht="16" customHeight="1">
      <c r="A96" s="18"/>
      <c r="B96" s="17" t="s">
        <v>469</v>
      </c>
      <c r="C96" s="113" t="s">
        <v>474</v>
      </c>
      <c r="D96" s="16"/>
      <c r="E96" s="16"/>
      <c r="F96" s="16"/>
      <c r="G96" s="16"/>
      <c r="H96" s="20">
        <v>18.803074649406035</v>
      </c>
      <c r="I96" s="20">
        <v>0</v>
      </c>
      <c r="J96" s="20">
        <v>3.6098368761217028</v>
      </c>
      <c r="K96" s="20">
        <v>0</v>
      </c>
      <c r="L96" s="20">
        <v>0</v>
      </c>
      <c r="M96" s="20"/>
      <c r="N96" s="20">
        <v>0</v>
      </c>
      <c r="O96" s="20">
        <v>0</v>
      </c>
      <c r="P96" s="20">
        <v>0</v>
      </c>
      <c r="Q96" s="20">
        <v>0</v>
      </c>
      <c r="R96" s="20">
        <v>5.4645166324024341</v>
      </c>
      <c r="S96" s="20">
        <v>0</v>
      </c>
      <c r="T96" s="20">
        <v>0</v>
      </c>
      <c r="U96" s="20">
        <v>3.671686597911243</v>
      </c>
      <c r="V96" s="20">
        <v>0</v>
      </c>
      <c r="W96" s="20">
        <v>0</v>
      </c>
      <c r="X96" s="20">
        <v>0</v>
      </c>
      <c r="Y96" s="20">
        <v>64.467499075882827</v>
      </c>
      <c r="Z96" s="20">
        <v>0</v>
      </c>
      <c r="AA96" s="20">
        <v>0</v>
      </c>
      <c r="AB96" s="55"/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3.9833861682757581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55"/>
      <c r="AT96"/>
      <c r="AU96" s="20">
        <v>0</v>
      </c>
      <c r="AV96" s="20"/>
      <c r="AW96" s="11">
        <f t="shared" si="393"/>
        <v>18.760000000000002</v>
      </c>
      <c r="AX96" s="11">
        <f t="shared" si="394"/>
        <v>0</v>
      </c>
      <c r="AY96" s="11">
        <f t="shared" si="395"/>
        <v>3.4599999999999991</v>
      </c>
      <c r="AZ96" s="11">
        <f t="shared" si="396"/>
        <v>0</v>
      </c>
      <c r="BA96" s="11">
        <f t="shared" si="397"/>
        <v>0</v>
      </c>
      <c r="BB96" s="11">
        <f t="shared" si="398"/>
        <v>0</v>
      </c>
      <c r="BC96" s="11">
        <f t="shared" si="399"/>
        <v>0</v>
      </c>
      <c r="BD96" s="11">
        <f t="shared" si="400"/>
        <v>0</v>
      </c>
      <c r="BE96" s="11">
        <f t="shared" si="401"/>
        <v>0</v>
      </c>
      <c r="BF96" s="11">
        <f t="shared" si="402"/>
        <v>0</v>
      </c>
      <c r="BG96" s="11">
        <f t="shared" si="403"/>
        <v>7.7799999999999985</v>
      </c>
      <c r="BH96" s="11">
        <f t="shared" si="404"/>
        <v>0</v>
      </c>
      <c r="BI96" s="11">
        <f t="shared" si="405"/>
        <v>0</v>
      </c>
      <c r="BJ96" s="56">
        <f t="shared" si="406"/>
        <v>4.0399999999999991</v>
      </c>
      <c r="BK96" s="11">
        <f t="shared" si="407"/>
        <v>0</v>
      </c>
      <c r="BL96" s="34">
        <f t="shared" si="408"/>
        <v>0</v>
      </c>
      <c r="BM96" s="11">
        <f t="shared" si="409"/>
        <v>0</v>
      </c>
      <c r="BN96" s="11">
        <f t="shared" si="410"/>
        <v>0</v>
      </c>
      <c r="BO96" s="11">
        <f t="shared" si="411"/>
        <v>36.639999999999993</v>
      </c>
      <c r="BP96" s="11">
        <f t="shared" si="412"/>
        <v>0</v>
      </c>
      <c r="BQ96" s="54"/>
      <c r="BR96" s="56">
        <f t="shared" si="413"/>
        <v>0</v>
      </c>
      <c r="BS96" s="56">
        <f t="shared" si="414"/>
        <v>0</v>
      </c>
      <c r="BT96" s="56">
        <f t="shared" si="415"/>
        <v>0</v>
      </c>
      <c r="BU96" s="56">
        <f t="shared" si="416"/>
        <v>0</v>
      </c>
      <c r="BV96" s="56">
        <f t="shared" si="417"/>
        <v>0</v>
      </c>
      <c r="BW96" s="56">
        <f t="shared" si="418"/>
        <v>29.319999999999993</v>
      </c>
      <c r="BX96" s="56">
        <f t="shared" si="419"/>
        <v>0</v>
      </c>
      <c r="BY96" s="56">
        <f t="shared" si="420"/>
        <v>0</v>
      </c>
      <c r="BZ96" s="56">
        <f t="shared" si="421"/>
        <v>0</v>
      </c>
      <c r="CA96" s="56">
        <f t="shared" si="422"/>
        <v>0</v>
      </c>
      <c r="CB96" s="56">
        <f t="shared" si="423"/>
        <v>0</v>
      </c>
      <c r="CC96" s="56">
        <f t="shared" si="424"/>
        <v>0</v>
      </c>
      <c r="CD96" s="56">
        <f t="shared" si="425"/>
        <v>0</v>
      </c>
      <c r="CE96" s="56">
        <f t="shared" si="426"/>
        <v>0</v>
      </c>
      <c r="CF96" s="56">
        <f t="shared" si="427"/>
        <v>0</v>
      </c>
      <c r="CG96" s="56">
        <f t="shared" si="428"/>
        <v>0</v>
      </c>
      <c r="CH96" s="54"/>
      <c r="CI96" s="11"/>
      <c r="CJ96" s="12" t="e">
        <f t="shared" ca="1" si="429"/>
        <v>#NAME?</v>
      </c>
      <c r="CK96" s="16"/>
      <c r="CL96" s="60">
        <f t="shared" si="430"/>
        <v>40.787785411072761</v>
      </c>
      <c r="CM96" s="60">
        <f t="shared" si="431"/>
        <v>0</v>
      </c>
      <c r="CN96" s="60">
        <f t="shared" si="432"/>
        <v>6.6440682621217437</v>
      </c>
      <c r="CO96" s="60">
        <f t="shared" si="433"/>
        <v>0</v>
      </c>
      <c r="CP96" s="60">
        <f t="shared" si="434"/>
        <v>0</v>
      </c>
      <c r="CQ96" s="60">
        <f t="shared" si="435"/>
        <v>0</v>
      </c>
      <c r="CR96" s="60">
        <f t="shared" si="436"/>
        <v>0</v>
      </c>
      <c r="CS96" s="60">
        <f t="shared" si="437"/>
        <v>0</v>
      </c>
      <c r="CT96" s="60">
        <f t="shared" si="438"/>
        <v>0</v>
      </c>
      <c r="CU96" s="60">
        <f t="shared" si="439"/>
        <v>0</v>
      </c>
      <c r="CV96" s="60">
        <f t="shared" si="440"/>
        <v>0</v>
      </c>
      <c r="CW96" s="60">
        <f t="shared" si="441"/>
        <v>11.063153596570716</v>
      </c>
      <c r="CX96" s="60">
        <f t="shared" si="442"/>
        <v>0</v>
      </c>
      <c r="CY96" s="60">
        <f t="shared" si="443"/>
        <v>0</v>
      </c>
      <c r="CZ96" s="60">
        <f t="shared" si="444"/>
        <v>9.4076863046061767</v>
      </c>
      <c r="DA96" s="60">
        <f t="shared" si="445"/>
        <v>0</v>
      </c>
      <c r="DB96" s="60">
        <f t="shared" si="446"/>
        <v>0</v>
      </c>
      <c r="DC96" s="60">
        <f t="shared" si="447"/>
        <v>0</v>
      </c>
      <c r="DD96" s="60">
        <f t="shared" si="448"/>
        <v>0</v>
      </c>
      <c r="DE96" s="60">
        <f t="shared" si="449"/>
        <v>0</v>
      </c>
      <c r="DF96" s="55"/>
      <c r="DG96" s="60">
        <f t="shared" si="450"/>
        <v>0</v>
      </c>
      <c r="DH96" s="60">
        <f t="shared" si="451"/>
        <v>0</v>
      </c>
      <c r="DI96" s="60">
        <f t="shared" si="452"/>
        <v>0</v>
      </c>
      <c r="DJ96" s="60">
        <f t="shared" si="453"/>
        <v>0</v>
      </c>
      <c r="DK96" s="60">
        <f t="shared" si="454"/>
        <v>0</v>
      </c>
      <c r="DL96" s="60">
        <f t="shared" si="455"/>
        <v>32.097306425628609</v>
      </c>
      <c r="DM96" s="60">
        <f t="shared" si="456"/>
        <v>0</v>
      </c>
      <c r="DN96" s="60">
        <f t="shared" si="457"/>
        <v>0</v>
      </c>
      <c r="DO96" s="60">
        <f t="shared" si="458"/>
        <v>0</v>
      </c>
      <c r="DP96" s="60">
        <f t="shared" si="459"/>
        <v>0</v>
      </c>
      <c r="DQ96" s="60">
        <f t="shared" si="460"/>
        <v>0</v>
      </c>
      <c r="DR96" s="60">
        <f t="shared" si="461"/>
        <v>0</v>
      </c>
      <c r="DS96" s="60">
        <f t="shared" si="462"/>
        <v>0</v>
      </c>
      <c r="DT96" s="60">
        <f t="shared" si="463"/>
        <v>0</v>
      </c>
      <c r="DU96" s="60">
        <f t="shared" si="464"/>
        <v>0</v>
      </c>
      <c r="DV96" s="60">
        <f t="shared" si="465"/>
        <v>0</v>
      </c>
      <c r="DW96" s="60"/>
      <c r="DX96" s="60" t="e">
        <f t="shared" ca="1" si="466"/>
        <v>#NAME?</v>
      </c>
    </row>
    <row r="97" spans="1:128" s="19" customFormat="1" ht="16" customHeight="1">
      <c r="A97" s="18"/>
      <c r="B97" s="17" t="s">
        <v>470</v>
      </c>
      <c r="C97" s="113" t="s">
        <v>474</v>
      </c>
      <c r="D97" s="16"/>
      <c r="E97" s="16"/>
      <c r="F97" s="16"/>
      <c r="G97" s="16"/>
      <c r="H97" s="20">
        <v>3.3639048026884151</v>
      </c>
      <c r="I97" s="20">
        <v>0</v>
      </c>
      <c r="J97" s="20">
        <v>0</v>
      </c>
      <c r="K97" s="20">
        <v>0</v>
      </c>
      <c r="L97" s="20">
        <v>0</v>
      </c>
      <c r="M97" s="20"/>
      <c r="N97" s="20">
        <v>0</v>
      </c>
      <c r="O97" s="20">
        <v>0</v>
      </c>
      <c r="P97" s="20">
        <v>0</v>
      </c>
      <c r="Q97" s="20">
        <v>0</v>
      </c>
      <c r="R97" s="20">
        <v>12.546217723466661</v>
      </c>
      <c r="S97" s="20">
        <v>0</v>
      </c>
      <c r="T97" s="20">
        <v>0</v>
      </c>
      <c r="U97" s="20">
        <v>8.1791222967882682</v>
      </c>
      <c r="V97" s="20">
        <v>0</v>
      </c>
      <c r="W97" s="20">
        <v>0</v>
      </c>
      <c r="X97" s="20">
        <v>0</v>
      </c>
      <c r="Y97" s="20">
        <v>68.412584674207025</v>
      </c>
      <c r="Z97" s="20">
        <v>0</v>
      </c>
      <c r="AA97" s="20">
        <v>0</v>
      </c>
      <c r="AB97" s="55"/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7.498170502849641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20">
        <v>0</v>
      </c>
      <c r="AO97" s="20">
        <v>0</v>
      </c>
      <c r="AP97" s="20">
        <v>0</v>
      </c>
      <c r="AQ97" s="20">
        <v>0</v>
      </c>
      <c r="AR97" s="20">
        <v>0</v>
      </c>
      <c r="AS97" s="55"/>
      <c r="AT97"/>
      <c r="AU97" s="20">
        <v>0</v>
      </c>
      <c r="AV97" s="20"/>
      <c r="AW97" s="11">
        <f t="shared" si="393"/>
        <v>2.7002700270027007</v>
      </c>
      <c r="AX97" s="11">
        <f t="shared" si="394"/>
        <v>0</v>
      </c>
      <c r="AY97" s="11">
        <f t="shared" si="395"/>
        <v>0</v>
      </c>
      <c r="AZ97" s="11">
        <f t="shared" si="396"/>
        <v>0</v>
      </c>
      <c r="BA97" s="11">
        <f t="shared" si="397"/>
        <v>0</v>
      </c>
      <c r="BB97" s="11">
        <f t="shared" si="398"/>
        <v>0</v>
      </c>
      <c r="BC97" s="11">
        <f t="shared" si="399"/>
        <v>0</v>
      </c>
      <c r="BD97" s="11">
        <f t="shared" si="400"/>
        <v>0</v>
      </c>
      <c r="BE97" s="11">
        <f t="shared" si="401"/>
        <v>0</v>
      </c>
      <c r="BF97" s="11">
        <f t="shared" si="402"/>
        <v>0</v>
      </c>
      <c r="BG97" s="11">
        <f t="shared" si="403"/>
        <v>14.371437143714374</v>
      </c>
      <c r="BH97" s="11">
        <f t="shared" si="404"/>
        <v>0</v>
      </c>
      <c r="BI97" s="11">
        <f t="shared" si="405"/>
        <v>0</v>
      </c>
      <c r="BJ97" s="56">
        <f t="shared" si="406"/>
        <v>7.2407240724072413</v>
      </c>
      <c r="BK97" s="11">
        <f t="shared" si="407"/>
        <v>0</v>
      </c>
      <c r="BL97" s="34">
        <f t="shared" si="408"/>
        <v>0</v>
      </c>
      <c r="BM97" s="11">
        <f t="shared" si="409"/>
        <v>0</v>
      </c>
      <c r="BN97" s="11">
        <f t="shared" si="410"/>
        <v>0</v>
      </c>
      <c r="BO97" s="11">
        <f t="shared" si="411"/>
        <v>31.283128312831288</v>
      </c>
      <c r="BP97" s="11">
        <f t="shared" si="412"/>
        <v>0</v>
      </c>
      <c r="BQ97" s="54"/>
      <c r="BR97" s="56">
        <f t="shared" si="413"/>
        <v>0</v>
      </c>
      <c r="BS97" s="56">
        <f t="shared" si="414"/>
        <v>0</v>
      </c>
      <c r="BT97" s="56">
        <f t="shared" si="415"/>
        <v>0</v>
      </c>
      <c r="BU97" s="56">
        <f t="shared" si="416"/>
        <v>0</v>
      </c>
      <c r="BV97" s="56">
        <f t="shared" si="417"/>
        <v>0</v>
      </c>
      <c r="BW97" s="56">
        <f t="shared" si="418"/>
        <v>44.404440444044404</v>
      </c>
      <c r="BX97" s="56">
        <f t="shared" si="419"/>
        <v>0</v>
      </c>
      <c r="BY97" s="56">
        <f t="shared" si="420"/>
        <v>0</v>
      </c>
      <c r="BZ97" s="56">
        <f t="shared" si="421"/>
        <v>0</v>
      </c>
      <c r="CA97" s="56">
        <f t="shared" si="422"/>
        <v>0</v>
      </c>
      <c r="CB97" s="56">
        <f t="shared" si="423"/>
        <v>0</v>
      </c>
      <c r="CC97" s="56">
        <f t="shared" si="424"/>
        <v>0</v>
      </c>
      <c r="CD97" s="56">
        <f t="shared" si="425"/>
        <v>0</v>
      </c>
      <c r="CE97" s="56">
        <f t="shared" si="426"/>
        <v>0</v>
      </c>
      <c r="CF97" s="56">
        <f t="shared" si="427"/>
        <v>0</v>
      </c>
      <c r="CG97" s="56">
        <f t="shared" si="428"/>
        <v>0</v>
      </c>
      <c r="CH97" s="54"/>
      <c r="CI97" s="11"/>
      <c r="CJ97" s="12" t="e">
        <f t="shared" ca="1" si="429"/>
        <v>#NAME?</v>
      </c>
      <c r="CK97" s="16"/>
      <c r="CL97" s="60">
        <f t="shared" si="430"/>
        <v>6.3967987106499979</v>
      </c>
      <c r="CM97" s="60">
        <f t="shared" si="431"/>
        <v>0</v>
      </c>
      <c r="CN97" s="60">
        <f t="shared" si="432"/>
        <v>0</v>
      </c>
      <c r="CO97" s="60">
        <f t="shared" si="433"/>
        <v>0</v>
      </c>
      <c r="CP97" s="60">
        <f t="shared" si="434"/>
        <v>0</v>
      </c>
      <c r="CQ97" s="60">
        <f t="shared" si="435"/>
        <v>0</v>
      </c>
      <c r="CR97" s="60">
        <f t="shared" si="436"/>
        <v>0</v>
      </c>
      <c r="CS97" s="60">
        <f t="shared" si="437"/>
        <v>0</v>
      </c>
      <c r="CT97" s="60">
        <f t="shared" si="438"/>
        <v>0</v>
      </c>
      <c r="CU97" s="60">
        <f t="shared" si="439"/>
        <v>0</v>
      </c>
      <c r="CV97" s="60">
        <f t="shared" si="440"/>
        <v>0</v>
      </c>
      <c r="CW97" s="60">
        <f t="shared" si="441"/>
        <v>22.266796608912138</v>
      </c>
      <c r="CX97" s="60">
        <f t="shared" si="442"/>
        <v>0</v>
      </c>
      <c r="CY97" s="60">
        <f t="shared" si="443"/>
        <v>0</v>
      </c>
      <c r="CZ97" s="60">
        <f t="shared" si="444"/>
        <v>18.37137481166446</v>
      </c>
      <c r="DA97" s="60">
        <f t="shared" si="445"/>
        <v>0</v>
      </c>
      <c r="DB97" s="60">
        <f t="shared" si="446"/>
        <v>0</v>
      </c>
      <c r="DC97" s="60">
        <f t="shared" si="447"/>
        <v>0</v>
      </c>
      <c r="DD97" s="60">
        <f t="shared" si="448"/>
        <v>0</v>
      </c>
      <c r="DE97" s="60">
        <f t="shared" si="449"/>
        <v>0</v>
      </c>
      <c r="DF97" s="55"/>
      <c r="DG97" s="60">
        <f t="shared" si="450"/>
        <v>0</v>
      </c>
      <c r="DH97" s="60">
        <f t="shared" si="451"/>
        <v>0</v>
      </c>
      <c r="DI97" s="60">
        <f t="shared" si="452"/>
        <v>0</v>
      </c>
      <c r="DJ97" s="60">
        <f t="shared" si="453"/>
        <v>0</v>
      </c>
      <c r="DK97" s="60">
        <f t="shared" si="454"/>
        <v>0</v>
      </c>
      <c r="DL97" s="60">
        <f t="shared" si="455"/>
        <v>52.965029868773414</v>
      </c>
      <c r="DM97" s="60">
        <f t="shared" si="456"/>
        <v>0</v>
      </c>
      <c r="DN97" s="60">
        <f t="shared" si="457"/>
        <v>0</v>
      </c>
      <c r="DO97" s="60">
        <f t="shared" si="458"/>
        <v>0</v>
      </c>
      <c r="DP97" s="60">
        <f t="shared" si="459"/>
        <v>0</v>
      </c>
      <c r="DQ97" s="60">
        <f t="shared" si="460"/>
        <v>0</v>
      </c>
      <c r="DR97" s="60">
        <f t="shared" si="461"/>
        <v>0</v>
      </c>
      <c r="DS97" s="60">
        <f t="shared" si="462"/>
        <v>0</v>
      </c>
      <c r="DT97" s="60">
        <f t="shared" si="463"/>
        <v>0</v>
      </c>
      <c r="DU97" s="60">
        <f t="shared" si="464"/>
        <v>0</v>
      </c>
      <c r="DV97" s="60">
        <f t="shared" si="465"/>
        <v>0</v>
      </c>
      <c r="DW97" s="60"/>
      <c r="DX97" s="60" t="e">
        <f t="shared" ca="1" si="466"/>
        <v>#NAME?</v>
      </c>
    </row>
    <row r="98" spans="1:128" s="19" customFormat="1" ht="16" customHeight="1">
      <c r="A98" s="18"/>
      <c r="B98" s="17" t="s">
        <v>471</v>
      </c>
      <c r="C98" s="113" t="s">
        <v>474</v>
      </c>
      <c r="D98" s="16"/>
      <c r="E98" s="16"/>
      <c r="F98" s="16"/>
      <c r="G98" s="16"/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/>
      <c r="N98" s="20">
        <v>0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20">
        <v>0</v>
      </c>
      <c r="AA98" s="20">
        <v>0</v>
      </c>
      <c r="AB98" s="55"/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 s="20">
        <v>100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20">
        <v>0</v>
      </c>
      <c r="AO98" s="20">
        <v>0</v>
      </c>
      <c r="AP98" s="20">
        <v>0</v>
      </c>
      <c r="AQ98" s="20">
        <v>0</v>
      </c>
      <c r="AR98" s="20">
        <v>0</v>
      </c>
      <c r="AS98" s="55"/>
      <c r="AT98"/>
      <c r="AU98" s="20">
        <v>0</v>
      </c>
      <c r="AV98" s="20"/>
      <c r="AW98" s="11">
        <f t="shared" si="393"/>
        <v>0</v>
      </c>
      <c r="AX98" s="11">
        <f t="shared" si="394"/>
        <v>0</v>
      </c>
      <c r="AY98" s="11">
        <f t="shared" si="395"/>
        <v>0</v>
      </c>
      <c r="AZ98" s="11">
        <f t="shared" si="396"/>
        <v>0</v>
      </c>
      <c r="BA98" s="11">
        <f t="shared" si="397"/>
        <v>0</v>
      </c>
      <c r="BB98" s="11">
        <f t="shared" si="398"/>
        <v>0</v>
      </c>
      <c r="BC98" s="11">
        <f t="shared" si="399"/>
        <v>0</v>
      </c>
      <c r="BD98" s="11">
        <f t="shared" si="400"/>
        <v>0</v>
      </c>
      <c r="BE98" s="11">
        <f t="shared" si="401"/>
        <v>0</v>
      </c>
      <c r="BF98" s="11">
        <f t="shared" si="402"/>
        <v>0</v>
      </c>
      <c r="BG98" s="11">
        <f t="shared" si="403"/>
        <v>0</v>
      </c>
      <c r="BH98" s="11">
        <f t="shared" si="404"/>
        <v>0</v>
      </c>
      <c r="BI98" s="11">
        <f t="shared" si="405"/>
        <v>0</v>
      </c>
      <c r="BJ98" s="56">
        <f t="shared" si="406"/>
        <v>0</v>
      </c>
      <c r="BK98" s="11">
        <f t="shared" si="407"/>
        <v>0</v>
      </c>
      <c r="BL98" s="34">
        <f t="shared" si="408"/>
        <v>0</v>
      </c>
      <c r="BM98" s="11">
        <f t="shared" si="409"/>
        <v>0</v>
      </c>
      <c r="BN98" s="11">
        <f t="shared" si="410"/>
        <v>0</v>
      </c>
      <c r="BO98" s="11">
        <f t="shared" si="411"/>
        <v>0</v>
      </c>
      <c r="BP98" s="11">
        <f t="shared" si="412"/>
        <v>0</v>
      </c>
      <c r="BQ98" s="54"/>
      <c r="BR98" s="56">
        <f t="shared" si="413"/>
        <v>0</v>
      </c>
      <c r="BS98" s="56">
        <f t="shared" si="414"/>
        <v>0</v>
      </c>
      <c r="BT98" s="56">
        <f t="shared" si="415"/>
        <v>0</v>
      </c>
      <c r="BU98" s="56">
        <f t="shared" si="416"/>
        <v>0</v>
      </c>
      <c r="BV98" s="56">
        <f t="shared" si="417"/>
        <v>0</v>
      </c>
      <c r="BW98" s="56">
        <f t="shared" si="418"/>
        <v>100</v>
      </c>
      <c r="BX98" s="56">
        <f t="shared" si="419"/>
        <v>0</v>
      </c>
      <c r="BY98" s="56">
        <f t="shared" si="420"/>
        <v>0</v>
      </c>
      <c r="BZ98" s="56">
        <f t="shared" si="421"/>
        <v>0</v>
      </c>
      <c r="CA98" s="56">
        <f t="shared" si="422"/>
        <v>0</v>
      </c>
      <c r="CB98" s="56">
        <f t="shared" si="423"/>
        <v>0</v>
      </c>
      <c r="CC98" s="56">
        <f t="shared" si="424"/>
        <v>0</v>
      </c>
      <c r="CD98" s="56">
        <f t="shared" si="425"/>
        <v>0</v>
      </c>
      <c r="CE98" s="56">
        <f t="shared" si="426"/>
        <v>0</v>
      </c>
      <c r="CF98" s="56">
        <f t="shared" si="427"/>
        <v>0</v>
      </c>
      <c r="CG98" s="56">
        <f t="shared" si="428"/>
        <v>0</v>
      </c>
      <c r="CH98" s="54"/>
      <c r="CI98" s="11"/>
      <c r="CJ98" s="12" t="e">
        <f t="shared" ca="1" si="429"/>
        <v>#NAME?</v>
      </c>
      <c r="CK98" s="16"/>
      <c r="CL98" s="60">
        <f t="shared" si="430"/>
        <v>0</v>
      </c>
      <c r="CM98" s="60">
        <f t="shared" si="431"/>
        <v>0</v>
      </c>
      <c r="CN98" s="60">
        <f t="shared" si="432"/>
        <v>0</v>
      </c>
      <c r="CO98" s="60">
        <f t="shared" si="433"/>
        <v>0</v>
      </c>
      <c r="CP98" s="60">
        <f t="shared" si="434"/>
        <v>0</v>
      </c>
      <c r="CQ98" s="60">
        <f t="shared" si="435"/>
        <v>0</v>
      </c>
      <c r="CR98" s="60">
        <f t="shared" si="436"/>
        <v>0</v>
      </c>
      <c r="CS98" s="60">
        <f t="shared" si="437"/>
        <v>0</v>
      </c>
      <c r="CT98" s="60">
        <f t="shared" si="438"/>
        <v>0</v>
      </c>
      <c r="CU98" s="60">
        <f t="shared" si="439"/>
        <v>0</v>
      </c>
      <c r="CV98" s="60">
        <f t="shared" si="440"/>
        <v>0</v>
      </c>
      <c r="CW98" s="60">
        <f t="shared" si="441"/>
        <v>0</v>
      </c>
      <c r="CX98" s="60">
        <f t="shared" si="442"/>
        <v>0</v>
      </c>
      <c r="CY98" s="60">
        <f t="shared" si="443"/>
        <v>0</v>
      </c>
      <c r="CZ98" s="60">
        <f t="shared" si="444"/>
        <v>0</v>
      </c>
      <c r="DA98" s="60">
        <f t="shared" si="445"/>
        <v>0</v>
      </c>
      <c r="DB98" s="60">
        <f t="shared" si="446"/>
        <v>0</v>
      </c>
      <c r="DC98" s="60">
        <f t="shared" si="447"/>
        <v>0</v>
      </c>
      <c r="DD98" s="60">
        <f t="shared" si="448"/>
        <v>0</v>
      </c>
      <c r="DE98" s="60">
        <f t="shared" si="449"/>
        <v>0</v>
      </c>
      <c r="DF98" s="55"/>
      <c r="DG98" s="60">
        <f t="shared" si="450"/>
        <v>0</v>
      </c>
      <c r="DH98" s="60">
        <f t="shared" si="451"/>
        <v>0</v>
      </c>
      <c r="DI98" s="60">
        <f t="shared" si="452"/>
        <v>0</v>
      </c>
      <c r="DJ98" s="60">
        <f t="shared" si="453"/>
        <v>0</v>
      </c>
      <c r="DK98" s="60">
        <f t="shared" si="454"/>
        <v>0</v>
      </c>
      <c r="DL98" s="60">
        <f t="shared" si="455"/>
        <v>100</v>
      </c>
      <c r="DM98" s="60">
        <f t="shared" si="456"/>
        <v>0</v>
      </c>
      <c r="DN98" s="60">
        <f t="shared" si="457"/>
        <v>0</v>
      </c>
      <c r="DO98" s="60">
        <f t="shared" si="458"/>
        <v>0</v>
      </c>
      <c r="DP98" s="60">
        <f t="shared" si="459"/>
        <v>0</v>
      </c>
      <c r="DQ98" s="60">
        <f t="shared" si="460"/>
        <v>0</v>
      </c>
      <c r="DR98" s="60">
        <f t="shared" si="461"/>
        <v>0</v>
      </c>
      <c r="DS98" s="60">
        <f t="shared" si="462"/>
        <v>0</v>
      </c>
      <c r="DT98" s="60">
        <f t="shared" si="463"/>
        <v>0</v>
      </c>
      <c r="DU98" s="60">
        <f t="shared" si="464"/>
        <v>0</v>
      </c>
      <c r="DV98" s="60">
        <f t="shared" si="465"/>
        <v>0</v>
      </c>
      <c r="DW98" s="60"/>
      <c r="DX98" s="60" t="e">
        <f t="shared" ca="1" si="466"/>
        <v>#NAME?</v>
      </c>
    </row>
    <row r="99" spans="1:128" s="19" customFormat="1" ht="16" customHeight="1">
      <c r="A99" s="18"/>
      <c r="B99" s="17" t="s">
        <v>472</v>
      </c>
      <c r="C99" s="113" t="s">
        <v>474</v>
      </c>
      <c r="D99" s="16"/>
      <c r="E99" s="16"/>
      <c r="F99" s="16"/>
      <c r="G99" s="16"/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/>
      <c r="N99" s="20">
        <v>0</v>
      </c>
      <c r="O99" s="20">
        <v>0</v>
      </c>
      <c r="P99" s="20">
        <v>0</v>
      </c>
      <c r="Q99" s="20">
        <v>0</v>
      </c>
      <c r="R99" s="20">
        <v>26.659454244316766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73.340545755683237</v>
      </c>
      <c r="Z99" s="20">
        <v>0</v>
      </c>
      <c r="AA99" s="20">
        <v>0</v>
      </c>
      <c r="AB99" s="55"/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20">
        <v>0</v>
      </c>
      <c r="AO99" s="20">
        <v>0</v>
      </c>
      <c r="AP99" s="20">
        <v>0</v>
      </c>
      <c r="AQ99" s="20">
        <v>0</v>
      </c>
      <c r="AR99" s="20">
        <v>0</v>
      </c>
      <c r="AS99" s="55"/>
      <c r="AT99"/>
      <c r="AU99" s="20">
        <v>0</v>
      </c>
      <c r="AV99" s="20"/>
      <c r="AW99" s="11">
        <f t="shared" si="393"/>
        <v>0</v>
      </c>
      <c r="AX99" s="11">
        <f t="shared" si="394"/>
        <v>0</v>
      </c>
      <c r="AY99" s="11">
        <f t="shared" si="395"/>
        <v>0</v>
      </c>
      <c r="AZ99" s="11">
        <f t="shared" si="396"/>
        <v>0</v>
      </c>
      <c r="BA99" s="11">
        <f t="shared" si="397"/>
        <v>0</v>
      </c>
      <c r="BB99" s="11">
        <f t="shared" si="398"/>
        <v>0</v>
      </c>
      <c r="BC99" s="11">
        <f t="shared" si="399"/>
        <v>0</v>
      </c>
      <c r="BD99" s="11">
        <f t="shared" si="400"/>
        <v>0</v>
      </c>
      <c r="BE99" s="11">
        <f t="shared" si="401"/>
        <v>0</v>
      </c>
      <c r="BF99" s="11">
        <f t="shared" si="402"/>
        <v>0</v>
      </c>
      <c r="BG99" s="11">
        <f t="shared" si="403"/>
        <v>47.660000000000004</v>
      </c>
      <c r="BH99" s="11">
        <f t="shared" si="404"/>
        <v>0</v>
      </c>
      <c r="BI99" s="11">
        <f t="shared" si="405"/>
        <v>0</v>
      </c>
      <c r="BJ99" s="56">
        <f t="shared" si="406"/>
        <v>0</v>
      </c>
      <c r="BK99" s="11">
        <f t="shared" si="407"/>
        <v>0</v>
      </c>
      <c r="BL99" s="34">
        <f t="shared" si="408"/>
        <v>0</v>
      </c>
      <c r="BM99" s="11">
        <f t="shared" si="409"/>
        <v>0</v>
      </c>
      <c r="BN99" s="11">
        <f t="shared" si="410"/>
        <v>0</v>
      </c>
      <c r="BO99" s="11">
        <f t="shared" si="411"/>
        <v>52.34</v>
      </c>
      <c r="BP99" s="11">
        <f t="shared" si="412"/>
        <v>0</v>
      </c>
      <c r="BQ99" s="54"/>
      <c r="BR99" s="56">
        <f t="shared" si="413"/>
        <v>0</v>
      </c>
      <c r="BS99" s="56">
        <f t="shared" si="414"/>
        <v>0</v>
      </c>
      <c r="BT99" s="56">
        <f t="shared" si="415"/>
        <v>0</v>
      </c>
      <c r="BU99" s="56">
        <f t="shared" si="416"/>
        <v>0</v>
      </c>
      <c r="BV99" s="56">
        <f t="shared" si="417"/>
        <v>0</v>
      </c>
      <c r="BW99" s="56">
        <f t="shared" si="418"/>
        <v>0</v>
      </c>
      <c r="BX99" s="56">
        <f t="shared" si="419"/>
        <v>0</v>
      </c>
      <c r="BY99" s="56">
        <f t="shared" si="420"/>
        <v>0</v>
      </c>
      <c r="BZ99" s="56">
        <f t="shared" si="421"/>
        <v>0</v>
      </c>
      <c r="CA99" s="56">
        <f t="shared" si="422"/>
        <v>0</v>
      </c>
      <c r="CB99" s="56">
        <f t="shared" si="423"/>
        <v>0</v>
      </c>
      <c r="CC99" s="56">
        <f t="shared" si="424"/>
        <v>0</v>
      </c>
      <c r="CD99" s="56">
        <f t="shared" si="425"/>
        <v>0</v>
      </c>
      <c r="CE99" s="56">
        <f t="shared" si="426"/>
        <v>0</v>
      </c>
      <c r="CF99" s="56">
        <f t="shared" si="427"/>
        <v>0</v>
      </c>
      <c r="CG99" s="56">
        <f t="shared" si="428"/>
        <v>0</v>
      </c>
      <c r="CH99" s="54"/>
      <c r="CI99" s="11"/>
      <c r="CJ99" s="12" t="e">
        <f t="shared" ca="1" si="429"/>
        <v>#NAME?</v>
      </c>
      <c r="CK99" s="16"/>
      <c r="CL99" s="60">
        <f t="shared" si="430"/>
        <v>0</v>
      </c>
      <c r="CM99" s="60">
        <f t="shared" si="431"/>
        <v>0</v>
      </c>
      <c r="CN99" s="60">
        <f t="shared" si="432"/>
        <v>0</v>
      </c>
      <c r="CO99" s="60">
        <f t="shared" si="433"/>
        <v>0</v>
      </c>
      <c r="CP99" s="60">
        <f t="shared" si="434"/>
        <v>0</v>
      </c>
      <c r="CQ99" s="60">
        <f t="shared" si="435"/>
        <v>0</v>
      </c>
      <c r="CR99" s="60">
        <f t="shared" si="436"/>
        <v>0</v>
      </c>
      <c r="CS99" s="60">
        <f t="shared" si="437"/>
        <v>0</v>
      </c>
      <c r="CT99" s="60">
        <f t="shared" si="438"/>
        <v>0</v>
      </c>
      <c r="CU99" s="60">
        <f t="shared" si="439"/>
        <v>0</v>
      </c>
      <c r="CV99" s="60">
        <f t="shared" si="440"/>
        <v>0</v>
      </c>
      <c r="CW99" s="60">
        <f t="shared" si="441"/>
        <v>100</v>
      </c>
      <c r="CX99" s="60">
        <f t="shared" si="442"/>
        <v>0</v>
      </c>
      <c r="CY99" s="60">
        <f t="shared" si="443"/>
        <v>0</v>
      </c>
      <c r="CZ99" s="60">
        <f t="shared" si="444"/>
        <v>0</v>
      </c>
      <c r="DA99" s="60">
        <f t="shared" si="445"/>
        <v>0</v>
      </c>
      <c r="DB99" s="60">
        <f t="shared" si="446"/>
        <v>0</v>
      </c>
      <c r="DC99" s="60">
        <f t="shared" si="447"/>
        <v>0</v>
      </c>
      <c r="DD99" s="60">
        <f t="shared" si="448"/>
        <v>0</v>
      </c>
      <c r="DE99" s="60">
        <f t="shared" si="449"/>
        <v>0</v>
      </c>
      <c r="DF99" s="55"/>
      <c r="DG99" s="60">
        <f t="shared" si="450"/>
        <v>0</v>
      </c>
      <c r="DH99" s="60">
        <f t="shared" si="451"/>
        <v>0</v>
      </c>
      <c r="DI99" s="60">
        <f t="shared" si="452"/>
        <v>0</v>
      </c>
      <c r="DJ99" s="60">
        <f t="shared" si="453"/>
        <v>0</v>
      </c>
      <c r="DK99" s="60">
        <f t="shared" si="454"/>
        <v>0</v>
      </c>
      <c r="DL99" s="60">
        <f t="shared" si="455"/>
        <v>0</v>
      </c>
      <c r="DM99" s="60">
        <f t="shared" si="456"/>
        <v>0</v>
      </c>
      <c r="DN99" s="60">
        <f t="shared" si="457"/>
        <v>0</v>
      </c>
      <c r="DO99" s="60">
        <f t="shared" si="458"/>
        <v>0</v>
      </c>
      <c r="DP99" s="60">
        <f t="shared" si="459"/>
        <v>0</v>
      </c>
      <c r="DQ99" s="60">
        <f t="shared" si="460"/>
        <v>0</v>
      </c>
      <c r="DR99" s="60">
        <f t="shared" si="461"/>
        <v>0</v>
      </c>
      <c r="DS99" s="60">
        <f t="shared" si="462"/>
        <v>0</v>
      </c>
      <c r="DT99" s="60">
        <f t="shared" si="463"/>
        <v>0</v>
      </c>
      <c r="DU99" s="60">
        <f t="shared" si="464"/>
        <v>0</v>
      </c>
      <c r="DV99" s="60">
        <f t="shared" si="465"/>
        <v>0</v>
      </c>
      <c r="DW99" s="60"/>
      <c r="DX99" s="60" t="e">
        <f t="shared" ca="1" si="466"/>
        <v>#NAME?</v>
      </c>
    </row>
    <row r="100" spans="1:128" s="19" customFormat="1" ht="16" customHeight="1">
      <c r="A100" s="18"/>
      <c r="B100" s="17" t="s">
        <v>473</v>
      </c>
      <c r="C100" s="113" t="s">
        <v>474</v>
      </c>
      <c r="D100" s="16"/>
      <c r="E100" s="16"/>
      <c r="F100" s="16"/>
      <c r="G100" s="16"/>
      <c r="H100" s="20">
        <v>24.55320587231644</v>
      </c>
      <c r="I100" s="20">
        <v>0</v>
      </c>
      <c r="J100" s="20">
        <v>15.013781116288063</v>
      </c>
      <c r="K100" s="20">
        <v>0</v>
      </c>
      <c r="L100" s="20">
        <v>0</v>
      </c>
      <c r="M100" s="20"/>
      <c r="N100" s="20">
        <v>0</v>
      </c>
      <c r="O100" s="20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60.433013011395509</v>
      </c>
      <c r="Z100" s="20">
        <v>0</v>
      </c>
      <c r="AA100" s="20">
        <v>0</v>
      </c>
      <c r="AB100" s="55"/>
      <c r="AC100" s="20">
        <v>0</v>
      </c>
      <c r="AD100" s="20">
        <v>0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20">
        <v>0</v>
      </c>
      <c r="AO100" s="20">
        <v>0</v>
      </c>
      <c r="AP100" s="20">
        <v>0</v>
      </c>
      <c r="AQ100" s="20">
        <v>0</v>
      </c>
      <c r="AR100" s="20">
        <v>0</v>
      </c>
      <c r="AS100" s="55"/>
      <c r="AT100"/>
      <c r="AU100" s="20">
        <v>0</v>
      </c>
      <c r="AV100" s="20"/>
      <c r="AW100" s="11">
        <f t="shared" si="393"/>
        <v>33.450000000000003</v>
      </c>
      <c r="AX100" s="11">
        <f t="shared" si="394"/>
        <v>0</v>
      </c>
      <c r="AY100" s="11">
        <f t="shared" si="395"/>
        <v>19.649999999999995</v>
      </c>
      <c r="AZ100" s="11">
        <f t="shared" si="396"/>
        <v>0</v>
      </c>
      <c r="BA100" s="11">
        <f t="shared" si="397"/>
        <v>0</v>
      </c>
      <c r="BB100" s="11">
        <f t="shared" si="398"/>
        <v>0</v>
      </c>
      <c r="BC100" s="11">
        <f t="shared" si="399"/>
        <v>0</v>
      </c>
      <c r="BD100" s="11">
        <f t="shared" si="400"/>
        <v>0</v>
      </c>
      <c r="BE100" s="11">
        <f t="shared" si="401"/>
        <v>0</v>
      </c>
      <c r="BF100" s="11">
        <f t="shared" si="402"/>
        <v>0</v>
      </c>
      <c r="BG100" s="11">
        <f t="shared" si="403"/>
        <v>0</v>
      </c>
      <c r="BH100" s="11">
        <f t="shared" si="404"/>
        <v>0</v>
      </c>
      <c r="BI100" s="11">
        <f t="shared" si="405"/>
        <v>0</v>
      </c>
      <c r="BJ100" s="56">
        <f t="shared" si="406"/>
        <v>0</v>
      </c>
      <c r="BK100" s="11">
        <f t="shared" si="407"/>
        <v>0</v>
      </c>
      <c r="BL100" s="34">
        <f t="shared" si="408"/>
        <v>0</v>
      </c>
      <c r="BM100" s="11">
        <f t="shared" si="409"/>
        <v>0</v>
      </c>
      <c r="BN100" s="11">
        <f t="shared" si="410"/>
        <v>0</v>
      </c>
      <c r="BO100" s="11">
        <f t="shared" si="411"/>
        <v>46.900000000000013</v>
      </c>
      <c r="BP100" s="11">
        <f t="shared" si="412"/>
        <v>0</v>
      </c>
      <c r="BQ100" s="54"/>
      <c r="BR100" s="56">
        <f t="shared" si="413"/>
        <v>0</v>
      </c>
      <c r="BS100" s="56">
        <f t="shared" si="414"/>
        <v>0</v>
      </c>
      <c r="BT100" s="56">
        <f t="shared" si="415"/>
        <v>0</v>
      </c>
      <c r="BU100" s="56">
        <f t="shared" si="416"/>
        <v>0</v>
      </c>
      <c r="BV100" s="56">
        <f t="shared" si="417"/>
        <v>0</v>
      </c>
      <c r="BW100" s="56">
        <f t="shared" si="418"/>
        <v>0</v>
      </c>
      <c r="BX100" s="56">
        <f t="shared" si="419"/>
        <v>0</v>
      </c>
      <c r="BY100" s="56">
        <f t="shared" si="420"/>
        <v>0</v>
      </c>
      <c r="BZ100" s="56">
        <f t="shared" si="421"/>
        <v>0</v>
      </c>
      <c r="CA100" s="56">
        <f t="shared" si="422"/>
        <v>0</v>
      </c>
      <c r="CB100" s="56">
        <f t="shared" si="423"/>
        <v>0</v>
      </c>
      <c r="CC100" s="56">
        <f t="shared" si="424"/>
        <v>0</v>
      </c>
      <c r="CD100" s="56">
        <f t="shared" si="425"/>
        <v>0</v>
      </c>
      <c r="CE100" s="56">
        <f t="shared" si="426"/>
        <v>0</v>
      </c>
      <c r="CF100" s="56">
        <f t="shared" si="427"/>
        <v>0</v>
      </c>
      <c r="CG100" s="56">
        <f t="shared" si="428"/>
        <v>0</v>
      </c>
      <c r="CH100" s="54"/>
      <c r="CI100" s="11"/>
      <c r="CJ100" s="12" t="e">
        <f t="shared" ca="1" si="429"/>
        <v>#NAME?</v>
      </c>
      <c r="CK100" s="16"/>
      <c r="CL100" s="60">
        <f t="shared" si="430"/>
        <v>65.840047225598695</v>
      </c>
      <c r="CM100" s="60">
        <f t="shared" si="431"/>
        <v>0</v>
      </c>
      <c r="CN100" s="60">
        <f t="shared" si="432"/>
        <v>34.159952774401297</v>
      </c>
      <c r="CO100" s="60">
        <f t="shared" si="433"/>
        <v>0</v>
      </c>
      <c r="CP100" s="60">
        <f t="shared" si="434"/>
        <v>0</v>
      </c>
      <c r="CQ100" s="60">
        <f t="shared" si="435"/>
        <v>0</v>
      </c>
      <c r="CR100" s="60">
        <f t="shared" si="436"/>
        <v>0</v>
      </c>
      <c r="CS100" s="60">
        <f t="shared" si="437"/>
        <v>0</v>
      </c>
      <c r="CT100" s="60">
        <f t="shared" si="438"/>
        <v>0</v>
      </c>
      <c r="CU100" s="60">
        <f t="shared" si="439"/>
        <v>0</v>
      </c>
      <c r="CV100" s="60">
        <f t="shared" si="440"/>
        <v>0</v>
      </c>
      <c r="CW100" s="60">
        <f t="shared" si="441"/>
        <v>0</v>
      </c>
      <c r="CX100" s="60">
        <f t="shared" si="442"/>
        <v>0</v>
      </c>
      <c r="CY100" s="60">
        <f t="shared" si="443"/>
        <v>0</v>
      </c>
      <c r="CZ100" s="60">
        <f t="shared" si="444"/>
        <v>0</v>
      </c>
      <c r="DA100" s="60">
        <f t="shared" si="445"/>
        <v>0</v>
      </c>
      <c r="DB100" s="60">
        <f t="shared" si="446"/>
        <v>0</v>
      </c>
      <c r="DC100" s="60">
        <f t="shared" si="447"/>
        <v>0</v>
      </c>
      <c r="DD100" s="60">
        <f t="shared" si="448"/>
        <v>0</v>
      </c>
      <c r="DE100" s="60">
        <f t="shared" si="449"/>
        <v>0</v>
      </c>
      <c r="DF100" s="55"/>
      <c r="DG100" s="60">
        <f t="shared" si="450"/>
        <v>0</v>
      </c>
      <c r="DH100" s="60">
        <f t="shared" si="451"/>
        <v>0</v>
      </c>
      <c r="DI100" s="60">
        <f t="shared" si="452"/>
        <v>0</v>
      </c>
      <c r="DJ100" s="60">
        <f t="shared" si="453"/>
        <v>0</v>
      </c>
      <c r="DK100" s="60">
        <f t="shared" si="454"/>
        <v>0</v>
      </c>
      <c r="DL100" s="60">
        <f t="shared" si="455"/>
        <v>0</v>
      </c>
      <c r="DM100" s="60">
        <f t="shared" si="456"/>
        <v>0</v>
      </c>
      <c r="DN100" s="60">
        <f t="shared" si="457"/>
        <v>0</v>
      </c>
      <c r="DO100" s="60">
        <f t="shared" si="458"/>
        <v>0</v>
      </c>
      <c r="DP100" s="60">
        <f t="shared" si="459"/>
        <v>0</v>
      </c>
      <c r="DQ100" s="60">
        <f t="shared" si="460"/>
        <v>0</v>
      </c>
      <c r="DR100" s="60">
        <f t="shared" si="461"/>
        <v>0</v>
      </c>
      <c r="DS100" s="60">
        <f t="shared" si="462"/>
        <v>0</v>
      </c>
      <c r="DT100" s="60">
        <f t="shared" si="463"/>
        <v>0</v>
      </c>
      <c r="DU100" s="60">
        <f t="shared" si="464"/>
        <v>0</v>
      </c>
      <c r="DV100" s="60">
        <f t="shared" si="465"/>
        <v>0</v>
      </c>
      <c r="DW100" s="60"/>
      <c r="DX100" s="60" t="e">
        <f t="shared" ca="1" si="466"/>
        <v>#NAME?</v>
      </c>
    </row>
    <row r="101" spans="1:128" s="19" customFormat="1" ht="16" customHeight="1">
      <c r="A101" s="18"/>
      <c r="B101" s="17"/>
      <c r="C101" s="16"/>
      <c r="D101" s="16"/>
      <c r="E101" s="16"/>
      <c r="F101" s="16"/>
      <c r="G101" s="16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/>
      <c r="U101"/>
      <c r="V101"/>
      <c r="W101"/>
      <c r="X101"/>
      <c r="Y101"/>
      <c r="Z101" s="16"/>
      <c r="AA101" s="16"/>
      <c r="AB101" s="55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S101" s="55"/>
      <c r="AT101"/>
      <c r="AU101" s="41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/>
      <c r="BJ101"/>
      <c r="BK101"/>
      <c r="BL101"/>
      <c r="BM101"/>
      <c r="BN101"/>
      <c r="BO101"/>
      <c r="BP101"/>
      <c r="BQ101" s="55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H101" s="55"/>
      <c r="CI101"/>
      <c r="CJ101" s="16"/>
      <c r="CK101" s="16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F101" s="55"/>
      <c r="DX101" s="28"/>
    </row>
    <row r="102" spans="1:128" s="19" customFormat="1" ht="16" customHeight="1">
      <c r="A102" s="18"/>
      <c r="B102" s="17"/>
      <c r="C102" s="16"/>
      <c r="D102" s="16"/>
      <c r="E102" s="16"/>
      <c r="F102" s="16"/>
      <c r="G102" s="16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/>
      <c r="U102"/>
      <c r="V102"/>
      <c r="W102"/>
      <c r="X102"/>
      <c r="Y102"/>
      <c r="Z102" s="16"/>
      <c r="AA102" s="16"/>
      <c r="AB102" s="55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S102" s="55"/>
      <c r="AT102"/>
      <c r="AU102" s="41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/>
      <c r="BJ102"/>
      <c r="BK102"/>
      <c r="BL102"/>
      <c r="BM102"/>
      <c r="BN102"/>
      <c r="BO102"/>
      <c r="BP102"/>
      <c r="BQ102" s="55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H102" s="55"/>
      <c r="CI102"/>
      <c r="CJ102" s="16"/>
      <c r="CK102" s="16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F102" s="55"/>
      <c r="DX102" s="28"/>
    </row>
    <row r="103" spans="1:128" s="19" customFormat="1" ht="16" customHeight="1">
      <c r="A103" s="18"/>
      <c r="B103" s="17"/>
      <c r="C103" s="16"/>
      <c r="D103" s="16"/>
      <c r="E103" s="16"/>
      <c r="F103" s="16"/>
      <c r="G103" s="16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/>
      <c r="U103"/>
      <c r="V103"/>
      <c r="W103"/>
      <c r="X103"/>
      <c r="Y103"/>
      <c r="Z103" s="16"/>
      <c r="AA103" s="16"/>
      <c r="AB103" s="55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S103" s="55"/>
      <c r="AT103"/>
      <c r="AU103" s="41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/>
      <c r="BJ103"/>
      <c r="BK103"/>
      <c r="BL103"/>
      <c r="BM103"/>
      <c r="BN103"/>
      <c r="BO103"/>
      <c r="BP103"/>
      <c r="BQ103" s="55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H103" s="55"/>
      <c r="CI103"/>
      <c r="CJ103" s="16"/>
      <c r="CK103" s="16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F103" s="55"/>
      <c r="DX103" s="28"/>
    </row>
    <row r="104" spans="1:128" s="19" customFormat="1" ht="16" customHeight="1">
      <c r="A104" s="18"/>
      <c r="B104" s="17"/>
      <c r="C104" s="16"/>
      <c r="D104" s="16"/>
      <c r="E104" s="16"/>
      <c r="F104" s="16"/>
      <c r="G104" s="16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/>
      <c r="U104"/>
      <c r="V104"/>
      <c r="W104"/>
      <c r="X104"/>
      <c r="Y104"/>
      <c r="Z104" s="16"/>
      <c r="AA104" s="16"/>
      <c r="AB104" s="55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S104" s="55"/>
      <c r="AT104"/>
      <c r="AU104" s="41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/>
      <c r="BJ104"/>
      <c r="BK104"/>
      <c r="BL104"/>
      <c r="BM104"/>
      <c r="BN104"/>
      <c r="BO104"/>
      <c r="BP104"/>
      <c r="BQ104" s="55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H104" s="55"/>
      <c r="CI104"/>
      <c r="CJ104" s="16"/>
      <c r="CK104" s="16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F104" s="55"/>
      <c r="DX104" s="28"/>
    </row>
    <row r="105" spans="1:128" s="19" customFormat="1" ht="16" customHeight="1">
      <c r="A105" s="18"/>
      <c r="B105" s="17"/>
      <c r="C105" s="16"/>
      <c r="D105" s="16"/>
      <c r="E105" s="16"/>
      <c r="F105" s="16"/>
      <c r="G105" s="16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/>
      <c r="U105"/>
      <c r="V105"/>
      <c r="W105"/>
      <c r="X105"/>
      <c r="Y105"/>
      <c r="Z105" s="16"/>
      <c r="AA105" s="16"/>
      <c r="AB105" s="5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S105" s="55"/>
      <c r="AT105"/>
      <c r="AU105" s="41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/>
      <c r="BJ105"/>
      <c r="BK105"/>
      <c r="BL105"/>
      <c r="BM105"/>
      <c r="BN105"/>
      <c r="BO105"/>
      <c r="BP105"/>
      <c r="BQ105" s="5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H105" s="55"/>
      <c r="CI105"/>
      <c r="CJ105" s="16"/>
      <c r="CK105" s="16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F105" s="55"/>
      <c r="DX105" s="28"/>
    </row>
    <row r="106" spans="1:128" s="19" customFormat="1" ht="16" customHeight="1">
      <c r="A106" s="18"/>
      <c r="B106" s="17"/>
      <c r="C106" s="16"/>
      <c r="D106" s="16"/>
      <c r="E106" s="16"/>
      <c r="F106" s="16"/>
      <c r="G106" s="16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/>
      <c r="U106"/>
      <c r="V106"/>
      <c r="W106"/>
      <c r="X106"/>
      <c r="Y106"/>
      <c r="Z106" s="16"/>
      <c r="AA106" s="16"/>
      <c r="AB106" s="55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S106" s="55"/>
      <c r="AT106"/>
      <c r="AU106" s="41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/>
      <c r="BJ106"/>
      <c r="BK106"/>
      <c r="BL106"/>
      <c r="BM106"/>
      <c r="BN106"/>
      <c r="BO106"/>
      <c r="BP106"/>
      <c r="BQ106" s="55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H106" s="55"/>
      <c r="CI106"/>
      <c r="CJ106" s="16"/>
      <c r="CK106" s="16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F106" s="55"/>
      <c r="DX106" s="28"/>
    </row>
    <row r="107" spans="1:128" s="19" customFormat="1" ht="16" customHeight="1">
      <c r="A107" s="18"/>
      <c r="B107" s="17"/>
      <c r="C107" s="16"/>
      <c r="D107" s="16"/>
      <c r="E107" s="16"/>
      <c r="F107" s="16"/>
      <c r="G107" s="16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/>
      <c r="U107"/>
      <c r="V107"/>
      <c r="W107"/>
      <c r="X107"/>
      <c r="Y107"/>
      <c r="Z107" s="16"/>
      <c r="AA107" s="16"/>
      <c r="AB107" s="55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S107" s="55"/>
      <c r="AT107"/>
      <c r="AU107" s="41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/>
      <c r="BJ107"/>
      <c r="BK107"/>
      <c r="BL107"/>
      <c r="BM107"/>
      <c r="BN107"/>
      <c r="BO107"/>
      <c r="BP107"/>
      <c r="BQ107" s="55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H107" s="55"/>
      <c r="CI107"/>
      <c r="CJ107" s="16"/>
      <c r="CK107" s="16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F107" s="55"/>
      <c r="DX107" s="28"/>
    </row>
    <row r="108" spans="1:128" s="19" customFormat="1" ht="16" customHeight="1">
      <c r="A108" s="18"/>
      <c r="B108" s="17"/>
      <c r="C108" s="16"/>
      <c r="D108" s="16"/>
      <c r="E108" s="16"/>
      <c r="F108" s="16"/>
      <c r="G108" s="16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/>
      <c r="U108"/>
      <c r="V108"/>
      <c r="W108"/>
      <c r="X108"/>
      <c r="Y108"/>
      <c r="Z108" s="16"/>
      <c r="AA108" s="16"/>
      <c r="AB108" s="55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S108" s="55"/>
      <c r="AT108"/>
      <c r="AU108" s="41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/>
      <c r="BJ108"/>
      <c r="BK108"/>
      <c r="BL108"/>
      <c r="BM108"/>
      <c r="BN108"/>
      <c r="BO108"/>
      <c r="BP108"/>
      <c r="BQ108" s="55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H108" s="55"/>
      <c r="CI108"/>
      <c r="CJ108" s="16"/>
      <c r="CK108" s="16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F108" s="55"/>
      <c r="DX108" s="28"/>
    </row>
    <row r="109" spans="1:128" s="19" customFormat="1" ht="16" customHeight="1">
      <c r="A109" s="18"/>
      <c r="B109" s="17"/>
      <c r="C109" s="16"/>
      <c r="D109" s="16"/>
      <c r="E109" s="16"/>
      <c r="F109" s="16"/>
      <c r="G109" s="16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/>
      <c r="U109"/>
      <c r="V109"/>
      <c r="W109"/>
      <c r="X109"/>
      <c r="Y109"/>
      <c r="Z109" s="16"/>
      <c r="AA109" s="16"/>
      <c r="AB109" s="55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S109" s="55"/>
      <c r="AT109"/>
      <c r="AU109" s="41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/>
      <c r="BJ109"/>
      <c r="BK109"/>
      <c r="BL109"/>
      <c r="BM109"/>
      <c r="BN109"/>
      <c r="BO109"/>
      <c r="BP109"/>
      <c r="BQ109" s="55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H109" s="55"/>
      <c r="CI109"/>
      <c r="CJ109" s="16"/>
      <c r="CK109" s="16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F109" s="55"/>
      <c r="DX109" s="28"/>
    </row>
    <row r="110" spans="1:128" s="19" customFormat="1" ht="16" customHeight="1">
      <c r="A110" s="18"/>
      <c r="B110" s="17"/>
      <c r="C110" s="16"/>
      <c r="D110" s="16"/>
      <c r="E110" s="16"/>
      <c r="F110" s="16"/>
      <c r="G110" s="16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/>
      <c r="U110"/>
      <c r="V110"/>
      <c r="W110"/>
      <c r="X110"/>
      <c r="Y110"/>
      <c r="Z110" s="16"/>
      <c r="AA110" s="16"/>
      <c r="AB110" s="55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S110" s="55"/>
      <c r="AT110"/>
      <c r="AU110" s="41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/>
      <c r="BJ110"/>
      <c r="BK110"/>
      <c r="BL110"/>
      <c r="BM110"/>
      <c r="BN110"/>
      <c r="BO110"/>
      <c r="BP110"/>
      <c r="BQ110" s="55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H110" s="55"/>
      <c r="CI110"/>
      <c r="CJ110" s="16"/>
      <c r="CK110" s="16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F110" s="55"/>
      <c r="DX110" s="28"/>
    </row>
    <row r="111" spans="1:128" s="19" customFormat="1" ht="16" customHeight="1">
      <c r="A111" s="18"/>
      <c r="B111" s="17"/>
      <c r="C111" s="16"/>
      <c r="D111" s="16"/>
      <c r="E111" s="16"/>
      <c r="F111" s="16"/>
      <c r="G111" s="16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/>
      <c r="U111"/>
      <c r="V111"/>
      <c r="W111"/>
      <c r="X111"/>
      <c r="Y111"/>
      <c r="Z111" s="16"/>
      <c r="AA111" s="16"/>
      <c r="AB111" s="55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S111" s="55"/>
      <c r="AT111"/>
      <c r="AU111" s="41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/>
      <c r="BJ111"/>
      <c r="BK111"/>
      <c r="BL111"/>
      <c r="BM111"/>
      <c r="BN111"/>
      <c r="BO111"/>
      <c r="BP111"/>
      <c r="BQ111" s="55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H111" s="55"/>
      <c r="CI111"/>
      <c r="CJ111" s="16"/>
      <c r="CK111" s="16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F111" s="55"/>
      <c r="DX111" s="28"/>
    </row>
    <row r="112" spans="1:128" s="19" customFormat="1" ht="16" customHeight="1">
      <c r="A112" s="18"/>
      <c r="B112" s="17"/>
      <c r="C112" s="16"/>
      <c r="D112" s="16"/>
      <c r="E112" s="16"/>
      <c r="F112" s="16"/>
      <c r="G112" s="16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/>
      <c r="U112"/>
      <c r="V112"/>
      <c r="W112"/>
      <c r="X112"/>
      <c r="Y112"/>
      <c r="Z112" s="16"/>
      <c r="AA112" s="16"/>
      <c r="AB112" s="55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S112" s="55"/>
      <c r="AT112"/>
      <c r="AU112" s="41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/>
      <c r="BJ112"/>
      <c r="BK112"/>
      <c r="BL112"/>
      <c r="BM112"/>
      <c r="BN112"/>
      <c r="BO112"/>
      <c r="BP112"/>
      <c r="BQ112" s="55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H112" s="55"/>
      <c r="CI112"/>
      <c r="CJ112" s="16"/>
      <c r="CK112" s="16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F112" s="55"/>
      <c r="DX112" s="28"/>
    </row>
    <row r="113" spans="1:128" s="19" customFormat="1" ht="16" customHeight="1">
      <c r="A113" s="18"/>
      <c r="B113" s="17"/>
      <c r="C113" s="16"/>
      <c r="D113" s="16"/>
      <c r="E113" s="16"/>
      <c r="F113" s="16"/>
      <c r="G113" s="16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/>
      <c r="U113"/>
      <c r="V113"/>
      <c r="W113"/>
      <c r="X113"/>
      <c r="Y113"/>
      <c r="Z113" s="16"/>
      <c r="AA113" s="16"/>
      <c r="AB113" s="55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S113" s="55"/>
      <c r="AT113"/>
      <c r="AU113" s="41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/>
      <c r="BJ113"/>
      <c r="BK113"/>
      <c r="BL113"/>
      <c r="BM113"/>
      <c r="BN113"/>
      <c r="BO113"/>
      <c r="BP113"/>
      <c r="BQ113" s="55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H113" s="55"/>
      <c r="CI113"/>
      <c r="CJ113" s="16"/>
      <c r="CK113" s="16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F113" s="55"/>
      <c r="DX113" s="28"/>
    </row>
    <row r="114" spans="1:128" s="19" customFormat="1" ht="16" customHeight="1">
      <c r="A114" s="18"/>
      <c r="B114" s="17"/>
      <c r="C114" s="16"/>
      <c r="D114" s="16"/>
      <c r="E114" s="16"/>
      <c r="F114" s="16"/>
      <c r="G114" s="16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/>
      <c r="U114"/>
      <c r="V114"/>
      <c r="W114"/>
      <c r="X114"/>
      <c r="Y114"/>
      <c r="Z114" s="16"/>
      <c r="AA114" s="16"/>
      <c r="AB114" s="55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S114" s="55"/>
      <c r="AT114"/>
      <c r="AU114" s="41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/>
      <c r="BJ114"/>
      <c r="BK114"/>
      <c r="BL114"/>
      <c r="BM114"/>
      <c r="BN114"/>
      <c r="BO114"/>
      <c r="BP114"/>
      <c r="BQ114" s="55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H114" s="55"/>
      <c r="CI114"/>
      <c r="CJ114" s="16"/>
      <c r="CK114" s="16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F114" s="55"/>
      <c r="DX114" s="28"/>
    </row>
    <row r="115" spans="1:128" s="19" customFormat="1" ht="16" customHeight="1">
      <c r="A115" s="18"/>
      <c r="B115" s="17"/>
      <c r="C115" s="16"/>
      <c r="D115" s="16"/>
      <c r="E115" s="16"/>
      <c r="F115" s="16"/>
      <c r="G115" s="16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/>
      <c r="U115"/>
      <c r="V115"/>
      <c r="W115"/>
      <c r="X115"/>
      <c r="Y115"/>
      <c r="Z115" s="16"/>
      <c r="AA115" s="16"/>
      <c r="AB115" s="5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S115" s="55"/>
      <c r="AT115"/>
      <c r="AU115" s="41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/>
      <c r="BJ115"/>
      <c r="BK115"/>
      <c r="BL115"/>
      <c r="BM115"/>
      <c r="BN115"/>
      <c r="BO115"/>
      <c r="BP115"/>
      <c r="BQ115" s="5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H115" s="55"/>
      <c r="CI115"/>
      <c r="CJ115" s="16"/>
      <c r="CK115" s="16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F115" s="55"/>
      <c r="DX115" s="28"/>
    </row>
    <row r="116" spans="1:128" s="19" customFormat="1" ht="16" customHeight="1">
      <c r="A116" s="18"/>
      <c r="B116" s="17"/>
      <c r="C116" s="16"/>
      <c r="D116" s="16"/>
      <c r="E116" s="16"/>
      <c r="F116" s="16"/>
      <c r="G116" s="16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/>
      <c r="U116"/>
      <c r="V116"/>
      <c r="W116"/>
      <c r="X116"/>
      <c r="Y116"/>
      <c r="Z116" s="16"/>
      <c r="AA116" s="16"/>
      <c r="AB116" s="55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S116" s="55"/>
      <c r="AT116"/>
      <c r="AU116" s="41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/>
      <c r="BJ116"/>
      <c r="BK116"/>
      <c r="BL116"/>
      <c r="BM116"/>
      <c r="BN116"/>
      <c r="BO116"/>
      <c r="BP116"/>
      <c r="BQ116" s="55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H116" s="55"/>
      <c r="CI116"/>
      <c r="CJ116" s="16"/>
      <c r="CK116" s="16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F116" s="55"/>
      <c r="DX116" s="28"/>
    </row>
    <row r="117" spans="1:128" s="19" customFormat="1" ht="16" customHeight="1">
      <c r="A117" s="18"/>
      <c r="B117" s="17"/>
      <c r="C117" s="16"/>
      <c r="D117" s="16"/>
      <c r="E117" s="16"/>
      <c r="F117" s="16"/>
      <c r="G117" s="16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/>
      <c r="U117"/>
      <c r="V117"/>
      <c r="W117"/>
      <c r="X117"/>
      <c r="Y117"/>
      <c r="Z117" s="16"/>
      <c r="AA117" s="16"/>
      <c r="AB117" s="55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S117" s="55"/>
      <c r="AT117"/>
      <c r="AU117" s="41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/>
      <c r="BJ117"/>
      <c r="BK117"/>
      <c r="BL117"/>
      <c r="BM117"/>
      <c r="BN117"/>
      <c r="BO117"/>
      <c r="BP117"/>
      <c r="BQ117" s="55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H117" s="55"/>
      <c r="CI117"/>
      <c r="CJ117" s="16"/>
      <c r="CK117" s="16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F117" s="55"/>
      <c r="DX117" s="28"/>
    </row>
    <row r="118" spans="1:128" s="19" customFormat="1" ht="16" customHeight="1">
      <c r="A118" s="18"/>
      <c r="B118" s="17"/>
      <c r="C118" s="16"/>
      <c r="D118" s="16"/>
      <c r="E118" s="16"/>
      <c r="F118" s="16"/>
      <c r="G118" s="16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/>
      <c r="U118"/>
      <c r="V118"/>
      <c r="W118"/>
      <c r="X118"/>
      <c r="Y118"/>
      <c r="Z118" s="16"/>
      <c r="AA118" s="16"/>
      <c r="AB118" s="55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S118" s="55"/>
      <c r="AT118"/>
      <c r="AU118" s="41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/>
      <c r="BJ118"/>
      <c r="BK118"/>
      <c r="BL118"/>
      <c r="BM118"/>
      <c r="BN118"/>
      <c r="BO118"/>
      <c r="BP118"/>
      <c r="BQ118" s="55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H118" s="55"/>
      <c r="CI118"/>
      <c r="CJ118" s="16"/>
      <c r="CK118" s="16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F118" s="55"/>
      <c r="DX118" s="28"/>
    </row>
    <row r="119" spans="1:128" s="19" customFormat="1" ht="16" customHeight="1">
      <c r="A119" s="18"/>
      <c r="B119" s="17"/>
      <c r="C119" s="16"/>
      <c r="D119" s="16"/>
      <c r="E119" s="16"/>
      <c r="F119" s="16"/>
      <c r="G119" s="16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/>
      <c r="U119"/>
      <c r="V119"/>
      <c r="W119"/>
      <c r="X119"/>
      <c r="Y119"/>
      <c r="Z119" s="16"/>
      <c r="AA119" s="16"/>
      <c r="AB119" s="55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S119" s="55"/>
      <c r="AT119"/>
      <c r="AU119" s="41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/>
      <c r="BJ119"/>
      <c r="BK119"/>
      <c r="BL119"/>
      <c r="BM119"/>
      <c r="BN119"/>
      <c r="BO119"/>
      <c r="BP119"/>
      <c r="BQ119" s="55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H119" s="55"/>
      <c r="CI119"/>
      <c r="CJ119" s="16"/>
      <c r="CK119" s="16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F119" s="55"/>
      <c r="DX119" s="28"/>
    </row>
    <row r="120" spans="1:128" s="19" customFormat="1" ht="16" customHeight="1">
      <c r="A120" s="18"/>
      <c r="B120" s="17"/>
      <c r="C120" s="16"/>
      <c r="D120" s="16"/>
      <c r="E120" s="16"/>
      <c r="F120" s="16"/>
      <c r="G120" s="16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/>
      <c r="U120"/>
      <c r="V120"/>
      <c r="W120"/>
      <c r="X120"/>
      <c r="Y120"/>
      <c r="Z120" s="16"/>
      <c r="AA120" s="16"/>
      <c r="AB120" s="55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S120" s="55"/>
      <c r="AT120"/>
      <c r="AU120" s="41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/>
      <c r="BJ120"/>
      <c r="BK120"/>
      <c r="BL120"/>
      <c r="BM120"/>
      <c r="BN120"/>
      <c r="BO120"/>
      <c r="BP120"/>
      <c r="BQ120" s="55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H120" s="55"/>
      <c r="CI120"/>
      <c r="CJ120" s="16"/>
      <c r="CK120" s="16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F120" s="55"/>
      <c r="DX120" s="28"/>
    </row>
    <row r="121" spans="1:128" s="19" customFormat="1" ht="16" customHeight="1">
      <c r="A121" s="18"/>
      <c r="B121" s="17"/>
      <c r="C121" s="16"/>
      <c r="D121" s="16"/>
      <c r="E121" s="16"/>
      <c r="F121" s="16"/>
      <c r="G121" s="16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/>
      <c r="U121"/>
      <c r="V121"/>
      <c r="W121"/>
      <c r="X121"/>
      <c r="Y121"/>
      <c r="Z121" s="16"/>
      <c r="AA121" s="16"/>
      <c r="AB121" s="55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S121" s="55"/>
      <c r="AT121"/>
      <c r="AU121" s="41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/>
      <c r="BJ121"/>
      <c r="BK121"/>
      <c r="BL121"/>
      <c r="BM121"/>
      <c r="BN121"/>
      <c r="BO121"/>
      <c r="BP121"/>
      <c r="BQ121" s="55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H121" s="55"/>
      <c r="CI121"/>
      <c r="CJ121" s="16"/>
      <c r="CK121" s="16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F121" s="55"/>
      <c r="DX121" s="28"/>
    </row>
    <row r="122" spans="1:128" s="19" customFormat="1" ht="16" customHeight="1">
      <c r="A122" s="18"/>
      <c r="B122" s="17"/>
      <c r="C122" s="16"/>
      <c r="D122" s="16"/>
      <c r="E122" s="16"/>
      <c r="F122" s="16"/>
      <c r="G122" s="16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/>
      <c r="U122"/>
      <c r="V122"/>
      <c r="W122"/>
      <c r="X122"/>
      <c r="Y122"/>
      <c r="Z122" s="16"/>
      <c r="AA122" s="16"/>
      <c r="AB122" s="55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S122" s="55"/>
      <c r="AT122"/>
      <c r="AU122" s="41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/>
      <c r="BJ122"/>
      <c r="BK122"/>
      <c r="BL122"/>
      <c r="BM122"/>
      <c r="BN122"/>
      <c r="BO122"/>
      <c r="BP122"/>
      <c r="BQ122" s="55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H122" s="55"/>
      <c r="CI122"/>
      <c r="CJ122" s="16"/>
      <c r="CK122" s="16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F122" s="55"/>
      <c r="DX122" s="28"/>
    </row>
    <row r="123" spans="1:128" s="19" customFormat="1" ht="16" customHeight="1">
      <c r="A123" s="18"/>
      <c r="B123" s="17"/>
      <c r="C123" s="16"/>
      <c r="D123" s="16"/>
      <c r="E123" s="16"/>
      <c r="F123" s="16"/>
      <c r="G123" s="16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/>
      <c r="U123"/>
      <c r="V123"/>
      <c r="W123"/>
      <c r="X123"/>
      <c r="Y123"/>
      <c r="Z123" s="16"/>
      <c r="AA123" s="16"/>
      <c r="AB123" s="55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S123" s="55"/>
      <c r="AT123"/>
      <c r="AU123" s="41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/>
      <c r="BJ123"/>
      <c r="BK123"/>
      <c r="BL123"/>
      <c r="BM123"/>
      <c r="BN123"/>
      <c r="BO123"/>
      <c r="BP123"/>
      <c r="BQ123" s="55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H123" s="55"/>
      <c r="CI123"/>
      <c r="CJ123" s="16"/>
      <c r="CK123" s="16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F123" s="55"/>
      <c r="DX123" s="28"/>
    </row>
    <row r="124" spans="1:128" s="19" customFormat="1" ht="16" customHeight="1">
      <c r="A124" s="18"/>
      <c r="B124" s="17"/>
      <c r="C124" s="16"/>
      <c r="D124" s="16"/>
      <c r="E124" s="16"/>
      <c r="F124" s="16"/>
      <c r="G124" s="16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/>
      <c r="U124"/>
      <c r="V124"/>
      <c r="W124"/>
      <c r="X124"/>
      <c r="Y124"/>
      <c r="Z124" s="16"/>
      <c r="AA124" s="16"/>
      <c r="AB124" s="55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S124" s="55"/>
      <c r="AT124"/>
      <c r="AU124" s="41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/>
      <c r="BJ124"/>
      <c r="BK124"/>
      <c r="BL124"/>
      <c r="BM124"/>
      <c r="BN124"/>
      <c r="BO124"/>
      <c r="BP124"/>
      <c r="BQ124" s="55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H124" s="55"/>
      <c r="CI124"/>
      <c r="CJ124" s="16"/>
      <c r="CK124" s="16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F124" s="55"/>
      <c r="DX124" s="28"/>
    </row>
    <row r="125" spans="1:128" s="19" customFormat="1" ht="16" customHeight="1">
      <c r="A125" s="18"/>
      <c r="B125" s="17"/>
      <c r="C125" s="16"/>
      <c r="D125" s="16"/>
      <c r="E125" s="16"/>
      <c r="F125" s="16"/>
      <c r="G125" s="16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/>
      <c r="U125"/>
      <c r="V125"/>
      <c r="W125"/>
      <c r="X125"/>
      <c r="Y125"/>
      <c r="Z125" s="16"/>
      <c r="AA125" s="16"/>
      <c r="AB125" s="5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S125" s="55"/>
      <c r="AT125"/>
      <c r="AU125" s="41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/>
      <c r="BJ125"/>
      <c r="BK125"/>
      <c r="BL125"/>
      <c r="BM125"/>
      <c r="BN125"/>
      <c r="BO125"/>
      <c r="BP125"/>
      <c r="BQ125" s="5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H125" s="55"/>
      <c r="CI125"/>
      <c r="CJ125" s="16"/>
      <c r="CK125" s="16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F125" s="55"/>
      <c r="DX125" s="28"/>
    </row>
    <row r="126" spans="1:128" s="19" customFormat="1" ht="16" customHeight="1">
      <c r="A126" s="18"/>
      <c r="B126" s="17"/>
      <c r="C126" s="16"/>
      <c r="D126" s="16"/>
      <c r="E126" s="16"/>
      <c r="F126" s="16"/>
      <c r="G126" s="16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/>
      <c r="U126"/>
      <c r="V126"/>
      <c r="W126"/>
      <c r="X126"/>
      <c r="Y126"/>
      <c r="Z126" s="16"/>
      <c r="AA126" s="16"/>
      <c r="AB126" s="55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S126" s="55"/>
      <c r="AT126"/>
      <c r="AU126" s="41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/>
      <c r="BJ126"/>
      <c r="BK126"/>
      <c r="BL126"/>
      <c r="BM126"/>
      <c r="BN126"/>
      <c r="BO126"/>
      <c r="BP126"/>
      <c r="BQ126" s="55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H126" s="55"/>
      <c r="CI126"/>
      <c r="CJ126" s="16"/>
      <c r="CK126" s="16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F126" s="55"/>
      <c r="DX126" s="28"/>
    </row>
    <row r="127" spans="1:128" s="19" customFormat="1" ht="16" customHeight="1">
      <c r="A127" s="18"/>
      <c r="B127" s="17"/>
      <c r="C127" s="16"/>
      <c r="D127" s="16"/>
      <c r="E127" s="16"/>
      <c r="F127" s="16"/>
      <c r="G127" s="16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/>
      <c r="U127"/>
      <c r="V127"/>
      <c r="W127"/>
      <c r="X127"/>
      <c r="Y127"/>
      <c r="Z127" s="16"/>
      <c r="AA127" s="16"/>
      <c r="AB127" s="55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S127" s="55"/>
      <c r="AT127"/>
      <c r="AU127" s="41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/>
      <c r="BJ127"/>
      <c r="BK127"/>
      <c r="BL127"/>
      <c r="BM127"/>
      <c r="BN127"/>
      <c r="BO127"/>
      <c r="BP127"/>
      <c r="BQ127" s="55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H127" s="55"/>
      <c r="CI127"/>
      <c r="CJ127" s="16"/>
      <c r="CK127" s="16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F127" s="55"/>
      <c r="DX127" s="28"/>
    </row>
    <row r="128" spans="1:128" s="19" customFormat="1" ht="16" customHeight="1">
      <c r="A128" s="18"/>
      <c r="B128" s="17"/>
      <c r="C128" s="16"/>
      <c r="D128" s="16"/>
      <c r="E128" s="16"/>
      <c r="F128" s="16"/>
      <c r="G128" s="16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/>
      <c r="U128"/>
      <c r="V128"/>
      <c r="W128"/>
      <c r="X128"/>
      <c r="Y128"/>
      <c r="Z128" s="16"/>
      <c r="AA128" s="16"/>
      <c r="AB128" s="55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S128" s="55"/>
      <c r="AT128"/>
      <c r="AU128" s="41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/>
      <c r="BJ128"/>
      <c r="BK128"/>
      <c r="BL128"/>
      <c r="BM128"/>
      <c r="BN128"/>
      <c r="BO128"/>
      <c r="BP128"/>
      <c r="BQ128" s="55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H128" s="55"/>
      <c r="CI128"/>
      <c r="CJ128" s="16"/>
      <c r="CK128" s="16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F128" s="55"/>
      <c r="DX128" s="28"/>
    </row>
    <row r="129" spans="1:128" s="19" customFormat="1" ht="16" customHeight="1">
      <c r="A129" s="18"/>
      <c r="B129" s="17"/>
      <c r="C129" s="16"/>
      <c r="D129" s="16"/>
      <c r="E129" s="16"/>
      <c r="F129" s="16"/>
      <c r="G129" s="16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/>
      <c r="U129"/>
      <c r="V129"/>
      <c r="W129"/>
      <c r="X129"/>
      <c r="Y129"/>
      <c r="Z129" s="16"/>
      <c r="AA129" s="16"/>
      <c r="AB129" s="55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S129" s="55"/>
      <c r="AT129"/>
      <c r="AU129" s="41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/>
      <c r="BJ129"/>
      <c r="BK129"/>
      <c r="BL129"/>
      <c r="BM129"/>
      <c r="BN129"/>
      <c r="BO129"/>
      <c r="BP129"/>
      <c r="BQ129" s="55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H129" s="55"/>
      <c r="CI129"/>
      <c r="CJ129" s="16"/>
      <c r="CK129" s="16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F129" s="55"/>
      <c r="DX129" s="28"/>
    </row>
    <row r="130" spans="1:128" s="19" customFormat="1" ht="16" customHeight="1">
      <c r="A130" s="18"/>
      <c r="B130" s="17"/>
      <c r="C130" s="16"/>
      <c r="D130" s="16"/>
      <c r="E130" s="16"/>
      <c r="F130" s="16"/>
      <c r="G130" s="16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/>
      <c r="U130"/>
      <c r="V130"/>
      <c r="W130"/>
      <c r="X130"/>
      <c r="Y130"/>
      <c r="Z130" s="16"/>
      <c r="AA130" s="16"/>
      <c r="AB130" s="55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S130" s="55"/>
      <c r="AT130"/>
      <c r="AU130" s="41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/>
      <c r="BJ130"/>
      <c r="BK130"/>
      <c r="BL130"/>
      <c r="BM130"/>
      <c r="BN130"/>
      <c r="BO130"/>
      <c r="BP130"/>
      <c r="BQ130" s="55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H130" s="55"/>
      <c r="CI130"/>
      <c r="CJ130" s="16"/>
      <c r="CK130" s="16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F130" s="55"/>
      <c r="DX130" s="28"/>
    </row>
    <row r="131" spans="1:128" s="19" customFormat="1" ht="16" customHeight="1">
      <c r="A131" s="18"/>
      <c r="B131" s="17"/>
      <c r="C131" s="16"/>
      <c r="D131" s="16"/>
      <c r="E131" s="16"/>
      <c r="F131" s="16"/>
      <c r="G131" s="16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/>
      <c r="U131"/>
      <c r="V131"/>
      <c r="W131"/>
      <c r="X131"/>
      <c r="Y131"/>
      <c r="Z131" s="16"/>
      <c r="AA131" s="16"/>
      <c r="AB131" s="55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S131" s="55"/>
      <c r="AT131"/>
      <c r="AU131" s="41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/>
      <c r="BJ131"/>
      <c r="BK131"/>
      <c r="BL131"/>
      <c r="BM131"/>
      <c r="BN131"/>
      <c r="BO131"/>
      <c r="BP131"/>
      <c r="BQ131" s="55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H131" s="55"/>
      <c r="CI131"/>
      <c r="CJ131" s="16"/>
      <c r="CK131" s="16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F131" s="55"/>
      <c r="DX131" s="28"/>
    </row>
    <row r="132" spans="1:128" s="19" customFormat="1" ht="16" customHeight="1">
      <c r="A132" s="18"/>
      <c r="B132" s="17"/>
      <c r="C132" s="16"/>
      <c r="D132" s="16"/>
      <c r="E132" s="16"/>
      <c r="F132" s="16"/>
      <c r="G132" s="16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/>
      <c r="U132"/>
      <c r="V132"/>
      <c r="W132"/>
      <c r="X132"/>
      <c r="Y132"/>
      <c r="Z132" s="16"/>
      <c r="AA132" s="16"/>
      <c r="AB132" s="55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S132" s="55"/>
      <c r="AT132"/>
      <c r="AU132" s="41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/>
      <c r="BJ132"/>
      <c r="BK132"/>
      <c r="BL132"/>
      <c r="BM132"/>
      <c r="BN132"/>
      <c r="BO132"/>
      <c r="BP132"/>
      <c r="BQ132" s="55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H132" s="55"/>
      <c r="CI132"/>
      <c r="CJ132" s="16"/>
      <c r="CK132" s="16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F132" s="55"/>
      <c r="DX132" s="28"/>
    </row>
    <row r="133" spans="1:128" s="19" customFormat="1" ht="16" customHeight="1">
      <c r="A133" s="18"/>
      <c r="B133" s="17"/>
      <c r="C133" s="16"/>
      <c r="D133" s="16"/>
      <c r="E133" s="16"/>
      <c r="F133" s="16"/>
      <c r="G133" s="16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/>
      <c r="U133"/>
      <c r="V133"/>
      <c r="W133"/>
      <c r="X133"/>
      <c r="Y133"/>
      <c r="Z133" s="16"/>
      <c r="AA133" s="16"/>
      <c r="AB133" s="55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S133" s="55"/>
      <c r="AT133"/>
      <c r="AU133" s="41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/>
      <c r="BJ133"/>
      <c r="BK133"/>
      <c r="BL133"/>
      <c r="BM133"/>
      <c r="BN133"/>
      <c r="BO133"/>
      <c r="BP133"/>
      <c r="BQ133" s="55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H133" s="55"/>
      <c r="CI133"/>
      <c r="CJ133" s="16"/>
      <c r="CK133" s="16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F133" s="55"/>
      <c r="DX133" s="28"/>
    </row>
    <row r="134" spans="1:128" s="19" customFormat="1" ht="16" customHeight="1">
      <c r="A134" s="18"/>
      <c r="B134" s="17"/>
      <c r="C134" s="16"/>
      <c r="D134" s="16"/>
      <c r="E134" s="16"/>
      <c r="F134" s="16"/>
      <c r="G134" s="16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/>
      <c r="U134"/>
      <c r="V134"/>
      <c r="W134"/>
      <c r="X134"/>
      <c r="Y134"/>
      <c r="Z134" s="16"/>
      <c r="AA134" s="16"/>
      <c r="AB134" s="55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S134" s="55"/>
      <c r="AT134"/>
      <c r="AU134" s="41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/>
      <c r="BJ134"/>
      <c r="BK134"/>
      <c r="BL134"/>
      <c r="BM134"/>
      <c r="BN134"/>
      <c r="BO134"/>
      <c r="BP134"/>
      <c r="BQ134" s="55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H134" s="55"/>
      <c r="CI134"/>
      <c r="CJ134" s="16"/>
      <c r="CK134" s="16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F134" s="55"/>
      <c r="DX134" s="28"/>
    </row>
    <row r="135" spans="1:128" s="19" customFormat="1" ht="16" customHeight="1">
      <c r="A135" s="18"/>
      <c r="B135" s="17"/>
      <c r="C135" s="16"/>
      <c r="D135" s="16"/>
      <c r="E135" s="16"/>
      <c r="F135" s="16"/>
      <c r="G135" s="16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/>
      <c r="U135"/>
      <c r="V135"/>
      <c r="W135"/>
      <c r="X135"/>
      <c r="Y135"/>
      <c r="Z135" s="16"/>
      <c r="AA135" s="16"/>
      <c r="AB135" s="5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S135" s="55"/>
      <c r="AT135"/>
      <c r="AU135" s="41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/>
      <c r="BJ135"/>
      <c r="BK135"/>
      <c r="BL135"/>
      <c r="BM135"/>
      <c r="BN135"/>
      <c r="BO135"/>
      <c r="BP135"/>
      <c r="BQ135" s="5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H135" s="55"/>
      <c r="CI135"/>
      <c r="CJ135" s="16"/>
      <c r="CK135" s="16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F135" s="55"/>
      <c r="DX135" s="28"/>
    </row>
    <row r="136" spans="1:128" s="19" customFormat="1" ht="16" customHeight="1">
      <c r="A136" s="18"/>
      <c r="B136" s="17"/>
      <c r="C136" s="16"/>
      <c r="D136" s="16"/>
      <c r="E136" s="16"/>
      <c r="F136" s="16"/>
      <c r="G136" s="16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/>
      <c r="U136"/>
      <c r="V136"/>
      <c r="W136"/>
      <c r="X136"/>
      <c r="Y136"/>
      <c r="Z136" s="16"/>
      <c r="AA136" s="16"/>
      <c r="AB136" s="55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S136" s="55"/>
      <c r="AT136"/>
      <c r="AU136" s="41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/>
      <c r="BJ136"/>
      <c r="BK136"/>
      <c r="BL136"/>
      <c r="BM136"/>
      <c r="BN136"/>
      <c r="BO136"/>
      <c r="BP136"/>
      <c r="BQ136" s="55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H136" s="55"/>
      <c r="CI136"/>
      <c r="CJ136" s="16"/>
      <c r="CK136" s="16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F136" s="55"/>
      <c r="DX136" s="28"/>
    </row>
    <row r="137" spans="1:128" s="19" customFormat="1" ht="16" customHeight="1">
      <c r="A137" s="18"/>
      <c r="B137" s="17"/>
      <c r="C137" s="16"/>
      <c r="D137" s="16"/>
      <c r="E137" s="16"/>
      <c r="F137" s="16"/>
      <c r="G137" s="16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/>
      <c r="U137"/>
      <c r="V137"/>
      <c r="W137"/>
      <c r="X137"/>
      <c r="Y137"/>
      <c r="Z137" s="16"/>
      <c r="AA137" s="16"/>
      <c r="AB137" s="55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S137" s="55"/>
      <c r="AT137"/>
      <c r="AU137" s="41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/>
      <c r="BJ137"/>
      <c r="BK137"/>
      <c r="BL137"/>
      <c r="BM137"/>
      <c r="BN137"/>
      <c r="BO137"/>
      <c r="BP137"/>
      <c r="BQ137" s="55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H137" s="55"/>
      <c r="CI137"/>
      <c r="CJ137" s="16"/>
      <c r="CK137" s="16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F137" s="55"/>
      <c r="DX137" s="28"/>
    </row>
    <row r="138" spans="1:128" s="19" customFormat="1" ht="16" customHeight="1">
      <c r="A138" s="18"/>
      <c r="B138" s="17"/>
      <c r="C138" s="16"/>
      <c r="D138" s="16"/>
      <c r="E138" s="16"/>
      <c r="F138" s="16"/>
      <c r="G138" s="16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/>
      <c r="U138"/>
      <c r="V138"/>
      <c r="W138"/>
      <c r="X138"/>
      <c r="Y138"/>
      <c r="Z138" s="16"/>
      <c r="AA138" s="16"/>
      <c r="AB138" s="55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S138" s="55"/>
      <c r="AT138"/>
      <c r="AU138" s="41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/>
      <c r="BJ138"/>
      <c r="BK138"/>
      <c r="BL138"/>
      <c r="BM138"/>
      <c r="BN138"/>
      <c r="BO138"/>
      <c r="BP138"/>
      <c r="BQ138" s="55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H138" s="55"/>
      <c r="CI138"/>
      <c r="CJ138" s="16"/>
      <c r="CK138" s="16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F138" s="55"/>
      <c r="DX138" s="28"/>
    </row>
    <row r="139" spans="1:128" s="19" customFormat="1" ht="16" customHeight="1">
      <c r="A139" s="18"/>
      <c r="B139" s="17"/>
      <c r="C139" s="16"/>
      <c r="D139" s="16"/>
      <c r="E139" s="16"/>
      <c r="F139" s="16"/>
      <c r="G139" s="16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/>
      <c r="U139"/>
      <c r="V139"/>
      <c r="W139"/>
      <c r="X139"/>
      <c r="Y139"/>
      <c r="Z139" s="16"/>
      <c r="AA139" s="16"/>
      <c r="AB139" s="55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S139" s="55"/>
      <c r="AT139"/>
      <c r="AU139" s="41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/>
      <c r="BJ139"/>
      <c r="BK139"/>
      <c r="BL139"/>
      <c r="BM139"/>
      <c r="BN139"/>
      <c r="BO139"/>
      <c r="BP139"/>
      <c r="BQ139" s="55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H139" s="55"/>
      <c r="CI139"/>
      <c r="CJ139" s="16"/>
      <c r="CK139" s="16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F139" s="55"/>
      <c r="DX139" s="28"/>
    </row>
    <row r="140" spans="1:128" s="19" customFormat="1" ht="16" customHeight="1">
      <c r="A140" s="18"/>
      <c r="B140" s="17"/>
      <c r="C140" s="16"/>
      <c r="D140" s="16"/>
      <c r="E140" s="16"/>
      <c r="F140" s="16"/>
      <c r="G140" s="16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/>
      <c r="U140"/>
      <c r="V140"/>
      <c r="W140"/>
      <c r="X140"/>
      <c r="Y140"/>
      <c r="Z140" s="16"/>
      <c r="AA140" s="16"/>
      <c r="AB140" s="55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S140" s="55"/>
      <c r="AT140"/>
      <c r="AU140" s="41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/>
      <c r="BJ140"/>
      <c r="BK140"/>
      <c r="BL140"/>
      <c r="BM140"/>
      <c r="BN140"/>
      <c r="BO140"/>
      <c r="BP140"/>
      <c r="BQ140" s="55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H140" s="55"/>
      <c r="CI140"/>
      <c r="CJ140" s="16"/>
      <c r="CK140" s="16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F140" s="55"/>
      <c r="DX140" s="28"/>
    </row>
    <row r="141" spans="1:128" s="19" customFormat="1" ht="16" customHeight="1">
      <c r="A141" s="18"/>
      <c r="B141" s="17"/>
      <c r="C141" s="16"/>
      <c r="D141" s="16"/>
      <c r="E141" s="16"/>
      <c r="F141" s="16"/>
      <c r="G141" s="16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/>
      <c r="U141"/>
      <c r="V141"/>
      <c r="W141"/>
      <c r="X141"/>
      <c r="Y141"/>
      <c r="Z141" s="16"/>
      <c r="AA141" s="16"/>
      <c r="AB141" s="55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S141" s="55"/>
      <c r="AT141"/>
      <c r="AU141" s="41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/>
      <c r="BJ141"/>
      <c r="BK141"/>
      <c r="BL141"/>
      <c r="BM141"/>
      <c r="BN141"/>
      <c r="BO141"/>
      <c r="BP141"/>
      <c r="BQ141" s="55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H141" s="55"/>
      <c r="CI141"/>
      <c r="CJ141" s="16"/>
      <c r="CK141" s="16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F141" s="55"/>
      <c r="DX141" s="28"/>
    </row>
    <row r="142" spans="1:128" s="19" customFormat="1" ht="16" customHeight="1">
      <c r="A142" s="18"/>
      <c r="B142" s="17"/>
      <c r="C142" s="16"/>
      <c r="D142" s="16"/>
      <c r="E142" s="16"/>
      <c r="F142" s="16"/>
      <c r="G142" s="16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/>
      <c r="U142"/>
      <c r="V142"/>
      <c r="W142"/>
      <c r="X142"/>
      <c r="Y142"/>
      <c r="Z142" s="16"/>
      <c r="AA142" s="16"/>
      <c r="AB142" s="55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S142" s="55"/>
      <c r="AT142"/>
      <c r="AU142" s="41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/>
      <c r="BJ142"/>
      <c r="BK142"/>
      <c r="BL142"/>
      <c r="BM142"/>
      <c r="BN142"/>
      <c r="BO142"/>
      <c r="BP142"/>
      <c r="BQ142" s="55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H142" s="55"/>
      <c r="CI142"/>
      <c r="CJ142" s="16"/>
      <c r="CK142" s="16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F142" s="55"/>
      <c r="DX142" s="28"/>
    </row>
    <row r="143" spans="1:128" s="19" customFormat="1" ht="16" customHeight="1">
      <c r="A143" s="18"/>
      <c r="B143" s="17"/>
      <c r="C143" s="16"/>
      <c r="D143" s="16"/>
      <c r="E143" s="16"/>
      <c r="F143" s="16"/>
      <c r="G143" s="16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/>
      <c r="U143"/>
      <c r="V143"/>
      <c r="W143"/>
      <c r="X143"/>
      <c r="Y143"/>
      <c r="Z143" s="16"/>
      <c r="AA143" s="16"/>
      <c r="AB143" s="55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S143" s="55"/>
      <c r="AT143"/>
      <c r="AU143" s="41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/>
      <c r="BJ143"/>
      <c r="BK143"/>
      <c r="BL143"/>
      <c r="BM143"/>
      <c r="BN143"/>
      <c r="BO143"/>
      <c r="BP143"/>
      <c r="BQ143" s="55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H143" s="55"/>
      <c r="CI143"/>
      <c r="CJ143" s="16"/>
      <c r="CK143" s="16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F143" s="55"/>
      <c r="DX143" s="28"/>
    </row>
    <row r="144" spans="1:128" s="19" customFormat="1" ht="16" customHeight="1">
      <c r="A144" s="18"/>
      <c r="B144" s="17"/>
      <c r="C144" s="16"/>
      <c r="D144" s="16"/>
      <c r="E144" s="16"/>
      <c r="F144" s="16"/>
      <c r="G144" s="1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/>
      <c r="U144"/>
      <c r="V144"/>
      <c r="W144"/>
      <c r="X144"/>
      <c r="Y144"/>
      <c r="Z144" s="16"/>
      <c r="AA144" s="16"/>
      <c r="AB144" s="55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S144" s="55"/>
      <c r="AT144"/>
      <c r="AU144" s="41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/>
      <c r="BJ144"/>
      <c r="BK144"/>
      <c r="BL144"/>
      <c r="BM144"/>
      <c r="BN144"/>
      <c r="BO144"/>
      <c r="BP144"/>
      <c r="BQ144" s="55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H144" s="55"/>
      <c r="CI144"/>
      <c r="CJ144" s="16"/>
      <c r="CK144" s="16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F144" s="55"/>
      <c r="DX144" s="28"/>
    </row>
    <row r="145" spans="1:128" s="19" customFormat="1" ht="16" customHeight="1">
      <c r="A145" s="18"/>
      <c r="B145" s="17"/>
      <c r="C145" s="16"/>
      <c r="D145" s="16"/>
      <c r="E145" s="16"/>
      <c r="F145" s="16"/>
      <c r="G145" s="16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/>
      <c r="U145"/>
      <c r="V145"/>
      <c r="W145"/>
      <c r="X145"/>
      <c r="Y145"/>
      <c r="Z145" s="16"/>
      <c r="AA145" s="16"/>
      <c r="AB145" s="5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S145" s="55"/>
      <c r="AT145"/>
      <c r="AU145" s="41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/>
      <c r="BJ145"/>
      <c r="BK145"/>
      <c r="BL145"/>
      <c r="BM145"/>
      <c r="BN145"/>
      <c r="BO145"/>
      <c r="BP145"/>
      <c r="BQ145" s="5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H145" s="55"/>
      <c r="CI145"/>
      <c r="CJ145" s="16"/>
      <c r="CK145" s="16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F145" s="55"/>
      <c r="DX145" s="28"/>
    </row>
    <row r="146" spans="1:128" s="19" customFormat="1" ht="16" customHeight="1">
      <c r="A146" s="18"/>
      <c r="B146" s="17"/>
      <c r="C146" s="16"/>
      <c r="D146" s="16"/>
      <c r="E146" s="16"/>
      <c r="F146" s="16"/>
      <c r="G146" s="16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/>
      <c r="U146"/>
      <c r="V146"/>
      <c r="W146"/>
      <c r="X146"/>
      <c r="Y146"/>
      <c r="Z146" s="16"/>
      <c r="AA146" s="16"/>
      <c r="AB146" s="55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S146" s="55"/>
      <c r="AT146"/>
      <c r="AU146" s="41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/>
      <c r="BJ146"/>
      <c r="BK146"/>
      <c r="BL146"/>
      <c r="BM146"/>
      <c r="BN146"/>
      <c r="BO146"/>
      <c r="BP146"/>
      <c r="BQ146" s="55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H146" s="55"/>
      <c r="CI146"/>
      <c r="CJ146" s="16"/>
      <c r="CK146" s="16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F146" s="55"/>
      <c r="DX146" s="28"/>
    </row>
    <row r="147" spans="1:128" s="19" customFormat="1" ht="16" customHeight="1">
      <c r="A147" s="18"/>
      <c r="B147" s="17"/>
      <c r="C147" s="16"/>
      <c r="D147" s="16"/>
      <c r="E147" s="16"/>
      <c r="F147" s="16"/>
      <c r="G147" s="16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/>
      <c r="U147"/>
      <c r="V147"/>
      <c r="W147"/>
      <c r="X147"/>
      <c r="Y147"/>
      <c r="Z147" s="16"/>
      <c r="AA147" s="16"/>
      <c r="AB147" s="55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S147" s="55"/>
      <c r="AT147"/>
      <c r="AU147" s="41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/>
      <c r="BJ147"/>
      <c r="BK147"/>
      <c r="BL147"/>
      <c r="BM147"/>
      <c r="BN147"/>
      <c r="BO147"/>
      <c r="BP147"/>
      <c r="BQ147" s="55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H147" s="55"/>
      <c r="CI147"/>
      <c r="CJ147" s="16"/>
      <c r="CK147" s="16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F147" s="55"/>
      <c r="DX147" s="28"/>
    </row>
    <row r="148" spans="1:128" s="19" customFormat="1" ht="16" customHeight="1">
      <c r="A148" s="18"/>
      <c r="B148" s="17"/>
      <c r="C148" s="16"/>
      <c r="D148" s="16"/>
      <c r="E148" s="16"/>
      <c r="F148" s="16"/>
      <c r="G148" s="16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/>
      <c r="U148"/>
      <c r="V148"/>
      <c r="W148"/>
      <c r="X148"/>
      <c r="Y148"/>
      <c r="Z148" s="16"/>
      <c r="AA148" s="16"/>
      <c r="AB148" s="55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S148" s="55"/>
      <c r="AT148"/>
      <c r="AU148" s="41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/>
      <c r="BJ148"/>
      <c r="BK148"/>
      <c r="BL148"/>
      <c r="BM148"/>
      <c r="BN148"/>
      <c r="BO148"/>
      <c r="BP148"/>
      <c r="BQ148" s="55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H148" s="55"/>
      <c r="CI148"/>
      <c r="CJ148" s="16"/>
      <c r="CK148" s="16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F148" s="55"/>
      <c r="DX148" s="28"/>
    </row>
    <row r="149" spans="1:128" s="19" customFormat="1" ht="16" customHeight="1">
      <c r="A149" s="18"/>
      <c r="B149" s="17"/>
      <c r="C149" s="16"/>
      <c r="D149" s="16"/>
      <c r="E149" s="16"/>
      <c r="F149" s="16"/>
      <c r="G149" s="16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/>
      <c r="U149"/>
      <c r="V149"/>
      <c r="W149"/>
      <c r="X149"/>
      <c r="Y149"/>
      <c r="Z149" s="16"/>
      <c r="AA149" s="16"/>
      <c r="AB149" s="55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S149" s="55"/>
      <c r="AT149"/>
      <c r="AU149" s="41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/>
      <c r="BJ149"/>
      <c r="BK149"/>
      <c r="BL149"/>
      <c r="BM149"/>
      <c r="BN149"/>
      <c r="BO149"/>
      <c r="BP149"/>
      <c r="BQ149" s="55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H149" s="55"/>
      <c r="CI149"/>
      <c r="CJ149" s="16"/>
      <c r="CK149" s="16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F149" s="55"/>
      <c r="DX149" s="28"/>
    </row>
    <row r="150" spans="1:128" s="19" customFormat="1" ht="16" customHeight="1">
      <c r="A150" s="18"/>
      <c r="B150" s="17"/>
      <c r="C150" s="16"/>
      <c r="D150" s="16"/>
      <c r="E150" s="16"/>
      <c r="F150" s="16"/>
      <c r="G150" s="16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/>
      <c r="U150"/>
      <c r="V150"/>
      <c r="W150"/>
      <c r="X150"/>
      <c r="Y150"/>
      <c r="Z150" s="16"/>
      <c r="AA150" s="16"/>
      <c r="AB150" s="55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S150" s="55"/>
      <c r="AT150"/>
      <c r="AU150" s="41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/>
      <c r="BJ150"/>
      <c r="BK150"/>
      <c r="BL150"/>
      <c r="BM150"/>
      <c r="BN150"/>
      <c r="BO150"/>
      <c r="BP150"/>
      <c r="BQ150" s="55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H150" s="55"/>
      <c r="CI150"/>
      <c r="CJ150" s="16"/>
      <c r="CK150" s="16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F150" s="55"/>
      <c r="DX150" s="28"/>
    </row>
    <row r="151" spans="1:128" s="19" customFormat="1" ht="16" customHeight="1">
      <c r="A151" s="18"/>
      <c r="B151" s="17"/>
      <c r="C151" s="16"/>
      <c r="D151" s="16"/>
      <c r="E151" s="16"/>
      <c r="F151" s="16"/>
      <c r="G151" s="16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/>
      <c r="U151"/>
      <c r="V151"/>
      <c r="W151"/>
      <c r="X151"/>
      <c r="Y151"/>
      <c r="Z151" s="16"/>
      <c r="AA151" s="16"/>
      <c r="AB151" s="55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S151" s="55"/>
      <c r="AT151"/>
      <c r="AU151" s="41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/>
      <c r="BJ151"/>
      <c r="BK151"/>
      <c r="BL151"/>
      <c r="BM151"/>
      <c r="BN151"/>
      <c r="BO151"/>
      <c r="BP151"/>
      <c r="BQ151" s="55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H151" s="55"/>
      <c r="CI151"/>
      <c r="CJ151" s="16"/>
      <c r="CK151" s="16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F151" s="55"/>
      <c r="DX151" s="28"/>
    </row>
    <row r="152" spans="1:128" s="19" customFormat="1" ht="16" customHeight="1">
      <c r="A152" s="18"/>
      <c r="B152" s="17"/>
      <c r="C152" s="16"/>
      <c r="D152" s="16"/>
      <c r="E152" s="16"/>
      <c r="F152" s="16"/>
      <c r="G152" s="16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/>
      <c r="U152"/>
      <c r="V152"/>
      <c r="W152"/>
      <c r="X152"/>
      <c r="Y152"/>
      <c r="Z152" s="16"/>
      <c r="AA152" s="16"/>
      <c r="AB152" s="55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S152" s="55"/>
      <c r="AT152"/>
      <c r="AU152" s="41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/>
      <c r="BJ152"/>
      <c r="BK152"/>
      <c r="BL152"/>
      <c r="BM152"/>
      <c r="BN152"/>
      <c r="BO152"/>
      <c r="BP152"/>
      <c r="BQ152" s="55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H152" s="55"/>
      <c r="CI152"/>
      <c r="CJ152" s="16"/>
      <c r="CK152" s="16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F152" s="55"/>
      <c r="DX152" s="28"/>
    </row>
    <row r="153" spans="1:128" s="19" customFormat="1" ht="16" customHeight="1">
      <c r="A153" s="18"/>
      <c r="B153" s="17"/>
      <c r="C153" s="16"/>
      <c r="D153" s="16"/>
      <c r="E153" s="16"/>
      <c r="F153" s="16"/>
      <c r="G153" s="16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/>
      <c r="U153"/>
      <c r="V153"/>
      <c r="W153"/>
      <c r="X153"/>
      <c r="Y153"/>
      <c r="Z153" s="16"/>
      <c r="AA153" s="16"/>
      <c r="AB153" s="55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S153" s="55"/>
      <c r="AT153"/>
      <c r="AU153" s="41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/>
      <c r="BJ153"/>
      <c r="BK153"/>
      <c r="BL153"/>
      <c r="BM153"/>
      <c r="BN153"/>
      <c r="BO153"/>
      <c r="BP153"/>
      <c r="BQ153" s="55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H153" s="55"/>
      <c r="CI153"/>
      <c r="CJ153" s="16"/>
      <c r="CK153" s="16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F153" s="55"/>
      <c r="DX153" s="28"/>
    </row>
    <row r="154" spans="1:128" s="19" customFormat="1" ht="16" customHeight="1">
      <c r="A154" s="18"/>
      <c r="B154" s="17"/>
      <c r="C154" s="16"/>
      <c r="D154" s="16"/>
      <c r="E154" s="16"/>
      <c r="F154" s="16"/>
      <c r="G154" s="16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/>
      <c r="U154"/>
      <c r="V154"/>
      <c r="W154"/>
      <c r="X154"/>
      <c r="Y154"/>
      <c r="Z154" s="16"/>
      <c r="AA154" s="16"/>
      <c r="AB154" s="55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S154" s="55"/>
      <c r="AT154"/>
      <c r="AU154" s="41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/>
      <c r="BJ154"/>
      <c r="BK154"/>
      <c r="BL154"/>
      <c r="BM154"/>
      <c r="BN154"/>
      <c r="BO154"/>
      <c r="BP154"/>
      <c r="BQ154" s="55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H154" s="55"/>
      <c r="CI154"/>
      <c r="CJ154" s="16"/>
      <c r="CK154" s="16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F154" s="55"/>
      <c r="DX154" s="28"/>
    </row>
    <row r="155" spans="1:128" s="19" customFormat="1" ht="16" customHeight="1">
      <c r="A155" s="18"/>
      <c r="B155" s="17"/>
      <c r="C155" s="16"/>
      <c r="D155" s="16"/>
      <c r="E155" s="16"/>
      <c r="F155" s="16"/>
      <c r="G155" s="16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/>
      <c r="U155"/>
      <c r="V155"/>
      <c r="W155"/>
      <c r="X155"/>
      <c r="Y155"/>
      <c r="Z155" s="16"/>
      <c r="AA155" s="16"/>
      <c r="AB155" s="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S155" s="55"/>
      <c r="AT155"/>
      <c r="AU155" s="41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/>
      <c r="BJ155"/>
      <c r="BK155"/>
      <c r="BL155"/>
      <c r="BM155"/>
      <c r="BN155"/>
      <c r="BO155"/>
      <c r="BP155"/>
      <c r="BQ155" s="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H155" s="55"/>
      <c r="CI155"/>
      <c r="CJ155" s="16"/>
      <c r="CK155" s="16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F155" s="55"/>
      <c r="DX155" s="28"/>
    </row>
    <row r="156" spans="1:128" s="19" customFormat="1" ht="16" customHeight="1">
      <c r="A156" s="18"/>
      <c r="B156" s="17"/>
      <c r="C156" s="16"/>
      <c r="D156" s="16"/>
      <c r="E156" s="16"/>
      <c r="F156" s="16"/>
      <c r="G156" s="16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/>
      <c r="U156"/>
      <c r="V156"/>
      <c r="W156"/>
      <c r="X156"/>
      <c r="Y156"/>
      <c r="Z156" s="16"/>
      <c r="AA156" s="16"/>
      <c r="AB156" s="55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S156" s="55"/>
      <c r="AT156"/>
      <c r="AU156" s="41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/>
      <c r="BJ156"/>
      <c r="BK156"/>
      <c r="BL156"/>
      <c r="BM156"/>
      <c r="BN156"/>
      <c r="BO156"/>
      <c r="BP156"/>
      <c r="BQ156" s="55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H156" s="55"/>
      <c r="CI156"/>
      <c r="CJ156" s="16"/>
      <c r="CK156" s="16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F156" s="55"/>
      <c r="DX156" s="28"/>
    </row>
    <row r="157" spans="1:128" s="19" customFormat="1" ht="16" customHeight="1">
      <c r="A157" s="18"/>
      <c r="B157" s="17"/>
      <c r="C157" s="16"/>
      <c r="D157" s="16"/>
      <c r="E157" s="16"/>
      <c r="F157" s="16"/>
      <c r="G157" s="16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/>
      <c r="U157"/>
      <c r="V157"/>
      <c r="W157"/>
      <c r="X157"/>
      <c r="Y157"/>
      <c r="Z157" s="16"/>
      <c r="AA157" s="16"/>
      <c r="AB157" s="55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S157" s="55"/>
      <c r="AT157"/>
      <c r="AU157" s="41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/>
      <c r="BJ157"/>
      <c r="BK157"/>
      <c r="BL157"/>
      <c r="BM157"/>
      <c r="BN157"/>
      <c r="BO157"/>
      <c r="BP157"/>
      <c r="BQ157" s="55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H157" s="55"/>
      <c r="CI157"/>
      <c r="CJ157" s="16"/>
      <c r="CK157" s="16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F157" s="55"/>
      <c r="DX157" s="28"/>
    </row>
    <row r="158" spans="1:128" s="19" customFormat="1" ht="16" customHeight="1">
      <c r="A158" s="18"/>
      <c r="B158" s="17"/>
      <c r="C158" s="16"/>
      <c r="D158" s="16"/>
      <c r="E158" s="16"/>
      <c r="F158" s="16"/>
      <c r="G158" s="16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/>
      <c r="U158"/>
      <c r="V158"/>
      <c r="W158"/>
      <c r="X158"/>
      <c r="Y158"/>
      <c r="Z158" s="16"/>
      <c r="AA158" s="16"/>
      <c r="AB158" s="55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S158" s="55"/>
      <c r="AT158"/>
      <c r="AU158" s="41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/>
      <c r="BJ158"/>
      <c r="BK158"/>
      <c r="BL158"/>
      <c r="BM158"/>
      <c r="BN158"/>
      <c r="BO158"/>
      <c r="BP158"/>
      <c r="BQ158" s="55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H158" s="55"/>
      <c r="CI158"/>
      <c r="CJ158" s="16"/>
      <c r="CK158" s="16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F158" s="55"/>
      <c r="DX158" s="28"/>
    </row>
    <row r="159" spans="1:128" s="19" customFormat="1" ht="16" customHeight="1">
      <c r="A159" s="18"/>
      <c r="B159" s="17"/>
      <c r="C159" s="16"/>
      <c r="D159" s="16"/>
      <c r="E159" s="16"/>
      <c r="F159" s="16"/>
      <c r="G159" s="16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/>
      <c r="U159"/>
      <c r="V159"/>
      <c r="W159"/>
      <c r="X159"/>
      <c r="Y159"/>
      <c r="Z159" s="16"/>
      <c r="AA159" s="16"/>
      <c r="AB159" s="55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S159" s="55"/>
      <c r="AT159"/>
      <c r="AU159" s="41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/>
      <c r="BJ159"/>
      <c r="BK159"/>
      <c r="BL159"/>
      <c r="BM159"/>
      <c r="BN159"/>
      <c r="BO159"/>
      <c r="BP159"/>
      <c r="BQ159" s="55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H159" s="55"/>
      <c r="CI159"/>
      <c r="CJ159" s="16"/>
      <c r="CK159" s="16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F159" s="55"/>
      <c r="DX159" s="28"/>
    </row>
    <row r="160" spans="1:128" s="19" customFormat="1" ht="16" customHeight="1">
      <c r="A160" s="18"/>
      <c r="B160" s="17"/>
      <c r="C160" s="16"/>
      <c r="D160" s="16"/>
      <c r="E160" s="16"/>
      <c r="F160" s="16"/>
      <c r="G160" s="16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/>
      <c r="U160"/>
      <c r="V160"/>
      <c r="W160"/>
      <c r="X160"/>
      <c r="Y160"/>
      <c r="Z160" s="16"/>
      <c r="AA160" s="16"/>
      <c r="AB160" s="55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S160" s="55"/>
      <c r="AT160"/>
      <c r="AU160" s="41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/>
      <c r="BJ160"/>
      <c r="BK160"/>
      <c r="BL160"/>
      <c r="BM160"/>
      <c r="BN160"/>
      <c r="BO160"/>
      <c r="BP160"/>
      <c r="BQ160" s="55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H160" s="55"/>
      <c r="CI160"/>
      <c r="CJ160" s="16"/>
      <c r="CK160" s="16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F160" s="55"/>
      <c r="DX160" s="28"/>
    </row>
    <row r="161" spans="1:128" s="19" customFormat="1" ht="16" customHeight="1">
      <c r="A161" s="18"/>
      <c r="B161" s="17"/>
      <c r="C161" s="16"/>
      <c r="D161" s="16"/>
      <c r="E161" s="16"/>
      <c r="F161" s="16"/>
      <c r="G161" s="16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/>
      <c r="U161"/>
      <c r="V161"/>
      <c r="W161"/>
      <c r="X161"/>
      <c r="Y161"/>
      <c r="Z161" s="16"/>
      <c r="AA161" s="16"/>
      <c r="AB161" s="55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S161" s="55"/>
      <c r="AT161"/>
      <c r="AU161" s="41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/>
      <c r="BJ161"/>
      <c r="BK161"/>
      <c r="BL161"/>
      <c r="BM161"/>
      <c r="BN161"/>
      <c r="BO161"/>
      <c r="BP161"/>
      <c r="BQ161" s="55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H161" s="55"/>
      <c r="CI161"/>
      <c r="CJ161" s="16"/>
      <c r="CK161" s="16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F161" s="55"/>
      <c r="DX161" s="28"/>
    </row>
    <row r="162" spans="1:128" s="19" customFormat="1" ht="16" customHeight="1">
      <c r="A162" s="18"/>
      <c r="B162" s="17"/>
      <c r="C162" s="16"/>
      <c r="D162" s="16"/>
      <c r="E162" s="16"/>
      <c r="F162" s="16"/>
      <c r="G162" s="16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/>
      <c r="U162"/>
      <c r="V162"/>
      <c r="W162"/>
      <c r="X162"/>
      <c r="Y162"/>
      <c r="Z162" s="16"/>
      <c r="AA162" s="16"/>
      <c r="AB162" s="55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S162" s="55"/>
      <c r="AT162"/>
      <c r="AU162" s="41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/>
      <c r="BJ162"/>
      <c r="BK162"/>
      <c r="BL162"/>
      <c r="BM162"/>
      <c r="BN162"/>
      <c r="BO162"/>
      <c r="BP162"/>
      <c r="BQ162" s="55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H162" s="55"/>
      <c r="CI162"/>
      <c r="CJ162" s="16"/>
      <c r="CK162" s="16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F162" s="55"/>
      <c r="DX162" s="28"/>
    </row>
    <row r="163" spans="1:128" s="19" customFormat="1" ht="16" customHeight="1">
      <c r="A163" s="18"/>
      <c r="B163" s="17"/>
      <c r="C163" s="16"/>
      <c r="D163" s="16"/>
      <c r="E163" s="16"/>
      <c r="F163" s="16"/>
      <c r="G163" s="16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/>
      <c r="U163"/>
      <c r="V163"/>
      <c r="W163"/>
      <c r="X163"/>
      <c r="Y163"/>
      <c r="Z163" s="16"/>
      <c r="AA163" s="16"/>
      <c r="AB163" s="55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S163" s="55"/>
      <c r="AT163"/>
      <c r="AU163" s="41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/>
      <c r="BJ163"/>
      <c r="BK163"/>
      <c r="BL163"/>
      <c r="BM163"/>
      <c r="BN163"/>
      <c r="BO163"/>
      <c r="BP163"/>
      <c r="BQ163" s="55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H163" s="55"/>
      <c r="CI163"/>
      <c r="CJ163" s="16"/>
      <c r="CK163" s="16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F163" s="55"/>
      <c r="DX163" s="28"/>
    </row>
    <row r="164" spans="1:128" s="19" customFormat="1" ht="16" customHeight="1">
      <c r="A164" s="18"/>
      <c r="B164" s="17"/>
      <c r="C164" s="16"/>
      <c r="D164" s="16"/>
      <c r="E164" s="16"/>
      <c r="F164" s="16"/>
      <c r="G164" s="16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/>
      <c r="U164"/>
      <c r="V164"/>
      <c r="W164"/>
      <c r="X164"/>
      <c r="Y164"/>
      <c r="Z164" s="16"/>
      <c r="AA164" s="16"/>
      <c r="AB164" s="55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S164" s="55"/>
      <c r="AT164"/>
      <c r="AU164" s="41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/>
      <c r="BJ164"/>
      <c r="BK164"/>
      <c r="BL164"/>
      <c r="BM164"/>
      <c r="BN164"/>
      <c r="BO164"/>
      <c r="BP164"/>
      <c r="BQ164" s="55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H164" s="55"/>
      <c r="CI164"/>
      <c r="CJ164" s="16"/>
      <c r="CK164" s="16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F164" s="55"/>
      <c r="DX164" s="28"/>
    </row>
    <row r="165" spans="1:128" s="19" customFormat="1" ht="16" customHeight="1">
      <c r="A165" s="18"/>
      <c r="B165" s="17"/>
      <c r="C165" s="16"/>
      <c r="D165" s="16"/>
      <c r="E165" s="16"/>
      <c r="F165" s="16"/>
      <c r="G165" s="16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/>
      <c r="U165"/>
      <c r="V165"/>
      <c r="W165"/>
      <c r="X165"/>
      <c r="Y165"/>
      <c r="Z165" s="16"/>
      <c r="AA165" s="16"/>
      <c r="AB165" s="5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S165" s="55"/>
      <c r="AT165"/>
      <c r="AU165" s="41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/>
      <c r="BJ165"/>
      <c r="BK165"/>
      <c r="BL165"/>
      <c r="BM165"/>
      <c r="BN165"/>
      <c r="BO165"/>
      <c r="BP165"/>
      <c r="BQ165" s="5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H165" s="55"/>
      <c r="CI165"/>
      <c r="CJ165" s="16"/>
      <c r="CK165" s="16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F165" s="55"/>
      <c r="DX165" s="28"/>
    </row>
    <row r="166" spans="1:128" s="19" customFormat="1" ht="16" customHeight="1">
      <c r="A166" s="18"/>
      <c r="B166" s="17"/>
      <c r="C166" s="16"/>
      <c r="D166" s="16"/>
      <c r="E166" s="16"/>
      <c r="F166" s="16"/>
      <c r="G166" s="16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/>
      <c r="U166"/>
      <c r="V166"/>
      <c r="W166"/>
      <c r="X166"/>
      <c r="Y166"/>
      <c r="Z166" s="16"/>
      <c r="AA166" s="16"/>
      <c r="AB166" s="55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S166" s="55"/>
      <c r="AT166"/>
      <c r="AU166" s="41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/>
      <c r="BJ166"/>
      <c r="BK166"/>
      <c r="BL166"/>
      <c r="BM166"/>
      <c r="BN166"/>
      <c r="BO166"/>
      <c r="BP166"/>
      <c r="BQ166" s="55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H166" s="55"/>
      <c r="CI166"/>
      <c r="CJ166" s="16"/>
      <c r="CK166" s="16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F166" s="55"/>
      <c r="DX166" s="28"/>
    </row>
    <row r="167" spans="1:128" s="19" customFormat="1" ht="16" customHeight="1">
      <c r="A167" s="18"/>
      <c r="B167" s="17"/>
      <c r="C167" s="16"/>
      <c r="D167" s="16"/>
      <c r="E167" s="16"/>
      <c r="F167" s="16"/>
      <c r="G167" s="16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/>
      <c r="U167"/>
      <c r="V167"/>
      <c r="W167"/>
      <c r="X167"/>
      <c r="Y167"/>
      <c r="Z167" s="16"/>
      <c r="AA167" s="16"/>
      <c r="AB167" s="55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S167" s="55"/>
      <c r="AT167"/>
      <c r="AU167" s="41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/>
      <c r="BJ167"/>
      <c r="BK167"/>
      <c r="BL167"/>
      <c r="BM167"/>
      <c r="BN167"/>
      <c r="BO167"/>
      <c r="BP167"/>
      <c r="BQ167" s="55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H167" s="55"/>
      <c r="CI167"/>
      <c r="CJ167" s="16"/>
      <c r="CK167" s="16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F167" s="55"/>
      <c r="DX167" s="28"/>
    </row>
    <row r="168" spans="1:128" s="19" customFormat="1" ht="16" customHeight="1">
      <c r="A168" s="18"/>
      <c r="B168" s="17"/>
      <c r="C168" s="16"/>
      <c r="D168" s="16"/>
      <c r="E168" s="16"/>
      <c r="F168" s="16"/>
      <c r="G168" s="16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/>
      <c r="U168"/>
      <c r="V168"/>
      <c r="W168"/>
      <c r="X168"/>
      <c r="Y168"/>
      <c r="Z168" s="16"/>
      <c r="AA168" s="16"/>
      <c r="AB168" s="55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S168" s="55"/>
      <c r="AT168"/>
      <c r="AU168" s="41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/>
      <c r="BJ168"/>
      <c r="BK168"/>
      <c r="BL168"/>
      <c r="BM168"/>
      <c r="BN168"/>
      <c r="BO168"/>
      <c r="BP168"/>
      <c r="BQ168" s="55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H168" s="55"/>
      <c r="CI168"/>
      <c r="CJ168" s="16"/>
      <c r="CK168" s="16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F168" s="55"/>
      <c r="DX168" s="28"/>
    </row>
    <row r="169" spans="1:128" s="19" customFormat="1" ht="16" customHeight="1">
      <c r="A169" s="18"/>
      <c r="B169" s="17"/>
      <c r="C169" s="16"/>
      <c r="D169" s="16"/>
      <c r="E169" s="16"/>
      <c r="F169" s="16"/>
      <c r="G169" s="16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/>
      <c r="U169"/>
      <c r="V169"/>
      <c r="W169"/>
      <c r="X169"/>
      <c r="Y169"/>
      <c r="Z169" s="16"/>
      <c r="AA169" s="16"/>
      <c r="AB169" s="55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S169" s="55"/>
      <c r="AT169"/>
      <c r="AU169" s="41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/>
      <c r="BJ169"/>
      <c r="BK169"/>
      <c r="BL169"/>
      <c r="BM169"/>
      <c r="BN169"/>
      <c r="BO169"/>
      <c r="BP169"/>
      <c r="BQ169" s="55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H169" s="55"/>
      <c r="CI169"/>
      <c r="CJ169" s="16"/>
      <c r="CK169" s="16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F169" s="55"/>
      <c r="DX169" s="28"/>
    </row>
    <row r="170" spans="1:128" s="19" customFormat="1" ht="16" customHeight="1">
      <c r="A170" s="18"/>
      <c r="B170" s="17"/>
      <c r="C170" s="16"/>
      <c r="D170" s="16"/>
      <c r="E170" s="16"/>
      <c r="F170" s="16"/>
      <c r="G170" s="16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/>
      <c r="U170"/>
      <c r="V170"/>
      <c r="W170"/>
      <c r="X170"/>
      <c r="Y170"/>
      <c r="Z170" s="16"/>
      <c r="AA170" s="16"/>
      <c r="AB170" s="55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S170" s="55"/>
      <c r="AT170"/>
      <c r="AU170" s="41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/>
      <c r="BJ170"/>
      <c r="BK170"/>
      <c r="BL170"/>
      <c r="BM170"/>
      <c r="BN170"/>
      <c r="BO170"/>
      <c r="BP170"/>
      <c r="BQ170" s="55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H170" s="55"/>
      <c r="CI170"/>
      <c r="CJ170" s="16"/>
      <c r="CK170" s="16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F170" s="55"/>
      <c r="DX170" s="28"/>
    </row>
    <row r="171" spans="1:128" s="19" customFormat="1" ht="16" customHeight="1">
      <c r="A171" s="18"/>
      <c r="B171" s="17"/>
      <c r="C171" s="16"/>
      <c r="D171" s="16"/>
      <c r="E171" s="16"/>
      <c r="F171" s="16"/>
      <c r="G171" s="16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/>
      <c r="U171"/>
      <c r="V171"/>
      <c r="W171"/>
      <c r="X171"/>
      <c r="Y171"/>
      <c r="Z171" s="16"/>
      <c r="AA171" s="16"/>
      <c r="AB171" s="55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S171" s="55"/>
      <c r="AT171"/>
      <c r="AU171" s="41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/>
      <c r="BJ171"/>
      <c r="BK171"/>
      <c r="BL171"/>
      <c r="BM171"/>
      <c r="BN171"/>
      <c r="BO171"/>
      <c r="BP171"/>
      <c r="BQ171" s="55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H171" s="55"/>
      <c r="CI171"/>
      <c r="CJ171" s="16"/>
      <c r="CK171" s="16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F171" s="55"/>
      <c r="DX171" s="28"/>
    </row>
    <row r="172" spans="1:128" s="19" customFormat="1" ht="16" customHeight="1">
      <c r="A172" s="18"/>
      <c r="B172" s="17"/>
      <c r="C172" s="16"/>
      <c r="D172" s="16"/>
      <c r="E172" s="16"/>
      <c r="F172" s="16"/>
      <c r="G172" s="16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/>
      <c r="U172"/>
      <c r="V172"/>
      <c r="W172"/>
      <c r="X172"/>
      <c r="Y172"/>
      <c r="Z172" s="16"/>
      <c r="AA172" s="16"/>
      <c r="AB172" s="55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S172" s="55"/>
      <c r="AT172"/>
      <c r="AU172" s="41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/>
      <c r="BJ172"/>
      <c r="BK172"/>
      <c r="BL172"/>
      <c r="BM172"/>
      <c r="BN172"/>
      <c r="BO172"/>
      <c r="BP172"/>
      <c r="BQ172" s="55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H172" s="55"/>
      <c r="CI172"/>
      <c r="CJ172" s="16"/>
      <c r="CK172" s="16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F172" s="55"/>
      <c r="DX172" s="28"/>
    </row>
    <row r="173" spans="1:128" s="19" customFormat="1" ht="16" customHeight="1">
      <c r="A173" s="18"/>
      <c r="B173" s="17"/>
      <c r="C173" s="16"/>
      <c r="D173" s="16"/>
      <c r="E173" s="16"/>
      <c r="F173" s="16"/>
      <c r="G173" s="16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/>
      <c r="U173"/>
      <c r="V173"/>
      <c r="W173"/>
      <c r="X173"/>
      <c r="Y173"/>
      <c r="Z173" s="16"/>
      <c r="AA173" s="16"/>
      <c r="AB173" s="55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S173" s="55"/>
      <c r="AT173"/>
      <c r="AU173" s="41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/>
      <c r="BJ173"/>
      <c r="BK173"/>
      <c r="BL173"/>
      <c r="BM173"/>
      <c r="BN173"/>
      <c r="BO173"/>
      <c r="BP173"/>
      <c r="BQ173" s="55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H173" s="55"/>
      <c r="CI173"/>
      <c r="CJ173" s="16"/>
      <c r="CK173" s="16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F173" s="55"/>
      <c r="DX173" s="28"/>
    </row>
    <row r="174" spans="1:128" s="19" customFormat="1" ht="16" customHeight="1">
      <c r="A174" s="18"/>
      <c r="B174" s="17"/>
      <c r="C174" s="16"/>
      <c r="D174" s="16"/>
      <c r="E174" s="16"/>
      <c r="F174" s="16"/>
      <c r="G174" s="1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/>
      <c r="U174"/>
      <c r="V174"/>
      <c r="W174"/>
      <c r="X174"/>
      <c r="Y174"/>
      <c r="Z174" s="16"/>
      <c r="AA174" s="16"/>
      <c r="AB174" s="55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S174" s="55"/>
      <c r="AT174"/>
      <c r="AU174" s="41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/>
      <c r="BJ174"/>
      <c r="BK174"/>
      <c r="BL174"/>
      <c r="BM174"/>
      <c r="BN174"/>
      <c r="BO174"/>
      <c r="BP174"/>
      <c r="BQ174" s="55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H174" s="55"/>
      <c r="CI174"/>
      <c r="CJ174" s="16"/>
      <c r="CK174" s="16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F174" s="55"/>
      <c r="DX174" s="28"/>
    </row>
    <row r="175" spans="1:128" s="19" customFormat="1" ht="16" customHeight="1">
      <c r="A175" s="18"/>
      <c r="B175" s="17"/>
      <c r="C175" s="16"/>
      <c r="D175" s="16"/>
      <c r="E175" s="16"/>
      <c r="F175" s="16"/>
      <c r="G175" s="16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/>
      <c r="U175"/>
      <c r="V175"/>
      <c r="W175"/>
      <c r="X175"/>
      <c r="Y175"/>
      <c r="Z175" s="16"/>
      <c r="AA175" s="16"/>
      <c r="AB175" s="5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S175" s="55"/>
      <c r="AT175"/>
      <c r="AU175" s="41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/>
      <c r="BJ175"/>
      <c r="BK175"/>
      <c r="BL175"/>
      <c r="BM175"/>
      <c r="BN175"/>
      <c r="BO175"/>
      <c r="BP175"/>
      <c r="BQ175" s="5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H175" s="55"/>
      <c r="CI175"/>
      <c r="CJ175" s="16"/>
      <c r="CK175" s="16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F175" s="55"/>
      <c r="DX175" s="28"/>
    </row>
    <row r="176" spans="1:128" s="19" customFormat="1" ht="16" customHeight="1">
      <c r="A176" s="18"/>
      <c r="B176" s="17"/>
      <c r="C176" s="16"/>
      <c r="D176" s="16"/>
      <c r="E176" s="16"/>
      <c r="F176" s="16"/>
      <c r="G176" s="16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/>
      <c r="U176"/>
      <c r="V176"/>
      <c r="W176"/>
      <c r="X176"/>
      <c r="Y176"/>
      <c r="Z176" s="16"/>
      <c r="AA176" s="16"/>
      <c r="AB176" s="55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S176" s="55"/>
      <c r="AT176"/>
      <c r="AU176" s="41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/>
      <c r="BJ176"/>
      <c r="BK176"/>
      <c r="BL176"/>
      <c r="BM176"/>
      <c r="BN176"/>
      <c r="BO176"/>
      <c r="BP176"/>
      <c r="BQ176" s="55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H176" s="55"/>
      <c r="CI176"/>
      <c r="CJ176" s="16"/>
      <c r="CK176" s="16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F176" s="55"/>
      <c r="DX176" s="28"/>
    </row>
    <row r="177" spans="1:128" s="19" customFormat="1" ht="16" customHeight="1">
      <c r="A177" s="18"/>
      <c r="B177" s="17"/>
      <c r="C177" s="16"/>
      <c r="D177" s="16"/>
      <c r="E177" s="16"/>
      <c r="F177" s="16"/>
      <c r="G177" s="16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/>
      <c r="U177"/>
      <c r="V177"/>
      <c r="W177"/>
      <c r="X177"/>
      <c r="Y177"/>
      <c r="Z177" s="16"/>
      <c r="AA177" s="16"/>
      <c r="AB177" s="55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S177" s="55"/>
      <c r="AT177"/>
      <c r="AU177" s="41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/>
      <c r="BJ177"/>
      <c r="BK177"/>
      <c r="BL177"/>
      <c r="BM177"/>
      <c r="BN177"/>
      <c r="BO177"/>
      <c r="BP177"/>
      <c r="BQ177" s="55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H177" s="55"/>
      <c r="CI177"/>
      <c r="CJ177" s="16"/>
      <c r="CK177" s="16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F177" s="55"/>
      <c r="DX177" s="28"/>
    </row>
    <row r="178" spans="1:128" s="19" customFormat="1" ht="16" customHeight="1">
      <c r="A178" s="18"/>
      <c r="B178" s="17"/>
      <c r="C178" s="16"/>
      <c r="D178" s="16"/>
      <c r="E178" s="16"/>
      <c r="F178" s="16"/>
      <c r="G178" s="16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/>
      <c r="U178"/>
      <c r="V178"/>
      <c r="W178"/>
      <c r="X178"/>
      <c r="Y178"/>
      <c r="Z178" s="16"/>
      <c r="AA178" s="16"/>
      <c r="AB178" s="55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S178" s="55"/>
      <c r="AT178"/>
      <c r="AU178" s="41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/>
      <c r="BJ178"/>
      <c r="BK178"/>
      <c r="BL178"/>
      <c r="BM178"/>
      <c r="BN178"/>
      <c r="BO178"/>
      <c r="BP178"/>
      <c r="BQ178" s="55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H178" s="55"/>
      <c r="CI178"/>
      <c r="CJ178" s="16"/>
      <c r="CK178" s="16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F178" s="55"/>
      <c r="DX178" s="28"/>
    </row>
    <row r="179" spans="1:128" s="19" customFormat="1" ht="16" customHeight="1">
      <c r="A179" s="18"/>
      <c r="B179" s="17"/>
      <c r="C179" s="16"/>
      <c r="D179" s="16"/>
      <c r="E179" s="16"/>
      <c r="F179" s="16"/>
      <c r="G179" s="16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/>
      <c r="U179"/>
      <c r="V179"/>
      <c r="W179"/>
      <c r="X179"/>
      <c r="Y179"/>
      <c r="Z179" s="16"/>
      <c r="AA179" s="16"/>
      <c r="AB179" s="55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S179" s="55"/>
      <c r="AT179"/>
      <c r="AU179" s="41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/>
      <c r="BJ179"/>
      <c r="BK179"/>
      <c r="BL179"/>
      <c r="BM179"/>
      <c r="BN179"/>
      <c r="BO179"/>
      <c r="BP179"/>
      <c r="BQ179" s="55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H179" s="55"/>
      <c r="CI179"/>
      <c r="CJ179" s="16"/>
      <c r="CK179" s="16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F179" s="55"/>
      <c r="DX179" s="28"/>
    </row>
    <row r="180" spans="1:128" s="19" customFormat="1" ht="16" customHeight="1">
      <c r="A180" s="18"/>
      <c r="B180" s="17"/>
      <c r="C180" s="16"/>
      <c r="D180" s="16"/>
      <c r="E180" s="16"/>
      <c r="F180" s="16"/>
      <c r="G180" s="16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/>
      <c r="U180"/>
      <c r="V180"/>
      <c r="W180"/>
      <c r="X180"/>
      <c r="Y180"/>
      <c r="Z180" s="16"/>
      <c r="AA180" s="16"/>
      <c r="AB180" s="55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S180" s="55"/>
      <c r="AT180"/>
      <c r="AU180" s="41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/>
      <c r="BJ180"/>
      <c r="BK180"/>
      <c r="BL180"/>
      <c r="BM180"/>
      <c r="BN180"/>
      <c r="BO180"/>
      <c r="BP180"/>
      <c r="BQ180" s="55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H180" s="55"/>
      <c r="CI180"/>
      <c r="CJ180" s="16"/>
      <c r="CK180" s="16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F180" s="55"/>
      <c r="DX180" s="28"/>
    </row>
    <row r="181" spans="1:128" s="19" customFormat="1" ht="16" customHeight="1">
      <c r="A181" s="18"/>
      <c r="B181" s="17"/>
      <c r="C181" s="16"/>
      <c r="D181" s="16"/>
      <c r="E181" s="16"/>
      <c r="F181" s="16"/>
      <c r="G181" s="16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/>
      <c r="U181"/>
      <c r="V181"/>
      <c r="W181"/>
      <c r="X181"/>
      <c r="Y181"/>
      <c r="Z181" s="16"/>
      <c r="AA181" s="16"/>
      <c r="AB181" s="55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S181" s="55"/>
      <c r="AT181"/>
      <c r="AU181" s="41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/>
      <c r="BJ181"/>
      <c r="BK181"/>
      <c r="BL181"/>
      <c r="BM181"/>
      <c r="BN181"/>
      <c r="BO181"/>
      <c r="BP181"/>
      <c r="BQ181" s="55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H181" s="55"/>
      <c r="CI181"/>
      <c r="CJ181" s="16"/>
      <c r="CK181" s="16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F181" s="55"/>
      <c r="DX181" s="28"/>
    </row>
    <row r="182" spans="1:128" s="19" customFormat="1" ht="16" customHeight="1">
      <c r="A182" s="18"/>
      <c r="B182" s="17"/>
      <c r="C182" s="16"/>
      <c r="D182" s="16"/>
      <c r="E182" s="16"/>
      <c r="F182" s="16"/>
      <c r="G182" s="16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/>
      <c r="U182"/>
      <c r="V182"/>
      <c r="W182"/>
      <c r="X182"/>
      <c r="Y182"/>
      <c r="Z182" s="16"/>
      <c r="AA182" s="16"/>
      <c r="AB182" s="55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S182" s="55"/>
      <c r="AT182"/>
      <c r="AU182" s="41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/>
      <c r="BJ182"/>
      <c r="BK182"/>
      <c r="BL182"/>
      <c r="BM182"/>
      <c r="BN182"/>
      <c r="BO182"/>
      <c r="BP182"/>
      <c r="BQ182" s="55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H182" s="55"/>
      <c r="CI182"/>
      <c r="CJ182" s="16"/>
      <c r="CK182" s="16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F182" s="55"/>
      <c r="DX182" s="28"/>
    </row>
    <row r="183" spans="1:128" s="19" customFormat="1" ht="16" customHeight="1">
      <c r="A183" s="18"/>
      <c r="B183" s="17"/>
      <c r="C183" s="16"/>
      <c r="D183" s="16"/>
      <c r="E183" s="16"/>
      <c r="F183" s="16"/>
      <c r="G183" s="16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/>
      <c r="U183"/>
      <c r="V183"/>
      <c r="W183"/>
      <c r="X183"/>
      <c r="Y183"/>
      <c r="Z183" s="16"/>
      <c r="AA183" s="16"/>
      <c r="AB183" s="55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S183" s="55"/>
      <c r="AT183"/>
      <c r="AU183" s="41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/>
      <c r="BJ183"/>
      <c r="BK183"/>
      <c r="BL183"/>
      <c r="BM183"/>
      <c r="BN183"/>
      <c r="BO183"/>
      <c r="BP183"/>
      <c r="BQ183" s="55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H183" s="55"/>
      <c r="CI183"/>
      <c r="CJ183" s="16"/>
      <c r="CK183" s="16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F183" s="55"/>
      <c r="DX183" s="28"/>
    </row>
    <row r="184" spans="1:128" s="19" customFormat="1" ht="16" customHeight="1">
      <c r="A184" s="18"/>
      <c r="B184" s="17"/>
      <c r="C184" s="16"/>
      <c r="D184" s="16"/>
      <c r="E184" s="16"/>
      <c r="F184" s="16"/>
      <c r="G184" s="16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/>
      <c r="U184"/>
      <c r="V184"/>
      <c r="W184"/>
      <c r="X184"/>
      <c r="Y184"/>
      <c r="Z184" s="16"/>
      <c r="AA184" s="16"/>
      <c r="AB184" s="55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S184" s="55"/>
      <c r="AT184"/>
      <c r="AU184" s="41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/>
      <c r="BJ184"/>
      <c r="BK184"/>
      <c r="BL184"/>
      <c r="BM184"/>
      <c r="BN184"/>
      <c r="BO184"/>
      <c r="BP184"/>
      <c r="BQ184" s="55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H184" s="55"/>
      <c r="CI184"/>
      <c r="CJ184" s="16"/>
      <c r="CK184" s="16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F184" s="55"/>
      <c r="DX184" s="28"/>
    </row>
    <row r="185" spans="1:128" s="19" customFormat="1" ht="16" customHeight="1">
      <c r="A185" s="18"/>
      <c r="B185" s="17"/>
      <c r="C185" s="16"/>
      <c r="D185" s="16"/>
      <c r="E185" s="16"/>
      <c r="F185" s="16"/>
      <c r="G185" s="16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/>
      <c r="U185"/>
      <c r="V185"/>
      <c r="W185"/>
      <c r="X185"/>
      <c r="Y185"/>
      <c r="Z185" s="16"/>
      <c r="AA185" s="16"/>
      <c r="AB185" s="5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S185" s="55"/>
      <c r="AT185"/>
      <c r="AU185" s="41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/>
      <c r="BJ185"/>
      <c r="BK185"/>
      <c r="BL185"/>
      <c r="BM185"/>
      <c r="BN185"/>
      <c r="BO185"/>
      <c r="BP185"/>
      <c r="BQ185" s="5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H185" s="55"/>
      <c r="CI185"/>
      <c r="CJ185" s="16"/>
      <c r="CK185" s="16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F185" s="55"/>
      <c r="DX185" s="28"/>
    </row>
    <row r="186" spans="1:128" s="19" customFormat="1" ht="16" customHeight="1">
      <c r="A186" s="18"/>
      <c r="B186" s="17"/>
      <c r="C186" s="16"/>
      <c r="D186" s="16"/>
      <c r="E186" s="16"/>
      <c r="F186" s="16"/>
      <c r="G186" s="16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/>
      <c r="U186"/>
      <c r="V186"/>
      <c r="W186"/>
      <c r="X186"/>
      <c r="Y186"/>
      <c r="Z186" s="16"/>
      <c r="AA186" s="16"/>
      <c r="AB186" s="55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S186" s="55"/>
      <c r="AT186"/>
      <c r="AU186" s="41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/>
      <c r="BJ186"/>
      <c r="BK186"/>
      <c r="BL186"/>
      <c r="BM186"/>
      <c r="BN186"/>
      <c r="BO186"/>
      <c r="BP186"/>
      <c r="BQ186" s="55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H186" s="55"/>
      <c r="CI186"/>
      <c r="CJ186" s="16"/>
      <c r="CK186" s="16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F186" s="55"/>
      <c r="DX186" s="28"/>
    </row>
    <row r="187" spans="1:128" s="19" customFormat="1" ht="16" customHeight="1">
      <c r="A187" s="18"/>
      <c r="B187" s="17"/>
      <c r="C187" s="16"/>
      <c r="D187" s="16"/>
      <c r="E187" s="16"/>
      <c r="F187" s="16"/>
      <c r="G187" s="16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/>
      <c r="U187"/>
      <c r="V187"/>
      <c r="W187"/>
      <c r="X187"/>
      <c r="Y187"/>
      <c r="Z187" s="16"/>
      <c r="AA187" s="16"/>
      <c r="AB187" s="55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S187" s="55"/>
      <c r="AT187"/>
      <c r="AU187" s="41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/>
      <c r="BJ187"/>
      <c r="BK187"/>
      <c r="BL187"/>
      <c r="BM187"/>
      <c r="BN187"/>
      <c r="BO187"/>
      <c r="BP187"/>
      <c r="BQ187" s="55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H187" s="55"/>
      <c r="CI187"/>
      <c r="CJ187" s="16"/>
      <c r="CK187" s="16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F187" s="55"/>
      <c r="DX187" s="28"/>
    </row>
    <row r="188" spans="1:128" s="19" customFormat="1" ht="16" customHeight="1">
      <c r="A188" s="18"/>
      <c r="B188" s="17"/>
      <c r="C188" s="16"/>
      <c r="D188" s="16"/>
      <c r="E188" s="16"/>
      <c r="F188" s="16"/>
      <c r="G188" s="16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/>
      <c r="U188"/>
      <c r="V188"/>
      <c r="W188"/>
      <c r="X188"/>
      <c r="Y188"/>
      <c r="Z188" s="16"/>
      <c r="AA188" s="16"/>
      <c r="AB188" s="55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S188" s="55"/>
      <c r="AT188"/>
      <c r="AU188" s="41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/>
      <c r="BJ188"/>
      <c r="BK188"/>
      <c r="BL188"/>
      <c r="BM188"/>
      <c r="BN188"/>
      <c r="BO188"/>
      <c r="BP188"/>
      <c r="BQ188" s="55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H188" s="55"/>
      <c r="CI188"/>
      <c r="CJ188" s="16"/>
      <c r="CK188" s="16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F188" s="55"/>
      <c r="DX188" s="28"/>
    </row>
    <row r="189" spans="1:128" s="19" customFormat="1" ht="16" customHeight="1">
      <c r="A189" s="18"/>
      <c r="B189" s="17"/>
      <c r="C189" s="16"/>
      <c r="D189" s="16"/>
      <c r="E189" s="16"/>
      <c r="F189" s="16"/>
      <c r="G189" s="16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/>
      <c r="U189"/>
      <c r="V189"/>
      <c r="W189"/>
      <c r="X189"/>
      <c r="Y189"/>
      <c r="Z189" s="16"/>
      <c r="AA189" s="16"/>
      <c r="AB189" s="55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S189" s="55"/>
      <c r="AT189"/>
      <c r="AU189" s="41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/>
      <c r="BJ189"/>
      <c r="BK189"/>
      <c r="BL189"/>
      <c r="BM189"/>
      <c r="BN189"/>
      <c r="BO189"/>
      <c r="BP189"/>
      <c r="BQ189" s="55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H189" s="55"/>
      <c r="CI189"/>
      <c r="CJ189" s="16"/>
      <c r="CK189" s="16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F189" s="55"/>
      <c r="DX189" s="28"/>
    </row>
    <row r="190" spans="1:128" s="19" customFormat="1" ht="16" customHeight="1">
      <c r="A190" s="18"/>
      <c r="B190" s="17"/>
      <c r="C190" s="16"/>
      <c r="D190" s="16"/>
      <c r="E190" s="16"/>
      <c r="F190" s="16"/>
      <c r="G190" s="16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/>
      <c r="U190"/>
      <c r="V190"/>
      <c r="W190"/>
      <c r="X190"/>
      <c r="Y190"/>
      <c r="Z190" s="16"/>
      <c r="AA190" s="16"/>
      <c r="AB190" s="55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S190" s="55"/>
      <c r="AT190"/>
      <c r="AU190" s="41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/>
      <c r="BJ190"/>
      <c r="BK190"/>
      <c r="BL190"/>
      <c r="BM190"/>
      <c r="BN190"/>
      <c r="BO190"/>
      <c r="BP190"/>
      <c r="BQ190" s="55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H190" s="55"/>
      <c r="CI190"/>
      <c r="CJ190" s="16"/>
      <c r="CK190" s="16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F190" s="55"/>
      <c r="DX190" s="28"/>
    </row>
    <row r="191" spans="1:128" s="19" customFormat="1" ht="16" customHeight="1">
      <c r="A191" s="18"/>
      <c r="B191" s="17"/>
      <c r="C191" s="16"/>
      <c r="D191" s="16"/>
      <c r="E191" s="16"/>
      <c r="F191" s="16"/>
      <c r="G191" s="16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/>
      <c r="U191"/>
      <c r="V191"/>
      <c r="W191"/>
      <c r="X191"/>
      <c r="Y191"/>
      <c r="Z191" s="16"/>
      <c r="AA191" s="16"/>
      <c r="AB191" s="55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S191" s="55"/>
      <c r="AT191"/>
      <c r="AU191" s="41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/>
      <c r="BJ191"/>
      <c r="BK191"/>
      <c r="BL191"/>
      <c r="BM191"/>
      <c r="BN191"/>
      <c r="BO191"/>
      <c r="BP191"/>
      <c r="BQ191" s="55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H191" s="55"/>
      <c r="CI191"/>
      <c r="CJ191" s="16"/>
      <c r="CK191" s="16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F191" s="55"/>
      <c r="DX191" s="28"/>
    </row>
    <row r="192" spans="1:128" s="19" customFormat="1" ht="16" customHeight="1">
      <c r="A192" s="18"/>
      <c r="B192" s="17"/>
      <c r="C192" s="16"/>
      <c r="D192" s="16"/>
      <c r="E192" s="16"/>
      <c r="F192" s="16"/>
      <c r="G192" s="16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/>
      <c r="U192"/>
      <c r="V192"/>
      <c r="W192"/>
      <c r="X192"/>
      <c r="Y192"/>
      <c r="Z192" s="16"/>
      <c r="AA192" s="16"/>
      <c r="AB192" s="55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S192" s="55"/>
      <c r="AT192"/>
      <c r="AU192" s="41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/>
      <c r="BJ192"/>
      <c r="BK192"/>
      <c r="BL192"/>
      <c r="BM192"/>
      <c r="BN192"/>
      <c r="BO192"/>
      <c r="BP192"/>
      <c r="BQ192" s="55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H192" s="55"/>
      <c r="CI192"/>
      <c r="CJ192" s="16"/>
      <c r="CK192" s="16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F192" s="55"/>
      <c r="DX192" s="28"/>
    </row>
    <row r="193" spans="1:128" s="19" customFormat="1" ht="16" customHeight="1">
      <c r="A193" s="18"/>
      <c r="B193" s="17"/>
      <c r="C193" s="16"/>
      <c r="D193" s="16"/>
      <c r="E193" s="16"/>
      <c r="F193" s="16"/>
      <c r="G193" s="16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/>
      <c r="U193"/>
      <c r="V193"/>
      <c r="W193"/>
      <c r="X193"/>
      <c r="Y193"/>
      <c r="Z193" s="16"/>
      <c r="AA193" s="16"/>
      <c r="AB193" s="55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S193" s="55"/>
      <c r="AT193"/>
      <c r="AU193" s="41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/>
      <c r="BJ193"/>
      <c r="BK193"/>
      <c r="BL193"/>
      <c r="BM193"/>
      <c r="BN193"/>
      <c r="BO193"/>
      <c r="BP193"/>
      <c r="BQ193" s="55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H193" s="55"/>
      <c r="CI193"/>
      <c r="CJ193" s="16"/>
      <c r="CK193" s="16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F193" s="55"/>
      <c r="DX193" s="28"/>
    </row>
    <row r="194" spans="1:128" s="19" customFormat="1" ht="16" customHeight="1">
      <c r="A194" s="18"/>
      <c r="B194" s="17"/>
      <c r="C194" s="16"/>
      <c r="D194" s="16"/>
      <c r="E194" s="16"/>
      <c r="F194" s="16"/>
      <c r="G194" s="16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/>
      <c r="U194"/>
      <c r="V194"/>
      <c r="W194"/>
      <c r="X194"/>
      <c r="Y194"/>
      <c r="Z194" s="16"/>
      <c r="AA194" s="16"/>
      <c r="AB194" s="55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S194" s="55"/>
      <c r="AT194"/>
      <c r="AU194" s="41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/>
      <c r="BJ194"/>
      <c r="BK194"/>
      <c r="BL194"/>
      <c r="BM194"/>
      <c r="BN194"/>
      <c r="BO194"/>
      <c r="BP194"/>
      <c r="BQ194" s="55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H194" s="55"/>
      <c r="CI194"/>
      <c r="CJ194" s="16"/>
      <c r="CK194" s="16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F194" s="55"/>
      <c r="DX194" s="28"/>
    </row>
    <row r="195" spans="1:128" s="19" customFormat="1" ht="16" customHeight="1">
      <c r="A195" s="18"/>
      <c r="B195" s="17"/>
      <c r="C195" s="16"/>
      <c r="D195" s="16"/>
      <c r="E195" s="16"/>
      <c r="F195" s="16"/>
      <c r="G195" s="16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/>
      <c r="U195"/>
      <c r="V195"/>
      <c r="W195"/>
      <c r="X195"/>
      <c r="Y195"/>
      <c r="Z195" s="16"/>
      <c r="AA195" s="16"/>
      <c r="AB195" s="5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S195" s="55"/>
      <c r="AT195"/>
      <c r="AU195" s="41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/>
      <c r="BJ195"/>
      <c r="BK195"/>
      <c r="BL195"/>
      <c r="BM195"/>
      <c r="BN195"/>
      <c r="BO195"/>
      <c r="BP195"/>
      <c r="BQ195" s="5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H195" s="55"/>
      <c r="CI195"/>
      <c r="CJ195" s="16"/>
      <c r="CK195" s="16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F195" s="55"/>
      <c r="DX195" s="28"/>
    </row>
    <row r="196" spans="1:128" s="19" customFormat="1" ht="16" customHeight="1">
      <c r="A196" s="18"/>
      <c r="B196" s="17"/>
      <c r="C196" s="16"/>
      <c r="D196" s="16"/>
      <c r="E196" s="16"/>
      <c r="F196" s="16"/>
      <c r="G196" s="16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/>
      <c r="U196"/>
      <c r="V196"/>
      <c r="W196"/>
      <c r="X196"/>
      <c r="Y196"/>
      <c r="Z196" s="16"/>
      <c r="AA196" s="16"/>
      <c r="AB196" s="5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S196" s="55"/>
      <c r="AT196"/>
      <c r="AU196" s="41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/>
      <c r="BJ196"/>
      <c r="BK196"/>
      <c r="BL196"/>
      <c r="BM196"/>
      <c r="BN196"/>
      <c r="BO196"/>
      <c r="BP196"/>
      <c r="BQ196" s="55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H196" s="55"/>
      <c r="CI196"/>
      <c r="CJ196" s="16"/>
      <c r="CK196" s="16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F196" s="55"/>
      <c r="DX196" s="28"/>
    </row>
    <row r="197" spans="1:128" s="19" customFormat="1" ht="16" customHeight="1">
      <c r="A197" s="18"/>
      <c r="B197" s="17"/>
      <c r="C197" s="16"/>
      <c r="D197" s="16"/>
      <c r="E197" s="16"/>
      <c r="F197" s="16"/>
      <c r="G197" s="16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/>
      <c r="U197"/>
      <c r="V197"/>
      <c r="W197"/>
      <c r="X197"/>
      <c r="Y197"/>
      <c r="Z197" s="16"/>
      <c r="AA197" s="16"/>
      <c r="AB197" s="5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S197" s="55"/>
      <c r="AT197"/>
      <c r="AU197" s="41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/>
      <c r="BJ197"/>
      <c r="BK197"/>
      <c r="BL197"/>
      <c r="BM197"/>
      <c r="BN197"/>
      <c r="BO197"/>
      <c r="BP197"/>
      <c r="BQ197" s="55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H197" s="55"/>
      <c r="CI197"/>
      <c r="CJ197" s="16"/>
      <c r="CK197" s="16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F197" s="55"/>
      <c r="DX197" s="28"/>
    </row>
    <row r="198" spans="1:128" s="19" customFormat="1" ht="16" customHeight="1">
      <c r="A198" s="18"/>
      <c r="B198" s="17"/>
      <c r="C198" s="16"/>
      <c r="D198" s="16"/>
      <c r="E198" s="16"/>
      <c r="F198" s="16"/>
      <c r="G198" s="16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/>
      <c r="U198"/>
      <c r="V198"/>
      <c r="W198"/>
      <c r="X198"/>
      <c r="Y198"/>
      <c r="Z198" s="16"/>
      <c r="AA198" s="16"/>
      <c r="AB198" s="5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S198" s="55"/>
      <c r="AT198"/>
      <c r="AU198" s="41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/>
      <c r="BJ198"/>
      <c r="BK198"/>
      <c r="BL198"/>
      <c r="BM198"/>
      <c r="BN198"/>
      <c r="BO198"/>
      <c r="BP198"/>
      <c r="BQ198" s="55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H198" s="55"/>
      <c r="CI198"/>
      <c r="CJ198" s="16"/>
      <c r="CK198" s="16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F198" s="55"/>
      <c r="DX198" s="28"/>
    </row>
    <row r="199" spans="1:128" s="19" customFormat="1" ht="16" customHeight="1">
      <c r="A199" s="18"/>
      <c r="B199" s="17"/>
      <c r="C199" s="16"/>
      <c r="D199" s="16"/>
      <c r="E199" s="16"/>
      <c r="F199" s="16"/>
      <c r="G199" s="16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/>
      <c r="U199"/>
      <c r="V199"/>
      <c r="W199"/>
      <c r="X199"/>
      <c r="Y199"/>
      <c r="Z199" s="16"/>
      <c r="AA199" s="16"/>
      <c r="AB199" s="5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S199" s="55"/>
      <c r="AT199"/>
      <c r="AU199" s="41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/>
      <c r="BJ199"/>
      <c r="BK199"/>
      <c r="BL199"/>
      <c r="BM199"/>
      <c r="BN199"/>
      <c r="BO199"/>
      <c r="BP199"/>
      <c r="BQ199" s="55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H199" s="55"/>
      <c r="CI199"/>
      <c r="CJ199" s="16"/>
      <c r="CK199" s="16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F199" s="55"/>
      <c r="DX199" s="28"/>
    </row>
    <row r="200" spans="1:128" s="19" customFormat="1" ht="16" customHeight="1">
      <c r="A200" s="18"/>
      <c r="B200" s="17"/>
      <c r="C200" s="16"/>
      <c r="D200" s="16"/>
      <c r="E200" s="16"/>
      <c r="F200" s="16"/>
      <c r="G200" s="16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/>
      <c r="U200"/>
      <c r="V200"/>
      <c r="W200"/>
      <c r="X200"/>
      <c r="Y200"/>
      <c r="Z200" s="16"/>
      <c r="AA200" s="16"/>
      <c r="AB200" s="5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S200" s="55"/>
      <c r="AT200"/>
      <c r="AU200" s="41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/>
      <c r="BJ200"/>
      <c r="BK200"/>
      <c r="BL200"/>
      <c r="BM200"/>
      <c r="BN200"/>
      <c r="BO200"/>
      <c r="BP200"/>
      <c r="BQ200" s="55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H200" s="55"/>
      <c r="CI200"/>
      <c r="CJ200" s="16"/>
      <c r="CK200" s="16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F200" s="55"/>
      <c r="DX200" s="28"/>
    </row>
    <row r="201" spans="1:128" s="19" customFormat="1" ht="16" customHeight="1">
      <c r="A201" s="18"/>
      <c r="B201" s="17"/>
      <c r="C201" s="16"/>
      <c r="D201" s="16"/>
      <c r="E201" s="16"/>
      <c r="F201" s="16"/>
      <c r="G201" s="16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/>
      <c r="U201"/>
      <c r="V201"/>
      <c r="W201"/>
      <c r="X201"/>
      <c r="Y201"/>
      <c r="Z201" s="16"/>
      <c r="AA201" s="16"/>
      <c r="AB201" s="5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S201" s="55"/>
      <c r="AT201"/>
      <c r="AU201" s="41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/>
      <c r="BJ201"/>
      <c r="BK201"/>
      <c r="BL201"/>
      <c r="BM201"/>
      <c r="BN201"/>
      <c r="BO201"/>
      <c r="BP201"/>
      <c r="BQ201" s="55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H201" s="55"/>
      <c r="CI201"/>
      <c r="CJ201" s="16"/>
      <c r="CK201" s="16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F201" s="55"/>
      <c r="DX201" s="28"/>
    </row>
    <row r="202" spans="1:128" s="19" customFormat="1" ht="16" customHeight="1">
      <c r="A202" s="18"/>
      <c r="B202" s="17"/>
      <c r="C202" s="16"/>
      <c r="D202" s="16"/>
      <c r="E202" s="16"/>
      <c r="F202" s="16"/>
      <c r="G202" s="16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/>
      <c r="U202"/>
      <c r="V202"/>
      <c r="W202"/>
      <c r="X202"/>
      <c r="Y202"/>
      <c r="Z202" s="16"/>
      <c r="AA202" s="16"/>
      <c r="AB202" s="5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S202" s="55"/>
      <c r="AT202"/>
      <c r="AU202" s="41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/>
      <c r="BJ202"/>
      <c r="BK202"/>
      <c r="BL202"/>
      <c r="BM202"/>
      <c r="BN202"/>
      <c r="BO202"/>
      <c r="BP202"/>
      <c r="BQ202" s="55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H202" s="55"/>
      <c r="CI202"/>
      <c r="CJ202" s="16"/>
      <c r="CK202" s="16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F202" s="55"/>
      <c r="DX202" s="28"/>
    </row>
    <row r="203" spans="1:128" s="19" customFormat="1" ht="16" customHeight="1">
      <c r="A203" s="18"/>
      <c r="B203" s="17"/>
      <c r="C203" s="16"/>
      <c r="D203" s="16"/>
      <c r="E203" s="16"/>
      <c r="F203" s="16"/>
      <c r="G203" s="16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/>
      <c r="U203"/>
      <c r="V203"/>
      <c r="W203"/>
      <c r="X203"/>
      <c r="Y203"/>
      <c r="Z203" s="16"/>
      <c r="AA203" s="16"/>
      <c r="AB203" s="5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S203" s="55"/>
      <c r="AT203"/>
      <c r="AU203" s="41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/>
      <c r="BJ203"/>
      <c r="BK203"/>
      <c r="BL203"/>
      <c r="BM203"/>
      <c r="BN203"/>
      <c r="BO203"/>
      <c r="BP203"/>
      <c r="BQ203" s="55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H203" s="55"/>
      <c r="CI203"/>
      <c r="CJ203" s="16"/>
      <c r="CK203" s="16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F203" s="55"/>
      <c r="DX203" s="28"/>
    </row>
    <row r="204" spans="1:128" s="19" customFormat="1" ht="16" customHeight="1">
      <c r="A204" s="18"/>
      <c r="B204" s="17"/>
      <c r="C204" s="16"/>
      <c r="D204" s="16"/>
      <c r="E204" s="16"/>
      <c r="F204" s="16"/>
      <c r="G204" s="16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/>
      <c r="U204"/>
      <c r="V204"/>
      <c r="W204"/>
      <c r="X204"/>
      <c r="Y204"/>
      <c r="Z204" s="16"/>
      <c r="AA204" s="16"/>
      <c r="AB204" s="5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S204" s="55"/>
      <c r="AT204"/>
      <c r="AU204" s="41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/>
      <c r="BJ204"/>
      <c r="BK204"/>
      <c r="BL204"/>
      <c r="BM204"/>
      <c r="BN204"/>
      <c r="BO204"/>
      <c r="BP204"/>
      <c r="BQ204" s="55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H204" s="55"/>
      <c r="CI204"/>
      <c r="CJ204" s="16"/>
      <c r="CK204" s="16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F204" s="55"/>
      <c r="DX204" s="28"/>
    </row>
    <row r="205" spans="1:128" s="19" customFormat="1" ht="16" customHeight="1">
      <c r="A205" s="18"/>
      <c r="B205" s="17"/>
      <c r="C205" s="16"/>
      <c r="D205" s="16"/>
      <c r="E205" s="16"/>
      <c r="F205" s="16"/>
      <c r="G205" s="16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/>
      <c r="U205"/>
      <c r="V205"/>
      <c r="W205"/>
      <c r="X205"/>
      <c r="Y205"/>
      <c r="Z205" s="16"/>
      <c r="AA205" s="16"/>
      <c r="AB205" s="5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S205" s="55"/>
      <c r="AT205"/>
      <c r="AU205" s="41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/>
      <c r="BJ205"/>
      <c r="BK205"/>
      <c r="BL205"/>
      <c r="BM205"/>
      <c r="BN205"/>
      <c r="BO205"/>
      <c r="BP205"/>
      <c r="BQ205" s="5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H205" s="55"/>
      <c r="CI205"/>
      <c r="CJ205" s="16"/>
      <c r="CK205" s="16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F205" s="55"/>
      <c r="DX205" s="28"/>
    </row>
    <row r="206" spans="1:128" s="19" customFormat="1" ht="16" customHeight="1">
      <c r="A206" s="18"/>
      <c r="B206" s="17"/>
      <c r="C206" s="16"/>
      <c r="D206" s="16"/>
      <c r="E206" s="16"/>
      <c r="F206" s="16"/>
      <c r="G206" s="16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/>
      <c r="U206"/>
      <c r="V206"/>
      <c r="W206"/>
      <c r="X206"/>
      <c r="Y206"/>
      <c r="Z206" s="16"/>
      <c r="AA206" s="16"/>
      <c r="AB206" s="55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S206" s="55"/>
      <c r="AT206"/>
      <c r="AU206" s="41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/>
      <c r="BJ206"/>
      <c r="BK206"/>
      <c r="BL206"/>
      <c r="BM206"/>
      <c r="BN206"/>
      <c r="BO206"/>
      <c r="BP206"/>
      <c r="BQ206" s="55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H206" s="55"/>
      <c r="CI206"/>
      <c r="CJ206" s="16"/>
      <c r="CK206" s="16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F206" s="55"/>
      <c r="DX206" s="28"/>
    </row>
    <row r="207" spans="1:128" s="19" customFormat="1" ht="16" customHeight="1">
      <c r="A207" s="18"/>
      <c r="B207" s="17"/>
      <c r="C207" s="16"/>
      <c r="D207" s="16"/>
      <c r="E207" s="16"/>
      <c r="F207" s="16"/>
      <c r="G207" s="16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/>
      <c r="U207"/>
      <c r="V207"/>
      <c r="W207"/>
      <c r="X207"/>
      <c r="Y207"/>
      <c r="Z207" s="16"/>
      <c r="AA207" s="16"/>
      <c r="AB207" s="55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S207" s="55"/>
      <c r="AT207"/>
      <c r="AU207" s="41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/>
      <c r="BJ207"/>
      <c r="BK207"/>
      <c r="BL207"/>
      <c r="BM207"/>
      <c r="BN207"/>
      <c r="BO207"/>
      <c r="BP207"/>
      <c r="BQ207" s="55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H207" s="55"/>
      <c r="CI207"/>
      <c r="CJ207" s="16"/>
      <c r="CK207" s="16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F207" s="55"/>
      <c r="DX207" s="28"/>
    </row>
    <row r="208" spans="1:128" s="19" customFormat="1" ht="16" customHeight="1">
      <c r="A208" s="18"/>
      <c r="B208" s="17"/>
      <c r="C208" s="16"/>
      <c r="D208" s="16"/>
      <c r="E208" s="16"/>
      <c r="F208" s="16"/>
      <c r="G208" s="16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/>
      <c r="U208"/>
      <c r="V208"/>
      <c r="W208"/>
      <c r="X208"/>
      <c r="Y208"/>
      <c r="Z208" s="16"/>
      <c r="AA208" s="16"/>
      <c r="AB208" s="55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S208" s="55"/>
      <c r="AT208"/>
      <c r="AU208" s="41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/>
      <c r="BJ208"/>
      <c r="BK208"/>
      <c r="BL208"/>
      <c r="BM208"/>
      <c r="BN208"/>
      <c r="BO208"/>
      <c r="BP208"/>
      <c r="BQ208" s="55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H208" s="55"/>
      <c r="CI208"/>
      <c r="CJ208" s="16"/>
      <c r="CK208" s="16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F208" s="55"/>
      <c r="DX208" s="28"/>
    </row>
    <row r="209" spans="1:128" s="19" customFormat="1" ht="16" customHeight="1">
      <c r="A209" s="18"/>
      <c r="B209" s="17"/>
      <c r="C209" s="16"/>
      <c r="D209" s="16"/>
      <c r="E209" s="16"/>
      <c r="F209" s="16"/>
      <c r="G209" s="16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/>
      <c r="U209"/>
      <c r="V209"/>
      <c r="W209"/>
      <c r="X209"/>
      <c r="Y209"/>
      <c r="Z209" s="16"/>
      <c r="AA209" s="16"/>
      <c r="AB209" s="55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S209" s="55"/>
      <c r="AT209"/>
      <c r="AU209" s="41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/>
      <c r="BJ209"/>
      <c r="BK209"/>
      <c r="BL209"/>
      <c r="BM209"/>
      <c r="BN209"/>
      <c r="BO209"/>
      <c r="BP209"/>
      <c r="BQ209" s="55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H209" s="55"/>
      <c r="CI209"/>
      <c r="CJ209" s="16"/>
      <c r="CK209" s="16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F209" s="55"/>
      <c r="DX209" s="28"/>
    </row>
    <row r="210" spans="1:128" s="19" customFormat="1" ht="16" customHeight="1">
      <c r="A210" s="18"/>
      <c r="B210" s="17"/>
      <c r="C210" s="16"/>
      <c r="D210" s="16"/>
      <c r="E210" s="16"/>
      <c r="F210" s="16"/>
      <c r="G210" s="16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/>
      <c r="U210"/>
      <c r="V210"/>
      <c r="W210"/>
      <c r="X210"/>
      <c r="Y210"/>
      <c r="Z210" s="16"/>
      <c r="AA210" s="16"/>
      <c r="AB210" s="55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S210" s="55"/>
      <c r="AT210"/>
      <c r="AU210" s="41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/>
      <c r="BJ210"/>
      <c r="BK210"/>
      <c r="BL210"/>
      <c r="BM210"/>
      <c r="BN210"/>
      <c r="BO210"/>
      <c r="BP210"/>
      <c r="BQ210" s="55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H210" s="55"/>
      <c r="CI210"/>
      <c r="CJ210" s="16"/>
      <c r="CK210" s="16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F210" s="55"/>
      <c r="DX210" s="28"/>
    </row>
    <row r="211" spans="1:128" s="19" customFormat="1" ht="16" customHeight="1">
      <c r="A211" s="18"/>
      <c r="B211" s="17"/>
      <c r="C211" s="16"/>
      <c r="D211" s="16"/>
      <c r="E211" s="16"/>
      <c r="F211" s="16"/>
      <c r="G211" s="16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/>
      <c r="U211"/>
      <c r="V211"/>
      <c r="W211"/>
      <c r="X211"/>
      <c r="Y211"/>
      <c r="Z211" s="16"/>
      <c r="AA211" s="16"/>
      <c r="AB211" s="55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S211" s="55"/>
      <c r="AT211"/>
      <c r="AU211" s="41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/>
      <c r="BJ211"/>
      <c r="BK211"/>
      <c r="BL211"/>
      <c r="BM211"/>
      <c r="BN211"/>
      <c r="BO211"/>
      <c r="BP211"/>
      <c r="BQ211" s="55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H211" s="55"/>
      <c r="CI211"/>
      <c r="CJ211" s="16"/>
      <c r="CK211" s="16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F211" s="55"/>
      <c r="DX211" s="28"/>
    </row>
    <row r="212" spans="1:128" s="19" customFormat="1" ht="16" customHeight="1">
      <c r="A212" s="18"/>
      <c r="B212" s="17"/>
      <c r="C212" s="16"/>
      <c r="D212" s="16"/>
      <c r="E212" s="16"/>
      <c r="F212" s="16"/>
      <c r="G212" s="16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/>
      <c r="U212"/>
      <c r="V212"/>
      <c r="W212"/>
      <c r="X212"/>
      <c r="Y212"/>
      <c r="Z212" s="16"/>
      <c r="AA212" s="16"/>
      <c r="AB212" s="55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S212" s="55"/>
      <c r="AT212"/>
      <c r="AU212" s="41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/>
      <c r="BJ212"/>
      <c r="BK212"/>
      <c r="BL212"/>
      <c r="BM212"/>
      <c r="BN212"/>
      <c r="BO212"/>
      <c r="BP212"/>
      <c r="BQ212" s="55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H212" s="55"/>
      <c r="CI212"/>
      <c r="CJ212" s="16"/>
      <c r="CK212" s="16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F212" s="55"/>
      <c r="DX212" s="28"/>
    </row>
    <row r="213" spans="1:128" s="19" customFormat="1" ht="16" customHeight="1">
      <c r="A213" s="18"/>
      <c r="B213" s="17"/>
      <c r="C213" s="16"/>
      <c r="D213" s="16"/>
      <c r="E213" s="16"/>
      <c r="F213" s="16"/>
      <c r="G213" s="16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/>
      <c r="U213"/>
      <c r="V213"/>
      <c r="W213"/>
      <c r="X213"/>
      <c r="Y213"/>
      <c r="Z213" s="16"/>
      <c r="AA213" s="16"/>
      <c r="AB213" s="55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S213" s="55"/>
      <c r="AT213"/>
      <c r="AU213" s="41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/>
      <c r="BJ213"/>
      <c r="BK213"/>
      <c r="BL213"/>
      <c r="BM213"/>
      <c r="BN213"/>
      <c r="BO213"/>
      <c r="BP213"/>
      <c r="BQ213" s="55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H213" s="55"/>
      <c r="CI213"/>
      <c r="CJ213" s="16"/>
      <c r="CK213" s="16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F213" s="55"/>
      <c r="DX213" s="28"/>
    </row>
    <row r="214" spans="1:128" s="19" customFormat="1" ht="16" customHeight="1">
      <c r="A214" s="18"/>
      <c r="B214" s="17"/>
      <c r="C214" s="16"/>
      <c r="D214" s="16"/>
      <c r="E214" s="16"/>
      <c r="F214" s="16"/>
      <c r="G214" s="16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/>
      <c r="U214"/>
      <c r="V214"/>
      <c r="W214"/>
      <c r="X214"/>
      <c r="Y214"/>
      <c r="Z214" s="16"/>
      <c r="AA214" s="16"/>
      <c r="AB214" s="55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S214" s="55"/>
      <c r="AT214"/>
      <c r="AU214" s="41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/>
      <c r="BJ214"/>
      <c r="BK214"/>
      <c r="BL214"/>
      <c r="BM214"/>
      <c r="BN214"/>
      <c r="BO214"/>
      <c r="BP214"/>
      <c r="BQ214" s="55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H214" s="55"/>
      <c r="CI214"/>
      <c r="CJ214" s="16"/>
      <c r="CK214" s="16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F214" s="55"/>
      <c r="DX214" s="28"/>
    </row>
    <row r="215" spans="1:128" s="19" customFormat="1" ht="16" customHeight="1">
      <c r="A215" s="18"/>
      <c r="B215" s="17"/>
      <c r="C215" s="16"/>
      <c r="D215" s="16"/>
      <c r="E215" s="16"/>
      <c r="F215" s="16"/>
      <c r="G215" s="16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/>
      <c r="U215"/>
      <c r="V215"/>
      <c r="W215"/>
      <c r="X215"/>
      <c r="Y215"/>
      <c r="Z215" s="16"/>
      <c r="AA215" s="16"/>
      <c r="AB215" s="5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S215" s="55"/>
      <c r="AT215"/>
      <c r="AU215" s="41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/>
      <c r="BJ215"/>
      <c r="BK215"/>
      <c r="BL215"/>
      <c r="BM215"/>
      <c r="BN215"/>
      <c r="BO215"/>
      <c r="BP215"/>
      <c r="BQ215" s="5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H215" s="55"/>
      <c r="CI215"/>
      <c r="CJ215" s="16"/>
      <c r="CK215" s="16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F215" s="55"/>
      <c r="DX215" s="28"/>
    </row>
    <row r="216" spans="1:128" s="19" customFormat="1" ht="16" customHeight="1">
      <c r="A216" s="18"/>
      <c r="B216" s="17"/>
      <c r="C216" s="16"/>
      <c r="D216" s="16"/>
      <c r="E216" s="16"/>
      <c r="F216" s="16"/>
      <c r="G216" s="16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/>
      <c r="U216"/>
      <c r="V216"/>
      <c r="W216"/>
      <c r="X216"/>
      <c r="Y216"/>
      <c r="Z216" s="16"/>
      <c r="AA216" s="16"/>
      <c r="AB216" s="55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S216" s="55"/>
      <c r="AT216"/>
      <c r="AU216" s="41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/>
      <c r="BJ216"/>
      <c r="BK216"/>
      <c r="BL216"/>
      <c r="BM216"/>
      <c r="BN216"/>
      <c r="BO216"/>
      <c r="BP216"/>
      <c r="BQ216" s="55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H216" s="55"/>
      <c r="CI216"/>
      <c r="CJ216" s="16"/>
      <c r="CK216" s="16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F216" s="55"/>
      <c r="DX216" s="28"/>
    </row>
    <row r="217" spans="1:128" s="19" customFormat="1" ht="16" customHeight="1">
      <c r="A217" s="18"/>
      <c r="B217" s="17"/>
      <c r="C217" s="16"/>
      <c r="D217" s="16"/>
      <c r="E217" s="16"/>
      <c r="F217" s="16"/>
      <c r="G217" s="16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/>
      <c r="U217"/>
      <c r="V217"/>
      <c r="W217"/>
      <c r="X217"/>
      <c r="Y217"/>
      <c r="Z217" s="16"/>
      <c r="AA217" s="16"/>
      <c r="AB217" s="55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S217" s="55"/>
      <c r="AT217"/>
      <c r="AU217" s="41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/>
      <c r="BJ217"/>
      <c r="BK217"/>
      <c r="BL217"/>
      <c r="BM217"/>
      <c r="BN217"/>
      <c r="BO217"/>
      <c r="BP217"/>
      <c r="BQ217" s="55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H217" s="55"/>
      <c r="CI217"/>
      <c r="CJ217" s="16"/>
      <c r="CK217" s="16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F217" s="55"/>
      <c r="DX217" s="28"/>
    </row>
    <row r="218" spans="1:128" s="19" customFormat="1" ht="16" customHeight="1">
      <c r="A218" s="18"/>
      <c r="B218" s="17"/>
      <c r="C218" s="16"/>
      <c r="D218" s="16"/>
      <c r="E218" s="16"/>
      <c r="F218" s="16"/>
      <c r="G218" s="16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/>
      <c r="U218"/>
      <c r="V218"/>
      <c r="W218"/>
      <c r="X218"/>
      <c r="Y218"/>
      <c r="Z218" s="16"/>
      <c r="AA218" s="16"/>
      <c r="AB218" s="55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S218" s="55"/>
      <c r="AT218"/>
      <c r="AU218" s="41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/>
      <c r="BJ218"/>
      <c r="BK218"/>
      <c r="BL218"/>
      <c r="BM218"/>
      <c r="BN218"/>
      <c r="BO218"/>
      <c r="BP218"/>
      <c r="BQ218" s="55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H218" s="55"/>
      <c r="CI218"/>
      <c r="CJ218" s="16"/>
      <c r="CK218" s="16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F218" s="55"/>
      <c r="DX218" s="28"/>
    </row>
    <row r="219" spans="1:128" s="19" customFormat="1" ht="16" customHeight="1">
      <c r="A219" s="18"/>
      <c r="B219" s="17"/>
      <c r="C219" s="16"/>
      <c r="D219" s="16"/>
      <c r="E219" s="16"/>
      <c r="F219" s="16"/>
      <c r="G219" s="16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/>
      <c r="U219"/>
      <c r="V219"/>
      <c r="W219"/>
      <c r="X219"/>
      <c r="Y219"/>
      <c r="Z219" s="16"/>
      <c r="AA219" s="16"/>
      <c r="AB219" s="55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S219" s="55"/>
      <c r="AT219"/>
      <c r="AU219" s="41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/>
      <c r="BJ219"/>
      <c r="BK219"/>
      <c r="BL219"/>
      <c r="BM219"/>
      <c r="BN219"/>
      <c r="BO219"/>
      <c r="BP219"/>
      <c r="BQ219" s="55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H219" s="55"/>
      <c r="CI219"/>
      <c r="CJ219" s="16"/>
      <c r="CK219" s="16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F219" s="55"/>
      <c r="DX219" s="28"/>
    </row>
    <row r="220" spans="1:128" s="19" customFormat="1" ht="16" customHeight="1">
      <c r="A220" s="18"/>
      <c r="B220" s="17"/>
      <c r="C220" s="16"/>
      <c r="D220" s="16"/>
      <c r="E220" s="16"/>
      <c r="F220" s="16"/>
      <c r="G220" s="16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/>
      <c r="U220"/>
      <c r="V220"/>
      <c r="W220"/>
      <c r="X220"/>
      <c r="Y220"/>
      <c r="Z220" s="16"/>
      <c r="AA220" s="16"/>
      <c r="AB220" s="55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S220" s="55"/>
      <c r="AT220"/>
      <c r="AU220" s="41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/>
      <c r="BJ220"/>
      <c r="BK220"/>
      <c r="BL220"/>
      <c r="BM220"/>
      <c r="BN220"/>
      <c r="BO220"/>
      <c r="BP220"/>
      <c r="BQ220" s="55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H220" s="55"/>
      <c r="CI220"/>
      <c r="CJ220" s="16"/>
      <c r="CK220" s="16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F220" s="55"/>
      <c r="DX220" s="28"/>
    </row>
    <row r="221" spans="1:128" s="19" customFormat="1" ht="16" customHeight="1">
      <c r="A221" s="18"/>
      <c r="B221" s="17"/>
      <c r="C221" s="16"/>
      <c r="D221" s="16"/>
      <c r="E221" s="16"/>
      <c r="F221" s="16"/>
      <c r="G221" s="16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/>
      <c r="U221"/>
      <c r="V221"/>
      <c r="W221"/>
      <c r="X221"/>
      <c r="Y221"/>
      <c r="Z221" s="16"/>
      <c r="AA221" s="16"/>
      <c r="AB221" s="55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S221" s="55"/>
      <c r="AT221"/>
      <c r="AU221" s="41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/>
      <c r="BJ221"/>
      <c r="BK221"/>
      <c r="BL221"/>
      <c r="BM221"/>
      <c r="BN221"/>
      <c r="BO221"/>
      <c r="BP221"/>
      <c r="BQ221" s="55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H221" s="55"/>
      <c r="CI221"/>
      <c r="CJ221" s="16"/>
      <c r="CK221" s="16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F221" s="55"/>
      <c r="DX221" s="28"/>
    </row>
    <row r="222" spans="1:128" s="19" customFormat="1" ht="16" customHeight="1">
      <c r="A222" s="18"/>
      <c r="B222" s="17"/>
      <c r="C222" s="16"/>
      <c r="D222" s="16"/>
      <c r="E222" s="16"/>
      <c r="F222" s="16"/>
      <c r="G222" s="16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/>
      <c r="U222"/>
      <c r="V222"/>
      <c r="W222"/>
      <c r="X222"/>
      <c r="Y222"/>
      <c r="Z222" s="16"/>
      <c r="AA222" s="16"/>
      <c r="AB222" s="55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S222" s="55"/>
      <c r="AT222"/>
      <c r="AU222" s="41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/>
      <c r="BJ222"/>
      <c r="BK222"/>
      <c r="BL222"/>
      <c r="BM222"/>
      <c r="BN222"/>
      <c r="BO222"/>
      <c r="BP222"/>
      <c r="BQ222" s="55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H222" s="55"/>
      <c r="CI222"/>
      <c r="CJ222" s="16"/>
      <c r="CK222" s="16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F222" s="55"/>
      <c r="DX222" s="28"/>
    </row>
    <row r="223" spans="1:128" s="19" customFormat="1" ht="16" customHeight="1">
      <c r="A223" s="18"/>
      <c r="B223" s="17"/>
      <c r="C223" s="16"/>
      <c r="D223" s="16"/>
      <c r="E223" s="16"/>
      <c r="F223" s="16"/>
      <c r="G223" s="16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/>
      <c r="U223"/>
      <c r="V223"/>
      <c r="W223"/>
      <c r="X223"/>
      <c r="Y223"/>
      <c r="Z223" s="16"/>
      <c r="AA223" s="16"/>
      <c r="AB223" s="55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S223" s="55"/>
      <c r="AT223"/>
      <c r="AU223" s="41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/>
      <c r="BJ223"/>
      <c r="BK223"/>
      <c r="BL223"/>
      <c r="BM223"/>
      <c r="BN223"/>
      <c r="BO223"/>
      <c r="BP223"/>
      <c r="BQ223" s="55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H223" s="55"/>
      <c r="CI223"/>
      <c r="CJ223" s="16"/>
      <c r="CK223" s="16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F223" s="55"/>
      <c r="DX223" s="28"/>
    </row>
    <row r="224" spans="1:128" s="19" customFormat="1" ht="16" customHeight="1">
      <c r="A224" s="18"/>
      <c r="B224" s="17"/>
      <c r="C224" s="16"/>
      <c r="D224" s="16"/>
      <c r="E224" s="16"/>
      <c r="F224" s="16"/>
      <c r="G224" s="16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/>
      <c r="U224"/>
      <c r="V224"/>
      <c r="W224"/>
      <c r="X224"/>
      <c r="Y224"/>
      <c r="Z224" s="16"/>
      <c r="AA224" s="16"/>
      <c r="AB224" s="55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S224" s="55"/>
      <c r="AT224"/>
      <c r="AU224" s="41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/>
      <c r="BJ224"/>
      <c r="BK224"/>
      <c r="BL224"/>
      <c r="BM224"/>
      <c r="BN224"/>
      <c r="BO224"/>
      <c r="BP224"/>
      <c r="BQ224" s="55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H224" s="55"/>
      <c r="CI224"/>
      <c r="CJ224" s="16"/>
      <c r="CK224" s="16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F224" s="55"/>
      <c r="DX224" s="28"/>
    </row>
    <row r="225" spans="1:128" s="19" customFormat="1" ht="16" customHeight="1">
      <c r="A225" s="18"/>
      <c r="B225" s="17"/>
      <c r="C225" s="16"/>
      <c r="D225" s="16"/>
      <c r="E225" s="16"/>
      <c r="F225" s="16"/>
      <c r="G225" s="16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/>
      <c r="U225"/>
      <c r="V225"/>
      <c r="W225"/>
      <c r="X225"/>
      <c r="Y225"/>
      <c r="Z225" s="16"/>
      <c r="AA225" s="16"/>
      <c r="AB225" s="5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S225" s="55"/>
      <c r="AT225"/>
      <c r="AU225" s="41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/>
      <c r="BJ225"/>
      <c r="BK225"/>
      <c r="BL225"/>
      <c r="BM225"/>
      <c r="BN225"/>
      <c r="BO225"/>
      <c r="BP225"/>
      <c r="BQ225" s="5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H225" s="55"/>
      <c r="CI225"/>
      <c r="CJ225" s="16"/>
      <c r="CK225" s="16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F225" s="55"/>
      <c r="DX225" s="28"/>
    </row>
    <row r="226" spans="1:128" s="19" customFormat="1" ht="16" customHeight="1">
      <c r="A226" s="18"/>
      <c r="B226" s="17"/>
      <c r="C226" s="16"/>
      <c r="D226" s="16"/>
      <c r="E226" s="16"/>
      <c r="F226" s="16"/>
      <c r="G226" s="16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/>
      <c r="U226"/>
      <c r="V226"/>
      <c r="W226"/>
      <c r="X226"/>
      <c r="Y226"/>
      <c r="Z226" s="16"/>
      <c r="AA226" s="16"/>
      <c r="AB226" s="55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S226" s="55"/>
      <c r="AT226"/>
      <c r="AU226" s="41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/>
      <c r="BJ226"/>
      <c r="BK226"/>
      <c r="BL226"/>
      <c r="BM226"/>
      <c r="BN226"/>
      <c r="BO226"/>
      <c r="BP226"/>
      <c r="BQ226" s="55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H226" s="55"/>
      <c r="CI226"/>
      <c r="CJ226" s="16"/>
      <c r="CK226" s="16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F226" s="55"/>
      <c r="DX226" s="28"/>
    </row>
    <row r="227" spans="1:128" s="19" customFormat="1" ht="16" customHeight="1">
      <c r="A227" s="18"/>
      <c r="B227" s="17"/>
      <c r="C227" s="16"/>
      <c r="D227" s="16"/>
      <c r="E227" s="16"/>
      <c r="F227" s="16"/>
      <c r="G227" s="16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/>
      <c r="U227"/>
      <c r="V227"/>
      <c r="W227"/>
      <c r="X227"/>
      <c r="Y227"/>
      <c r="Z227" s="16"/>
      <c r="AA227" s="16"/>
      <c r="AB227" s="55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S227" s="55"/>
      <c r="AT227"/>
      <c r="AU227" s="41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/>
      <c r="BJ227"/>
      <c r="BK227"/>
      <c r="BL227"/>
      <c r="BM227"/>
      <c r="BN227"/>
      <c r="BO227"/>
      <c r="BP227"/>
      <c r="BQ227" s="55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H227" s="55"/>
      <c r="CI227"/>
      <c r="CJ227" s="16"/>
      <c r="CK227" s="16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F227" s="55"/>
      <c r="DX227" s="28"/>
    </row>
    <row r="228" spans="1:128" s="19" customFormat="1" ht="16" customHeight="1">
      <c r="A228" s="18"/>
      <c r="B228" s="17"/>
      <c r="C228" s="16"/>
      <c r="D228" s="16"/>
      <c r="E228" s="16"/>
      <c r="F228" s="16"/>
      <c r="G228" s="16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/>
      <c r="U228"/>
      <c r="V228"/>
      <c r="W228"/>
      <c r="X228"/>
      <c r="Y228"/>
      <c r="Z228" s="16"/>
      <c r="AA228" s="16"/>
      <c r="AB228" s="55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S228" s="55"/>
      <c r="AT228"/>
      <c r="AU228" s="41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/>
      <c r="BJ228"/>
      <c r="BK228"/>
      <c r="BL228"/>
      <c r="BM228"/>
      <c r="BN228"/>
      <c r="BO228"/>
      <c r="BP228"/>
      <c r="BQ228" s="55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H228" s="55"/>
      <c r="CI228"/>
      <c r="CJ228" s="16"/>
      <c r="CK228" s="16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F228" s="55"/>
      <c r="DX228" s="28"/>
    </row>
    <row r="229" spans="1:128" s="19" customFormat="1" ht="16" customHeight="1">
      <c r="A229" s="18"/>
      <c r="B229" s="17"/>
      <c r="C229" s="16"/>
      <c r="D229" s="16"/>
      <c r="E229" s="16"/>
      <c r="F229" s="16"/>
      <c r="G229" s="16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/>
      <c r="U229"/>
      <c r="V229"/>
      <c r="W229"/>
      <c r="X229"/>
      <c r="Y229"/>
      <c r="Z229" s="16"/>
      <c r="AA229" s="16"/>
      <c r="AB229" s="55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S229" s="55"/>
      <c r="AT229"/>
      <c r="AU229" s="41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/>
      <c r="BJ229"/>
      <c r="BK229"/>
      <c r="BL229"/>
      <c r="BM229"/>
      <c r="BN229"/>
      <c r="BO229"/>
      <c r="BP229"/>
      <c r="BQ229" s="55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H229" s="55"/>
      <c r="CI229"/>
      <c r="CJ229" s="16"/>
      <c r="CK229" s="16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F229" s="55"/>
      <c r="DX229" s="28"/>
    </row>
    <row r="230" spans="1:128" s="19" customFormat="1" ht="16" customHeight="1">
      <c r="A230" s="18"/>
      <c r="B230" s="17"/>
      <c r="C230" s="16"/>
      <c r="D230" s="16"/>
      <c r="E230" s="16"/>
      <c r="F230" s="16"/>
      <c r="G230" s="16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/>
      <c r="U230"/>
      <c r="V230"/>
      <c r="W230"/>
      <c r="X230"/>
      <c r="Y230"/>
      <c r="Z230" s="16"/>
      <c r="AA230" s="16"/>
      <c r="AB230" s="55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S230" s="55"/>
      <c r="AT230"/>
      <c r="AU230" s="41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/>
      <c r="BJ230"/>
      <c r="BK230"/>
      <c r="BL230"/>
      <c r="BM230"/>
      <c r="BN230"/>
      <c r="BO230"/>
      <c r="BP230"/>
      <c r="BQ230" s="55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H230" s="55"/>
      <c r="CI230"/>
      <c r="CJ230" s="16"/>
      <c r="CK230" s="16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F230" s="55"/>
      <c r="DX230" s="28"/>
    </row>
    <row r="231" spans="1:128" s="19" customFormat="1" ht="16" customHeight="1">
      <c r="A231" s="18"/>
      <c r="B231" s="17"/>
      <c r="C231" s="16"/>
      <c r="D231" s="16"/>
      <c r="E231" s="16"/>
      <c r="F231" s="16"/>
      <c r="G231" s="16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/>
      <c r="U231"/>
      <c r="V231"/>
      <c r="W231"/>
      <c r="X231"/>
      <c r="Y231"/>
      <c r="Z231" s="16"/>
      <c r="AA231" s="16"/>
      <c r="AB231" s="55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S231" s="55"/>
      <c r="AT231"/>
      <c r="AU231" s="41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/>
      <c r="BJ231"/>
      <c r="BK231"/>
      <c r="BL231"/>
      <c r="BM231"/>
      <c r="BN231"/>
      <c r="BO231"/>
      <c r="BP231"/>
      <c r="BQ231" s="55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H231" s="55"/>
      <c r="CI231"/>
      <c r="CJ231" s="16"/>
      <c r="CK231" s="16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F231" s="55"/>
      <c r="DX231" s="28"/>
    </row>
    <row r="232" spans="1:128" s="19" customFormat="1" ht="16" customHeight="1">
      <c r="A232" s="18"/>
      <c r="B232" s="17"/>
      <c r="C232" s="16"/>
      <c r="D232" s="16"/>
      <c r="E232" s="16"/>
      <c r="F232" s="16"/>
      <c r="G232" s="16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/>
      <c r="U232"/>
      <c r="V232"/>
      <c r="W232"/>
      <c r="X232"/>
      <c r="Y232"/>
      <c r="Z232" s="16"/>
      <c r="AA232" s="16"/>
      <c r="AB232" s="55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S232" s="55"/>
      <c r="AT232"/>
      <c r="AU232" s="41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/>
      <c r="BJ232"/>
      <c r="BK232"/>
      <c r="BL232"/>
      <c r="BM232"/>
      <c r="BN232"/>
      <c r="BO232"/>
      <c r="BP232"/>
      <c r="BQ232" s="55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H232" s="55"/>
      <c r="CI232"/>
      <c r="CJ232" s="16"/>
      <c r="CK232" s="16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F232" s="55"/>
      <c r="DX232" s="28"/>
    </row>
    <row r="233" spans="1:128" s="19" customFormat="1" ht="16" customHeight="1">
      <c r="A233" s="18"/>
      <c r="B233" s="17"/>
      <c r="C233" s="16"/>
      <c r="D233" s="16"/>
      <c r="E233" s="16"/>
      <c r="F233" s="16"/>
      <c r="G233" s="16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/>
      <c r="U233"/>
      <c r="V233"/>
      <c r="W233"/>
      <c r="X233"/>
      <c r="Y233"/>
      <c r="Z233" s="16"/>
      <c r="AA233" s="16"/>
      <c r="AB233" s="55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S233" s="55"/>
      <c r="AT233"/>
      <c r="AU233" s="41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/>
      <c r="BJ233"/>
      <c r="BK233"/>
      <c r="BL233"/>
      <c r="BM233"/>
      <c r="BN233"/>
      <c r="BO233"/>
      <c r="BP233"/>
      <c r="BQ233" s="55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H233" s="55"/>
      <c r="CI233"/>
      <c r="CJ233" s="16"/>
      <c r="CK233" s="16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F233" s="55"/>
      <c r="DX233" s="28"/>
    </row>
    <row r="234" spans="1:128" s="19" customFormat="1" ht="16" customHeight="1">
      <c r="A234" s="18"/>
      <c r="B234" s="17"/>
      <c r="C234" s="16"/>
      <c r="D234" s="16"/>
      <c r="E234" s="16"/>
      <c r="F234" s="16"/>
      <c r="G234" s="16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/>
      <c r="U234"/>
      <c r="V234"/>
      <c r="W234"/>
      <c r="X234"/>
      <c r="Y234"/>
      <c r="Z234" s="16"/>
      <c r="AA234" s="16"/>
      <c r="AB234" s="55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S234" s="55"/>
      <c r="AT234"/>
      <c r="AU234" s="41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/>
      <c r="BJ234"/>
      <c r="BK234"/>
      <c r="BL234"/>
      <c r="BM234"/>
      <c r="BN234"/>
      <c r="BO234"/>
      <c r="BP234"/>
      <c r="BQ234" s="55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H234" s="55"/>
      <c r="CI234"/>
      <c r="CJ234" s="16"/>
      <c r="CK234" s="16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F234" s="55"/>
      <c r="DX234" s="28"/>
    </row>
    <row r="235" spans="1:128" s="19" customFormat="1" ht="16" customHeight="1">
      <c r="A235" s="18"/>
      <c r="B235" s="17"/>
      <c r="C235" s="16"/>
      <c r="D235" s="16"/>
      <c r="E235" s="16"/>
      <c r="F235" s="16"/>
      <c r="G235" s="16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/>
      <c r="U235"/>
      <c r="V235"/>
      <c r="W235"/>
      <c r="X235"/>
      <c r="Y235"/>
      <c r="Z235" s="16"/>
      <c r="AA235" s="16"/>
      <c r="AB235" s="5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S235" s="55"/>
      <c r="AT235"/>
      <c r="AU235" s="41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/>
      <c r="BJ235"/>
      <c r="BK235"/>
      <c r="BL235"/>
      <c r="BM235"/>
      <c r="BN235"/>
      <c r="BO235"/>
      <c r="BP235"/>
      <c r="BQ235" s="5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H235" s="55"/>
      <c r="CI235"/>
      <c r="CJ235" s="16"/>
      <c r="CK235" s="16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F235" s="55"/>
      <c r="DX235" s="28"/>
    </row>
    <row r="236" spans="1:128" s="19" customFormat="1" ht="16" customHeight="1">
      <c r="A236" s="18"/>
      <c r="B236" s="17"/>
      <c r="C236" s="16"/>
      <c r="D236" s="16"/>
      <c r="E236" s="16"/>
      <c r="F236" s="16"/>
      <c r="G236" s="16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/>
      <c r="U236"/>
      <c r="V236"/>
      <c r="W236"/>
      <c r="X236"/>
      <c r="Y236"/>
      <c r="Z236" s="16"/>
      <c r="AA236" s="16"/>
      <c r="AB236" s="55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S236" s="55"/>
      <c r="AT236"/>
      <c r="AU236" s="41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/>
      <c r="BJ236"/>
      <c r="BK236"/>
      <c r="BL236"/>
      <c r="BM236"/>
      <c r="BN236"/>
      <c r="BO236"/>
      <c r="BP236"/>
      <c r="BQ236" s="55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H236" s="55"/>
      <c r="CI236"/>
      <c r="CJ236" s="16"/>
      <c r="CK236" s="16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F236" s="55"/>
      <c r="DX236" s="28"/>
    </row>
    <row r="237" spans="1:128" s="19" customFormat="1" ht="16" customHeight="1">
      <c r="A237" s="18"/>
      <c r="B237" s="17"/>
      <c r="C237" s="16"/>
      <c r="D237" s="16"/>
      <c r="E237" s="16"/>
      <c r="F237" s="16"/>
      <c r="G237" s="16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/>
      <c r="U237"/>
      <c r="V237"/>
      <c r="W237"/>
      <c r="X237"/>
      <c r="Y237"/>
      <c r="Z237" s="16"/>
      <c r="AA237" s="16"/>
      <c r="AB237" s="55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S237" s="55"/>
      <c r="AT237"/>
      <c r="AU237" s="41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/>
      <c r="BJ237"/>
      <c r="BK237"/>
      <c r="BL237"/>
      <c r="BM237"/>
      <c r="BN237"/>
      <c r="BO237"/>
      <c r="BP237"/>
      <c r="BQ237" s="55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H237" s="55"/>
      <c r="CI237"/>
      <c r="CJ237" s="16"/>
      <c r="CK237" s="16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F237" s="55"/>
      <c r="DX237" s="28"/>
    </row>
    <row r="238" spans="1:128" s="19" customFormat="1" ht="16" customHeight="1">
      <c r="A238" s="18"/>
      <c r="B238" s="17"/>
      <c r="C238" s="16"/>
      <c r="D238" s="16"/>
      <c r="E238" s="16"/>
      <c r="F238" s="16"/>
      <c r="G238" s="16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/>
      <c r="U238"/>
      <c r="V238"/>
      <c r="W238"/>
      <c r="X238"/>
      <c r="Y238"/>
      <c r="Z238" s="16"/>
      <c r="AA238" s="16"/>
      <c r="AB238" s="55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S238" s="55"/>
      <c r="AT238"/>
      <c r="AU238" s="41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/>
      <c r="BJ238"/>
      <c r="BK238"/>
      <c r="BL238"/>
      <c r="BM238"/>
      <c r="BN238"/>
      <c r="BO238"/>
      <c r="BP238"/>
      <c r="BQ238" s="55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H238" s="55"/>
      <c r="CI238"/>
      <c r="CJ238" s="16"/>
      <c r="CK238" s="16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F238" s="55"/>
      <c r="DX238" s="28"/>
    </row>
    <row r="239" spans="1:128" s="19" customFormat="1" ht="16" customHeight="1">
      <c r="A239" s="18"/>
      <c r="B239" s="17"/>
      <c r="C239" s="16"/>
      <c r="D239" s="16"/>
      <c r="E239" s="16"/>
      <c r="F239" s="16"/>
      <c r="G239" s="16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/>
      <c r="U239"/>
      <c r="V239"/>
      <c r="W239"/>
      <c r="X239"/>
      <c r="Y239"/>
      <c r="Z239" s="16"/>
      <c r="AA239" s="16"/>
      <c r="AB239" s="55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S239" s="55"/>
      <c r="AT239"/>
      <c r="AU239" s="41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/>
      <c r="BJ239"/>
      <c r="BK239"/>
      <c r="BL239"/>
      <c r="BM239"/>
      <c r="BN239"/>
      <c r="BO239"/>
      <c r="BP239"/>
      <c r="BQ239" s="55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H239" s="55"/>
      <c r="CI239"/>
      <c r="CJ239" s="16"/>
      <c r="CK239" s="16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F239" s="55"/>
      <c r="DX239" s="28"/>
    </row>
    <row r="240" spans="1:128" s="19" customFormat="1" ht="16" customHeight="1">
      <c r="A240" s="18"/>
      <c r="B240" s="17"/>
      <c r="C240" s="16"/>
      <c r="D240" s="16"/>
      <c r="E240" s="16"/>
      <c r="F240" s="16"/>
      <c r="G240" s="16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/>
      <c r="U240"/>
      <c r="V240"/>
      <c r="W240"/>
      <c r="X240"/>
      <c r="Y240"/>
      <c r="Z240" s="16"/>
      <c r="AA240" s="16"/>
      <c r="AB240" s="55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S240" s="55"/>
      <c r="AT240"/>
      <c r="AU240" s="41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/>
      <c r="BJ240"/>
      <c r="BK240"/>
      <c r="BL240"/>
      <c r="BM240"/>
      <c r="BN240"/>
      <c r="BO240"/>
      <c r="BP240"/>
      <c r="BQ240" s="55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H240" s="55"/>
      <c r="CI240"/>
      <c r="CJ240" s="16"/>
      <c r="CK240" s="16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F240" s="55"/>
      <c r="DX240" s="28"/>
    </row>
    <row r="241" spans="1:128" s="19" customFormat="1" ht="16" customHeight="1">
      <c r="A241" s="18"/>
      <c r="B241" s="17"/>
      <c r="C241" s="16"/>
      <c r="D241" s="16"/>
      <c r="E241" s="16"/>
      <c r="F241" s="16"/>
      <c r="G241" s="16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/>
      <c r="U241"/>
      <c r="V241"/>
      <c r="W241"/>
      <c r="X241"/>
      <c r="Y241"/>
      <c r="Z241" s="16"/>
      <c r="AA241" s="16"/>
      <c r="AB241" s="55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S241" s="55"/>
      <c r="AT241"/>
      <c r="AU241" s="41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/>
      <c r="BJ241"/>
      <c r="BK241"/>
      <c r="BL241"/>
      <c r="BM241"/>
      <c r="BN241"/>
      <c r="BO241"/>
      <c r="BP241"/>
      <c r="BQ241" s="55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H241" s="55"/>
      <c r="CI241"/>
      <c r="CJ241" s="16"/>
      <c r="CK241" s="16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F241" s="55"/>
      <c r="DX241" s="28"/>
    </row>
    <row r="242" spans="1:128" s="19" customFormat="1" ht="16" customHeight="1">
      <c r="A242" s="18"/>
      <c r="B242" s="17"/>
      <c r="C242" s="16"/>
      <c r="D242" s="16"/>
      <c r="E242" s="16"/>
      <c r="F242" s="16"/>
      <c r="G242" s="16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/>
      <c r="U242"/>
      <c r="V242"/>
      <c r="W242"/>
      <c r="X242"/>
      <c r="Y242"/>
      <c r="Z242" s="16"/>
      <c r="AA242" s="16"/>
      <c r="AB242" s="55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S242" s="55"/>
      <c r="AT242"/>
      <c r="AU242" s="41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/>
      <c r="BJ242"/>
      <c r="BK242"/>
      <c r="BL242"/>
      <c r="BM242"/>
      <c r="BN242"/>
      <c r="BO242"/>
      <c r="BP242"/>
      <c r="BQ242" s="55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H242" s="55"/>
      <c r="CI242"/>
      <c r="CJ242" s="16"/>
      <c r="CK242" s="16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F242" s="55"/>
      <c r="DX242" s="28"/>
    </row>
    <row r="243" spans="1:128" s="19" customFormat="1" ht="16" customHeight="1">
      <c r="A243" s="18"/>
      <c r="B243" s="17"/>
      <c r="C243" s="16"/>
      <c r="D243" s="16"/>
      <c r="E243" s="16"/>
      <c r="F243" s="16"/>
      <c r="G243" s="16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/>
      <c r="U243"/>
      <c r="V243"/>
      <c r="W243"/>
      <c r="X243"/>
      <c r="Y243"/>
      <c r="Z243" s="16"/>
      <c r="AA243" s="16"/>
      <c r="AB243" s="55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S243" s="55"/>
      <c r="AT243"/>
      <c r="AU243" s="41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/>
      <c r="BJ243"/>
      <c r="BK243"/>
      <c r="BL243"/>
      <c r="BM243"/>
      <c r="BN243"/>
      <c r="BO243"/>
      <c r="BP243"/>
      <c r="BQ243" s="55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H243" s="55"/>
      <c r="CI243"/>
      <c r="CJ243" s="16"/>
      <c r="CK243" s="16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F243" s="55"/>
      <c r="DX243" s="28"/>
    </row>
    <row r="244" spans="1:128" s="19" customFormat="1" ht="16" customHeight="1">
      <c r="A244" s="18"/>
      <c r="B244" s="17"/>
      <c r="C244" s="16"/>
      <c r="D244" s="16"/>
      <c r="E244" s="16"/>
      <c r="F244" s="16"/>
      <c r="G244" s="16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/>
      <c r="U244"/>
      <c r="V244"/>
      <c r="W244"/>
      <c r="X244"/>
      <c r="Y244"/>
      <c r="Z244" s="16"/>
      <c r="AA244" s="16"/>
      <c r="AB244" s="55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S244" s="55"/>
      <c r="AT244"/>
      <c r="AU244" s="41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/>
      <c r="BJ244"/>
      <c r="BK244"/>
      <c r="BL244"/>
      <c r="BM244"/>
      <c r="BN244"/>
      <c r="BO244"/>
      <c r="BP244"/>
      <c r="BQ244" s="55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H244" s="55"/>
      <c r="CI244"/>
      <c r="CJ244" s="16"/>
      <c r="CK244" s="16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F244" s="55"/>
      <c r="DX244" s="28"/>
    </row>
    <row r="245" spans="1:128" s="19" customFormat="1" ht="16" customHeight="1">
      <c r="A245" s="18"/>
      <c r="B245" s="17"/>
      <c r="C245" s="16"/>
      <c r="D245" s="16"/>
      <c r="E245" s="16"/>
      <c r="F245" s="16"/>
      <c r="G245" s="16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/>
      <c r="U245"/>
      <c r="V245"/>
      <c r="W245"/>
      <c r="X245"/>
      <c r="Y245"/>
      <c r="Z245" s="16"/>
      <c r="AA245" s="16"/>
      <c r="AB245" s="5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S245" s="55"/>
      <c r="AT245"/>
      <c r="AU245" s="41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/>
      <c r="BJ245"/>
      <c r="BK245"/>
      <c r="BL245"/>
      <c r="BM245"/>
      <c r="BN245"/>
      <c r="BO245"/>
      <c r="BP245"/>
      <c r="BQ245" s="5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H245" s="55"/>
      <c r="CI245"/>
      <c r="CJ245" s="16"/>
      <c r="CK245" s="16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F245" s="55"/>
      <c r="DX245" s="28"/>
    </row>
    <row r="246" spans="1:128" s="19" customFormat="1" ht="16" customHeight="1">
      <c r="A246" s="18"/>
      <c r="B246" s="17"/>
      <c r="C246" s="16"/>
      <c r="D246" s="16"/>
      <c r="E246" s="16"/>
      <c r="F246" s="16"/>
      <c r="G246" s="16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/>
      <c r="U246"/>
      <c r="V246"/>
      <c r="W246"/>
      <c r="X246"/>
      <c r="Y246"/>
      <c r="Z246" s="16"/>
      <c r="AA246" s="16"/>
      <c r="AB246" s="55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S246" s="55"/>
      <c r="AT246"/>
      <c r="AU246" s="41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/>
      <c r="BJ246"/>
      <c r="BK246"/>
      <c r="BL246"/>
      <c r="BM246"/>
      <c r="BN246"/>
      <c r="BO246"/>
      <c r="BP246"/>
      <c r="BQ246" s="55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H246" s="55"/>
      <c r="CI246"/>
      <c r="CJ246" s="16"/>
      <c r="CK246" s="16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F246" s="55"/>
      <c r="DX246" s="28"/>
    </row>
    <row r="247" spans="1:128" s="19" customFormat="1" ht="16" customHeight="1">
      <c r="A247" s="18"/>
      <c r="B247" s="17"/>
      <c r="C247" s="16"/>
      <c r="D247" s="16"/>
      <c r="E247" s="16"/>
      <c r="F247" s="16"/>
      <c r="G247" s="16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/>
      <c r="U247"/>
      <c r="V247"/>
      <c r="W247"/>
      <c r="X247"/>
      <c r="Y247"/>
      <c r="Z247" s="16"/>
      <c r="AA247" s="16"/>
      <c r="AB247" s="55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S247" s="55"/>
      <c r="AT247"/>
      <c r="AU247" s="41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/>
      <c r="BJ247"/>
      <c r="BK247"/>
      <c r="BL247"/>
      <c r="BM247"/>
      <c r="BN247"/>
      <c r="BO247"/>
      <c r="BP247"/>
      <c r="BQ247" s="55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H247" s="55"/>
      <c r="CI247"/>
      <c r="CJ247" s="16"/>
      <c r="CK247" s="16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F247" s="55"/>
      <c r="DX247" s="28"/>
    </row>
    <row r="248" spans="1:128" s="19" customFormat="1" ht="16" customHeight="1">
      <c r="A248" s="18"/>
      <c r="B248" s="17"/>
      <c r="C248" s="16"/>
      <c r="D248" s="16"/>
      <c r="E248" s="16"/>
      <c r="F248" s="16"/>
      <c r="G248" s="16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/>
      <c r="U248"/>
      <c r="V248"/>
      <c r="W248"/>
      <c r="X248"/>
      <c r="Y248"/>
      <c r="Z248" s="16"/>
      <c r="AA248" s="16"/>
      <c r="AB248" s="55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S248" s="55"/>
      <c r="AT248"/>
      <c r="AU248" s="41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/>
      <c r="BJ248"/>
      <c r="BK248"/>
      <c r="BL248"/>
      <c r="BM248"/>
      <c r="BN248"/>
      <c r="BO248"/>
      <c r="BP248"/>
      <c r="BQ248" s="55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H248" s="55"/>
      <c r="CI248"/>
      <c r="CJ248" s="16"/>
      <c r="CK248" s="16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F248" s="55"/>
      <c r="DX248" s="28"/>
    </row>
    <row r="249" spans="1:128" s="19" customFormat="1" ht="16" customHeight="1">
      <c r="A249" s="18"/>
      <c r="B249" s="17"/>
      <c r="C249" s="16"/>
      <c r="D249" s="16"/>
      <c r="E249" s="16"/>
      <c r="F249" s="16"/>
      <c r="G249" s="16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/>
      <c r="U249"/>
      <c r="V249"/>
      <c r="W249"/>
      <c r="X249"/>
      <c r="Y249"/>
      <c r="Z249" s="16"/>
      <c r="AA249" s="16"/>
      <c r="AB249" s="55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S249" s="55"/>
      <c r="AT249"/>
      <c r="AU249" s="41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/>
      <c r="BJ249"/>
      <c r="BK249"/>
      <c r="BL249"/>
      <c r="BM249"/>
      <c r="BN249"/>
      <c r="BO249"/>
      <c r="BP249"/>
      <c r="BQ249" s="55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H249" s="55"/>
      <c r="CI249"/>
      <c r="CJ249" s="16"/>
      <c r="CK249" s="16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F249" s="55"/>
      <c r="DX249" s="28"/>
    </row>
    <row r="250" spans="1:128" s="19" customFormat="1" ht="16" customHeight="1">
      <c r="A250" s="18"/>
      <c r="B250" s="17"/>
      <c r="C250" s="16"/>
      <c r="D250" s="16"/>
      <c r="E250" s="16"/>
      <c r="F250" s="16"/>
      <c r="G250" s="16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/>
      <c r="U250"/>
      <c r="V250"/>
      <c r="W250"/>
      <c r="X250"/>
      <c r="Y250"/>
      <c r="Z250" s="16"/>
      <c r="AA250" s="16"/>
      <c r="AB250" s="55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S250" s="55"/>
      <c r="AT250"/>
      <c r="AU250" s="41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/>
      <c r="BJ250"/>
      <c r="BK250"/>
      <c r="BL250"/>
      <c r="BM250"/>
      <c r="BN250"/>
      <c r="BO250"/>
      <c r="BP250"/>
      <c r="BQ250" s="55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H250" s="55"/>
      <c r="CI250"/>
      <c r="CJ250" s="16"/>
      <c r="CK250" s="16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F250" s="55"/>
      <c r="DX250" s="28"/>
    </row>
    <row r="251" spans="1:128" s="19" customFormat="1" ht="16" customHeight="1">
      <c r="A251" s="18"/>
      <c r="B251" s="17"/>
      <c r="C251" s="16"/>
      <c r="D251" s="16"/>
      <c r="E251" s="16"/>
      <c r="F251" s="16"/>
      <c r="G251" s="16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/>
      <c r="U251"/>
      <c r="V251"/>
      <c r="W251"/>
      <c r="X251"/>
      <c r="Y251"/>
      <c r="Z251" s="16"/>
      <c r="AA251" s="16"/>
      <c r="AB251" s="55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S251" s="55"/>
      <c r="AT251"/>
      <c r="AU251" s="41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/>
      <c r="BJ251"/>
      <c r="BK251"/>
      <c r="BL251"/>
      <c r="BM251"/>
      <c r="BN251"/>
      <c r="BO251"/>
      <c r="BP251"/>
      <c r="BQ251" s="55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H251" s="55"/>
      <c r="CI251"/>
      <c r="CJ251" s="16"/>
      <c r="CK251" s="16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F251" s="55"/>
      <c r="DX251" s="28"/>
    </row>
    <row r="252" spans="1:128" s="19" customFormat="1" ht="16" customHeight="1">
      <c r="A252" s="18"/>
      <c r="B252" s="17"/>
      <c r="C252" s="16"/>
      <c r="D252" s="16"/>
      <c r="E252" s="16"/>
      <c r="F252" s="16"/>
      <c r="G252" s="16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/>
      <c r="U252"/>
      <c r="V252"/>
      <c r="W252"/>
      <c r="X252"/>
      <c r="Y252"/>
      <c r="Z252" s="16"/>
      <c r="AA252" s="16"/>
      <c r="AB252" s="55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S252" s="55"/>
      <c r="AT252"/>
      <c r="AU252" s="41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/>
      <c r="BJ252"/>
      <c r="BK252"/>
      <c r="BL252"/>
      <c r="BM252"/>
      <c r="BN252"/>
      <c r="BO252"/>
      <c r="BP252"/>
      <c r="BQ252" s="55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H252" s="55"/>
      <c r="CI252"/>
      <c r="CJ252" s="16"/>
      <c r="CK252" s="16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F252" s="55"/>
      <c r="DX252" s="28"/>
    </row>
    <row r="253" spans="1:128" s="19" customFormat="1" ht="16" customHeight="1">
      <c r="A253" s="18"/>
      <c r="B253" s="17"/>
      <c r="C253" s="16"/>
      <c r="D253" s="16"/>
      <c r="E253" s="16"/>
      <c r="F253" s="16"/>
      <c r="G253" s="16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/>
      <c r="U253"/>
      <c r="V253"/>
      <c r="W253"/>
      <c r="X253"/>
      <c r="Y253"/>
      <c r="Z253" s="16"/>
      <c r="AA253" s="16"/>
      <c r="AB253" s="55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S253" s="55"/>
      <c r="AT253"/>
      <c r="AU253" s="41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/>
      <c r="BJ253"/>
      <c r="BK253"/>
      <c r="BL253"/>
      <c r="BM253"/>
      <c r="BN253"/>
      <c r="BO253"/>
      <c r="BP253"/>
      <c r="BQ253" s="55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H253" s="55"/>
      <c r="CI253"/>
      <c r="CJ253" s="16"/>
      <c r="CK253" s="16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F253" s="55"/>
      <c r="DX253" s="28"/>
    </row>
    <row r="254" spans="1:128" s="19" customFormat="1" ht="16" customHeight="1">
      <c r="A254" s="18"/>
      <c r="B254" s="17"/>
      <c r="C254" s="16"/>
      <c r="D254" s="16"/>
      <c r="E254" s="16"/>
      <c r="F254" s="16"/>
      <c r="G254" s="16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/>
      <c r="U254"/>
      <c r="V254"/>
      <c r="W254"/>
      <c r="X254"/>
      <c r="Y254"/>
      <c r="Z254" s="16"/>
      <c r="AA254" s="16"/>
      <c r="AB254" s="55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S254" s="55"/>
      <c r="AT254"/>
      <c r="AU254" s="41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/>
      <c r="BJ254"/>
      <c r="BK254"/>
      <c r="BL254"/>
      <c r="BM254"/>
      <c r="BN254"/>
      <c r="BO254"/>
      <c r="BP254"/>
      <c r="BQ254" s="55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H254" s="55"/>
      <c r="CI254"/>
      <c r="CJ254" s="16"/>
      <c r="CK254" s="16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F254" s="55"/>
      <c r="DX254" s="28"/>
    </row>
    <row r="255" spans="1:128" s="19" customFormat="1" ht="16" customHeight="1">
      <c r="A255" s="18"/>
      <c r="B255" s="17"/>
      <c r="C255" s="16"/>
      <c r="D255" s="16"/>
      <c r="E255" s="16"/>
      <c r="F255" s="16"/>
      <c r="G255" s="16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/>
      <c r="U255"/>
      <c r="V255"/>
      <c r="W255"/>
      <c r="X255"/>
      <c r="Y255"/>
      <c r="Z255" s="16"/>
      <c r="AA255" s="16"/>
      <c r="AB255" s="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S255" s="55"/>
      <c r="AT255"/>
      <c r="AU255" s="41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/>
      <c r="BJ255"/>
      <c r="BK255"/>
      <c r="BL255"/>
      <c r="BM255"/>
      <c r="BN255"/>
      <c r="BO255"/>
      <c r="BP255"/>
      <c r="BQ255" s="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H255" s="55"/>
      <c r="CI255"/>
      <c r="CJ255" s="16"/>
      <c r="CK255" s="16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F255" s="55"/>
      <c r="DX255" s="28"/>
    </row>
    <row r="256" spans="1:128" s="19" customFormat="1" ht="16" customHeight="1">
      <c r="A256" s="18"/>
      <c r="B256" s="17"/>
      <c r="C256" s="16"/>
      <c r="D256" s="16"/>
      <c r="E256" s="16"/>
      <c r="F256" s="16"/>
      <c r="G256" s="16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/>
      <c r="U256"/>
      <c r="V256"/>
      <c r="W256"/>
      <c r="X256"/>
      <c r="Y256"/>
      <c r="Z256" s="16"/>
      <c r="AA256" s="16"/>
      <c r="AB256" s="55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S256" s="55"/>
      <c r="AT256"/>
      <c r="AU256" s="41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/>
      <c r="BJ256"/>
      <c r="BK256"/>
      <c r="BL256"/>
      <c r="BM256"/>
      <c r="BN256"/>
      <c r="BO256"/>
      <c r="BP256"/>
      <c r="BQ256" s="55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H256" s="55"/>
      <c r="CI256"/>
      <c r="CJ256" s="16"/>
      <c r="CK256" s="16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F256" s="55"/>
      <c r="DX256" s="28"/>
    </row>
    <row r="257" spans="1:128" s="19" customFormat="1" ht="16" customHeight="1">
      <c r="A257" s="18"/>
      <c r="B257" s="17"/>
      <c r="C257" s="16"/>
      <c r="D257" s="16"/>
      <c r="E257" s="16"/>
      <c r="F257" s="16"/>
      <c r="G257" s="16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/>
      <c r="U257"/>
      <c r="V257"/>
      <c r="W257"/>
      <c r="X257"/>
      <c r="Y257"/>
      <c r="Z257" s="16"/>
      <c r="AA257" s="16"/>
      <c r="AB257" s="55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S257" s="55"/>
      <c r="AT257"/>
      <c r="AU257" s="41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/>
      <c r="BJ257"/>
      <c r="BK257"/>
      <c r="BL257"/>
      <c r="BM257"/>
      <c r="BN257"/>
      <c r="BO257"/>
      <c r="BP257"/>
      <c r="BQ257" s="55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H257" s="55"/>
      <c r="CI257"/>
      <c r="CJ257" s="16"/>
      <c r="CK257" s="16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F257" s="55"/>
      <c r="DX257" s="28"/>
    </row>
    <row r="258" spans="1:128" s="19" customFormat="1" ht="16" customHeight="1">
      <c r="A258" s="18"/>
      <c r="B258" s="17"/>
      <c r="C258" s="16"/>
      <c r="D258" s="16"/>
      <c r="E258" s="16"/>
      <c r="F258" s="16"/>
      <c r="G258" s="16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/>
      <c r="U258"/>
      <c r="V258"/>
      <c r="W258"/>
      <c r="X258"/>
      <c r="Y258"/>
      <c r="Z258" s="16"/>
      <c r="AA258" s="16"/>
      <c r="AB258" s="55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S258" s="55"/>
      <c r="AT258"/>
      <c r="AU258" s="41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/>
      <c r="BJ258"/>
      <c r="BK258"/>
      <c r="BL258"/>
      <c r="BM258"/>
      <c r="BN258"/>
      <c r="BO258"/>
      <c r="BP258"/>
      <c r="BQ258" s="55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H258" s="55"/>
      <c r="CI258"/>
      <c r="CJ258" s="16"/>
      <c r="CK258" s="16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F258" s="55"/>
      <c r="DX258" s="28"/>
    </row>
    <row r="259" spans="1:128" s="19" customFormat="1" ht="16" customHeight="1">
      <c r="A259" s="18"/>
      <c r="B259" s="17"/>
      <c r="C259" s="16"/>
      <c r="D259" s="16"/>
      <c r="E259" s="16"/>
      <c r="F259" s="16"/>
      <c r="G259" s="16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/>
      <c r="U259"/>
      <c r="V259"/>
      <c r="W259"/>
      <c r="X259"/>
      <c r="Y259"/>
      <c r="Z259" s="16"/>
      <c r="AA259" s="16"/>
      <c r="AB259" s="55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S259" s="55"/>
      <c r="AT259"/>
      <c r="AU259" s="41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/>
      <c r="BJ259"/>
      <c r="BK259"/>
      <c r="BL259"/>
      <c r="BM259"/>
      <c r="BN259"/>
      <c r="BO259"/>
      <c r="BP259"/>
      <c r="BQ259" s="55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H259" s="55"/>
      <c r="CI259"/>
      <c r="CJ259" s="16"/>
      <c r="CK259" s="16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F259" s="55"/>
      <c r="DX259" s="28"/>
    </row>
    <row r="260" spans="1:128" s="19" customFormat="1" ht="16" customHeight="1">
      <c r="A260" s="18"/>
      <c r="B260" s="17"/>
      <c r="C260" s="16"/>
      <c r="D260" s="16"/>
      <c r="E260" s="16"/>
      <c r="F260" s="16"/>
      <c r="G260" s="16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/>
      <c r="U260"/>
      <c r="V260"/>
      <c r="W260"/>
      <c r="X260"/>
      <c r="Y260"/>
      <c r="Z260" s="16"/>
      <c r="AA260" s="16"/>
      <c r="AB260" s="55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S260" s="55"/>
      <c r="AT260"/>
      <c r="AU260" s="41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/>
      <c r="BJ260"/>
      <c r="BK260"/>
      <c r="BL260"/>
      <c r="BM260"/>
      <c r="BN260"/>
      <c r="BO260"/>
      <c r="BP260"/>
      <c r="BQ260" s="55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H260" s="55"/>
      <c r="CI260"/>
      <c r="CJ260" s="16"/>
      <c r="CK260" s="16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F260" s="55"/>
      <c r="DX260" s="28"/>
    </row>
    <row r="261" spans="1:128" s="19" customFormat="1" ht="16" customHeight="1">
      <c r="A261" s="18"/>
      <c r="B261" s="17"/>
      <c r="C261" s="16"/>
      <c r="D261" s="16"/>
      <c r="E261" s="16"/>
      <c r="F261" s="16"/>
      <c r="G261" s="16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/>
      <c r="U261"/>
      <c r="V261"/>
      <c r="W261"/>
      <c r="X261"/>
      <c r="Y261"/>
      <c r="Z261" s="16"/>
      <c r="AA261" s="16"/>
      <c r="AB261" s="55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S261" s="55"/>
      <c r="AT261"/>
      <c r="AU261" s="41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/>
      <c r="BJ261"/>
      <c r="BK261"/>
      <c r="BL261"/>
      <c r="BM261"/>
      <c r="BN261"/>
      <c r="BO261"/>
      <c r="BP261"/>
      <c r="BQ261" s="55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H261" s="55"/>
      <c r="CI261"/>
      <c r="CJ261" s="16"/>
      <c r="CK261" s="16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F261" s="55"/>
      <c r="DX261" s="28"/>
    </row>
    <row r="262" spans="1:128" s="19" customFormat="1" ht="16" customHeight="1">
      <c r="A262" s="18"/>
      <c r="B262" s="17"/>
      <c r="C262" s="16"/>
      <c r="D262" s="16"/>
      <c r="E262" s="16"/>
      <c r="F262" s="16"/>
      <c r="G262" s="16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/>
      <c r="U262"/>
      <c r="V262"/>
      <c r="W262"/>
      <c r="X262"/>
      <c r="Y262"/>
      <c r="Z262" s="16"/>
      <c r="AA262" s="16"/>
      <c r="AB262" s="55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S262" s="55"/>
      <c r="AT262"/>
      <c r="AU262" s="41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/>
      <c r="BJ262"/>
      <c r="BK262"/>
      <c r="BL262"/>
      <c r="BM262"/>
      <c r="BN262"/>
      <c r="BO262"/>
      <c r="BP262"/>
      <c r="BQ262" s="55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H262" s="55"/>
      <c r="CI262"/>
      <c r="CJ262" s="16"/>
      <c r="CK262" s="16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F262" s="55"/>
      <c r="DX262" s="28"/>
    </row>
    <row r="263" spans="1:128" s="19" customFormat="1" ht="16" customHeight="1">
      <c r="A263" s="18"/>
      <c r="B263" s="17"/>
      <c r="C263" s="16"/>
      <c r="D263" s="16"/>
      <c r="E263" s="16"/>
      <c r="F263" s="16"/>
      <c r="G263" s="16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/>
      <c r="U263"/>
      <c r="V263"/>
      <c r="W263"/>
      <c r="X263"/>
      <c r="Y263"/>
      <c r="Z263" s="16"/>
      <c r="AA263" s="16"/>
      <c r="AB263" s="55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S263" s="55"/>
      <c r="AT263"/>
      <c r="AU263" s="41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/>
      <c r="BJ263"/>
      <c r="BK263"/>
      <c r="BL263"/>
      <c r="BM263"/>
      <c r="BN263"/>
      <c r="BO263"/>
      <c r="BP263"/>
      <c r="BQ263" s="55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H263" s="55"/>
      <c r="CI263"/>
      <c r="CJ263" s="16"/>
      <c r="CK263" s="16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F263" s="55"/>
      <c r="DX263" s="28"/>
    </row>
    <row r="264" spans="1:128" s="19" customFormat="1" ht="16" customHeight="1">
      <c r="A264" s="18"/>
      <c r="B264" s="17"/>
      <c r="C264" s="16"/>
      <c r="D264" s="16"/>
      <c r="E264" s="16"/>
      <c r="F264" s="16"/>
      <c r="G264" s="16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/>
      <c r="U264"/>
      <c r="V264"/>
      <c r="W264"/>
      <c r="X264"/>
      <c r="Y264"/>
      <c r="Z264" s="16"/>
      <c r="AA264" s="16"/>
      <c r="AB264" s="55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S264" s="55"/>
      <c r="AT264"/>
      <c r="AU264" s="41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/>
      <c r="BJ264"/>
      <c r="BK264"/>
      <c r="BL264"/>
      <c r="BM264"/>
      <c r="BN264"/>
      <c r="BO264"/>
      <c r="BP264"/>
      <c r="BQ264" s="55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H264" s="55"/>
      <c r="CI264"/>
      <c r="CJ264" s="16"/>
      <c r="CK264" s="16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F264" s="55"/>
      <c r="DX264" s="28"/>
    </row>
    <row r="265" spans="1:128" s="19" customFormat="1" ht="16" customHeight="1">
      <c r="A265" s="18"/>
      <c r="B265" s="17"/>
      <c r="C265" s="16"/>
      <c r="D265" s="16"/>
      <c r="E265" s="16"/>
      <c r="F265" s="16"/>
      <c r="G265" s="16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/>
      <c r="U265"/>
      <c r="V265"/>
      <c r="W265"/>
      <c r="X265"/>
      <c r="Y265"/>
      <c r="Z265" s="16"/>
      <c r="AA265" s="16"/>
      <c r="AB265" s="5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S265" s="55"/>
      <c r="AT265"/>
      <c r="AU265" s="41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/>
      <c r="BJ265"/>
      <c r="BK265"/>
      <c r="BL265"/>
      <c r="BM265"/>
      <c r="BN265"/>
      <c r="BO265"/>
      <c r="BP265"/>
      <c r="BQ265" s="5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H265" s="55"/>
      <c r="CI265"/>
      <c r="CJ265" s="16"/>
      <c r="CK265" s="16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F265" s="55"/>
      <c r="DX265" s="28"/>
    </row>
    <row r="266" spans="1:128" s="19" customFormat="1" ht="16" customHeight="1">
      <c r="A266" s="18"/>
      <c r="B266" s="17"/>
      <c r="C266" s="16"/>
      <c r="D266" s="16"/>
      <c r="E266" s="16"/>
      <c r="F266" s="16"/>
      <c r="G266" s="16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/>
      <c r="U266"/>
      <c r="V266"/>
      <c r="W266"/>
      <c r="X266"/>
      <c r="Y266"/>
      <c r="Z266" s="16"/>
      <c r="AA266" s="16"/>
      <c r="AB266" s="55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S266" s="55"/>
      <c r="AT266"/>
      <c r="AU266" s="41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/>
      <c r="BJ266"/>
      <c r="BK266"/>
      <c r="BL266"/>
      <c r="BM266"/>
      <c r="BN266"/>
      <c r="BO266"/>
      <c r="BP266"/>
      <c r="BQ266" s="55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H266" s="55"/>
      <c r="CI266"/>
      <c r="CJ266" s="16"/>
      <c r="CK266" s="16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F266" s="55"/>
      <c r="DX266" s="28"/>
    </row>
    <row r="267" spans="1:128" s="19" customFormat="1" ht="16" customHeight="1">
      <c r="A267" s="18"/>
      <c r="B267" s="17"/>
      <c r="C267" s="16"/>
      <c r="D267" s="16"/>
      <c r="E267" s="16"/>
      <c r="F267" s="16"/>
      <c r="G267" s="16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/>
      <c r="U267"/>
      <c r="V267"/>
      <c r="W267"/>
      <c r="X267"/>
      <c r="Y267"/>
      <c r="Z267" s="16"/>
      <c r="AA267" s="16"/>
      <c r="AB267" s="55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S267" s="55"/>
      <c r="AT267"/>
      <c r="AU267" s="41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/>
      <c r="BJ267"/>
      <c r="BK267"/>
      <c r="BL267"/>
      <c r="BM267"/>
      <c r="BN267"/>
      <c r="BO267"/>
      <c r="BP267"/>
      <c r="BQ267" s="55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H267" s="55"/>
      <c r="CI267"/>
      <c r="CJ267" s="16"/>
      <c r="CK267" s="16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F267" s="55"/>
      <c r="DX267" s="28"/>
    </row>
    <row r="268" spans="1:128" s="19" customFormat="1" ht="16" customHeight="1">
      <c r="A268" s="18"/>
      <c r="B268" s="17"/>
      <c r="C268" s="16"/>
      <c r="D268" s="16"/>
      <c r="E268" s="16"/>
      <c r="F268" s="16"/>
      <c r="G268" s="16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/>
      <c r="U268"/>
      <c r="V268"/>
      <c r="W268"/>
      <c r="X268"/>
      <c r="Y268"/>
      <c r="Z268" s="16"/>
      <c r="AA268" s="16"/>
      <c r="AB268" s="55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S268" s="55"/>
      <c r="AT268"/>
      <c r="AU268" s="41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/>
      <c r="BJ268"/>
      <c r="BK268"/>
      <c r="BL268"/>
      <c r="BM268"/>
      <c r="BN268"/>
      <c r="BO268"/>
      <c r="BP268"/>
      <c r="BQ268" s="55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H268" s="55"/>
      <c r="CI268"/>
      <c r="CJ268" s="16"/>
      <c r="CK268" s="16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F268" s="55"/>
      <c r="DX268" s="28"/>
    </row>
    <row r="269" spans="1:128" s="19" customFormat="1" ht="16" customHeight="1">
      <c r="A269" s="18"/>
      <c r="B269" s="17"/>
      <c r="C269" s="16"/>
      <c r="D269" s="16"/>
      <c r="E269" s="16"/>
      <c r="F269" s="16"/>
      <c r="G269" s="16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/>
      <c r="U269"/>
      <c r="V269"/>
      <c r="W269"/>
      <c r="X269"/>
      <c r="Y269"/>
      <c r="Z269" s="16"/>
      <c r="AA269" s="16"/>
      <c r="AB269" s="55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S269" s="55"/>
      <c r="AT269"/>
      <c r="AU269" s="41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/>
      <c r="BJ269"/>
      <c r="BK269"/>
      <c r="BL269"/>
      <c r="BM269"/>
      <c r="BN269"/>
      <c r="BO269"/>
      <c r="BP269"/>
      <c r="BQ269" s="55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H269" s="55"/>
      <c r="CI269"/>
      <c r="CJ269" s="16"/>
      <c r="CK269" s="16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F269" s="55"/>
      <c r="DX269" s="28"/>
    </row>
    <row r="270" spans="1:128" s="19" customFormat="1" ht="16" customHeight="1">
      <c r="A270" s="18"/>
      <c r="B270" s="17"/>
      <c r="C270" s="16"/>
      <c r="D270" s="16"/>
      <c r="E270" s="16"/>
      <c r="F270" s="16"/>
      <c r="G270" s="16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/>
      <c r="U270"/>
      <c r="V270"/>
      <c r="W270"/>
      <c r="X270"/>
      <c r="Y270"/>
      <c r="Z270" s="16"/>
      <c r="AA270" s="16"/>
      <c r="AB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S270" s="55"/>
      <c r="AT270"/>
      <c r="AU270" s="41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/>
      <c r="BJ270"/>
      <c r="BK270"/>
      <c r="BL270"/>
      <c r="BM270"/>
      <c r="BN270"/>
      <c r="BO270"/>
      <c r="BP270"/>
      <c r="BQ270" s="55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H270" s="55"/>
      <c r="CI270"/>
      <c r="CJ270" s="16"/>
      <c r="CK270" s="16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F270" s="55"/>
      <c r="DX270" s="28"/>
    </row>
    <row r="271" spans="1:128" s="19" customFormat="1" ht="16" customHeight="1">
      <c r="A271" s="18"/>
      <c r="B271" s="17"/>
      <c r="C271" s="16"/>
      <c r="D271" s="16"/>
      <c r="E271" s="16"/>
      <c r="F271" s="16"/>
      <c r="G271" s="16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/>
      <c r="U271"/>
      <c r="V271"/>
      <c r="W271"/>
      <c r="X271"/>
      <c r="Y271"/>
      <c r="Z271" s="16"/>
      <c r="AA271" s="16"/>
      <c r="AB271" s="55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S271" s="55"/>
      <c r="AT271"/>
      <c r="AU271" s="41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/>
      <c r="BJ271"/>
      <c r="BK271"/>
      <c r="BL271"/>
      <c r="BM271"/>
      <c r="BN271"/>
      <c r="BO271"/>
      <c r="BP271"/>
      <c r="BQ271" s="55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H271" s="55"/>
      <c r="CI271"/>
      <c r="CJ271" s="16"/>
      <c r="CK271" s="16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F271" s="55"/>
      <c r="DX271" s="28"/>
    </row>
    <row r="272" spans="1:128" s="19" customFormat="1" ht="16" customHeight="1">
      <c r="A272" s="18"/>
      <c r="B272" s="17"/>
      <c r="C272" s="16"/>
      <c r="D272" s="16"/>
      <c r="E272" s="16"/>
      <c r="F272" s="16"/>
      <c r="G272" s="16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/>
      <c r="U272"/>
      <c r="V272"/>
      <c r="W272"/>
      <c r="X272"/>
      <c r="Y272"/>
      <c r="Z272" s="16"/>
      <c r="AA272" s="16"/>
      <c r="AB272" s="55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S272" s="55"/>
      <c r="AT272"/>
      <c r="AU272" s="41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/>
      <c r="BJ272"/>
      <c r="BK272"/>
      <c r="BL272"/>
      <c r="BM272"/>
      <c r="BN272"/>
      <c r="BO272"/>
      <c r="BP272"/>
      <c r="BQ272" s="55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H272" s="55"/>
      <c r="CI272"/>
      <c r="CJ272" s="16"/>
      <c r="CK272" s="16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F272" s="55"/>
      <c r="DX272" s="28"/>
    </row>
    <row r="273" spans="1:128" s="19" customFormat="1" ht="16" customHeight="1">
      <c r="A273" s="18"/>
      <c r="B273" s="17"/>
      <c r="C273" s="16"/>
      <c r="D273" s="16"/>
      <c r="E273" s="16"/>
      <c r="F273" s="16"/>
      <c r="G273" s="16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/>
      <c r="U273"/>
      <c r="V273"/>
      <c r="W273"/>
      <c r="X273"/>
      <c r="Y273"/>
      <c r="Z273" s="16"/>
      <c r="AA273" s="16"/>
      <c r="AB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S273" s="55"/>
      <c r="AT273"/>
      <c r="AU273" s="41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/>
      <c r="BJ273"/>
      <c r="BK273"/>
      <c r="BL273"/>
      <c r="BM273"/>
      <c r="BN273"/>
      <c r="BO273"/>
      <c r="BP273"/>
      <c r="BQ273" s="55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H273" s="55"/>
      <c r="CI273"/>
      <c r="CJ273" s="16"/>
      <c r="CK273" s="16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F273" s="55"/>
      <c r="DX273" s="28"/>
    </row>
    <row r="274" spans="1:128" s="19" customFormat="1" ht="16" customHeight="1">
      <c r="A274" s="18"/>
      <c r="B274" s="17"/>
      <c r="C274" s="16"/>
      <c r="D274" s="16"/>
      <c r="E274" s="16"/>
      <c r="F274" s="16"/>
      <c r="G274" s="16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/>
      <c r="U274"/>
      <c r="V274"/>
      <c r="W274"/>
      <c r="X274"/>
      <c r="Y274"/>
      <c r="Z274" s="16"/>
      <c r="AA274" s="16"/>
      <c r="AB274" s="55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S274" s="55"/>
      <c r="AT274"/>
      <c r="AU274" s="41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/>
      <c r="BJ274"/>
      <c r="BK274"/>
      <c r="BL274"/>
      <c r="BM274"/>
      <c r="BN274"/>
      <c r="BO274"/>
      <c r="BP274"/>
      <c r="BQ274" s="55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H274" s="55"/>
      <c r="CI274"/>
      <c r="CJ274" s="16"/>
      <c r="CK274" s="16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F274" s="55"/>
      <c r="DX274" s="28"/>
    </row>
    <row r="275" spans="1:128" s="19" customFormat="1" ht="16" customHeight="1">
      <c r="A275" s="18"/>
      <c r="B275" s="17"/>
      <c r="C275" s="16"/>
      <c r="D275" s="16"/>
      <c r="E275" s="16"/>
      <c r="F275" s="16"/>
      <c r="G275" s="16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/>
      <c r="U275"/>
      <c r="V275"/>
      <c r="W275"/>
      <c r="X275"/>
      <c r="Y275"/>
      <c r="Z275" s="16"/>
      <c r="AA275" s="16"/>
      <c r="AB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S275" s="55"/>
      <c r="AT275"/>
      <c r="AU275" s="41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/>
      <c r="BJ275"/>
      <c r="BK275"/>
      <c r="BL275"/>
      <c r="BM275"/>
      <c r="BN275"/>
      <c r="BO275"/>
      <c r="BP275"/>
      <c r="BQ275" s="5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H275" s="55"/>
      <c r="CI275"/>
      <c r="CJ275" s="16"/>
      <c r="CK275" s="16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F275" s="55"/>
      <c r="DX275" s="28"/>
    </row>
    <row r="276" spans="1:128" s="19" customFormat="1" ht="16" customHeight="1">
      <c r="A276" s="18"/>
      <c r="B276" s="17"/>
      <c r="C276" s="16"/>
      <c r="D276" s="16"/>
      <c r="E276" s="16"/>
      <c r="F276" s="16"/>
      <c r="G276" s="16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/>
      <c r="U276"/>
      <c r="V276"/>
      <c r="W276"/>
      <c r="X276"/>
      <c r="Y276"/>
      <c r="Z276" s="16"/>
      <c r="AA276" s="16"/>
      <c r="AB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S276" s="55"/>
      <c r="AT276"/>
      <c r="AU276" s="41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/>
      <c r="BJ276"/>
      <c r="BK276"/>
      <c r="BL276"/>
      <c r="BM276"/>
      <c r="BN276"/>
      <c r="BO276"/>
      <c r="BP276"/>
      <c r="BQ276" s="55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H276" s="55"/>
      <c r="CI276"/>
      <c r="CJ276" s="16"/>
      <c r="CK276" s="16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F276" s="55"/>
      <c r="DX276" s="28"/>
    </row>
    <row r="277" spans="1:128" s="19" customFormat="1" ht="16" customHeight="1">
      <c r="A277" s="18"/>
      <c r="B277" s="17"/>
      <c r="C277" s="16"/>
      <c r="D277" s="16"/>
      <c r="E277" s="16"/>
      <c r="F277" s="16"/>
      <c r="G277" s="16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/>
      <c r="U277"/>
      <c r="V277"/>
      <c r="W277"/>
      <c r="X277"/>
      <c r="Y277"/>
      <c r="Z277" s="16"/>
      <c r="AA277" s="16"/>
      <c r="AB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S277" s="55"/>
      <c r="AT277"/>
      <c r="AU277" s="41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/>
      <c r="BJ277"/>
      <c r="BK277"/>
      <c r="BL277"/>
      <c r="BM277"/>
      <c r="BN277"/>
      <c r="BO277"/>
      <c r="BP277"/>
      <c r="BQ277" s="55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H277" s="55"/>
      <c r="CI277"/>
      <c r="CJ277" s="16"/>
      <c r="CK277" s="16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F277" s="55"/>
      <c r="DX277" s="28"/>
    </row>
    <row r="278" spans="1:128" s="19" customFormat="1" ht="16" customHeight="1">
      <c r="A278" s="18"/>
      <c r="B278" s="17"/>
      <c r="C278" s="16"/>
      <c r="D278" s="16"/>
      <c r="E278" s="16"/>
      <c r="F278" s="16"/>
      <c r="G278" s="16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/>
      <c r="U278"/>
      <c r="V278"/>
      <c r="W278"/>
      <c r="X278"/>
      <c r="Y278"/>
      <c r="Z278" s="16"/>
      <c r="AA278" s="16"/>
      <c r="AB278" s="55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S278" s="55"/>
      <c r="AT278"/>
      <c r="AU278" s="41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/>
      <c r="BJ278"/>
      <c r="BK278"/>
      <c r="BL278"/>
      <c r="BM278"/>
      <c r="BN278"/>
      <c r="BO278"/>
      <c r="BP278"/>
      <c r="BQ278" s="55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H278" s="55"/>
      <c r="CI278"/>
      <c r="CJ278" s="16"/>
      <c r="CK278" s="16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F278" s="55"/>
      <c r="DX278" s="28"/>
    </row>
    <row r="279" spans="1:128" s="19" customFormat="1" ht="16" customHeight="1">
      <c r="A279" s="18"/>
      <c r="B279" s="17"/>
      <c r="C279" s="16"/>
      <c r="D279" s="16"/>
      <c r="E279" s="16"/>
      <c r="F279" s="16"/>
      <c r="G279" s="16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/>
      <c r="U279"/>
      <c r="V279"/>
      <c r="W279"/>
      <c r="X279"/>
      <c r="Y279"/>
      <c r="Z279" s="16"/>
      <c r="AA279" s="16"/>
      <c r="AB279" s="55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S279" s="55"/>
      <c r="AT279"/>
      <c r="AU279" s="41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/>
      <c r="BJ279"/>
      <c r="BK279"/>
      <c r="BL279"/>
      <c r="BM279"/>
      <c r="BN279"/>
      <c r="BO279"/>
      <c r="BP279"/>
      <c r="BQ279" s="55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H279" s="55"/>
      <c r="CI279"/>
      <c r="CJ279" s="16"/>
      <c r="CK279" s="16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F279" s="55"/>
      <c r="DX279" s="28"/>
    </row>
    <row r="280" spans="1:128" s="19" customFormat="1" ht="16" customHeight="1">
      <c r="A280" s="18"/>
      <c r="B280" s="17"/>
      <c r="C280" s="16"/>
      <c r="D280" s="16"/>
      <c r="E280" s="16"/>
      <c r="F280" s="16"/>
      <c r="G280" s="16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/>
      <c r="U280"/>
      <c r="V280"/>
      <c r="W280"/>
      <c r="X280"/>
      <c r="Y280"/>
      <c r="Z280" s="16"/>
      <c r="AA280" s="16"/>
      <c r="AB280" s="55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S280" s="55"/>
      <c r="AT280"/>
      <c r="AU280" s="41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/>
      <c r="BJ280"/>
      <c r="BK280"/>
      <c r="BL280"/>
      <c r="BM280"/>
      <c r="BN280"/>
      <c r="BO280"/>
      <c r="BP280"/>
      <c r="BQ280" s="55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H280" s="55"/>
      <c r="CI280"/>
      <c r="CJ280" s="16"/>
      <c r="CK280" s="16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F280" s="55"/>
      <c r="DX280" s="28"/>
    </row>
    <row r="281" spans="1:128" s="19" customFormat="1" ht="16" customHeight="1">
      <c r="A281" s="18"/>
      <c r="B281" s="17"/>
      <c r="C281" s="16"/>
      <c r="D281" s="16"/>
      <c r="E281" s="16"/>
      <c r="F281" s="16"/>
      <c r="G281" s="16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/>
      <c r="U281"/>
      <c r="V281"/>
      <c r="W281"/>
      <c r="X281"/>
      <c r="Y281"/>
      <c r="Z281" s="16"/>
      <c r="AA281" s="16"/>
      <c r="AB281" s="55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S281" s="55"/>
      <c r="AT281"/>
      <c r="AU281" s="41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/>
      <c r="BJ281"/>
      <c r="BK281"/>
      <c r="BL281"/>
      <c r="BM281"/>
      <c r="BN281"/>
      <c r="BO281"/>
      <c r="BP281"/>
      <c r="BQ281" s="55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H281" s="55"/>
      <c r="CI281"/>
      <c r="CJ281" s="16"/>
      <c r="CK281" s="16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F281" s="55"/>
      <c r="DX281" s="28"/>
    </row>
    <row r="282" spans="1:128" s="19" customFormat="1" ht="16" customHeight="1">
      <c r="A282" s="18"/>
      <c r="B282" s="17"/>
      <c r="C282" s="16"/>
      <c r="D282" s="16"/>
      <c r="E282" s="16"/>
      <c r="F282" s="16"/>
      <c r="G282" s="16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/>
      <c r="U282"/>
      <c r="V282"/>
      <c r="W282"/>
      <c r="X282"/>
      <c r="Y282"/>
      <c r="Z282" s="16"/>
      <c r="AA282" s="16"/>
      <c r="AB282" s="55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S282" s="55"/>
      <c r="AT282"/>
      <c r="AU282" s="41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/>
      <c r="BJ282"/>
      <c r="BK282"/>
      <c r="BL282"/>
      <c r="BM282"/>
      <c r="BN282"/>
      <c r="BO282"/>
      <c r="BP282"/>
      <c r="BQ282" s="55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H282" s="55"/>
      <c r="CI282"/>
      <c r="CJ282" s="16"/>
      <c r="CK282" s="16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F282" s="55"/>
      <c r="DX282" s="28"/>
    </row>
    <row r="283" spans="1:128" s="19" customFormat="1" ht="16" customHeight="1">
      <c r="A283" s="18"/>
      <c r="B283" s="17"/>
      <c r="C283" s="16"/>
      <c r="D283" s="16"/>
      <c r="E283" s="16"/>
      <c r="F283" s="16"/>
      <c r="G283" s="16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/>
      <c r="U283"/>
      <c r="V283"/>
      <c r="W283"/>
      <c r="X283"/>
      <c r="Y283"/>
      <c r="Z283" s="16"/>
      <c r="AA283" s="16"/>
      <c r="AB283" s="55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S283" s="55"/>
      <c r="AT283"/>
      <c r="AU283" s="41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/>
      <c r="BJ283"/>
      <c r="BK283"/>
      <c r="BL283"/>
      <c r="BM283"/>
      <c r="BN283"/>
      <c r="BO283"/>
      <c r="BP283"/>
      <c r="BQ283" s="55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H283" s="55"/>
      <c r="CI283"/>
      <c r="CJ283" s="16"/>
      <c r="CK283" s="16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F283" s="55"/>
      <c r="DX283" s="28"/>
    </row>
    <row r="284" spans="1:128" s="19" customFormat="1" ht="16" customHeight="1">
      <c r="A284" s="18"/>
      <c r="B284" s="17"/>
      <c r="C284" s="16"/>
      <c r="D284" s="16"/>
      <c r="E284" s="16"/>
      <c r="F284" s="16"/>
      <c r="G284" s="16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/>
      <c r="U284"/>
      <c r="V284"/>
      <c r="W284"/>
      <c r="X284"/>
      <c r="Y284"/>
      <c r="Z284" s="16"/>
      <c r="AA284" s="16"/>
      <c r="AB284" s="55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S284" s="55"/>
      <c r="AT284"/>
      <c r="AU284" s="41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/>
      <c r="BJ284"/>
      <c r="BK284"/>
      <c r="BL284"/>
      <c r="BM284"/>
      <c r="BN284"/>
      <c r="BO284"/>
      <c r="BP284"/>
      <c r="BQ284" s="55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H284" s="55"/>
      <c r="CI284"/>
      <c r="CJ284" s="16"/>
      <c r="CK284" s="16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F284" s="55"/>
      <c r="DX284" s="28"/>
    </row>
    <row r="285" spans="1:128" s="19" customFormat="1" ht="16" customHeight="1">
      <c r="A285" s="18"/>
      <c r="B285" s="17"/>
      <c r="C285" s="16"/>
      <c r="D285" s="16"/>
      <c r="E285" s="16"/>
      <c r="F285" s="16"/>
      <c r="G285" s="16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/>
      <c r="U285"/>
      <c r="V285"/>
      <c r="W285"/>
      <c r="X285"/>
      <c r="Y285"/>
      <c r="Z285" s="16"/>
      <c r="AA285" s="16"/>
      <c r="AB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S285" s="55"/>
      <c r="AT285"/>
      <c r="AU285" s="41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/>
      <c r="BJ285"/>
      <c r="BK285"/>
      <c r="BL285"/>
      <c r="BM285"/>
      <c r="BN285"/>
      <c r="BO285"/>
      <c r="BP285"/>
      <c r="BQ285" s="5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H285" s="55"/>
      <c r="CI285"/>
      <c r="CJ285" s="16"/>
      <c r="CK285" s="16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F285" s="55"/>
      <c r="DX285" s="28"/>
    </row>
    <row r="286" spans="1:128" s="19" customFormat="1" ht="16" customHeight="1">
      <c r="A286" s="18"/>
      <c r="B286" s="17"/>
      <c r="C286" s="16"/>
      <c r="D286" s="16"/>
      <c r="E286" s="16"/>
      <c r="F286" s="16"/>
      <c r="G286" s="16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/>
      <c r="U286"/>
      <c r="V286"/>
      <c r="W286"/>
      <c r="X286"/>
      <c r="Y286"/>
      <c r="Z286" s="16"/>
      <c r="AA286" s="16"/>
      <c r="AB286" s="55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S286" s="55"/>
      <c r="AT286"/>
      <c r="AU286" s="41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/>
      <c r="BJ286"/>
      <c r="BK286"/>
      <c r="BL286"/>
      <c r="BM286"/>
      <c r="BN286"/>
      <c r="BO286"/>
      <c r="BP286"/>
      <c r="BQ286" s="55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H286" s="55"/>
      <c r="CI286"/>
      <c r="CJ286" s="16"/>
      <c r="CK286" s="16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F286" s="55"/>
      <c r="DX286" s="28"/>
    </row>
    <row r="287" spans="1:128" s="19" customFormat="1" ht="16" customHeight="1">
      <c r="A287" s="18"/>
      <c r="B287" s="17"/>
      <c r="C287" s="16"/>
      <c r="D287" s="16"/>
      <c r="E287" s="16"/>
      <c r="F287" s="16"/>
      <c r="G287" s="16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/>
      <c r="U287"/>
      <c r="V287"/>
      <c r="W287"/>
      <c r="X287"/>
      <c r="Y287"/>
      <c r="Z287" s="16"/>
      <c r="AA287" s="16"/>
      <c r="AB287" s="55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S287" s="55"/>
      <c r="AT287"/>
      <c r="AU287" s="41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/>
      <c r="BJ287"/>
      <c r="BK287"/>
      <c r="BL287"/>
      <c r="BM287"/>
      <c r="BN287"/>
      <c r="BO287"/>
      <c r="BP287"/>
      <c r="BQ287" s="55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H287" s="55"/>
      <c r="CI287"/>
      <c r="CJ287" s="16"/>
      <c r="CK287" s="16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F287" s="55"/>
      <c r="DX287" s="28"/>
    </row>
    <row r="288" spans="1:128" s="19" customFormat="1" ht="16" customHeight="1">
      <c r="A288" s="18"/>
      <c r="B288" s="17"/>
      <c r="C288" s="16"/>
      <c r="D288" s="16"/>
      <c r="E288" s="16"/>
      <c r="F288" s="16"/>
      <c r="G288" s="16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/>
      <c r="U288"/>
      <c r="V288"/>
      <c r="W288"/>
      <c r="X288"/>
      <c r="Y288"/>
      <c r="Z288" s="16"/>
      <c r="AA288" s="16"/>
      <c r="AB288" s="55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S288" s="55"/>
      <c r="AT288"/>
      <c r="AU288" s="41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/>
      <c r="BJ288"/>
      <c r="BK288"/>
      <c r="BL288"/>
      <c r="BM288"/>
      <c r="BN288"/>
      <c r="BO288"/>
      <c r="BP288"/>
      <c r="BQ288" s="55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H288" s="55"/>
      <c r="CI288"/>
      <c r="CJ288" s="16"/>
      <c r="CK288" s="16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F288" s="55"/>
      <c r="DX288" s="28"/>
    </row>
    <row r="289" spans="1:128" s="19" customFormat="1" ht="16" customHeight="1">
      <c r="A289" s="18"/>
      <c r="B289" s="17"/>
      <c r="C289" s="16"/>
      <c r="D289" s="16"/>
      <c r="E289" s="16"/>
      <c r="F289" s="16"/>
      <c r="G289" s="16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/>
      <c r="U289"/>
      <c r="V289"/>
      <c r="W289"/>
      <c r="X289"/>
      <c r="Y289"/>
      <c r="Z289" s="16"/>
      <c r="AA289" s="16"/>
      <c r="AB289" s="55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S289" s="55"/>
      <c r="AT289"/>
      <c r="AU289" s="41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/>
      <c r="BJ289"/>
      <c r="BK289"/>
      <c r="BL289"/>
      <c r="BM289"/>
      <c r="BN289"/>
      <c r="BO289"/>
      <c r="BP289"/>
      <c r="BQ289" s="55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H289" s="55"/>
      <c r="CI289"/>
      <c r="CJ289" s="16"/>
      <c r="CK289" s="16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F289" s="55"/>
      <c r="DX289" s="28"/>
    </row>
    <row r="290" spans="1:128" s="19" customFormat="1" ht="16" customHeight="1">
      <c r="A290" s="18"/>
      <c r="B290" s="17"/>
      <c r="C290" s="16"/>
      <c r="D290" s="16"/>
      <c r="E290" s="16"/>
      <c r="F290" s="16"/>
      <c r="G290" s="16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/>
      <c r="U290"/>
      <c r="V290"/>
      <c r="W290"/>
      <c r="X290"/>
      <c r="Y290"/>
      <c r="Z290" s="16"/>
      <c r="AA290" s="16"/>
      <c r="AB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S290" s="55"/>
      <c r="AT290"/>
      <c r="AU290" s="41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/>
      <c r="BJ290"/>
      <c r="BK290"/>
      <c r="BL290"/>
      <c r="BM290"/>
      <c r="BN290"/>
      <c r="BO290"/>
      <c r="BP290"/>
      <c r="BQ290" s="55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H290" s="55"/>
      <c r="CI290"/>
      <c r="CJ290" s="16"/>
      <c r="CK290" s="16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F290" s="55"/>
      <c r="DX290" s="28"/>
    </row>
    <row r="291" spans="1:128" s="19" customFormat="1" ht="16" customHeight="1">
      <c r="A291" s="18"/>
      <c r="B291" s="17"/>
      <c r="C291" s="16"/>
      <c r="D291" s="16"/>
      <c r="E291" s="16"/>
      <c r="F291" s="16"/>
      <c r="G291" s="16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/>
      <c r="U291"/>
      <c r="V291"/>
      <c r="W291"/>
      <c r="X291"/>
      <c r="Y291"/>
      <c r="Z291" s="16"/>
      <c r="AA291" s="16"/>
      <c r="AB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S291" s="55"/>
      <c r="AT291"/>
      <c r="AU291" s="41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/>
      <c r="BJ291"/>
      <c r="BK291"/>
      <c r="BL291"/>
      <c r="BM291"/>
      <c r="BN291"/>
      <c r="BO291"/>
      <c r="BP291"/>
      <c r="BQ291" s="55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H291" s="55"/>
      <c r="CI291"/>
      <c r="CJ291" s="16"/>
      <c r="CK291" s="16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F291" s="55"/>
      <c r="DX291" s="28"/>
    </row>
    <row r="292" spans="1:128" s="19" customFormat="1" ht="16" customHeight="1">
      <c r="A292" s="18"/>
      <c r="B292" s="17"/>
      <c r="C292" s="16"/>
      <c r="D292" s="16"/>
      <c r="E292" s="16"/>
      <c r="F292" s="16"/>
      <c r="G292" s="16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/>
      <c r="U292"/>
      <c r="V292"/>
      <c r="W292"/>
      <c r="X292"/>
      <c r="Y292"/>
      <c r="Z292" s="16"/>
      <c r="AA292" s="16"/>
      <c r="AB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S292" s="55"/>
      <c r="AT292"/>
      <c r="AU292" s="41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/>
      <c r="BJ292"/>
      <c r="BK292"/>
      <c r="BL292"/>
      <c r="BM292"/>
      <c r="BN292"/>
      <c r="BO292"/>
      <c r="BP292"/>
      <c r="BQ292" s="55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H292" s="55"/>
      <c r="CI292"/>
      <c r="CJ292" s="16"/>
      <c r="CK292" s="16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F292" s="55"/>
      <c r="DX292" s="28"/>
    </row>
    <row r="293" spans="1:128" s="19" customFormat="1" ht="16" customHeight="1">
      <c r="A293" s="18"/>
      <c r="B293" s="17"/>
      <c r="C293" s="16"/>
      <c r="D293" s="16"/>
      <c r="E293" s="16"/>
      <c r="F293" s="16"/>
      <c r="G293" s="16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/>
      <c r="U293"/>
      <c r="V293"/>
      <c r="W293"/>
      <c r="X293"/>
      <c r="Y293"/>
      <c r="Z293" s="16"/>
      <c r="AA293" s="16"/>
      <c r="AB293" s="55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S293" s="55"/>
      <c r="AT293"/>
      <c r="AU293" s="41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/>
      <c r="BJ293"/>
      <c r="BK293"/>
      <c r="BL293"/>
      <c r="BM293"/>
      <c r="BN293"/>
      <c r="BO293"/>
      <c r="BP293"/>
      <c r="BQ293" s="55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H293" s="55"/>
      <c r="CI293"/>
      <c r="CJ293" s="16"/>
      <c r="CK293" s="16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F293" s="55"/>
      <c r="DX293" s="28"/>
    </row>
    <row r="294" spans="1:128" s="19" customFormat="1" ht="16" customHeight="1">
      <c r="A294" s="18"/>
      <c r="B294" s="17"/>
      <c r="C294" s="16"/>
      <c r="D294" s="16"/>
      <c r="E294" s="16"/>
      <c r="F294" s="16"/>
      <c r="G294" s="16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/>
      <c r="U294"/>
      <c r="V294"/>
      <c r="W294"/>
      <c r="X294"/>
      <c r="Y294"/>
      <c r="Z294" s="16"/>
      <c r="AA294" s="16"/>
      <c r="AB294" s="55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S294" s="55"/>
      <c r="AT294"/>
      <c r="AU294" s="41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/>
      <c r="BJ294"/>
      <c r="BK294"/>
      <c r="BL294"/>
      <c r="BM294"/>
      <c r="BN294"/>
      <c r="BO294"/>
      <c r="BP294"/>
      <c r="BQ294" s="55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H294" s="55"/>
      <c r="CI294"/>
      <c r="CJ294" s="16"/>
      <c r="CK294" s="16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F294" s="55"/>
      <c r="DX294" s="28"/>
    </row>
    <row r="295" spans="1:128" s="19" customFormat="1" ht="16" customHeight="1">
      <c r="A295" s="18"/>
      <c r="B295" s="17"/>
      <c r="C295" s="16"/>
      <c r="D295" s="16"/>
      <c r="E295" s="16"/>
      <c r="F295" s="16"/>
      <c r="G295" s="16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/>
      <c r="U295"/>
      <c r="V295"/>
      <c r="W295"/>
      <c r="X295"/>
      <c r="Y295"/>
      <c r="Z295" s="16"/>
      <c r="AA295" s="16"/>
      <c r="AB295" s="5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S295" s="55"/>
      <c r="AT295"/>
      <c r="AU295" s="41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/>
      <c r="BJ295"/>
      <c r="BK295"/>
      <c r="BL295"/>
      <c r="BM295"/>
      <c r="BN295"/>
      <c r="BO295"/>
      <c r="BP295"/>
      <c r="BQ295" s="5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H295" s="55"/>
      <c r="CI295"/>
      <c r="CJ295" s="16"/>
      <c r="CK295" s="16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F295" s="55"/>
      <c r="DX295" s="28"/>
    </row>
    <row r="296" spans="1:128" s="19" customFormat="1" ht="16" customHeight="1">
      <c r="A296" s="18"/>
      <c r="B296" s="17"/>
      <c r="C296" s="16"/>
      <c r="D296" s="16"/>
      <c r="E296" s="16"/>
      <c r="F296" s="16"/>
      <c r="G296" s="16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/>
      <c r="U296"/>
      <c r="V296"/>
      <c r="W296"/>
      <c r="X296"/>
      <c r="Y296"/>
      <c r="Z296" s="16"/>
      <c r="AA296" s="16"/>
      <c r="AB296" s="55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S296" s="55"/>
      <c r="AT296"/>
      <c r="AU296" s="41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/>
      <c r="BJ296"/>
      <c r="BK296"/>
      <c r="BL296"/>
      <c r="BM296"/>
      <c r="BN296"/>
      <c r="BO296"/>
      <c r="BP296"/>
      <c r="BQ296" s="55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H296" s="55"/>
      <c r="CI296"/>
      <c r="CJ296" s="16"/>
      <c r="CK296" s="16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F296" s="55"/>
      <c r="DX296" s="28"/>
    </row>
    <row r="297" spans="1:128" s="19" customFormat="1" ht="16" customHeight="1">
      <c r="A297" s="18"/>
      <c r="B297" s="17"/>
      <c r="C297" s="16"/>
      <c r="D297" s="16"/>
      <c r="E297" s="16"/>
      <c r="F297" s="16"/>
      <c r="G297" s="16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/>
      <c r="U297"/>
      <c r="V297"/>
      <c r="W297"/>
      <c r="X297"/>
      <c r="Y297"/>
      <c r="Z297" s="16"/>
      <c r="AA297" s="16"/>
      <c r="AB297" s="55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S297" s="55"/>
      <c r="AT297"/>
      <c r="AU297" s="41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/>
      <c r="BJ297"/>
      <c r="BK297"/>
      <c r="BL297"/>
      <c r="BM297"/>
      <c r="BN297"/>
      <c r="BO297"/>
      <c r="BP297"/>
      <c r="BQ297" s="55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H297" s="55"/>
      <c r="CI297"/>
      <c r="CJ297" s="16"/>
      <c r="CK297" s="16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F297" s="55"/>
      <c r="DX297" s="28"/>
    </row>
    <row r="298" spans="1:128" s="19" customFormat="1" ht="16" customHeight="1">
      <c r="A298" s="18"/>
      <c r="B298" s="17"/>
      <c r="C298" s="16"/>
      <c r="D298" s="16"/>
      <c r="E298" s="16"/>
      <c r="F298" s="16"/>
      <c r="G298" s="16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/>
      <c r="U298"/>
      <c r="V298"/>
      <c r="W298"/>
      <c r="X298"/>
      <c r="Y298"/>
      <c r="Z298" s="16"/>
      <c r="AA298" s="16"/>
      <c r="AB298" s="55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S298" s="55"/>
      <c r="AT298"/>
      <c r="AU298" s="41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/>
      <c r="BJ298"/>
      <c r="BK298"/>
      <c r="BL298"/>
      <c r="BM298"/>
      <c r="BN298"/>
      <c r="BO298"/>
      <c r="BP298"/>
      <c r="BQ298" s="55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H298" s="55"/>
      <c r="CI298"/>
      <c r="CJ298" s="16"/>
      <c r="CK298" s="16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F298" s="55"/>
      <c r="DX298" s="28"/>
    </row>
    <row r="299" spans="1:128" s="19" customFormat="1" ht="16" customHeight="1">
      <c r="A299" s="18"/>
      <c r="B299" s="17"/>
      <c r="C299" s="16"/>
      <c r="D299" s="16"/>
      <c r="E299" s="16"/>
      <c r="F299" s="16"/>
      <c r="G299" s="16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/>
      <c r="U299"/>
      <c r="V299"/>
      <c r="W299"/>
      <c r="X299"/>
      <c r="Y299"/>
      <c r="Z299" s="16"/>
      <c r="AA299" s="16"/>
      <c r="AB299" s="55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S299" s="55"/>
      <c r="AT299"/>
      <c r="AU299" s="41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/>
      <c r="BJ299"/>
      <c r="BK299"/>
      <c r="BL299"/>
      <c r="BM299"/>
      <c r="BN299"/>
      <c r="BO299"/>
      <c r="BP299"/>
      <c r="BQ299" s="55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H299" s="55"/>
      <c r="CI299"/>
      <c r="CJ299" s="16"/>
      <c r="CK299" s="16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F299" s="55"/>
      <c r="DX299" s="28"/>
    </row>
    <row r="300" spans="1:128" s="19" customFormat="1" ht="16" customHeight="1">
      <c r="A300" s="18"/>
      <c r="B300" s="17"/>
      <c r="C300" s="16"/>
      <c r="D300" s="16"/>
      <c r="E300" s="16"/>
      <c r="F300" s="16"/>
      <c r="G300" s="16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/>
      <c r="U300"/>
      <c r="V300"/>
      <c r="W300"/>
      <c r="X300"/>
      <c r="Y300"/>
      <c r="Z300" s="16"/>
      <c r="AA300" s="16"/>
      <c r="AB300" s="55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S300" s="55"/>
      <c r="AT300"/>
      <c r="AU300" s="41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/>
      <c r="BJ300"/>
      <c r="BK300"/>
      <c r="BL300"/>
      <c r="BM300"/>
      <c r="BN300"/>
      <c r="BO300"/>
      <c r="BP300"/>
      <c r="BQ300" s="55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H300" s="55"/>
      <c r="CI300"/>
      <c r="CJ300" s="16"/>
      <c r="CK300" s="16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F300" s="55"/>
      <c r="DX300" s="28"/>
    </row>
    <row r="301" spans="1:128" s="19" customFormat="1" ht="16" customHeight="1">
      <c r="A301" s="18"/>
      <c r="B301" s="17"/>
      <c r="C301" s="16"/>
      <c r="D301" s="16"/>
      <c r="E301" s="16"/>
      <c r="F301" s="16"/>
      <c r="G301" s="16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/>
      <c r="U301"/>
      <c r="V301"/>
      <c r="W301"/>
      <c r="X301"/>
      <c r="Y301"/>
      <c r="Z301" s="16"/>
      <c r="AA301" s="16"/>
      <c r="AB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S301" s="55"/>
      <c r="AT301"/>
      <c r="AU301" s="41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/>
      <c r="BJ301"/>
      <c r="BK301"/>
      <c r="BL301"/>
      <c r="BM301"/>
      <c r="BN301"/>
      <c r="BO301"/>
      <c r="BP301"/>
      <c r="BQ301" s="55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H301" s="55"/>
      <c r="CI301"/>
      <c r="CJ301" s="16"/>
      <c r="CK301" s="16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F301" s="55"/>
      <c r="DX301" s="28"/>
    </row>
    <row r="302" spans="1:128" s="19" customFormat="1" ht="16" customHeight="1">
      <c r="A302" s="18"/>
      <c r="B302" s="17"/>
      <c r="C302" s="16"/>
      <c r="D302" s="16"/>
      <c r="E302" s="16"/>
      <c r="F302" s="16"/>
      <c r="G302" s="16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/>
      <c r="U302"/>
      <c r="V302"/>
      <c r="W302"/>
      <c r="X302"/>
      <c r="Y302"/>
      <c r="Z302" s="16"/>
      <c r="AA302" s="16"/>
      <c r="AB302" s="55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S302" s="55"/>
      <c r="AT302"/>
      <c r="AU302" s="41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/>
      <c r="BJ302"/>
      <c r="BK302"/>
      <c r="BL302"/>
      <c r="BM302"/>
      <c r="BN302"/>
      <c r="BO302"/>
      <c r="BP302"/>
      <c r="BQ302" s="55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H302" s="55"/>
      <c r="CI302"/>
      <c r="CJ302" s="16"/>
      <c r="CK302" s="16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F302" s="55"/>
      <c r="DX302" s="28"/>
    </row>
    <row r="303" spans="1:128" s="19" customFormat="1" ht="16" customHeight="1">
      <c r="A303" s="18"/>
      <c r="B303" s="17"/>
      <c r="C303" s="16"/>
      <c r="D303" s="16"/>
      <c r="E303" s="16"/>
      <c r="F303" s="16"/>
      <c r="G303" s="16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/>
      <c r="U303"/>
      <c r="V303"/>
      <c r="W303"/>
      <c r="X303"/>
      <c r="Y303"/>
      <c r="Z303" s="16"/>
      <c r="AA303" s="16"/>
      <c r="AB303" s="55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S303" s="55"/>
      <c r="AT303"/>
      <c r="AU303" s="41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/>
      <c r="BJ303"/>
      <c r="BK303"/>
      <c r="BL303"/>
      <c r="BM303"/>
      <c r="BN303"/>
      <c r="BO303"/>
      <c r="BP303"/>
      <c r="BQ303" s="55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H303" s="55"/>
      <c r="CI303"/>
      <c r="CJ303" s="16"/>
      <c r="CK303" s="16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F303" s="55"/>
      <c r="DX303" s="28"/>
    </row>
    <row r="304" spans="1:128" s="19" customFormat="1" ht="16" customHeight="1">
      <c r="A304" s="18"/>
      <c r="B304" s="17"/>
      <c r="C304" s="16"/>
      <c r="D304" s="16"/>
      <c r="E304" s="16"/>
      <c r="F304" s="16"/>
      <c r="G304" s="16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/>
      <c r="U304"/>
      <c r="V304"/>
      <c r="W304"/>
      <c r="X304"/>
      <c r="Y304"/>
      <c r="Z304" s="16"/>
      <c r="AA304" s="16"/>
      <c r="AB304" s="55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S304" s="55"/>
      <c r="AT304"/>
      <c r="AU304" s="41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/>
      <c r="BJ304"/>
      <c r="BK304"/>
      <c r="BL304"/>
      <c r="BM304"/>
      <c r="BN304"/>
      <c r="BO304"/>
      <c r="BP304"/>
      <c r="BQ304" s="55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H304" s="55"/>
      <c r="CI304"/>
      <c r="CJ304" s="16"/>
      <c r="CK304" s="16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F304" s="55"/>
      <c r="DX304" s="28"/>
    </row>
    <row r="305" spans="1:128" s="19" customFormat="1" ht="16" customHeight="1">
      <c r="A305" s="18"/>
      <c r="B305" s="17"/>
      <c r="C305" s="16"/>
      <c r="D305" s="16"/>
      <c r="E305" s="16"/>
      <c r="F305" s="16"/>
      <c r="G305" s="16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/>
      <c r="U305"/>
      <c r="V305"/>
      <c r="W305"/>
      <c r="X305"/>
      <c r="Y305"/>
      <c r="Z305" s="16"/>
      <c r="AA305" s="16"/>
      <c r="AB305" s="5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S305" s="55"/>
      <c r="AT305"/>
      <c r="AU305" s="41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/>
      <c r="BJ305"/>
      <c r="BK305"/>
      <c r="BL305"/>
      <c r="BM305"/>
      <c r="BN305"/>
      <c r="BO305"/>
      <c r="BP305"/>
      <c r="BQ305" s="5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H305" s="55"/>
      <c r="CI305"/>
      <c r="CJ305" s="16"/>
      <c r="CK305" s="16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F305" s="55"/>
      <c r="DX305" s="28"/>
    </row>
    <row r="306" spans="1:128" s="19" customFormat="1" ht="16" customHeight="1">
      <c r="A306" s="18"/>
      <c r="B306" s="17"/>
      <c r="C306" s="16"/>
      <c r="D306" s="16"/>
      <c r="E306" s="16"/>
      <c r="F306" s="16"/>
      <c r="G306" s="16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/>
      <c r="U306"/>
      <c r="V306"/>
      <c r="W306"/>
      <c r="X306"/>
      <c r="Y306"/>
      <c r="Z306" s="16"/>
      <c r="AA306" s="16"/>
      <c r="AB306" s="55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S306" s="55"/>
      <c r="AT306"/>
      <c r="AU306" s="41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/>
      <c r="BJ306"/>
      <c r="BK306"/>
      <c r="BL306"/>
      <c r="BM306"/>
      <c r="BN306"/>
      <c r="BO306"/>
      <c r="BP306"/>
      <c r="BQ306" s="55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H306" s="55"/>
      <c r="CI306"/>
      <c r="CJ306" s="16"/>
      <c r="CK306" s="16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F306" s="55"/>
      <c r="DX306" s="28"/>
    </row>
    <row r="307" spans="1:128" s="19" customFormat="1" ht="16" customHeight="1">
      <c r="A307" s="18"/>
      <c r="B307" s="17"/>
      <c r="C307" s="16"/>
      <c r="D307" s="16"/>
      <c r="E307" s="16"/>
      <c r="F307" s="16"/>
      <c r="G307" s="16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/>
      <c r="U307"/>
      <c r="V307"/>
      <c r="W307"/>
      <c r="X307"/>
      <c r="Y307"/>
      <c r="Z307" s="16"/>
      <c r="AA307" s="16"/>
      <c r="AB307" s="55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S307" s="55"/>
      <c r="AT307"/>
      <c r="AU307" s="41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/>
      <c r="BJ307"/>
      <c r="BK307"/>
      <c r="BL307"/>
      <c r="BM307"/>
      <c r="BN307"/>
      <c r="BO307"/>
      <c r="BP307"/>
      <c r="BQ307" s="55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H307" s="55"/>
      <c r="CI307"/>
      <c r="CJ307" s="16"/>
      <c r="CK307" s="16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F307" s="55"/>
      <c r="DX307" s="28"/>
    </row>
    <row r="308" spans="1:128" s="19" customFormat="1" ht="16" customHeight="1">
      <c r="A308" s="18"/>
      <c r="B308" s="17"/>
      <c r="C308" s="16"/>
      <c r="D308" s="16"/>
      <c r="E308" s="16"/>
      <c r="F308" s="16"/>
      <c r="G308" s="16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/>
      <c r="U308"/>
      <c r="V308"/>
      <c r="W308"/>
      <c r="X308"/>
      <c r="Y308"/>
      <c r="Z308" s="16"/>
      <c r="AA308" s="16"/>
      <c r="AB308" s="55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S308" s="55"/>
      <c r="AT308"/>
      <c r="AU308" s="41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/>
      <c r="BJ308"/>
      <c r="BK308"/>
      <c r="BL308"/>
      <c r="BM308"/>
      <c r="BN308"/>
      <c r="BO308"/>
      <c r="BP308"/>
      <c r="BQ308" s="55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H308" s="55"/>
      <c r="CI308"/>
      <c r="CJ308" s="16"/>
      <c r="CK308" s="16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F308" s="55"/>
      <c r="DX308" s="28"/>
    </row>
    <row r="309" spans="1:128" s="19" customFormat="1" ht="16" customHeight="1">
      <c r="A309" s="18"/>
      <c r="B309" s="17"/>
      <c r="C309" s="16"/>
      <c r="D309" s="16"/>
      <c r="E309" s="16"/>
      <c r="F309" s="16"/>
      <c r="G309" s="16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/>
      <c r="U309"/>
      <c r="V309"/>
      <c r="W309"/>
      <c r="X309"/>
      <c r="Y309"/>
      <c r="Z309" s="16"/>
      <c r="AA309" s="16"/>
      <c r="AB309" s="55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S309" s="55"/>
      <c r="AT309"/>
      <c r="AU309" s="41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/>
      <c r="BJ309"/>
      <c r="BK309"/>
      <c r="BL309"/>
      <c r="BM309"/>
      <c r="BN309"/>
      <c r="BO309"/>
      <c r="BP309"/>
      <c r="BQ309" s="55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H309" s="55"/>
      <c r="CI309"/>
      <c r="CJ309" s="16"/>
      <c r="CK309" s="16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F309" s="55"/>
      <c r="DX309" s="28"/>
    </row>
    <row r="310" spans="1:128" s="19" customFormat="1" ht="16" customHeight="1">
      <c r="A310" s="18"/>
      <c r="B310" s="17"/>
      <c r="C310" s="16"/>
      <c r="D310" s="16"/>
      <c r="E310" s="16"/>
      <c r="F310" s="16"/>
      <c r="G310" s="16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/>
      <c r="U310"/>
      <c r="V310"/>
      <c r="W310"/>
      <c r="X310"/>
      <c r="Y310"/>
      <c r="Z310" s="16"/>
      <c r="AA310" s="16"/>
      <c r="AB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S310" s="55"/>
      <c r="AT310"/>
      <c r="AU310" s="41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/>
      <c r="BJ310"/>
      <c r="BK310"/>
      <c r="BL310"/>
      <c r="BM310"/>
      <c r="BN310"/>
      <c r="BO310"/>
      <c r="BP310"/>
      <c r="BQ310" s="55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H310" s="55"/>
      <c r="CI310"/>
      <c r="CJ310" s="16"/>
      <c r="CK310" s="16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F310" s="55"/>
      <c r="DX310" s="28"/>
    </row>
    <row r="311" spans="1:128" s="19" customFormat="1" ht="16" customHeight="1">
      <c r="A311" s="18"/>
      <c r="B311" s="17"/>
      <c r="C311" s="16"/>
      <c r="D311" s="16"/>
      <c r="E311" s="16"/>
      <c r="F311" s="16"/>
      <c r="G311" s="16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/>
      <c r="U311"/>
      <c r="V311"/>
      <c r="W311"/>
      <c r="X311"/>
      <c r="Y311"/>
      <c r="Z311" s="16"/>
      <c r="AA311" s="16"/>
      <c r="AB311" s="55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S311" s="55"/>
      <c r="AT311"/>
      <c r="AU311" s="41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/>
      <c r="BJ311"/>
      <c r="BK311"/>
      <c r="BL311"/>
      <c r="BM311"/>
      <c r="BN311"/>
      <c r="BO311"/>
      <c r="BP311"/>
      <c r="BQ311" s="55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H311" s="55"/>
      <c r="CI311"/>
      <c r="CJ311" s="16"/>
      <c r="CK311" s="16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F311" s="55"/>
      <c r="DX311" s="28"/>
    </row>
    <row r="312" spans="1:128" s="19" customFormat="1" ht="16" customHeight="1">
      <c r="A312" s="18"/>
      <c r="B312" s="17"/>
      <c r="C312" s="16"/>
      <c r="D312" s="16"/>
      <c r="E312" s="16"/>
      <c r="F312" s="16"/>
      <c r="G312" s="16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/>
      <c r="U312"/>
      <c r="V312"/>
      <c r="W312"/>
      <c r="X312"/>
      <c r="Y312"/>
      <c r="Z312" s="16"/>
      <c r="AA312" s="16"/>
      <c r="AB312" s="55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S312" s="55"/>
      <c r="AT312"/>
      <c r="AU312" s="41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/>
      <c r="BJ312"/>
      <c r="BK312"/>
      <c r="BL312"/>
      <c r="BM312"/>
      <c r="BN312"/>
      <c r="BO312"/>
      <c r="BP312"/>
      <c r="BQ312" s="55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H312" s="55"/>
      <c r="CI312"/>
      <c r="CJ312" s="16"/>
      <c r="CK312" s="16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F312" s="55"/>
      <c r="DX312" s="28"/>
    </row>
    <row r="313" spans="1:128" s="19" customFormat="1" ht="16" customHeight="1">
      <c r="A313" s="18"/>
      <c r="B313" s="17"/>
      <c r="C313" s="16"/>
      <c r="D313" s="16"/>
      <c r="E313" s="16"/>
      <c r="F313" s="16"/>
      <c r="G313" s="16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/>
      <c r="U313"/>
      <c r="V313"/>
      <c r="W313"/>
      <c r="X313"/>
      <c r="Y313"/>
      <c r="Z313" s="16"/>
      <c r="AA313" s="16"/>
      <c r="AB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S313" s="55"/>
      <c r="AT313"/>
      <c r="AU313" s="41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/>
      <c r="BJ313"/>
      <c r="BK313"/>
      <c r="BL313"/>
      <c r="BM313"/>
      <c r="BN313"/>
      <c r="BO313"/>
      <c r="BP313"/>
      <c r="BQ313" s="55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H313" s="55"/>
      <c r="CI313"/>
      <c r="CJ313" s="16"/>
      <c r="CK313" s="16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F313" s="55"/>
      <c r="DX313" s="28"/>
    </row>
    <row r="314" spans="1:128" s="19" customFormat="1" ht="16" customHeight="1">
      <c r="A314" s="18"/>
      <c r="B314" s="17"/>
      <c r="C314" s="16"/>
      <c r="D314" s="16"/>
      <c r="E314" s="16"/>
      <c r="F314" s="16"/>
      <c r="G314" s="16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/>
      <c r="U314"/>
      <c r="V314"/>
      <c r="W314"/>
      <c r="X314"/>
      <c r="Y314"/>
      <c r="Z314" s="16"/>
      <c r="AA314" s="16"/>
      <c r="AB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S314" s="55"/>
      <c r="AT314"/>
      <c r="AU314" s="41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/>
      <c r="BJ314"/>
      <c r="BK314"/>
      <c r="BL314"/>
      <c r="BM314"/>
      <c r="BN314"/>
      <c r="BO314"/>
      <c r="BP314"/>
      <c r="BQ314" s="55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H314" s="55"/>
      <c r="CI314"/>
      <c r="CJ314" s="16"/>
      <c r="CK314" s="16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F314" s="55"/>
      <c r="DX314" s="28"/>
    </row>
    <row r="315" spans="1:128" s="19" customFormat="1" ht="16" customHeight="1">
      <c r="A315" s="18"/>
      <c r="B315" s="17"/>
      <c r="C315" s="16"/>
      <c r="D315" s="16"/>
      <c r="E315" s="16"/>
      <c r="F315" s="16"/>
      <c r="G315" s="16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/>
      <c r="U315"/>
      <c r="V315"/>
      <c r="W315"/>
      <c r="X315"/>
      <c r="Y315"/>
      <c r="Z315" s="16"/>
      <c r="AA315" s="16"/>
      <c r="AB315" s="5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S315" s="55"/>
      <c r="AT315"/>
      <c r="AU315" s="41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/>
      <c r="BJ315"/>
      <c r="BK315"/>
      <c r="BL315"/>
      <c r="BM315"/>
      <c r="BN315"/>
      <c r="BO315"/>
      <c r="BP315"/>
      <c r="BQ315" s="5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H315" s="55"/>
      <c r="CI315"/>
      <c r="CJ315" s="16"/>
      <c r="CK315" s="16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F315" s="55"/>
      <c r="DX315" s="28"/>
    </row>
    <row r="316" spans="1:128" s="19" customFormat="1" ht="16" customHeight="1">
      <c r="A316" s="18"/>
      <c r="B316" s="17"/>
      <c r="C316" s="16"/>
      <c r="D316" s="16"/>
      <c r="E316" s="16"/>
      <c r="F316" s="16"/>
      <c r="G316" s="16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/>
      <c r="U316"/>
      <c r="V316"/>
      <c r="W316"/>
      <c r="X316"/>
      <c r="Y316"/>
      <c r="Z316" s="16"/>
      <c r="AA316" s="16"/>
      <c r="AB316" s="55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S316" s="55"/>
      <c r="AT316"/>
      <c r="AU316" s="41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/>
      <c r="BJ316"/>
      <c r="BK316"/>
      <c r="BL316"/>
      <c r="BM316"/>
      <c r="BN316"/>
      <c r="BO316"/>
      <c r="BP316"/>
      <c r="BQ316" s="55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H316" s="55"/>
      <c r="CI316"/>
      <c r="CJ316" s="16"/>
      <c r="CK316" s="16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F316" s="55"/>
      <c r="DX316" s="28"/>
    </row>
    <row r="317" spans="1:128" s="19" customFormat="1" ht="16" customHeight="1">
      <c r="A317" s="18"/>
      <c r="B317" s="17"/>
      <c r="C317" s="16"/>
      <c r="D317" s="16"/>
      <c r="E317" s="16"/>
      <c r="F317" s="16"/>
      <c r="G317" s="16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/>
      <c r="U317"/>
      <c r="V317"/>
      <c r="W317"/>
      <c r="X317"/>
      <c r="Y317"/>
      <c r="Z317" s="16"/>
      <c r="AA317" s="16"/>
      <c r="AB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S317" s="55"/>
      <c r="AT317"/>
      <c r="AU317" s="41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/>
      <c r="BJ317"/>
      <c r="BK317"/>
      <c r="BL317"/>
      <c r="BM317"/>
      <c r="BN317"/>
      <c r="BO317"/>
      <c r="BP317"/>
      <c r="BQ317" s="55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H317" s="55"/>
      <c r="CI317"/>
      <c r="CJ317" s="16"/>
      <c r="CK317" s="16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F317" s="55"/>
      <c r="DX317" s="28"/>
    </row>
    <row r="318" spans="1:128" s="19" customFormat="1" ht="16" customHeight="1">
      <c r="A318" s="18"/>
      <c r="B318" s="17"/>
      <c r="C318" s="16"/>
      <c r="D318" s="16"/>
      <c r="E318" s="16"/>
      <c r="F318" s="16"/>
      <c r="G318" s="16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/>
      <c r="U318"/>
      <c r="V318"/>
      <c r="W318"/>
      <c r="X318"/>
      <c r="Y318"/>
      <c r="Z318" s="16"/>
      <c r="AA318" s="16"/>
      <c r="AB318" s="55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S318" s="55"/>
      <c r="AT318"/>
      <c r="AU318" s="41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/>
      <c r="BJ318"/>
      <c r="BK318"/>
      <c r="BL318"/>
      <c r="BM318"/>
      <c r="BN318"/>
      <c r="BO318"/>
      <c r="BP318"/>
      <c r="BQ318" s="55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H318" s="55"/>
      <c r="CI318"/>
      <c r="CJ318" s="16"/>
      <c r="CK318" s="16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F318" s="55"/>
      <c r="DX318" s="28"/>
    </row>
    <row r="319" spans="1:128" s="19" customFormat="1" ht="16" customHeight="1">
      <c r="A319" s="18"/>
      <c r="B319" s="17"/>
      <c r="C319" s="16"/>
      <c r="D319" s="16"/>
      <c r="E319" s="16"/>
      <c r="F319" s="16"/>
      <c r="G319" s="16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/>
      <c r="U319"/>
      <c r="V319"/>
      <c r="W319"/>
      <c r="X319"/>
      <c r="Y319"/>
      <c r="Z319" s="16"/>
      <c r="AA319" s="16"/>
      <c r="AB319" s="55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S319" s="55"/>
      <c r="AT319"/>
      <c r="AU319" s="41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/>
      <c r="BJ319"/>
      <c r="BK319"/>
      <c r="BL319"/>
      <c r="BM319"/>
      <c r="BN319"/>
      <c r="BO319"/>
      <c r="BP319"/>
      <c r="BQ319" s="55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H319" s="55"/>
      <c r="CI319"/>
      <c r="CJ319" s="16"/>
      <c r="CK319" s="16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F319" s="55"/>
      <c r="DX319" s="28"/>
    </row>
    <row r="320" spans="1:128" s="19" customFormat="1" ht="16" customHeight="1">
      <c r="A320" s="18"/>
      <c r="B320" s="17"/>
      <c r="C320" s="16"/>
      <c r="D320" s="16"/>
      <c r="E320" s="16"/>
      <c r="F320" s="16"/>
      <c r="G320" s="16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/>
      <c r="U320"/>
      <c r="V320"/>
      <c r="W320"/>
      <c r="X320"/>
      <c r="Y320"/>
      <c r="Z320" s="16"/>
      <c r="AA320" s="16"/>
      <c r="AB320" s="55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S320" s="55"/>
      <c r="AT320"/>
      <c r="AU320" s="41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/>
      <c r="BJ320"/>
      <c r="BK320"/>
      <c r="BL320"/>
      <c r="BM320"/>
      <c r="BN320"/>
      <c r="BO320"/>
      <c r="BP320"/>
      <c r="BQ320" s="55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H320" s="55"/>
      <c r="CI320"/>
      <c r="CJ320" s="16"/>
      <c r="CK320" s="16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F320" s="55"/>
      <c r="DX320" s="28"/>
    </row>
    <row r="321" spans="1:128" s="19" customFormat="1" ht="16" customHeight="1">
      <c r="A321" s="18"/>
      <c r="B321" s="17"/>
      <c r="C321" s="16"/>
      <c r="D321" s="16"/>
      <c r="E321" s="16"/>
      <c r="F321" s="16"/>
      <c r="G321" s="16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/>
      <c r="U321"/>
      <c r="V321"/>
      <c r="W321"/>
      <c r="X321"/>
      <c r="Y321"/>
      <c r="Z321" s="16"/>
      <c r="AA321" s="16"/>
      <c r="AB321" s="55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S321" s="55"/>
      <c r="AT321"/>
      <c r="AU321" s="41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/>
      <c r="BJ321"/>
      <c r="BK321"/>
      <c r="BL321"/>
      <c r="BM321"/>
      <c r="BN321"/>
      <c r="BO321"/>
      <c r="BP321"/>
      <c r="BQ321" s="55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H321" s="55"/>
      <c r="CI321"/>
      <c r="CJ321" s="16"/>
      <c r="CK321" s="16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F321" s="55"/>
      <c r="DX321" s="28"/>
    </row>
    <row r="322" spans="1:128" s="19" customFormat="1" ht="16" customHeight="1">
      <c r="A322" s="18"/>
      <c r="B322" s="17"/>
      <c r="C322" s="16"/>
      <c r="D322" s="16"/>
      <c r="E322" s="16"/>
      <c r="F322" s="16"/>
      <c r="G322" s="16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/>
      <c r="U322"/>
      <c r="V322"/>
      <c r="W322"/>
      <c r="X322"/>
      <c r="Y322"/>
      <c r="Z322" s="16"/>
      <c r="AA322" s="16"/>
      <c r="AB322" s="55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S322" s="55"/>
      <c r="AT322"/>
      <c r="AU322" s="41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/>
      <c r="BJ322"/>
      <c r="BK322"/>
      <c r="BL322"/>
      <c r="BM322"/>
      <c r="BN322"/>
      <c r="BO322"/>
      <c r="BP322"/>
      <c r="BQ322" s="55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H322" s="55"/>
      <c r="CI322"/>
      <c r="CJ322" s="16"/>
      <c r="CK322" s="16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F322" s="55"/>
      <c r="DX322" s="28"/>
    </row>
    <row r="323" spans="1:128" s="19" customFormat="1" ht="16" customHeight="1">
      <c r="A323" s="18"/>
      <c r="B323" s="17"/>
      <c r="C323" s="16"/>
      <c r="D323" s="16"/>
      <c r="E323" s="16"/>
      <c r="F323" s="16"/>
      <c r="G323" s="16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/>
      <c r="U323"/>
      <c r="V323"/>
      <c r="W323"/>
      <c r="X323"/>
      <c r="Y323"/>
      <c r="Z323" s="16"/>
      <c r="AA323" s="16"/>
      <c r="AB323" s="55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S323" s="55"/>
      <c r="AT323"/>
      <c r="AU323" s="41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/>
      <c r="BJ323"/>
      <c r="BK323"/>
      <c r="BL323"/>
      <c r="BM323"/>
      <c r="BN323"/>
      <c r="BO323"/>
      <c r="BP323"/>
      <c r="BQ323" s="55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H323" s="55"/>
      <c r="CI323"/>
      <c r="CJ323" s="16"/>
      <c r="CK323" s="16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F323" s="55"/>
      <c r="DX323" s="28"/>
    </row>
    <row r="324" spans="1:128" s="19" customFormat="1" ht="16" customHeight="1">
      <c r="A324" s="18"/>
      <c r="B324" s="17"/>
      <c r="C324" s="16"/>
      <c r="D324" s="16"/>
      <c r="E324" s="16"/>
      <c r="F324" s="16"/>
      <c r="G324" s="16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/>
      <c r="U324"/>
      <c r="V324"/>
      <c r="W324"/>
      <c r="X324"/>
      <c r="Y324"/>
      <c r="Z324" s="16"/>
      <c r="AA324" s="16"/>
      <c r="AB324" s="55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S324" s="55"/>
      <c r="AT324"/>
      <c r="AU324" s="41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/>
      <c r="BJ324"/>
      <c r="BK324"/>
      <c r="BL324"/>
      <c r="BM324"/>
      <c r="BN324"/>
      <c r="BO324"/>
      <c r="BP324"/>
      <c r="BQ324" s="55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H324" s="55"/>
      <c r="CI324"/>
      <c r="CJ324" s="16"/>
      <c r="CK324" s="16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F324" s="55"/>
      <c r="DX324" s="28"/>
    </row>
    <row r="325" spans="1:128" s="19" customFormat="1" ht="16" customHeight="1">
      <c r="A325" s="18"/>
      <c r="B325" s="17"/>
      <c r="C325" s="16"/>
      <c r="D325" s="16"/>
      <c r="E325" s="16"/>
      <c r="F325" s="16"/>
      <c r="G325" s="16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/>
      <c r="U325"/>
      <c r="V325"/>
      <c r="W325"/>
      <c r="X325"/>
      <c r="Y325"/>
      <c r="Z325" s="16"/>
      <c r="AA325" s="16"/>
      <c r="AB325" s="5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S325" s="55"/>
      <c r="AT325"/>
      <c r="AU325" s="41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/>
      <c r="BJ325"/>
      <c r="BK325"/>
      <c r="BL325"/>
      <c r="BM325"/>
      <c r="BN325"/>
      <c r="BO325"/>
      <c r="BP325"/>
      <c r="BQ325" s="5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H325" s="55"/>
      <c r="CI325"/>
      <c r="CJ325" s="16"/>
      <c r="CK325" s="16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F325" s="55"/>
      <c r="DX325" s="28"/>
    </row>
    <row r="326" spans="1:128" s="19" customFormat="1" ht="16" customHeight="1">
      <c r="A326" s="18"/>
      <c r="B326" s="17"/>
      <c r="C326" s="16"/>
      <c r="D326" s="16"/>
      <c r="E326" s="16"/>
      <c r="F326" s="16"/>
      <c r="G326" s="16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/>
      <c r="U326"/>
      <c r="V326"/>
      <c r="W326"/>
      <c r="X326"/>
      <c r="Y326"/>
      <c r="Z326" s="16"/>
      <c r="AA326" s="16"/>
      <c r="AB326" s="55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S326" s="55"/>
      <c r="AT326"/>
      <c r="AU326" s="41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/>
      <c r="BJ326"/>
      <c r="BK326"/>
      <c r="BL326"/>
      <c r="BM326"/>
      <c r="BN326"/>
      <c r="BO326"/>
      <c r="BP326"/>
      <c r="BQ326" s="55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H326" s="55"/>
      <c r="CI326"/>
      <c r="CJ326" s="16"/>
      <c r="CK326" s="16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F326" s="55"/>
      <c r="DX326" s="28"/>
    </row>
    <row r="327" spans="1:128" s="19" customFormat="1" ht="16" customHeight="1">
      <c r="A327" s="18"/>
      <c r="B327" s="17"/>
      <c r="C327" s="16"/>
      <c r="D327" s="16"/>
      <c r="E327" s="16"/>
      <c r="F327" s="16"/>
      <c r="G327" s="16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/>
      <c r="U327"/>
      <c r="V327"/>
      <c r="W327"/>
      <c r="X327"/>
      <c r="Y327"/>
      <c r="Z327" s="16"/>
      <c r="AA327" s="16"/>
      <c r="AB327" s="55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S327" s="55"/>
      <c r="AT327"/>
      <c r="AU327" s="41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/>
      <c r="BJ327"/>
      <c r="BK327"/>
      <c r="BL327"/>
      <c r="BM327"/>
      <c r="BN327"/>
      <c r="BO327"/>
      <c r="BP327"/>
      <c r="BQ327" s="55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H327" s="55"/>
      <c r="CI327"/>
      <c r="CJ327" s="16"/>
      <c r="CK327" s="16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F327" s="55"/>
      <c r="DX327" s="28"/>
    </row>
    <row r="328" spans="1:128" s="19" customFormat="1" ht="16" customHeight="1">
      <c r="A328" s="18"/>
      <c r="B328" s="17"/>
      <c r="C328" s="16"/>
      <c r="D328" s="16"/>
      <c r="E328" s="16"/>
      <c r="F328" s="16"/>
      <c r="G328" s="16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/>
      <c r="U328"/>
      <c r="V328"/>
      <c r="W328"/>
      <c r="X328"/>
      <c r="Y328"/>
      <c r="Z328" s="16"/>
      <c r="AA328" s="16"/>
      <c r="AB328" s="55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S328" s="55"/>
      <c r="AT328"/>
      <c r="AU328" s="41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/>
      <c r="BJ328"/>
      <c r="BK328"/>
      <c r="BL328"/>
      <c r="BM328"/>
      <c r="BN328"/>
      <c r="BO328"/>
      <c r="BP328"/>
      <c r="BQ328" s="55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H328" s="55"/>
      <c r="CI328"/>
      <c r="CJ328" s="16"/>
      <c r="CK328" s="16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F328" s="55"/>
      <c r="DX328" s="28"/>
    </row>
    <row r="329" spans="1:128" s="19" customFormat="1" ht="16" customHeight="1">
      <c r="A329" s="18"/>
      <c r="B329" s="17"/>
      <c r="C329" s="16"/>
      <c r="D329" s="16"/>
      <c r="E329" s="16"/>
      <c r="F329" s="16"/>
      <c r="G329" s="16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/>
      <c r="U329"/>
      <c r="V329"/>
      <c r="W329"/>
      <c r="X329"/>
      <c r="Y329"/>
      <c r="Z329" s="16"/>
      <c r="AA329" s="16"/>
      <c r="AB329" s="55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S329" s="55"/>
      <c r="AT329"/>
      <c r="AU329" s="41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/>
      <c r="BJ329"/>
      <c r="BK329"/>
      <c r="BL329"/>
      <c r="BM329"/>
      <c r="BN329"/>
      <c r="BO329"/>
      <c r="BP329"/>
      <c r="BQ329" s="55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H329" s="55"/>
      <c r="CI329"/>
      <c r="CJ329" s="16"/>
      <c r="CK329" s="16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F329" s="55"/>
      <c r="DX329" s="28"/>
    </row>
    <row r="330" spans="1:128" s="19" customFormat="1" ht="16" customHeight="1">
      <c r="A330" s="18"/>
      <c r="B330" s="17"/>
      <c r="C330" s="16"/>
      <c r="D330" s="16"/>
      <c r="E330" s="16"/>
      <c r="F330" s="16"/>
      <c r="G330" s="16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/>
      <c r="U330"/>
      <c r="V330"/>
      <c r="W330"/>
      <c r="X330"/>
      <c r="Y330"/>
      <c r="Z330" s="16"/>
      <c r="AA330" s="16"/>
      <c r="AB330" s="55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S330" s="55"/>
      <c r="AT330"/>
      <c r="AU330" s="41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/>
      <c r="BJ330"/>
      <c r="BK330"/>
      <c r="BL330"/>
      <c r="BM330"/>
      <c r="BN330"/>
      <c r="BO330"/>
      <c r="BP330"/>
      <c r="BQ330" s="55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H330" s="55"/>
      <c r="CI330"/>
      <c r="CJ330" s="16"/>
      <c r="CK330" s="16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F330" s="55"/>
      <c r="DX330" s="28"/>
    </row>
    <row r="331" spans="1:128" s="19" customFormat="1" ht="16" customHeight="1">
      <c r="A331" s="18"/>
      <c r="B331" s="17"/>
      <c r="C331" s="16"/>
      <c r="D331" s="16"/>
      <c r="E331" s="16"/>
      <c r="F331" s="16"/>
      <c r="G331" s="16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/>
      <c r="U331"/>
      <c r="V331"/>
      <c r="W331"/>
      <c r="X331"/>
      <c r="Y331"/>
      <c r="Z331" s="16"/>
      <c r="AA331" s="16"/>
      <c r="AB331" s="55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S331" s="55"/>
      <c r="AT331"/>
      <c r="AU331" s="41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/>
      <c r="BJ331"/>
      <c r="BK331"/>
      <c r="BL331"/>
      <c r="BM331"/>
      <c r="BN331"/>
      <c r="BO331"/>
      <c r="BP331"/>
      <c r="BQ331" s="55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H331" s="55"/>
      <c r="CI331"/>
      <c r="CJ331" s="16"/>
      <c r="CK331" s="16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F331" s="55"/>
      <c r="DX331" s="28"/>
    </row>
    <row r="332" spans="1:128" s="19" customFormat="1" ht="16" customHeight="1">
      <c r="A332" s="18"/>
      <c r="B332" s="17"/>
      <c r="C332" s="16"/>
      <c r="D332" s="16"/>
      <c r="E332" s="16"/>
      <c r="F332" s="16"/>
      <c r="G332" s="16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/>
      <c r="U332"/>
      <c r="V332"/>
      <c r="W332"/>
      <c r="X332"/>
      <c r="Y332"/>
      <c r="Z332" s="16"/>
      <c r="AA332" s="16"/>
      <c r="AB332" s="55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S332" s="55"/>
      <c r="AT332"/>
      <c r="AU332" s="41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/>
      <c r="BJ332"/>
      <c r="BK332"/>
      <c r="BL332"/>
      <c r="BM332"/>
      <c r="BN332"/>
      <c r="BO332"/>
      <c r="BP332"/>
      <c r="BQ332" s="55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H332" s="55"/>
      <c r="CI332"/>
      <c r="CJ332" s="16"/>
      <c r="CK332" s="16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F332" s="55"/>
      <c r="DX332" s="28"/>
    </row>
    <row r="333" spans="1:128" s="19" customFormat="1" ht="16" customHeight="1">
      <c r="A333" s="18"/>
      <c r="B333" s="17"/>
      <c r="C333" s="16"/>
      <c r="D333" s="16"/>
      <c r="E333" s="16"/>
      <c r="F333" s="16"/>
      <c r="G333" s="16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/>
      <c r="U333"/>
      <c r="V333"/>
      <c r="W333"/>
      <c r="X333"/>
      <c r="Y333"/>
      <c r="Z333" s="16"/>
      <c r="AA333" s="16"/>
      <c r="AB333" s="55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S333" s="55"/>
      <c r="AT333"/>
      <c r="AU333" s="41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/>
      <c r="BJ333"/>
      <c r="BK333"/>
      <c r="BL333"/>
      <c r="BM333"/>
      <c r="BN333"/>
      <c r="BO333"/>
      <c r="BP333"/>
      <c r="BQ333" s="55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H333" s="55"/>
      <c r="CI333"/>
      <c r="CJ333" s="16"/>
      <c r="CK333" s="16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F333" s="55"/>
      <c r="DX333" s="28"/>
    </row>
    <row r="334" spans="1:128" s="19" customFormat="1" ht="16" customHeight="1">
      <c r="A334" s="18"/>
      <c r="B334" s="17"/>
      <c r="C334" s="16"/>
      <c r="D334" s="16"/>
      <c r="E334" s="16"/>
      <c r="F334" s="16"/>
      <c r="G334" s="16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/>
      <c r="U334"/>
      <c r="V334"/>
      <c r="W334"/>
      <c r="X334"/>
      <c r="Y334"/>
      <c r="Z334" s="16"/>
      <c r="AA334" s="16"/>
      <c r="AB334" s="55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S334" s="55"/>
      <c r="AT334"/>
      <c r="AU334" s="41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/>
      <c r="BJ334"/>
      <c r="BK334"/>
      <c r="BL334"/>
      <c r="BM334"/>
      <c r="BN334"/>
      <c r="BO334"/>
      <c r="BP334"/>
      <c r="BQ334" s="55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H334" s="55"/>
      <c r="CI334"/>
      <c r="CJ334" s="16"/>
      <c r="CK334" s="16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F334" s="55"/>
      <c r="DX334" s="28"/>
    </row>
    <row r="335" spans="1:128" s="19" customFormat="1" ht="16" customHeight="1">
      <c r="A335" s="18"/>
      <c r="B335" s="17"/>
      <c r="C335" s="16"/>
      <c r="D335" s="16"/>
      <c r="E335" s="16"/>
      <c r="F335" s="16"/>
      <c r="G335" s="16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/>
      <c r="U335"/>
      <c r="V335"/>
      <c r="W335"/>
      <c r="X335"/>
      <c r="Y335"/>
      <c r="Z335" s="16"/>
      <c r="AA335" s="16"/>
      <c r="AB335" s="5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S335" s="55"/>
      <c r="AT335"/>
      <c r="AU335" s="41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/>
      <c r="BJ335"/>
      <c r="BK335"/>
      <c r="BL335"/>
      <c r="BM335"/>
      <c r="BN335"/>
      <c r="BO335"/>
      <c r="BP335"/>
      <c r="BQ335" s="5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H335" s="55"/>
      <c r="CI335"/>
      <c r="CJ335" s="16"/>
      <c r="CK335" s="16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F335" s="55"/>
      <c r="DX335" s="28"/>
    </row>
    <row r="336" spans="1:128" s="19" customFormat="1" ht="16" customHeight="1">
      <c r="A336" s="18"/>
      <c r="B336" s="17"/>
      <c r="C336" s="16"/>
      <c r="D336" s="16"/>
      <c r="E336" s="16"/>
      <c r="F336" s="16"/>
      <c r="G336" s="16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/>
      <c r="U336"/>
      <c r="V336"/>
      <c r="W336"/>
      <c r="X336"/>
      <c r="Y336"/>
      <c r="Z336" s="16"/>
      <c r="AA336" s="16"/>
      <c r="AB336" s="55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S336" s="55"/>
      <c r="AT336"/>
      <c r="AU336" s="41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/>
      <c r="BJ336"/>
      <c r="BK336"/>
      <c r="BL336"/>
      <c r="BM336"/>
      <c r="BN336"/>
      <c r="BO336"/>
      <c r="BP336"/>
      <c r="BQ336" s="55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H336" s="55"/>
      <c r="CI336"/>
      <c r="CJ336" s="16"/>
      <c r="CK336" s="16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F336" s="55"/>
      <c r="DX336" s="28"/>
    </row>
    <row r="337" spans="1:128" s="19" customFormat="1" ht="16" customHeight="1">
      <c r="A337" s="18"/>
      <c r="B337" s="17"/>
      <c r="C337" s="16"/>
      <c r="D337" s="16"/>
      <c r="E337" s="16"/>
      <c r="F337" s="16"/>
      <c r="G337" s="16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/>
      <c r="U337"/>
      <c r="V337"/>
      <c r="W337"/>
      <c r="X337"/>
      <c r="Y337"/>
      <c r="Z337" s="16"/>
      <c r="AA337" s="16"/>
      <c r="AB337" s="55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S337" s="55"/>
      <c r="AT337"/>
      <c r="AU337" s="41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/>
      <c r="BJ337"/>
      <c r="BK337"/>
      <c r="BL337"/>
      <c r="BM337"/>
      <c r="BN337"/>
      <c r="BO337"/>
      <c r="BP337"/>
      <c r="BQ337" s="55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H337" s="55"/>
      <c r="CI337"/>
      <c r="CJ337" s="16"/>
      <c r="CK337" s="16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F337" s="55"/>
      <c r="DX337" s="28"/>
    </row>
    <row r="338" spans="1:128" s="19" customFormat="1" ht="16" customHeight="1">
      <c r="A338" s="18"/>
      <c r="B338" s="17"/>
      <c r="C338" s="16"/>
      <c r="D338" s="16"/>
      <c r="E338" s="16"/>
      <c r="F338" s="16"/>
      <c r="G338" s="16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/>
      <c r="U338"/>
      <c r="V338"/>
      <c r="W338"/>
      <c r="X338"/>
      <c r="Y338"/>
      <c r="Z338" s="16"/>
      <c r="AA338" s="16"/>
      <c r="AB338" s="55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S338" s="55"/>
      <c r="AT338"/>
      <c r="AU338" s="41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/>
      <c r="BJ338"/>
      <c r="BK338"/>
      <c r="BL338"/>
      <c r="BM338"/>
      <c r="BN338"/>
      <c r="BO338"/>
      <c r="BP338"/>
      <c r="BQ338" s="55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H338" s="55"/>
      <c r="CI338"/>
      <c r="CJ338" s="16"/>
      <c r="CK338" s="16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F338" s="55"/>
      <c r="DX338" s="28"/>
    </row>
    <row r="339" spans="1:128" s="19" customFormat="1" ht="16" customHeight="1">
      <c r="A339" s="18"/>
      <c r="B339" s="17"/>
      <c r="C339" s="16"/>
      <c r="D339" s="16"/>
      <c r="E339" s="16"/>
      <c r="F339" s="16"/>
      <c r="G339" s="16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/>
      <c r="U339"/>
      <c r="V339"/>
      <c r="W339"/>
      <c r="X339"/>
      <c r="Y339"/>
      <c r="Z339" s="16"/>
      <c r="AA339" s="16"/>
      <c r="AB339" s="55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S339" s="55"/>
      <c r="AT339"/>
      <c r="AU339" s="41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/>
      <c r="BJ339"/>
      <c r="BK339"/>
      <c r="BL339"/>
      <c r="BM339"/>
      <c r="BN339"/>
      <c r="BO339"/>
      <c r="BP339"/>
      <c r="BQ339" s="55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H339" s="55"/>
      <c r="CI339"/>
      <c r="CJ339" s="16"/>
      <c r="CK339" s="16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F339" s="55"/>
      <c r="DX339" s="28"/>
    </row>
    <row r="340" spans="1:128" s="19" customFormat="1" ht="16" customHeight="1">
      <c r="A340" s="18"/>
      <c r="B340" s="17"/>
      <c r="C340" s="16"/>
      <c r="D340" s="16"/>
      <c r="E340" s="16"/>
      <c r="F340" s="16"/>
      <c r="G340" s="16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/>
      <c r="U340"/>
      <c r="V340"/>
      <c r="W340"/>
      <c r="X340"/>
      <c r="Y340"/>
      <c r="Z340" s="16"/>
      <c r="AA340" s="16"/>
      <c r="AB340" s="55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S340" s="55"/>
      <c r="AT340"/>
      <c r="AU340" s="41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/>
      <c r="BJ340"/>
      <c r="BK340"/>
      <c r="BL340"/>
      <c r="BM340"/>
      <c r="BN340"/>
      <c r="BO340"/>
      <c r="BP340"/>
      <c r="BQ340" s="55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H340" s="55"/>
      <c r="CI340"/>
      <c r="CJ340" s="16"/>
      <c r="CK340" s="16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F340" s="55"/>
      <c r="DX340" s="28"/>
    </row>
    <row r="341" spans="1:128" s="19" customFormat="1" ht="16" customHeight="1">
      <c r="A341" s="18"/>
      <c r="B341" s="17"/>
      <c r="C341" s="16"/>
      <c r="D341" s="16"/>
      <c r="E341" s="16"/>
      <c r="F341" s="16"/>
      <c r="G341" s="16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/>
      <c r="U341"/>
      <c r="V341"/>
      <c r="W341"/>
      <c r="X341"/>
      <c r="Y341"/>
      <c r="Z341" s="16"/>
      <c r="AA341" s="16"/>
      <c r="AB341" s="55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S341" s="55"/>
      <c r="AT341"/>
      <c r="AU341" s="41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/>
      <c r="BJ341"/>
      <c r="BK341"/>
      <c r="BL341"/>
      <c r="BM341"/>
      <c r="BN341"/>
      <c r="BO341"/>
      <c r="BP341"/>
      <c r="BQ341" s="55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H341" s="55"/>
      <c r="CI341"/>
      <c r="CJ341" s="16"/>
      <c r="CK341" s="16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F341" s="55"/>
      <c r="DX341" s="28"/>
    </row>
    <row r="342" spans="1:128" s="19" customFormat="1" ht="16" customHeight="1">
      <c r="A342" s="18"/>
      <c r="B342" s="17"/>
      <c r="C342" s="16"/>
      <c r="D342" s="16"/>
      <c r="E342" s="16"/>
      <c r="F342" s="16"/>
      <c r="G342" s="16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/>
      <c r="U342"/>
      <c r="V342"/>
      <c r="W342"/>
      <c r="X342"/>
      <c r="Y342"/>
      <c r="Z342" s="16"/>
      <c r="AA342" s="16"/>
      <c r="AB342" s="55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S342" s="55"/>
      <c r="AT342"/>
      <c r="AU342" s="41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/>
      <c r="BJ342"/>
      <c r="BK342"/>
      <c r="BL342"/>
      <c r="BM342"/>
      <c r="BN342"/>
      <c r="BO342"/>
      <c r="BP342"/>
      <c r="BQ342" s="55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H342" s="55"/>
      <c r="CI342"/>
      <c r="CJ342" s="16"/>
      <c r="CK342" s="16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F342" s="55"/>
      <c r="DX342" s="28"/>
    </row>
    <row r="343" spans="1:128" s="19" customFormat="1" ht="16" customHeight="1">
      <c r="A343" s="18"/>
      <c r="B343" s="17"/>
      <c r="C343" s="16"/>
      <c r="D343" s="16"/>
      <c r="E343" s="16"/>
      <c r="F343" s="16"/>
      <c r="G343" s="16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/>
      <c r="U343"/>
      <c r="V343"/>
      <c r="W343"/>
      <c r="X343"/>
      <c r="Y343"/>
      <c r="Z343" s="16"/>
      <c r="AA343" s="16"/>
      <c r="AB343" s="55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S343" s="55"/>
      <c r="AT343"/>
      <c r="AU343" s="41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/>
      <c r="BJ343"/>
      <c r="BK343"/>
      <c r="BL343"/>
      <c r="BM343"/>
      <c r="BN343"/>
      <c r="BO343"/>
      <c r="BP343"/>
      <c r="BQ343" s="55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H343" s="55"/>
      <c r="CI343"/>
      <c r="CJ343" s="16"/>
      <c r="CK343" s="16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F343" s="55"/>
      <c r="DX343" s="28"/>
    </row>
    <row r="344" spans="1:128" s="19" customFormat="1" ht="16" customHeight="1">
      <c r="A344" s="18"/>
      <c r="B344" s="17"/>
      <c r="C344" s="16"/>
      <c r="D344" s="16"/>
      <c r="E344" s="16"/>
      <c r="F344" s="16"/>
      <c r="G344" s="16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/>
      <c r="U344"/>
      <c r="V344"/>
      <c r="W344"/>
      <c r="X344"/>
      <c r="Y344"/>
      <c r="Z344" s="16"/>
      <c r="AA344" s="16"/>
      <c r="AB344" s="55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S344" s="55"/>
      <c r="AT344"/>
      <c r="AU344" s="41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/>
      <c r="BJ344"/>
      <c r="BK344"/>
      <c r="BL344"/>
      <c r="BM344"/>
      <c r="BN344"/>
      <c r="BO344"/>
      <c r="BP344"/>
      <c r="BQ344" s="55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H344" s="55"/>
      <c r="CI344"/>
      <c r="CJ344" s="16"/>
      <c r="CK344" s="16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F344" s="55"/>
      <c r="DX344" s="28"/>
    </row>
    <row r="345" spans="1:128" s="19" customFormat="1" ht="16" customHeight="1">
      <c r="A345" s="18"/>
      <c r="B345" s="17"/>
      <c r="C345" s="16"/>
      <c r="D345" s="16"/>
      <c r="E345" s="16"/>
      <c r="F345" s="16"/>
      <c r="G345" s="16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/>
      <c r="U345"/>
      <c r="V345"/>
      <c r="W345"/>
      <c r="X345"/>
      <c r="Y345"/>
      <c r="Z345" s="16"/>
      <c r="AA345" s="16"/>
      <c r="AB345" s="5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S345" s="55"/>
      <c r="AT345"/>
      <c r="AU345" s="41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/>
      <c r="BJ345"/>
      <c r="BK345"/>
      <c r="BL345"/>
      <c r="BM345"/>
      <c r="BN345"/>
      <c r="BO345"/>
      <c r="BP345"/>
      <c r="BQ345" s="5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H345" s="55"/>
      <c r="CI345"/>
      <c r="CJ345" s="16"/>
      <c r="CK345" s="16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F345" s="55"/>
      <c r="DX345" s="28"/>
    </row>
    <row r="346" spans="1:128" s="19" customFormat="1" ht="16" customHeight="1">
      <c r="A346" s="18"/>
      <c r="B346" s="17"/>
      <c r="C346" s="16"/>
      <c r="D346" s="16"/>
      <c r="E346" s="16"/>
      <c r="F346" s="16"/>
      <c r="G346" s="16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/>
      <c r="U346"/>
      <c r="V346"/>
      <c r="W346"/>
      <c r="X346"/>
      <c r="Y346"/>
      <c r="Z346" s="16"/>
      <c r="AA346" s="16"/>
      <c r="AB346" s="55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S346" s="55"/>
      <c r="AT346"/>
      <c r="AU346" s="41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/>
      <c r="BJ346"/>
      <c r="BK346"/>
      <c r="BL346"/>
      <c r="BM346"/>
      <c r="BN346"/>
      <c r="BO346"/>
      <c r="BP346"/>
      <c r="BQ346" s="55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H346" s="55"/>
      <c r="CI346"/>
      <c r="CJ346" s="16"/>
      <c r="CK346" s="16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F346" s="55"/>
      <c r="DX346" s="28"/>
    </row>
    <row r="347" spans="1:128" s="19" customFormat="1" ht="16" customHeight="1">
      <c r="A347" s="18"/>
      <c r="B347" s="17"/>
      <c r="C347" s="16"/>
      <c r="D347" s="16"/>
      <c r="E347" s="16"/>
      <c r="F347" s="16"/>
      <c r="G347" s="16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/>
      <c r="U347"/>
      <c r="V347"/>
      <c r="W347"/>
      <c r="X347"/>
      <c r="Y347"/>
      <c r="Z347" s="16"/>
      <c r="AA347" s="16"/>
      <c r="AB347" s="55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S347" s="55"/>
      <c r="AT347"/>
      <c r="AU347" s="41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/>
      <c r="BJ347"/>
      <c r="BK347"/>
      <c r="BL347"/>
      <c r="BM347"/>
      <c r="BN347"/>
      <c r="BO347"/>
      <c r="BP347"/>
      <c r="BQ347" s="55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H347" s="55"/>
      <c r="CI347"/>
      <c r="CJ347" s="16"/>
      <c r="CK347" s="16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F347" s="55"/>
      <c r="DX347" s="28"/>
    </row>
    <row r="348" spans="1:128" s="19" customFormat="1" ht="16" customHeight="1">
      <c r="A348" s="18"/>
      <c r="B348" s="17"/>
      <c r="C348" s="16"/>
      <c r="D348" s="16"/>
      <c r="E348" s="16"/>
      <c r="F348" s="16"/>
      <c r="G348" s="16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/>
      <c r="U348"/>
      <c r="V348"/>
      <c r="W348"/>
      <c r="X348"/>
      <c r="Y348"/>
      <c r="Z348" s="16"/>
      <c r="AA348" s="16"/>
      <c r="AB348" s="55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S348" s="55"/>
      <c r="AT348"/>
      <c r="AU348" s="41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/>
      <c r="BJ348"/>
      <c r="BK348"/>
      <c r="BL348"/>
      <c r="BM348"/>
      <c r="BN348"/>
      <c r="BO348"/>
      <c r="BP348"/>
      <c r="BQ348" s="55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H348" s="55"/>
      <c r="CI348"/>
      <c r="CJ348" s="16"/>
      <c r="CK348" s="16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F348" s="55"/>
      <c r="DX348" s="28"/>
    </row>
    <row r="349" spans="1:128" s="19" customFormat="1" ht="16" customHeight="1">
      <c r="A349" s="18"/>
      <c r="B349" s="17"/>
      <c r="C349" s="16"/>
      <c r="D349" s="16"/>
      <c r="E349" s="16"/>
      <c r="F349" s="16"/>
      <c r="G349" s="16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/>
      <c r="U349"/>
      <c r="V349"/>
      <c r="W349"/>
      <c r="X349"/>
      <c r="Y349"/>
      <c r="Z349" s="16"/>
      <c r="AA349" s="16"/>
      <c r="AB349" s="55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S349" s="55"/>
      <c r="AT349"/>
      <c r="AU349" s="41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/>
      <c r="BJ349"/>
      <c r="BK349"/>
      <c r="BL349"/>
      <c r="BM349"/>
      <c r="BN349"/>
      <c r="BO349"/>
      <c r="BP349"/>
      <c r="BQ349" s="55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H349" s="55"/>
      <c r="CI349"/>
      <c r="CJ349" s="16"/>
      <c r="CK349" s="16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F349" s="55"/>
      <c r="DX349" s="28"/>
    </row>
    <row r="350" spans="1:128" s="19" customFormat="1" ht="16" customHeight="1">
      <c r="A350" s="18"/>
      <c r="B350" s="17"/>
      <c r="C350" s="16"/>
      <c r="D350" s="16"/>
      <c r="E350" s="16"/>
      <c r="F350" s="16"/>
      <c r="G350" s="16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/>
      <c r="U350"/>
      <c r="V350"/>
      <c r="W350"/>
      <c r="X350"/>
      <c r="Y350"/>
      <c r="Z350" s="16"/>
      <c r="AA350" s="16"/>
      <c r="AB350" s="55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S350" s="55"/>
      <c r="AT350"/>
      <c r="AU350" s="41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/>
      <c r="BJ350"/>
      <c r="BK350"/>
      <c r="BL350"/>
      <c r="BM350"/>
      <c r="BN350"/>
      <c r="BO350"/>
      <c r="BP350"/>
      <c r="BQ350" s="55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H350" s="55"/>
      <c r="CI350"/>
      <c r="CJ350" s="16"/>
      <c r="CK350" s="16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F350" s="55"/>
      <c r="DX350" s="28"/>
    </row>
    <row r="351" spans="1:128" s="19" customFormat="1" ht="16" customHeight="1">
      <c r="A351" s="18"/>
      <c r="B351" s="17"/>
      <c r="C351" s="16"/>
      <c r="D351" s="16"/>
      <c r="E351" s="16"/>
      <c r="F351" s="16"/>
      <c r="G351" s="16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/>
      <c r="U351"/>
      <c r="V351"/>
      <c r="W351"/>
      <c r="X351"/>
      <c r="Y351"/>
      <c r="Z351" s="16"/>
      <c r="AA351" s="16"/>
      <c r="AB351" s="55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S351" s="55"/>
      <c r="AT351"/>
      <c r="AU351" s="41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/>
      <c r="BJ351"/>
      <c r="BK351"/>
      <c r="BL351"/>
      <c r="BM351"/>
      <c r="BN351"/>
      <c r="BO351"/>
      <c r="BP351"/>
      <c r="BQ351" s="55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H351" s="55"/>
      <c r="CI351"/>
      <c r="CJ351" s="16"/>
      <c r="CK351" s="16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F351" s="55"/>
      <c r="DX351" s="28"/>
    </row>
    <row r="352" spans="1:128" s="19" customFormat="1" ht="16" customHeight="1">
      <c r="A352" s="18"/>
      <c r="B352" s="17"/>
      <c r="C352" s="16"/>
      <c r="D352" s="16"/>
      <c r="E352" s="16"/>
      <c r="F352" s="16"/>
      <c r="G352" s="16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/>
      <c r="U352"/>
      <c r="V352"/>
      <c r="W352"/>
      <c r="X352"/>
      <c r="Y352"/>
      <c r="Z352" s="16"/>
      <c r="AA352" s="16"/>
      <c r="AB352" s="55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S352" s="55"/>
      <c r="AT352"/>
      <c r="AU352" s="41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/>
      <c r="BJ352"/>
      <c r="BK352"/>
      <c r="BL352"/>
      <c r="BM352"/>
      <c r="BN352"/>
      <c r="BO352"/>
      <c r="BP352"/>
      <c r="BQ352" s="55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H352" s="55"/>
      <c r="CI352"/>
      <c r="CJ352" s="16"/>
      <c r="CK352" s="16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F352" s="55"/>
      <c r="DX352" s="28"/>
    </row>
    <row r="353" spans="1:128" s="19" customFormat="1" ht="16" customHeight="1">
      <c r="A353" s="18"/>
      <c r="B353" s="17"/>
      <c r="C353" s="16"/>
      <c r="D353" s="16"/>
      <c r="E353" s="16"/>
      <c r="F353" s="16"/>
      <c r="G353" s="16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/>
      <c r="U353"/>
      <c r="V353"/>
      <c r="W353"/>
      <c r="X353"/>
      <c r="Y353"/>
      <c r="Z353" s="16"/>
      <c r="AA353" s="16"/>
      <c r="AB353" s="55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S353" s="55"/>
      <c r="AT353"/>
      <c r="AU353" s="41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/>
      <c r="BJ353"/>
      <c r="BK353"/>
      <c r="BL353"/>
      <c r="BM353"/>
      <c r="BN353"/>
      <c r="BO353"/>
      <c r="BP353"/>
      <c r="BQ353" s="55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H353" s="55"/>
      <c r="CI353"/>
      <c r="CJ353" s="16"/>
      <c r="CK353" s="16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F353" s="55"/>
      <c r="DX353" s="28"/>
    </row>
    <row r="354" spans="1:128" s="19" customFormat="1" ht="16" customHeight="1">
      <c r="A354" s="18"/>
      <c r="B354" s="17"/>
      <c r="C354" s="16"/>
      <c r="D354" s="16"/>
      <c r="E354" s="16"/>
      <c r="F354" s="16"/>
      <c r="G354" s="16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/>
      <c r="U354"/>
      <c r="V354"/>
      <c r="W354"/>
      <c r="X354"/>
      <c r="Y354"/>
      <c r="Z354" s="16"/>
      <c r="AA354" s="16"/>
      <c r="AB354" s="55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S354" s="55"/>
      <c r="AT354"/>
      <c r="AU354" s="41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/>
      <c r="BJ354"/>
      <c r="BK354"/>
      <c r="BL354"/>
      <c r="BM354"/>
      <c r="BN354"/>
      <c r="BO354"/>
      <c r="BP354"/>
      <c r="BQ354" s="55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H354" s="55"/>
      <c r="CI354"/>
      <c r="CJ354" s="16"/>
      <c r="CK354" s="16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F354" s="55"/>
      <c r="DX354" s="28"/>
    </row>
    <row r="355" spans="1:128" s="19" customFormat="1" ht="16" customHeight="1">
      <c r="A355" s="18"/>
      <c r="B355" s="17"/>
      <c r="C355" s="16"/>
      <c r="D355" s="16"/>
      <c r="E355" s="16"/>
      <c r="F355" s="16"/>
      <c r="G355" s="16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/>
      <c r="U355"/>
      <c r="V355"/>
      <c r="W355"/>
      <c r="X355"/>
      <c r="Y355"/>
      <c r="Z355" s="16"/>
      <c r="AA355" s="16"/>
      <c r="AB355" s="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S355" s="55"/>
      <c r="AT355"/>
      <c r="AU355" s="41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/>
      <c r="BJ355"/>
      <c r="BK355"/>
      <c r="BL355"/>
      <c r="BM355"/>
      <c r="BN355"/>
      <c r="BO355"/>
      <c r="BP355"/>
      <c r="BQ355" s="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H355" s="55"/>
      <c r="CI355"/>
      <c r="CJ355" s="16"/>
      <c r="CK355" s="16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F355" s="55"/>
      <c r="DX355" s="28"/>
    </row>
    <row r="356" spans="1:128" s="19" customFormat="1" ht="16" customHeight="1">
      <c r="A356" s="18"/>
      <c r="B356" s="17"/>
      <c r="C356" s="16"/>
      <c r="D356" s="16"/>
      <c r="E356" s="16"/>
      <c r="F356" s="16"/>
      <c r="G356" s="16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/>
      <c r="U356"/>
      <c r="V356"/>
      <c r="W356"/>
      <c r="X356"/>
      <c r="Y356"/>
      <c r="Z356" s="16"/>
      <c r="AA356" s="16"/>
      <c r="AB356" s="55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S356" s="55"/>
      <c r="AT356"/>
      <c r="AU356" s="41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/>
      <c r="BJ356"/>
      <c r="BK356"/>
      <c r="BL356"/>
      <c r="BM356"/>
      <c r="BN356"/>
      <c r="BO356"/>
      <c r="BP356"/>
      <c r="BQ356" s="55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H356" s="55"/>
      <c r="CI356"/>
      <c r="CJ356" s="16"/>
      <c r="CK356" s="16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F356" s="55"/>
      <c r="DX356" s="28"/>
    </row>
    <row r="357" spans="1:128" s="19" customFormat="1" ht="16" customHeight="1">
      <c r="A357" s="18"/>
      <c r="B357" s="17"/>
      <c r="C357" s="16"/>
      <c r="D357" s="16"/>
      <c r="E357" s="16"/>
      <c r="F357" s="16"/>
      <c r="G357" s="16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/>
      <c r="U357"/>
      <c r="V357"/>
      <c r="W357"/>
      <c r="X357"/>
      <c r="Y357"/>
      <c r="Z357" s="16"/>
      <c r="AA357" s="16"/>
      <c r="AB357" s="55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S357" s="55"/>
      <c r="AT357"/>
      <c r="AU357" s="41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/>
      <c r="BJ357"/>
      <c r="BK357"/>
      <c r="BL357"/>
      <c r="BM357"/>
      <c r="BN357"/>
      <c r="BO357"/>
      <c r="BP357"/>
      <c r="BQ357" s="55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H357" s="55"/>
      <c r="CI357"/>
      <c r="CJ357" s="16"/>
      <c r="CK357" s="16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F357" s="55"/>
      <c r="DX357" s="28"/>
    </row>
    <row r="358" spans="1:128" s="19" customFormat="1" ht="16" customHeight="1">
      <c r="A358" s="18"/>
      <c r="B358" s="17"/>
      <c r="C358" s="16"/>
      <c r="D358" s="16"/>
      <c r="E358" s="16"/>
      <c r="F358" s="16"/>
      <c r="G358" s="16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/>
      <c r="U358"/>
      <c r="V358"/>
      <c r="W358"/>
      <c r="X358"/>
      <c r="Y358"/>
      <c r="Z358" s="16"/>
      <c r="AA358" s="16"/>
      <c r="AB358" s="55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S358" s="55"/>
      <c r="AT358"/>
      <c r="AU358" s="41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/>
      <c r="BJ358"/>
      <c r="BK358"/>
      <c r="BL358"/>
      <c r="BM358"/>
      <c r="BN358"/>
      <c r="BO358"/>
      <c r="BP358"/>
      <c r="BQ358" s="55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H358" s="55"/>
      <c r="CI358"/>
      <c r="CJ358" s="16"/>
      <c r="CK358" s="16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F358" s="55"/>
      <c r="DX358" s="28"/>
    </row>
    <row r="359" spans="1:128" s="19" customFormat="1" ht="16" customHeight="1">
      <c r="A359" s="18"/>
      <c r="B359" s="17"/>
      <c r="C359" s="16"/>
      <c r="D359" s="16"/>
      <c r="E359" s="16"/>
      <c r="F359" s="16"/>
      <c r="G359" s="16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/>
      <c r="U359"/>
      <c r="V359"/>
      <c r="W359"/>
      <c r="X359"/>
      <c r="Y359"/>
      <c r="Z359" s="16"/>
      <c r="AA359" s="16"/>
      <c r="AB359" s="55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S359" s="55"/>
      <c r="AT359"/>
      <c r="AU359" s="41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/>
      <c r="BJ359"/>
      <c r="BK359"/>
      <c r="BL359"/>
      <c r="BM359"/>
      <c r="BN359"/>
      <c r="BO359"/>
      <c r="BP359"/>
      <c r="BQ359" s="55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H359" s="55"/>
      <c r="CI359"/>
      <c r="CJ359" s="16"/>
      <c r="CK359" s="16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F359" s="55"/>
      <c r="DX359" s="28"/>
    </row>
    <row r="360" spans="1:128" s="19" customFormat="1" ht="16" customHeight="1">
      <c r="A360" s="18"/>
      <c r="B360" s="17"/>
      <c r="C360" s="16"/>
      <c r="D360" s="16"/>
      <c r="E360" s="16"/>
      <c r="F360" s="16"/>
      <c r="G360" s="16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/>
      <c r="U360"/>
      <c r="V360"/>
      <c r="W360"/>
      <c r="X360"/>
      <c r="Y360"/>
      <c r="Z360" s="16"/>
      <c r="AA360" s="16"/>
      <c r="AB360" s="55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S360" s="55"/>
      <c r="AT360"/>
      <c r="AU360" s="41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/>
      <c r="BJ360"/>
      <c r="BK360"/>
      <c r="BL360"/>
      <c r="BM360"/>
      <c r="BN360"/>
      <c r="BO360"/>
      <c r="BP360"/>
      <c r="BQ360" s="55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H360" s="55"/>
      <c r="CI360"/>
      <c r="CJ360" s="16"/>
      <c r="CK360" s="16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F360" s="55"/>
      <c r="DX360" s="28"/>
    </row>
    <row r="361" spans="1:128" s="19" customFormat="1" ht="16" customHeight="1">
      <c r="A361" s="18"/>
      <c r="B361" s="17"/>
      <c r="C361" s="16"/>
      <c r="D361" s="16"/>
      <c r="E361" s="16"/>
      <c r="F361" s="16"/>
      <c r="G361" s="16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/>
      <c r="U361"/>
      <c r="V361"/>
      <c r="W361"/>
      <c r="X361"/>
      <c r="Y361"/>
      <c r="Z361" s="16"/>
      <c r="AA361" s="16"/>
      <c r="AB361" s="55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S361" s="55"/>
      <c r="AT361"/>
      <c r="AU361" s="41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/>
      <c r="BJ361"/>
      <c r="BK361"/>
      <c r="BL361"/>
      <c r="BM361"/>
      <c r="BN361"/>
      <c r="BO361"/>
      <c r="BP361"/>
      <c r="BQ361" s="55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H361" s="55"/>
      <c r="CI361"/>
      <c r="CJ361" s="16"/>
      <c r="CK361" s="16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F361" s="55"/>
      <c r="DX361" s="28"/>
    </row>
    <row r="362" spans="1:128" s="19" customFormat="1" ht="16" customHeight="1">
      <c r="A362" s="18"/>
      <c r="B362" s="17"/>
      <c r="C362" s="16"/>
      <c r="D362" s="16"/>
      <c r="E362" s="16"/>
      <c r="F362" s="16"/>
      <c r="G362" s="16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/>
      <c r="U362"/>
      <c r="V362"/>
      <c r="W362"/>
      <c r="X362"/>
      <c r="Y362"/>
      <c r="Z362" s="16"/>
      <c r="AA362" s="16"/>
      <c r="AB362" s="55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S362" s="55"/>
      <c r="AT362"/>
      <c r="AU362" s="41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/>
      <c r="BJ362"/>
      <c r="BK362"/>
      <c r="BL362"/>
      <c r="BM362"/>
      <c r="BN362"/>
      <c r="BO362"/>
      <c r="BP362"/>
      <c r="BQ362" s="55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H362" s="55"/>
      <c r="CI362"/>
      <c r="CJ362" s="16"/>
      <c r="CK362" s="16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F362" s="55"/>
      <c r="DX362" s="28"/>
    </row>
    <row r="363" spans="1:128" s="19" customFormat="1" ht="16" customHeight="1">
      <c r="A363" s="18"/>
      <c r="B363" s="17"/>
      <c r="C363" s="16"/>
      <c r="D363" s="16"/>
      <c r="E363" s="16"/>
      <c r="F363" s="16"/>
      <c r="G363" s="16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/>
      <c r="U363"/>
      <c r="V363"/>
      <c r="W363"/>
      <c r="X363"/>
      <c r="Y363"/>
      <c r="Z363" s="16"/>
      <c r="AA363" s="16"/>
      <c r="AB363" s="55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S363" s="55"/>
      <c r="AT363"/>
      <c r="AU363" s="41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/>
      <c r="BJ363"/>
      <c r="BK363"/>
      <c r="BL363"/>
      <c r="BM363"/>
      <c r="BN363"/>
      <c r="BO363"/>
      <c r="BP363"/>
      <c r="BQ363" s="55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H363" s="55"/>
      <c r="CI363"/>
      <c r="CJ363" s="16"/>
      <c r="CK363" s="16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F363" s="55"/>
      <c r="DX363" s="28"/>
    </row>
    <row r="364" spans="1:128" s="19" customFormat="1" ht="16" customHeight="1">
      <c r="A364" s="18"/>
      <c r="B364" s="17"/>
      <c r="C364" s="16"/>
      <c r="D364" s="16"/>
      <c r="E364" s="16"/>
      <c r="F364" s="16"/>
      <c r="G364" s="16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/>
      <c r="U364"/>
      <c r="V364"/>
      <c r="W364"/>
      <c r="X364"/>
      <c r="Y364"/>
      <c r="Z364" s="16"/>
      <c r="AA364" s="16"/>
      <c r="AB364" s="55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S364" s="55"/>
      <c r="AT364"/>
      <c r="AU364" s="41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/>
      <c r="BJ364"/>
      <c r="BK364"/>
      <c r="BL364"/>
      <c r="BM364"/>
      <c r="BN364"/>
      <c r="BO364"/>
      <c r="BP364"/>
      <c r="BQ364" s="55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H364" s="55"/>
      <c r="CI364"/>
      <c r="CJ364" s="16"/>
      <c r="CK364" s="16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F364" s="55"/>
      <c r="DX364" s="28"/>
    </row>
    <row r="365" spans="1:128" s="19" customFormat="1" ht="16" customHeight="1">
      <c r="A365" s="18"/>
      <c r="B365" s="17"/>
      <c r="C365" s="16"/>
      <c r="D365" s="16"/>
      <c r="E365" s="16"/>
      <c r="F365" s="16"/>
      <c r="G365" s="16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/>
      <c r="U365"/>
      <c r="V365"/>
      <c r="W365"/>
      <c r="X365"/>
      <c r="Y365"/>
      <c r="Z365" s="16"/>
      <c r="AA365" s="16"/>
      <c r="AB365" s="5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S365" s="55"/>
      <c r="AT365"/>
      <c r="AU365" s="41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/>
      <c r="BJ365"/>
      <c r="BK365"/>
      <c r="BL365"/>
      <c r="BM365"/>
      <c r="BN365"/>
      <c r="BO365"/>
      <c r="BP365"/>
      <c r="BQ365" s="5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H365" s="55"/>
      <c r="CI365"/>
      <c r="CJ365" s="16"/>
      <c r="CK365" s="16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F365" s="55"/>
      <c r="DX365" s="28"/>
    </row>
    <row r="366" spans="1:128" s="19" customFormat="1" ht="16" customHeight="1">
      <c r="A366" s="18"/>
      <c r="B366" s="17"/>
      <c r="C366" s="16"/>
      <c r="D366" s="16"/>
      <c r="E366" s="16"/>
      <c r="F366" s="16"/>
      <c r="G366" s="16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/>
      <c r="U366"/>
      <c r="V366"/>
      <c r="W366"/>
      <c r="X366"/>
      <c r="Y366"/>
      <c r="Z366" s="16"/>
      <c r="AA366" s="16"/>
      <c r="AB366" s="55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S366" s="55"/>
      <c r="AT366"/>
      <c r="AU366" s="41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/>
      <c r="BJ366"/>
      <c r="BK366"/>
      <c r="BL366"/>
      <c r="BM366"/>
      <c r="BN366"/>
      <c r="BO366"/>
      <c r="BP366"/>
      <c r="BQ366" s="55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H366" s="55"/>
      <c r="CI366"/>
      <c r="CJ366" s="16"/>
      <c r="CK366" s="16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F366" s="55"/>
      <c r="DX366" s="28"/>
    </row>
    <row r="367" spans="1:128" s="19" customFormat="1" ht="16" customHeight="1">
      <c r="A367" s="18"/>
      <c r="B367" s="17"/>
      <c r="C367" s="16"/>
      <c r="D367" s="16"/>
      <c r="E367" s="16"/>
      <c r="F367" s="16"/>
      <c r="G367" s="16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/>
      <c r="U367"/>
      <c r="V367"/>
      <c r="W367"/>
      <c r="X367"/>
      <c r="Y367"/>
      <c r="Z367" s="16"/>
      <c r="AA367" s="16"/>
      <c r="AB367" s="55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S367" s="55"/>
      <c r="AT367"/>
      <c r="AU367" s="41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/>
      <c r="BJ367"/>
      <c r="BK367"/>
      <c r="BL367"/>
      <c r="BM367"/>
      <c r="BN367"/>
      <c r="BO367"/>
      <c r="BP367"/>
      <c r="BQ367" s="55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H367" s="55"/>
      <c r="CI367"/>
      <c r="CJ367" s="16"/>
      <c r="CK367" s="16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F367" s="55"/>
      <c r="DX367" s="28"/>
    </row>
    <row r="368" spans="1:128" s="19" customFormat="1" ht="16" customHeight="1">
      <c r="A368" s="18"/>
      <c r="B368" s="17"/>
      <c r="C368" s="16"/>
      <c r="D368" s="16"/>
      <c r="E368" s="16"/>
      <c r="F368" s="16"/>
      <c r="G368" s="16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/>
      <c r="U368"/>
      <c r="V368"/>
      <c r="W368"/>
      <c r="X368"/>
      <c r="Y368"/>
      <c r="Z368" s="16"/>
      <c r="AA368" s="16"/>
      <c r="AB368" s="55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S368" s="55"/>
      <c r="AT368"/>
      <c r="AU368" s="41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/>
      <c r="BJ368"/>
      <c r="BK368"/>
      <c r="BL368"/>
      <c r="BM368"/>
      <c r="BN368"/>
      <c r="BO368"/>
      <c r="BP368"/>
      <c r="BQ368" s="55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H368" s="55"/>
      <c r="CI368"/>
      <c r="CJ368" s="16"/>
      <c r="CK368" s="16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F368" s="55"/>
      <c r="DX368" s="28"/>
    </row>
    <row r="369" spans="1:128" s="19" customFormat="1" ht="16" customHeight="1">
      <c r="A369" s="18"/>
      <c r="B369" s="17"/>
      <c r="C369" s="16"/>
      <c r="D369" s="16"/>
      <c r="E369" s="16"/>
      <c r="F369" s="16"/>
      <c r="G369" s="16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/>
      <c r="U369"/>
      <c r="V369"/>
      <c r="W369"/>
      <c r="X369"/>
      <c r="Y369"/>
      <c r="Z369" s="16"/>
      <c r="AA369" s="16"/>
      <c r="AB369" s="55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S369" s="55"/>
      <c r="AT369"/>
      <c r="AU369" s="41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/>
      <c r="BJ369"/>
      <c r="BK369"/>
      <c r="BL369"/>
      <c r="BM369"/>
      <c r="BN369"/>
      <c r="BO369"/>
      <c r="BP369"/>
      <c r="BQ369" s="55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H369" s="55"/>
      <c r="CI369"/>
      <c r="CJ369" s="16"/>
      <c r="CK369" s="16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F369" s="55"/>
      <c r="DX369" s="28"/>
    </row>
    <row r="370" spans="1:128" s="19" customFormat="1" ht="16" customHeight="1">
      <c r="A370" s="18"/>
      <c r="B370" s="17"/>
      <c r="C370" s="16"/>
      <c r="D370" s="16"/>
      <c r="E370" s="16"/>
      <c r="F370" s="16"/>
      <c r="G370" s="16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/>
      <c r="U370"/>
      <c r="V370"/>
      <c r="W370"/>
      <c r="X370"/>
      <c r="Y370"/>
      <c r="Z370" s="16"/>
      <c r="AA370" s="16"/>
      <c r="AB370" s="55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S370" s="55"/>
      <c r="AT370"/>
      <c r="AU370" s="41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/>
      <c r="BJ370"/>
      <c r="BK370"/>
      <c r="BL370"/>
      <c r="BM370"/>
      <c r="BN370"/>
      <c r="BO370"/>
      <c r="BP370"/>
      <c r="BQ370" s="55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H370" s="55"/>
      <c r="CI370"/>
      <c r="CJ370" s="16"/>
      <c r="CK370" s="16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F370" s="55"/>
      <c r="DX370" s="28"/>
    </row>
    <row r="371" spans="1:128" s="19" customFormat="1" ht="16" customHeight="1">
      <c r="A371" s="18"/>
      <c r="B371" s="17"/>
      <c r="C371" s="16"/>
      <c r="D371" s="16"/>
      <c r="E371" s="16"/>
      <c r="F371" s="16"/>
      <c r="G371" s="16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/>
      <c r="U371"/>
      <c r="V371"/>
      <c r="W371"/>
      <c r="X371"/>
      <c r="Y371"/>
      <c r="Z371" s="16"/>
      <c r="AA371" s="16"/>
      <c r="AB371" s="55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S371" s="55"/>
      <c r="AT371"/>
      <c r="AU371" s="41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/>
      <c r="BJ371"/>
      <c r="BK371"/>
      <c r="BL371"/>
      <c r="BM371"/>
      <c r="BN371"/>
      <c r="BO371"/>
      <c r="BP371"/>
      <c r="BQ371" s="55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H371" s="55"/>
      <c r="CI371"/>
      <c r="CJ371" s="16"/>
      <c r="CK371" s="16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F371" s="55"/>
      <c r="DX371" s="28"/>
    </row>
    <row r="372" spans="1:128" s="19" customFormat="1" ht="16" customHeight="1">
      <c r="A372" s="18"/>
      <c r="B372" s="17"/>
      <c r="C372" s="16"/>
      <c r="D372" s="16"/>
      <c r="E372" s="16"/>
      <c r="F372" s="16"/>
      <c r="G372" s="16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/>
      <c r="U372"/>
      <c r="V372"/>
      <c r="W372"/>
      <c r="X372"/>
      <c r="Y372"/>
      <c r="Z372" s="16"/>
      <c r="AA372" s="16"/>
      <c r="AB372" s="55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S372" s="55"/>
      <c r="AT372"/>
      <c r="AU372" s="41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/>
      <c r="BJ372"/>
      <c r="BK372"/>
      <c r="BL372"/>
      <c r="BM372"/>
      <c r="BN372"/>
      <c r="BO372"/>
      <c r="BP372"/>
      <c r="BQ372" s="55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H372" s="55"/>
      <c r="CI372"/>
      <c r="CJ372" s="16"/>
      <c r="CK372" s="16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F372" s="55"/>
      <c r="DX372" s="28"/>
    </row>
    <row r="373" spans="1:128" s="19" customFormat="1" ht="16" customHeight="1">
      <c r="A373" s="18"/>
      <c r="B373" s="17"/>
      <c r="C373" s="16"/>
      <c r="D373" s="16"/>
      <c r="E373" s="16"/>
      <c r="F373" s="16"/>
      <c r="G373" s="16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/>
      <c r="U373"/>
      <c r="V373"/>
      <c r="W373"/>
      <c r="X373"/>
      <c r="Y373"/>
      <c r="Z373" s="16"/>
      <c r="AA373" s="16"/>
      <c r="AB373" s="55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S373" s="55"/>
      <c r="AT373"/>
      <c r="AU373" s="41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/>
      <c r="BJ373"/>
      <c r="BK373"/>
      <c r="BL373"/>
      <c r="BM373"/>
      <c r="BN373"/>
      <c r="BO373"/>
      <c r="BP373"/>
      <c r="BQ373" s="55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H373" s="55"/>
      <c r="CI373"/>
      <c r="CJ373" s="16"/>
      <c r="CK373" s="16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F373" s="55"/>
      <c r="DX373" s="28"/>
    </row>
    <row r="374" spans="1:128" s="19" customFormat="1" ht="16" customHeight="1">
      <c r="A374" s="18"/>
      <c r="B374" s="17"/>
      <c r="C374" s="16"/>
      <c r="D374" s="16"/>
      <c r="E374" s="16"/>
      <c r="F374" s="16"/>
      <c r="G374" s="16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/>
      <c r="U374"/>
      <c r="V374"/>
      <c r="W374"/>
      <c r="X374"/>
      <c r="Y374"/>
      <c r="Z374" s="16"/>
      <c r="AA374" s="16"/>
      <c r="AB374" s="55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S374" s="55"/>
      <c r="AT374"/>
      <c r="AU374" s="41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/>
      <c r="BJ374"/>
      <c r="BK374"/>
      <c r="BL374"/>
      <c r="BM374"/>
      <c r="BN374"/>
      <c r="BO374"/>
      <c r="BP374"/>
      <c r="BQ374" s="55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H374" s="55"/>
      <c r="CI374"/>
      <c r="CJ374" s="16"/>
      <c r="CK374" s="16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F374" s="55"/>
      <c r="DX374" s="28"/>
    </row>
    <row r="375" spans="1:128" s="19" customFormat="1" ht="16" customHeight="1">
      <c r="A375" s="18"/>
      <c r="B375" s="17"/>
      <c r="C375" s="16"/>
      <c r="D375" s="16"/>
      <c r="E375" s="16"/>
      <c r="F375" s="16"/>
      <c r="G375" s="16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/>
      <c r="U375"/>
      <c r="V375"/>
      <c r="W375"/>
      <c r="X375"/>
      <c r="Y375"/>
      <c r="Z375" s="16"/>
      <c r="AA375" s="16"/>
      <c r="AB375" s="5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S375" s="55"/>
      <c r="AT375"/>
      <c r="AU375" s="41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/>
      <c r="BJ375"/>
      <c r="BK375"/>
      <c r="BL375"/>
      <c r="BM375"/>
      <c r="BN375"/>
      <c r="BO375"/>
      <c r="BP375"/>
      <c r="BQ375" s="5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H375" s="55"/>
      <c r="CI375"/>
      <c r="CJ375" s="16"/>
      <c r="CK375" s="16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F375" s="55"/>
      <c r="DX375" s="28"/>
    </row>
    <row r="376" spans="1:128" s="19" customFormat="1" ht="16" customHeight="1">
      <c r="A376" s="18"/>
      <c r="B376" s="17"/>
      <c r="C376" s="16"/>
      <c r="D376" s="16"/>
      <c r="E376" s="16"/>
      <c r="F376" s="16"/>
      <c r="G376" s="16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/>
      <c r="U376"/>
      <c r="V376"/>
      <c r="W376"/>
      <c r="X376"/>
      <c r="Y376"/>
      <c r="Z376" s="16"/>
      <c r="AA376" s="16"/>
      <c r="AB376" s="55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S376" s="55"/>
      <c r="AT376"/>
      <c r="AU376" s="41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/>
      <c r="BJ376"/>
      <c r="BK376"/>
      <c r="BL376"/>
      <c r="BM376"/>
      <c r="BN376"/>
      <c r="BO376"/>
      <c r="BP376"/>
      <c r="BQ376" s="55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H376" s="55"/>
      <c r="CI376"/>
      <c r="CJ376" s="16"/>
      <c r="CK376" s="16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F376" s="55"/>
      <c r="DX376" s="28"/>
    </row>
    <row r="377" spans="1:128" s="19" customFormat="1" ht="16" customHeight="1">
      <c r="A377" s="18"/>
      <c r="B377" s="17"/>
      <c r="C377" s="16"/>
      <c r="D377" s="16"/>
      <c r="E377" s="16"/>
      <c r="F377" s="16"/>
      <c r="G377" s="16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/>
      <c r="U377"/>
      <c r="V377"/>
      <c r="W377"/>
      <c r="X377"/>
      <c r="Y377"/>
      <c r="Z377" s="16"/>
      <c r="AA377" s="16"/>
      <c r="AB377" s="55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S377" s="55"/>
      <c r="AT377"/>
      <c r="AU377" s="41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/>
      <c r="BJ377"/>
      <c r="BK377"/>
      <c r="BL377"/>
      <c r="BM377"/>
      <c r="BN377"/>
      <c r="BO377"/>
      <c r="BP377"/>
      <c r="BQ377" s="55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H377" s="55"/>
      <c r="CI377"/>
      <c r="CJ377" s="16"/>
      <c r="CK377" s="16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F377" s="55"/>
      <c r="DX377" s="28"/>
    </row>
    <row r="378" spans="1:128" s="19" customFormat="1" ht="16" customHeight="1">
      <c r="A378" s="18"/>
      <c r="B378" s="17"/>
      <c r="C378" s="16"/>
      <c r="D378" s="16"/>
      <c r="E378" s="16"/>
      <c r="F378" s="16"/>
      <c r="G378" s="16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/>
      <c r="U378"/>
      <c r="V378"/>
      <c r="W378"/>
      <c r="X378"/>
      <c r="Y378"/>
      <c r="Z378" s="16"/>
      <c r="AA378" s="16"/>
      <c r="AB378" s="55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S378" s="55"/>
      <c r="AT378"/>
      <c r="AU378" s="41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/>
      <c r="BJ378"/>
      <c r="BK378"/>
      <c r="BL378"/>
      <c r="BM378"/>
      <c r="BN378"/>
      <c r="BO378"/>
      <c r="BP378"/>
      <c r="BQ378" s="55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H378" s="55"/>
      <c r="CI378"/>
      <c r="CJ378" s="16"/>
      <c r="CK378" s="16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F378" s="55"/>
      <c r="DX378" s="28"/>
    </row>
    <row r="379" spans="1:128" s="19" customFormat="1" ht="16" customHeight="1">
      <c r="A379" s="18"/>
      <c r="B379" s="17"/>
      <c r="C379" s="16"/>
      <c r="D379" s="16"/>
      <c r="E379" s="16"/>
      <c r="F379" s="16"/>
      <c r="G379" s="16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/>
      <c r="U379"/>
      <c r="V379"/>
      <c r="W379"/>
      <c r="X379"/>
      <c r="Y379"/>
      <c r="Z379" s="16"/>
      <c r="AA379" s="16"/>
      <c r="AB379" s="55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S379" s="55"/>
      <c r="AT379"/>
      <c r="AU379" s="41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/>
      <c r="BJ379"/>
      <c r="BK379"/>
      <c r="BL379"/>
      <c r="BM379"/>
      <c r="BN379"/>
      <c r="BO379"/>
      <c r="BP379"/>
      <c r="BQ379" s="55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H379" s="55"/>
      <c r="CI379"/>
      <c r="CJ379" s="16"/>
      <c r="CK379" s="16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F379" s="55"/>
      <c r="DX379" s="28"/>
    </row>
    <row r="380" spans="1:128" s="19" customFormat="1" ht="16" customHeight="1">
      <c r="A380" s="18"/>
      <c r="B380" s="17"/>
      <c r="C380" s="16"/>
      <c r="D380" s="16"/>
      <c r="E380" s="16"/>
      <c r="F380" s="16"/>
      <c r="G380" s="16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/>
      <c r="U380"/>
      <c r="V380"/>
      <c r="W380"/>
      <c r="X380"/>
      <c r="Y380"/>
      <c r="Z380" s="16"/>
      <c r="AA380" s="16"/>
      <c r="AB380" s="55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S380" s="55"/>
      <c r="AT380"/>
      <c r="AU380" s="41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/>
      <c r="BJ380"/>
      <c r="BK380"/>
      <c r="BL380"/>
      <c r="BM380"/>
      <c r="BN380"/>
      <c r="BO380"/>
      <c r="BP380"/>
      <c r="BQ380" s="55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H380" s="55"/>
      <c r="CI380"/>
      <c r="CJ380" s="16"/>
      <c r="CK380" s="16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F380" s="55"/>
      <c r="DX380" s="28"/>
    </row>
    <row r="381" spans="1:128" s="19" customFormat="1" ht="16" customHeight="1">
      <c r="A381" s="18"/>
      <c r="B381" s="17"/>
      <c r="C381" s="16"/>
      <c r="D381" s="16"/>
      <c r="E381" s="16"/>
      <c r="F381" s="16"/>
      <c r="G381" s="16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/>
      <c r="U381"/>
      <c r="V381"/>
      <c r="W381"/>
      <c r="X381"/>
      <c r="Y381"/>
      <c r="Z381" s="16"/>
      <c r="AA381" s="16"/>
      <c r="AB381" s="55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S381" s="55"/>
      <c r="AT381"/>
      <c r="AU381" s="41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/>
      <c r="BJ381"/>
      <c r="BK381"/>
      <c r="BL381"/>
      <c r="BM381"/>
      <c r="BN381"/>
      <c r="BO381"/>
      <c r="BP381"/>
      <c r="BQ381" s="55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H381" s="55"/>
      <c r="CI381"/>
      <c r="CJ381" s="16"/>
      <c r="CK381" s="16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F381" s="55"/>
      <c r="DX381" s="28"/>
    </row>
    <row r="382" spans="1:128" s="19" customFormat="1" ht="16" customHeight="1">
      <c r="A382" s="18"/>
      <c r="B382" s="17"/>
      <c r="C382" s="16"/>
      <c r="D382" s="16"/>
      <c r="E382" s="16"/>
      <c r="F382" s="16"/>
      <c r="G382" s="16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/>
      <c r="U382"/>
      <c r="V382"/>
      <c r="W382"/>
      <c r="X382"/>
      <c r="Y382"/>
      <c r="Z382" s="16"/>
      <c r="AA382" s="16"/>
      <c r="AB382" s="55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S382" s="55"/>
      <c r="AT382"/>
      <c r="AU382" s="41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/>
      <c r="BJ382"/>
      <c r="BK382"/>
      <c r="BL382"/>
      <c r="BM382"/>
      <c r="BN382"/>
      <c r="BO382"/>
      <c r="BP382"/>
      <c r="BQ382" s="55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H382" s="55"/>
      <c r="CI382"/>
      <c r="CJ382" s="16"/>
      <c r="CK382" s="16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F382" s="55"/>
      <c r="DX382" s="28"/>
    </row>
    <row r="383" spans="1:128" s="19" customFormat="1" ht="16" customHeight="1">
      <c r="A383" s="18"/>
      <c r="B383" s="17"/>
      <c r="C383" s="16"/>
      <c r="D383" s="16"/>
      <c r="E383" s="16"/>
      <c r="F383" s="16"/>
      <c r="G383" s="16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/>
      <c r="U383"/>
      <c r="V383"/>
      <c r="W383"/>
      <c r="X383"/>
      <c r="Y383"/>
      <c r="Z383" s="16"/>
      <c r="AA383" s="16"/>
      <c r="AB383" s="55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S383" s="55"/>
      <c r="AT383"/>
      <c r="AU383" s="41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/>
      <c r="BJ383"/>
      <c r="BK383"/>
      <c r="BL383"/>
      <c r="BM383"/>
      <c r="BN383"/>
      <c r="BO383"/>
      <c r="BP383"/>
      <c r="BQ383" s="55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H383" s="55"/>
      <c r="CI383"/>
      <c r="CJ383" s="16"/>
      <c r="CK383" s="16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F383" s="55"/>
      <c r="DX383" s="28"/>
    </row>
    <row r="384" spans="1:128" s="19" customFormat="1" ht="16" customHeight="1">
      <c r="A384" s="18"/>
      <c r="B384" s="17"/>
      <c r="C384" s="16"/>
      <c r="D384" s="16"/>
      <c r="E384" s="16"/>
      <c r="F384" s="16"/>
      <c r="G384" s="16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/>
      <c r="U384"/>
      <c r="V384"/>
      <c r="W384"/>
      <c r="X384"/>
      <c r="Y384"/>
      <c r="Z384" s="16"/>
      <c r="AA384" s="16"/>
      <c r="AB384" s="55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S384" s="55"/>
      <c r="AT384"/>
      <c r="AU384" s="41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/>
      <c r="BJ384"/>
      <c r="BK384"/>
      <c r="BL384"/>
      <c r="BM384"/>
      <c r="BN384"/>
      <c r="BO384"/>
      <c r="BP384"/>
      <c r="BQ384" s="55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H384" s="55"/>
      <c r="CI384"/>
      <c r="CJ384" s="16"/>
      <c r="CK384" s="16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F384" s="55"/>
      <c r="DX384" s="28"/>
    </row>
    <row r="385" spans="1:128" s="19" customFormat="1" ht="16" customHeight="1">
      <c r="A385" s="18"/>
      <c r="B385" s="17"/>
      <c r="C385" s="16"/>
      <c r="D385" s="16"/>
      <c r="E385" s="16"/>
      <c r="F385" s="16"/>
      <c r="G385" s="16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/>
      <c r="U385"/>
      <c r="V385"/>
      <c r="W385"/>
      <c r="X385"/>
      <c r="Y385"/>
      <c r="Z385" s="16"/>
      <c r="AA385" s="16"/>
      <c r="AB385" s="5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S385" s="55"/>
      <c r="AT385"/>
      <c r="AU385" s="41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/>
      <c r="BJ385"/>
      <c r="BK385"/>
      <c r="BL385"/>
      <c r="BM385"/>
      <c r="BN385"/>
      <c r="BO385"/>
      <c r="BP385"/>
      <c r="BQ385" s="5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H385" s="55"/>
      <c r="CI385"/>
      <c r="CJ385" s="16"/>
      <c r="CK385" s="16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F385" s="55"/>
      <c r="DX385" s="28"/>
    </row>
    <row r="386" spans="1:128" s="19" customFormat="1" ht="16" customHeight="1">
      <c r="A386" s="18"/>
      <c r="B386" s="17"/>
      <c r="C386" s="16"/>
      <c r="D386" s="16"/>
      <c r="E386" s="16"/>
      <c r="F386" s="16"/>
      <c r="G386" s="16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/>
      <c r="U386"/>
      <c r="V386"/>
      <c r="W386"/>
      <c r="X386"/>
      <c r="Y386"/>
      <c r="Z386" s="16"/>
      <c r="AA386" s="16"/>
      <c r="AB386" s="55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S386" s="55"/>
      <c r="AT386"/>
      <c r="AU386" s="41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/>
      <c r="BJ386"/>
      <c r="BK386"/>
      <c r="BL386"/>
      <c r="BM386"/>
      <c r="BN386"/>
      <c r="BO386"/>
      <c r="BP386"/>
      <c r="BQ386" s="55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H386" s="55"/>
      <c r="CI386"/>
      <c r="CJ386" s="16"/>
      <c r="CK386" s="16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F386" s="55"/>
      <c r="DX386" s="28"/>
    </row>
    <row r="387" spans="1:128" s="19" customFormat="1" ht="16" customHeight="1">
      <c r="A387" s="18"/>
      <c r="B387" s="17"/>
      <c r="C387" s="16"/>
      <c r="D387" s="16"/>
      <c r="E387" s="16"/>
      <c r="F387" s="16"/>
      <c r="G387" s="16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/>
      <c r="U387"/>
      <c r="V387"/>
      <c r="W387"/>
      <c r="X387"/>
      <c r="Y387"/>
      <c r="Z387" s="16"/>
      <c r="AA387" s="16"/>
      <c r="AB387" s="55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S387" s="55"/>
      <c r="AT387"/>
      <c r="AU387" s="41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/>
      <c r="BJ387"/>
      <c r="BK387"/>
      <c r="BL387"/>
      <c r="BM387"/>
      <c r="BN387"/>
      <c r="BO387"/>
      <c r="BP387"/>
      <c r="BQ387" s="55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H387" s="55"/>
      <c r="CI387"/>
      <c r="CJ387" s="16"/>
      <c r="CK387" s="16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F387" s="55"/>
      <c r="DX387" s="28"/>
    </row>
    <row r="388" spans="1:128" s="19" customFormat="1" ht="16" customHeight="1">
      <c r="A388" s="18"/>
      <c r="B388" s="17"/>
      <c r="C388" s="16"/>
      <c r="D388" s="16"/>
      <c r="E388" s="16"/>
      <c r="F388" s="16"/>
      <c r="G388" s="16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/>
      <c r="U388"/>
      <c r="V388"/>
      <c r="W388"/>
      <c r="X388"/>
      <c r="Y388"/>
      <c r="Z388" s="16"/>
      <c r="AA388" s="16"/>
      <c r="AB388" s="55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S388" s="55"/>
      <c r="AT388"/>
      <c r="AU388" s="41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/>
      <c r="BJ388"/>
      <c r="BK388"/>
      <c r="BL388"/>
      <c r="BM388"/>
      <c r="BN388"/>
      <c r="BO388"/>
      <c r="BP388"/>
      <c r="BQ388" s="55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H388" s="55"/>
      <c r="CI388"/>
      <c r="CJ388" s="16"/>
      <c r="CK388" s="16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F388" s="55"/>
      <c r="DX388" s="28"/>
    </row>
    <row r="389" spans="1:128" s="19" customFormat="1" ht="16" customHeight="1">
      <c r="A389" s="18"/>
      <c r="B389" s="17"/>
      <c r="C389" s="16"/>
      <c r="D389" s="16"/>
      <c r="E389" s="16"/>
      <c r="F389" s="16"/>
      <c r="G389" s="16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/>
      <c r="U389"/>
      <c r="V389"/>
      <c r="W389"/>
      <c r="X389"/>
      <c r="Y389"/>
      <c r="Z389" s="16"/>
      <c r="AA389" s="16"/>
      <c r="AB389" s="55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S389" s="55"/>
      <c r="AT389"/>
      <c r="AU389" s="41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/>
      <c r="BJ389"/>
      <c r="BK389"/>
      <c r="BL389"/>
      <c r="BM389"/>
      <c r="BN389"/>
      <c r="BO389"/>
      <c r="BP389"/>
      <c r="BQ389" s="55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H389" s="55"/>
      <c r="CI389"/>
      <c r="CJ389" s="16"/>
      <c r="CK389" s="16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F389" s="55"/>
      <c r="DX389" s="28"/>
    </row>
    <row r="390" spans="1:128" s="19" customFormat="1" ht="16" customHeight="1">
      <c r="A390" s="18"/>
      <c r="B390" s="17"/>
      <c r="C390" s="16"/>
      <c r="D390" s="16"/>
      <c r="E390" s="16"/>
      <c r="F390" s="16"/>
      <c r="G390" s="16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/>
      <c r="U390"/>
      <c r="V390"/>
      <c r="W390"/>
      <c r="X390"/>
      <c r="Y390"/>
      <c r="Z390" s="16"/>
      <c r="AA390" s="16"/>
      <c r="AB390" s="55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S390" s="55"/>
      <c r="AT390"/>
      <c r="AU390" s="41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/>
      <c r="BJ390"/>
      <c r="BK390"/>
      <c r="BL390"/>
      <c r="BM390"/>
      <c r="BN390"/>
      <c r="BO390"/>
      <c r="BP390"/>
      <c r="BQ390" s="55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H390" s="55"/>
      <c r="CI390"/>
      <c r="CJ390" s="16"/>
      <c r="CK390" s="16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F390" s="55"/>
      <c r="DX390" s="28"/>
    </row>
    <row r="391" spans="1:128" s="19" customFormat="1" ht="16" customHeight="1">
      <c r="A391" s="18"/>
      <c r="B391" s="17"/>
      <c r="C391" s="16"/>
      <c r="D391" s="16"/>
      <c r="E391" s="16"/>
      <c r="F391" s="16"/>
      <c r="G391" s="16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/>
      <c r="U391"/>
      <c r="V391"/>
      <c r="W391"/>
      <c r="X391"/>
      <c r="Y391"/>
      <c r="Z391" s="16"/>
      <c r="AA391" s="16"/>
      <c r="AB391" s="55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S391" s="55"/>
      <c r="AT391"/>
      <c r="AU391" s="41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/>
      <c r="BJ391"/>
      <c r="BK391"/>
      <c r="BL391"/>
      <c r="BM391"/>
      <c r="BN391"/>
      <c r="BO391"/>
      <c r="BP391"/>
      <c r="BQ391" s="55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H391" s="55"/>
      <c r="CI391"/>
      <c r="CJ391" s="16"/>
      <c r="CK391" s="16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F391" s="55"/>
      <c r="DX391" s="28"/>
    </row>
    <row r="392" spans="1:128" s="19" customFormat="1" ht="16" customHeight="1">
      <c r="A392" s="18"/>
      <c r="B392" s="17"/>
      <c r="C392" s="16"/>
      <c r="D392" s="16"/>
      <c r="E392" s="16"/>
      <c r="F392" s="16"/>
      <c r="G392" s="16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/>
      <c r="U392"/>
      <c r="V392"/>
      <c r="W392"/>
      <c r="X392"/>
      <c r="Y392"/>
      <c r="Z392" s="16"/>
      <c r="AA392" s="16"/>
      <c r="AB392" s="55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S392" s="55"/>
      <c r="AT392"/>
      <c r="AU392" s="41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/>
      <c r="BJ392"/>
      <c r="BK392"/>
      <c r="BL392"/>
      <c r="BM392"/>
      <c r="BN392"/>
      <c r="BO392"/>
      <c r="BP392"/>
      <c r="BQ392" s="55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H392" s="55"/>
      <c r="CI392"/>
      <c r="CJ392" s="16"/>
      <c r="CK392" s="16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F392" s="55"/>
      <c r="DX392" s="28"/>
    </row>
    <row r="393" spans="1:128" s="19" customFormat="1" ht="16" customHeight="1">
      <c r="A393" s="18"/>
      <c r="B393" s="17"/>
      <c r="C393" s="16"/>
      <c r="D393" s="16"/>
      <c r="E393" s="16"/>
      <c r="F393" s="16"/>
      <c r="G393" s="16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/>
      <c r="U393"/>
      <c r="V393"/>
      <c r="W393"/>
      <c r="X393"/>
      <c r="Y393"/>
      <c r="Z393" s="16"/>
      <c r="AA393" s="16"/>
      <c r="AB393" s="55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S393" s="55"/>
      <c r="AT393"/>
      <c r="AU393" s="41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/>
      <c r="BJ393"/>
      <c r="BK393"/>
      <c r="BL393"/>
      <c r="BM393"/>
      <c r="BN393"/>
      <c r="BO393"/>
      <c r="BP393"/>
      <c r="BQ393" s="55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H393" s="55"/>
      <c r="CI393"/>
      <c r="CJ393" s="16"/>
      <c r="CK393" s="16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F393" s="55"/>
      <c r="DX393" s="28"/>
    </row>
    <row r="394" spans="1:128" s="19" customFormat="1" ht="16" customHeight="1">
      <c r="A394" s="18"/>
      <c r="B394" s="17"/>
      <c r="C394" s="16"/>
      <c r="D394" s="16"/>
      <c r="E394" s="16"/>
      <c r="F394" s="16"/>
      <c r="G394" s="16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/>
      <c r="U394"/>
      <c r="V394"/>
      <c r="W394"/>
      <c r="X394"/>
      <c r="Y394"/>
      <c r="Z394" s="16"/>
      <c r="AA394" s="16"/>
      <c r="AB394" s="55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S394" s="55"/>
      <c r="AT394"/>
      <c r="AU394" s="41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/>
      <c r="BJ394"/>
      <c r="BK394"/>
      <c r="BL394"/>
      <c r="BM394"/>
      <c r="BN394"/>
      <c r="BO394"/>
      <c r="BP394"/>
      <c r="BQ394" s="55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H394" s="55"/>
      <c r="CI394"/>
      <c r="CJ394" s="16"/>
      <c r="CK394" s="16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F394" s="55"/>
      <c r="DX394" s="28"/>
    </row>
    <row r="395" spans="1:128" s="19" customFormat="1" ht="16" customHeight="1">
      <c r="A395" s="18"/>
      <c r="B395" s="17"/>
      <c r="C395" s="16"/>
      <c r="D395" s="16"/>
      <c r="E395" s="16"/>
      <c r="F395" s="16"/>
      <c r="G395" s="16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/>
      <c r="U395"/>
      <c r="V395"/>
      <c r="W395"/>
      <c r="X395"/>
      <c r="Y395"/>
      <c r="Z395" s="16"/>
      <c r="AA395" s="16"/>
      <c r="AB395" s="5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S395" s="55"/>
      <c r="AT395"/>
      <c r="AU395" s="41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/>
      <c r="BJ395"/>
      <c r="BK395"/>
      <c r="BL395"/>
      <c r="BM395"/>
      <c r="BN395"/>
      <c r="BO395"/>
      <c r="BP395"/>
      <c r="BQ395" s="5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H395" s="55"/>
      <c r="CI395"/>
      <c r="CJ395" s="16"/>
      <c r="CK395" s="16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F395" s="55"/>
      <c r="DX395" s="28"/>
    </row>
    <row r="396" spans="1:128" s="19" customFormat="1" ht="16" customHeight="1">
      <c r="A396" s="18"/>
      <c r="B396" s="17"/>
      <c r="C396" s="16"/>
      <c r="D396" s="16"/>
      <c r="E396" s="16"/>
      <c r="F396" s="16"/>
      <c r="G396" s="16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/>
      <c r="U396"/>
      <c r="V396"/>
      <c r="W396"/>
      <c r="X396"/>
      <c r="Y396"/>
      <c r="Z396" s="16"/>
      <c r="AA396" s="16"/>
      <c r="AB396" s="55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S396" s="55"/>
      <c r="AT396"/>
      <c r="AU396" s="41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/>
      <c r="BJ396"/>
      <c r="BK396"/>
      <c r="BL396"/>
      <c r="BM396"/>
      <c r="BN396"/>
      <c r="BO396"/>
      <c r="BP396"/>
      <c r="BQ396" s="55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H396" s="55"/>
      <c r="CI396"/>
      <c r="CJ396" s="16"/>
      <c r="CK396" s="16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F396" s="55"/>
      <c r="DX396" s="28"/>
    </row>
    <row r="397" spans="1:128" s="19" customFormat="1" ht="16" customHeight="1">
      <c r="A397" s="18"/>
      <c r="B397" s="17"/>
      <c r="C397" s="16"/>
      <c r="D397" s="16"/>
      <c r="E397" s="16"/>
      <c r="F397" s="16"/>
      <c r="G397" s="16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/>
      <c r="U397"/>
      <c r="V397"/>
      <c r="W397"/>
      <c r="X397"/>
      <c r="Y397"/>
      <c r="Z397" s="16"/>
      <c r="AA397" s="16"/>
      <c r="AB397" s="55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S397" s="55"/>
      <c r="AT397"/>
      <c r="AU397" s="41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/>
      <c r="BJ397"/>
      <c r="BK397"/>
      <c r="BL397"/>
      <c r="BM397"/>
      <c r="BN397"/>
      <c r="BO397"/>
      <c r="BP397"/>
      <c r="BQ397" s="55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H397" s="55"/>
      <c r="CI397"/>
      <c r="CJ397" s="16"/>
      <c r="CK397" s="16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F397" s="55"/>
      <c r="DX397" s="28"/>
    </row>
    <row r="398" spans="1:128" s="19" customFormat="1" ht="16" customHeight="1">
      <c r="A398" s="18"/>
      <c r="B398" s="17"/>
      <c r="C398" s="16"/>
      <c r="D398" s="16"/>
      <c r="E398" s="16"/>
      <c r="F398" s="16"/>
      <c r="G398" s="16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/>
      <c r="U398"/>
      <c r="V398"/>
      <c r="W398"/>
      <c r="X398"/>
      <c r="Y398"/>
      <c r="Z398" s="16"/>
      <c r="AA398" s="16"/>
      <c r="AB398" s="55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S398" s="55"/>
      <c r="AT398"/>
      <c r="AU398" s="41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/>
      <c r="BJ398"/>
      <c r="BK398"/>
      <c r="BL398"/>
      <c r="BM398"/>
      <c r="BN398"/>
      <c r="BO398"/>
      <c r="BP398"/>
      <c r="BQ398" s="55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H398" s="55"/>
      <c r="CI398"/>
      <c r="CJ398" s="16"/>
      <c r="CK398" s="16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F398" s="55"/>
      <c r="DX398" s="28"/>
    </row>
    <row r="399" spans="1:128" s="19" customFormat="1" ht="16" customHeight="1">
      <c r="A399" s="18"/>
      <c r="B399" s="17"/>
      <c r="C399" s="16"/>
      <c r="D399" s="16"/>
      <c r="E399" s="16"/>
      <c r="F399" s="16"/>
      <c r="G399" s="16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/>
      <c r="U399"/>
      <c r="V399"/>
      <c r="W399"/>
      <c r="X399"/>
      <c r="Y399"/>
      <c r="Z399" s="16"/>
      <c r="AA399" s="16"/>
      <c r="AB399" s="55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S399" s="55"/>
      <c r="AT399"/>
      <c r="AU399" s="41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/>
      <c r="BJ399"/>
      <c r="BK399"/>
      <c r="BL399"/>
      <c r="BM399"/>
      <c r="BN399"/>
      <c r="BO399"/>
      <c r="BP399"/>
      <c r="BQ399" s="55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H399" s="55"/>
      <c r="CI399"/>
      <c r="CJ399" s="16"/>
      <c r="CK399" s="16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F399" s="55"/>
      <c r="DX399" s="28"/>
    </row>
    <row r="400" spans="1:128" s="19" customFormat="1" ht="16" customHeight="1">
      <c r="A400" s="18"/>
      <c r="B400" s="17"/>
      <c r="C400" s="16"/>
      <c r="D400" s="16"/>
      <c r="E400" s="16"/>
      <c r="F400" s="16"/>
      <c r="G400" s="16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/>
      <c r="U400"/>
      <c r="V400"/>
      <c r="W400"/>
      <c r="X400"/>
      <c r="Y400"/>
      <c r="Z400" s="16"/>
      <c r="AA400" s="16"/>
      <c r="AB400" s="55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S400" s="55"/>
      <c r="AT400"/>
      <c r="AU400" s="41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/>
      <c r="BJ400"/>
      <c r="BK400"/>
      <c r="BL400"/>
      <c r="BM400"/>
      <c r="BN400"/>
      <c r="BO400"/>
      <c r="BP400"/>
      <c r="BQ400" s="55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H400" s="55"/>
      <c r="CI400"/>
      <c r="CJ400" s="16"/>
      <c r="CK400" s="16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F400" s="55"/>
      <c r="DX400" s="28"/>
    </row>
    <row r="401" spans="1:128" s="19" customFormat="1" ht="16" customHeight="1">
      <c r="A401" s="18"/>
      <c r="B401" s="17"/>
      <c r="C401" s="16"/>
      <c r="D401" s="16"/>
      <c r="E401" s="16"/>
      <c r="F401" s="16"/>
      <c r="G401" s="16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/>
      <c r="U401"/>
      <c r="V401"/>
      <c r="W401"/>
      <c r="X401"/>
      <c r="Y401"/>
      <c r="Z401" s="16"/>
      <c r="AA401" s="16"/>
      <c r="AB401" s="55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S401" s="55"/>
      <c r="AT401"/>
      <c r="AU401" s="41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/>
      <c r="BJ401"/>
      <c r="BK401"/>
      <c r="BL401"/>
      <c r="BM401"/>
      <c r="BN401"/>
      <c r="BO401"/>
      <c r="BP401"/>
      <c r="BQ401" s="55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H401" s="55"/>
      <c r="CI401"/>
      <c r="CJ401" s="16"/>
      <c r="CK401" s="16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F401" s="55"/>
      <c r="DX401" s="28"/>
    </row>
    <row r="402" spans="1:128" s="19" customFormat="1" ht="16" customHeight="1">
      <c r="A402" s="18"/>
      <c r="B402" s="17"/>
      <c r="C402" s="16"/>
      <c r="D402" s="16"/>
      <c r="E402" s="16"/>
      <c r="F402" s="16"/>
      <c r="G402" s="16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/>
      <c r="U402"/>
      <c r="V402"/>
      <c r="W402"/>
      <c r="X402"/>
      <c r="Y402"/>
      <c r="Z402" s="16"/>
      <c r="AA402" s="16"/>
      <c r="AB402" s="55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S402" s="55"/>
      <c r="AT402"/>
      <c r="AU402" s="41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/>
      <c r="BJ402"/>
      <c r="BK402"/>
      <c r="BL402"/>
      <c r="BM402"/>
      <c r="BN402"/>
      <c r="BO402"/>
      <c r="BP402"/>
      <c r="BQ402" s="55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H402" s="55"/>
      <c r="CI402"/>
      <c r="CJ402" s="16"/>
      <c r="CK402" s="16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F402" s="55"/>
      <c r="DX402" s="28"/>
    </row>
    <row r="403" spans="1:128" s="19" customFormat="1" ht="16" customHeight="1">
      <c r="A403" s="18"/>
      <c r="B403" s="17"/>
      <c r="C403" s="16"/>
      <c r="D403" s="16"/>
      <c r="E403" s="16"/>
      <c r="F403" s="16"/>
      <c r="G403" s="16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/>
      <c r="U403"/>
      <c r="V403"/>
      <c r="W403"/>
      <c r="X403"/>
      <c r="Y403"/>
      <c r="Z403" s="16"/>
      <c r="AA403" s="16"/>
      <c r="AB403" s="55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S403" s="55"/>
      <c r="AT403"/>
      <c r="AU403" s="41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/>
      <c r="BJ403"/>
      <c r="BK403"/>
      <c r="BL403"/>
      <c r="BM403"/>
      <c r="BN403"/>
      <c r="BO403"/>
      <c r="BP403"/>
      <c r="BQ403" s="55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H403" s="55"/>
      <c r="CI403"/>
      <c r="CJ403" s="16"/>
      <c r="CK403" s="16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F403" s="55"/>
      <c r="DX403" s="28"/>
    </row>
    <row r="404" spans="1:128" s="19" customFormat="1" ht="16" customHeight="1">
      <c r="A404" s="18"/>
      <c r="B404" s="17"/>
      <c r="C404" s="16"/>
      <c r="D404" s="16"/>
      <c r="E404" s="16"/>
      <c r="F404" s="16"/>
      <c r="G404" s="16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/>
      <c r="U404"/>
      <c r="V404"/>
      <c r="W404"/>
      <c r="X404"/>
      <c r="Y404"/>
      <c r="Z404" s="16"/>
      <c r="AA404" s="16"/>
      <c r="AB404" s="55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S404" s="55"/>
      <c r="AT404"/>
      <c r="AU404" s="41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/>
      <c r="BJ404"/>
      <c r="BK404"/>
      <c r="BL404"/>
      <c r="BM404"/>
      <c r="BN404"/>
      <c r="BO404"/>
      <c r="BP404"/>
      <c r="BQ404" s="55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H404" s="55"/>
      <c r="CI404"/>
      <c r="CJ404" s="16"/>
      <c r="CK404" s="16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F404" s="55"/>
      <c r="DX404" s="28"/>
    </row>
    <row r="405" spans="1:128" s="19" customFormat="1" ht="16" customHeight="1">
      <c r="A405" s="18"/>
      <c r="B405" s="17"/>
      <c r="C405" s="16"/>
      <c r="D405" s="16"/>
      <c r="E405" s="16"/>
      <c r="F405" s="16"/>
      <c r="G405" s="16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/>
      <c r="U405"/>
      <c r="V405"/>
      <c r="W405"/>
      <c r="X405"/>
      <c r="Y405"/>
      <c r="Z405" s="16"/>
      <c r="AA405" s="16"/>
      <c r="AB405" s="5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S405" s="55"/>
      <c r="AT405"/>
      <c r="AU405" s="41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/>
      <c r="BJ405"/>
      <c r="BK405"/>
      <c r="BL405"/>
      <c r="BM405"/>
      <c r="BN405"/>
      <c r="BO405"/>
      <c r="BP405"/>
      <c r="BQ405" s="5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H405" s="55"/>
      <c r="CI405"/>
      <c r="CJ405" s="16"/>
      <c r="CK405" s="16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F405" s="55"/>
      <c r="DX405" s="28"/>
    </row>
    <row r="406" spans="1:128" s="19" customFormat="1" ht="16" customHeight="1">
      <c r="A406" s="18"/>
      <c r="B406" s="17"/>
      <c r="C406" s="16"/>
      <c r="D406" s="16"/>
      <c r="E406" s="16"/>
      <c r="F406" s="16"/>
      <c r="G406" s="16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/>
      <c r="U406"/>
      <c r="V406"/>
      <c r="W406"/>
      <c r="X406"/>
      <c r="Y406"/>
      <c r="Z406" s="16"/>
      <c r="AA406" s="16"/>
      <c r="AB406" s="55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S406" s="55"/>
      <c r="AT406"/>
      <c r="AU406" s="41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/>
      <c r="BJ406"/>
      <c r="BK406"/>
      <c r="BL406"/>
      <c r="BM406"/>
      <c r="BN406"/>
      <c r="BO406"/>
      <c r="BP406"/>
      <c r="BQ406" s="55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H406" s="55"/>
      <c r="CI406"/>
      <c r="CJ406" s="16"/>
      <c r="CK406" s="16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F406" s="55"/>
      <c r="DX406" s="28"/>
    </row>
    <row r="407" spans="1:128" s="19" customFormat="1" ht="16" customHeight="1">
      <c r="A407" s="18"/>
      <c r="B407" s="17"/>
      <c r="C407" s="16"/>
      <c r="D407" s="16"/>
      <c r="E407" s="16"/>
      <c r="F407" s="16"/>
      <c r="G407" s="16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/>
      <c r="U407"/>
      <c r="V407"/>
      <c r="W407"/>
      <c r="X407"/>
      <c r="Y407"/>
      <c r="Z407" s="16"/>
      <c r="AA407" s="16"/>
      <c r="AB407" s="55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S407" s="55"/>
      <c r="AT407"/>
      <c r="AU407" s="41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/>
      <c r="BJ407"/>
      <c r="BK407"/>
      <c r="BL407"/>
      <c r="BM407"/>
      <c r="BN407"/>
      <c r="BO407"/>
      <c r="BP407"/>
      <c r="BQ407" s="55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H407" s="55"/>
      <c r="CI407"/>
      <c r="CJ407" s="16"/>
      <c r="CK407" s="16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F407" s="55"/>
      <c r="DX407" s="28"/>
    </row>
    <row r="408" spans="1:128" s="19" customFormat="1" ht="16" customHeight="1">
      <c r="A408" s="18"/>
      <c r="B408" s="17"/>
      <c r="C408" s="16"/>
      <c r="D408" s="16"/>
      <c r="E408" s="16"/>
      <c r="F408" s="16"/>
      <c r="G408" s="16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/>
      <c r="U408"/>
      <c r="V408"/>
      <c r="W408"/>
      <c r="X408"/>
      <c r="Y408"/>
      <c r="Z408" s="16"/>
      <c r="AA408" s="16"/>
      <c r="AB408" s="55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S408" s="55"/>
      <c r="AT408"/>
      <c r="AU408" s="41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/>
      <c r="BJ408"/>
      <c r="BK408"/>
      <c r="BL408"/>
      <c r="BM408"/>
      <c r="BN408"/>
      <c r="BO408"/>
      <c r="BP408"/>
      <c r="BQ408" s="55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H408" s="55"/>
      <c r="CI408"/>
      <c r="CJ408" s="16"/>
      <c r="CK408" s="16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F408" s="55"/>
      <c r="DX408" s="28"/>
    </row>
    <row r="409" spans="1:128" s="19" customFormat="1" ht="16" customHeight="1">
      <c r="A409" s="18"/>
      <c r="B409" s="17"/>
      <c r="C409" s="16"/>
      <c r="D409" s="16"/>
      <c r="E409" s="16"/>
      <c r="F409" s="16"/>
      <c r="G409" s="16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/>
      <c r="U409"/>
      <c r="V409"/>
      <c r="W409"/>
      <c r="X409"/>
      <c r="Y409"/>
      <c r="Z409" s="16"/>
      <c r="AA409" s="16"/>
      <c r="AB409" s="55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S409" s="55"/>
      <c r="AT409"/>
      <c r="AU409" s="41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/>
      <c r="BJ409"/>
      <c r="BK409"/>
      <c r="BL409"/>
      <c r="BM409"/>
      <c r="BN409"/>
      <c r="BO409"/>
      <c r="BP409"/>
      <c r="BQ409" s="55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H409" s="55"/>
      <c r="CI409"/>
      <c r="CJ409" s="16"/>
      <c r="CK409" s="16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F409" s="55"/>
      <c r="DX409" s="28"/>
    </row>
    <row r="410" spans="1:128" s="19" customFormat="1" ht="16" customHeight="1">
      <c r="A410" s="18"/>
      <c r="B410" s="17"/>
      <c r="C410" s="16"/>
      <c r="D410" s="16"/>
      <c r="E410" s="16"/>
      <c r="F410" s="16"/>
      <c r="G410" s="16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/>
      <c r="U410"/>
      <c r="V410"/>
      <c r="W410"/>
      <c r="X410"/>
      <c r="Y410"/>
      <c r="Z410" s="16"/>
      <c r="AA410" s="16"/>
      <c r="AB410" s="55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S410" s="55"/>
      <c r="AT410"/>
      <c r="AU410" s="41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/>
      <c r="BJ410"/>
      <c r="BK410"/>
      <c r="BL410"/>
      <c r="BM410"/>
      <c r="BN410"/>
      <c r="BO410"/>
      <c r="BP410"/>
      <c r="BQ410" s="55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H410" s="55"/>
      <c r="CI410"/>
      <c r="CJ410" s="16"/>
      <c r="CK410" s="16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F410" s="55"/>
      <c r="DX410" s="28"/>
    </row>
    <row r="411" spans="1:128" s="19" customFormat="1" ht="16" customHeight="1">
      <c r="A411" s="18"/>
      <c r="B411" s="17"/>
      <c r="C411" s="16"/>
      <c r="D411" s="16"/>
      <c r="E411" s="16"/>
      <c r="F411" s="16"/>
      <c r="G411" s="16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/>
      <c r="U411"/>
      <c r="V411"/>
      <c r="W411"/>
      <c r="X411"/>
      <c r="Y411"/>
      <c r="Z411" s="16"/>
      <c r="AA411" s="16"/>
      <c r="AB411" s="55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S411" s="55"/>
      <c r="AT411"/>
      <c r="AU411" s="41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/>
      <c r="BJ411"/>
      <c r="BK411"/>
      <c r="BL411"/>
      <c r="BM411"/>
      <c r="BN411"/>
      <c r="BO411"/>
      <c r="BP411"/>
      <c r="BQ411" s="55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H411" s="55"/>
      <c r="CI411"/>
      <c r="CJ411" s="16"/>
      <c r="CK411" s="16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F411" s="55"/>
      <c r="DX411" s="28"/>
    </row>
    <row r="412" spans="1:128" s="19" customFormat="1" ht="16" customHeight="1">
      <c r="A412" s="18"/>
      <c r="B412" s="17"/>
      <c r="C412" s="16"/>
      <c r="D412" s="16"/>
      <c r="E412" s="16"/>
      <c r="F412" s="16"/>
      <c r="G412" s="16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/>
      <c r="U412"/>
      <c r="V412"/>
      <c r="W412"/>
      <c r="X412"/>
      <c r="Y412"/>
      <c r="Z412" s="16"/>
      <c r="AA412" s="16"/>
      <c r="AB412" s="55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S412" s="55"/>
      <c r="AT412"/>
      <c r="AU412" s="41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/>
      <c r="BJ412"/>
      <c r="BK412"/>
      <c r="BL412"/>
      <c r="BM412"/>
      <c r="BN412"/>
      <c r="BO412"/>
      <c r="BP412"/>
      <c r="BQ412" s="55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H412" s="55"/>
      <c r="CI412"/>
      <c r="CJ412" s="16"/>
      <c r="CK412" s="16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F412" s="55"/>
      <c r="DX412" s="28"/>
    </row>
    <row r="413" spans="1:128" s="19" customFormat="1" ht="16" customHeight="1">
      <c r="A413" s="18"/>
      <c r="B413" s="17"/>
      <c r="C413" s="16"/>
      <c r="D413" s="16"/>
      <c r="E413" s="16"/>
      <c r="F413" s="16"/>
      <c r="G413" s="16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/>
      <c r="U413"/>
      <c r="V413"/>
      <c r="W413"/>
      <c r="X413"/>
      <c r="Y413"/>
      <c r="Z413" s="16"/>
      <c r="AA413" s="16"/>
      <c r="AB413" s="55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S413" s="55"/>
      <c r="AT413"/>
      <c r="AU413" s="41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/>
      <c r="BJ413"/>
      <c r="BK413"/>
      <c r="BL413"/>
      <c r="BM413"/>
      <c r="BN413"/>
      <c r="BO413"/>
      <c r="BP413"/>
      <c r="BQ413" s="55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H413" s="55"/>
      <c r="CI413"/>
      <c r="CJ413" s="16"/>
      <c r="CK413" s="16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F413" s="55"/>
      <c r="DX413" s="28"/>
    </row>
    <row r="414" spans="1:128" s="19" customFormat="1" ht="16" customHeight="1">
      <c r="A414" s="18"/>
      <c r="B414" s="17"/>
      <c r="C414" s="16"/>
      <c r="D414" s="16"/>
      <c r="E414" s="16"/>
      <c r="F414" s="16"/>
      <c r="G414" s="16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/>
      <c r="U414"/>
      <c r="V414"/>
      <c r="W414"/>
      <c r="X414"/>
      <c r="Y414"/>
      <c r="Z414" s="16"/>
      <c r="AA414" s="16"/>
      <c r="AB414" s="55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S414" s="55"/>
      <c r="AT414"/>
      <c r="AU414" s="41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/>
      <c r="BJ414"/>
      <c r="BK414"/>
      <c r="BL414"/>
      <c r="BM414"/>
      <c r="BN414"/>
      <c r="BO414"/>
      <c r="BP414"/>
      <c r="BQ414" s="55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H414" s="55"/>
      <c r="CI414"/>
      <c r="CJ414" s="16"/>
      <c r="CK414" s="16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F414" s="55"/>
      <c r="DX414" s="28"/>
    </row>
    <row r="415" spans="1:128" s="19" customFormat="1" ht="16" customHeight="1">
      <c r="A415" s="18"/>
      <c r="B415" s="17"/>
      <c r="C415" s="16"/>
      <c r="D415" s="16"/>
      <c r="E415" s="16"/>
      <c r="F415" s="16"/>
      <c r="G415" s="16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/>
      <c r="U415"/>
      <c r="V415"/>
      <c r="W415"/>
      <c r="X415"/>
      <c r="Y415"/>
      <c r="Z415" s="16"/>
      <c r="AA415" s="16"/>
      <c r="AB415" s="5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S415" s="55"/>
      <c r="AT415"/>
      <c r="AU415" s="41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/>
      <c r="BJ415"/>
      <c r="BK415"/>
      <c r="BL415"/>
      <c r="BM415"/>
      <c r="BN415"/>
      <c r="BO415"/>
      <c r="BP415"/>
      <c r="BQ415" s="5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H415" s="55"/>
      <c r="CI415"/>
      <c r="CJ415" s="16"/>
      <c r="CK415" s="16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F415" s="55"/>
      <c r="DX415" s="28"/>
    </row>
    <row r="416" spans="1:128" s="19" customFormat="1" ht="16" customHeight="1">
      <c r="A416" s="18"/>
      <c r="B416" s="17"/>
      <c r="C416" s="16"/>
      <c r="D416" s="16"/>
      <c r="E416" s="16"/>
      <c r="F416" s="16"/>
      <c r="G416" s="16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/>
      <c r="U416"/>
      <c r="V416"/>
      <c r="W416"/>
      <c r="X416"/>
      <c r="Y416"/>
      <c r="Z416" s="16"/>
      <c r="AA416" s="16"/>
      <c r="AB416" s="55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S416" s="55"/>
      <c r="AT416"/>
      <c r="AU416" s="41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/>
      <c r="BJ416"/>
      <c r="BK416"/>
      <c r="BL416"/>
      <c r="BM416"/>
      <c r="BN416"/>
      <c r="BO416"/>
      <c r="BP416"/>
      <c r="BQ416" s="55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H416" s="55"/>
      <c r="CI416"/>
      <c r="CJ416" s="16"/>
      <c r="CK416" s="16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F416" s="55"/>
      <c r="DX416" s="28"/>
    </row>
    <row r="417" spans="1:128" s="19" customFormat="1" ht="16" customHeight="1">
      <c r="A417" s="18"/>
      <c r="B417" s="17"/>
      <c r="C417" s="16"/>
      <c r="D417" s="16"/>
      <c r="E417" s="16"/>
      <c r="F417" s="16"/>
      <c r="G417" s="16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/>
      <c r="U417"/>
      <c r="V417"/>
      <c r="W417"/>
      <c r="X417"/>
      <c r="Y417"/>
      <c r="Z417" s="16"/>
      <c r="AA417" s="16"/>
      <c r="AB417" s="55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S417" s="55"/>
      <c r="AT417"/>
      <c r="AU417" s="41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/>
      <c r="BJ417"/>
      <c r="BK417"/>
      <c r="BL417"/>
      <c r="BM417"/>
      <c r="BN417"/>
      <c r="BO417"/>
      <c r="BP417"/>
      <c r="BQ417" s="55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H417" s="55"/>
      <c r="CI417"/>
      <c r="CJ417" s="16"/>
      <c r="CK417" s="16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F417" s="55"/>
      <c r="DX417" s="28"/>
    </row>
    <row r="418" spans="1:128" s="19" customFormat="1" ht="16" customHeight="1">
      <c r="A418" s="18"/>
      <c r="B418" s="17"/>
      <c r="C418" s="16"/>
      <c r="D418" s="16"/>
      <c r="E418" s="16"/>
      <c r="F418" s="16"/>
      <c r="G418" s="16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/>
      <c r="U418"/>
      <c r="V418"/>
      <c r="W418"/>
      <c r="X418"/>
      <c r="Y418"/>
      <c r="Z418" s="16"/>
      <c r="AA418" s="16"/>
      <c r="AB418" s="55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S418" s="55"/>
      <c r="AT418"/>
      <c r="AU418" s="41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/>
      <c r="BJ418"/>
      <c r="BK418"/>
      <c r="BL418"/>
      <c r="BM418"/>
      <c r="BN418"/>
      <c r="BO418"/>
      <c r="BP418"/>
      <c r="BQ418" s="55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H418" s="55"/>
      <c r="CI418"/>
      <c r="CJ418" s="16"/>
      <c r="CK418" s="16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F418" s="55"/>
      <c r="DX418" s="28"/>
    </row>
    <row r="419" spans="1:128" s="19" customFormat="1" ht="16" customHeight="1">
      <c r="A419" s="18"/>
      <c r="B419" s="17"/>
      <c r="C419" s="16"/>
      <c r="D419" s="16"/>
      <c r="E419" s="16"/>
      <c r="F419" s="16"/>
      <c r="G419" s="16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/>
      <c r="U419"/>
      <c r="V419"/>
      <c r="W419"/>
      <c r="X419"/>
      <c r="Y419"/>
      <c r="Z419" s="16"/>
      <c r="AA419" s="16"/>
      <c r="AB419" s="55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S419" s="55"/>
      <c r="AT419"/>
      <c r="AU419" s="41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/>
      <c r="BJ419"/>
      <c r="BK419"/>
      <c r="BL419"/>
      <c r="BM419"/>
      <c r="BN419"/>
      <c r="BO419"/>
      <c r="BP419"/>
      <c r="BQ419" s="55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H419" s="55"/>
      <c r="CI419"/>
      <c r="CJ419" s="16"/>
      <c r="CK419" s="16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F419" s="55"/>
      <c r="DX419" s="28"/>
    </row>
    <row r="420" spans="1:128" s="19" customFormat="1" ht="16" customHeight="1">
      <c r="A420" s="18"/>
      <c r="B420" s="17"/>
      <c r="C420" s="16"/>
      <c r="D420" s="16"/>
      <c r="E420" s="16"/>
      <c r="F420" s="16"/>
      <c r="G420" s="16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/>
      <c r="U420"/>
      <c r="V420"/>
      <c r="W420"/>
      <c r="X420"/>
      <c r="Y420"/>
      <c r="Z420" s="16"/>
      <c r="AA420" s="16"/>
      <c r="AB420" s="55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S420" s="55"/>
      <c r="AT420"/>
      <c r="AU420" s="41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/>
      <c r="BJ420"/>
      <c r="BK420"/>
      <c r="BL420"/>
      <c r="BM420"/>
      <c r="BN420"/>
      <c r="BO420"/>
      <c r="BP420"/>
      <c r="BQ420" s="55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H420" s="55"/>
      <c r="CI420"/>
      <c r="CJ420" s="16"/>
      <c r="CK420" s="16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F420" s="55"/>
      <c r="DX420" s="28"/>
    </row>
    <row r="421" spans="1:128" s="19" customFormat="1" ht="16" customHeight="1">
      <c r="A421" s="18"/>
      <c r="B421" s="17"/>
      <c r="C421" s="16"/>
      <c r="D421" s="16"/>
      <c r="E421" s="16"/>
      <c r="F421" s="16"/>
      <c r="G421" s="16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/>
      <c r="U421"/>
      <c r="V421"/>
      <c r="W421"/>
      <c r="X421"/>
      <c r="Y421"/>
      <c r="Z421" s="16"/>
      <c r="AA421" s="16"/>
      <c r="AB421" s="55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S421" s="55"/>
      <c r="AT421"/>
      <c r="AU421" s="41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/>
      <c r="BJ421"/>
      <c r="BK421"/>
      <c r="BL421"/>
      <c r="BM421"/>
      <c r="BN421"/>
      <c r="BO421"/>
      <c r="BP421"/>
      <c r="BQ421" s="55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H421" s="55"/>
      <c r="CI421"/>
      <c r="CJ421" s="16"/>
      <c r="CK421" s="16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F421" s="55"/>
      <c r="DX421" s="28"/>
    </row>
    <row r="422" spans="1:128" s="19" customFormat="1" ht="16" customHeight="1">
      <c r="A422" s="18"/>
      <c r="B422" s="17"/>
      <c r="C422" s="16"/>
      <c r="D422" s="16"/>
      <c r="E422" s="16"/>
      <c r="F422" s="16"/>
      <c r="G422" s="16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/>
      <c r="U422"/>
      <c r="V422"/>
      <c r="W422"/>
      <c r="X422"/>
      <c r="Y422"/>
      <c r="Z422" s="16"/>
      <c r="AA422" s="16"/>
      <c r="AB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S422" s="55"/>
      <c r="AT422"/>
      <c r="AU422" s="41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/>
      <c r="BJ422"/>
      <c r="BK422"/>
      <c r="BL422"/>
      <c r="BM422"/>
      <c r="BN422"/>
      <c r="BO422"/>
      <c r="BP422"/>
      <c r="BQ422" s="55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H422" s="55"/>
      <c r="CI422"/>
      <c r="CJ422" s="16"/>
      <c r="CK422" s="16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F422" s="55"/>
      <c r="DX422" s="28"/>
    </row>
    <row r="423" spans="1:128" s="19" customFormat="1" ht="16" customHeight="1">
      <c r="A423" s="18"/>
      <c r="B423" s="17"/>
      <c r="C423" s="16"/>
      <c r="D423" s="16"/>
      <c r="E423" s="16"/>
      <c r="F423" s="16"/>
      <c r="G423" s="16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/>
      <c r="U423"/>
      <c r="V423"/>
      <c r="W423"/>
      <c r="X423"/>
      <c r="Y423"/>
      <c r="Z423" s="16"/>
      <c r="AA423" s="16"/>
      <c r="AB423" s="55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S423" s="55"/>
      <c r="AT423"/>
      <c r="AU423" s="41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/>
      <c r="BJ423"/>
      <c r="BK423"/>
      <c r="BL423"/>
      <c r="BM423"/>
      <c r="BN423"/>
      <c r="BO423"/>
      <c r="BP423"/>
      <c r="BQ423" s="55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H423" s="55"/>
      <c r="CI423"/>
      <c r="CJ423" s="16"/>
      <c r="CK423" s="16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F423" s="55"/>
      <c r="DX423" s="28"/>
    </row>
    <row r="424" spans="1:128" s="19" customFormat="1" ht="16" customHeight="1">
      <c r="A424" s="18"/>
      <c r="B424" s="17"/>
      <c r="C424" s="16"/>
      <c r="D424" s="16"/>
      <c r="E424" s="16"/>
      <c r="F424" s="16"/>
      <c r="G424" s="16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/>
      <c r="U424"/>
      <c r="V424"/>
      <c r="W424"/>
      <c r="X424"/>
      <c r="Y424"/>
      <c r="Z424" s="16"/>
      <c r="AA424" s="16"/>
      <c r="AB424" s="55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S424" s="55"/>
      <c r="AT424"/>
      <c r="AU424" s="41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/>
      <c r="BJ424"/>
      <c r="BK424"/>
      <c r="BL424"/>
      <c r="BM424"/>
      <c r="BN424"/>
      <c r="BO424"/>
      <c r="BP424"/>
      <c r="BQ424" s="55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H424" s="55"/>
      <c r="CI424"/>
      <c r="CJ424" s="16"/>
      <c r="CK424" s="16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F424" s="55"/>
      <c r="DX424" s="28"/>
    </row>
    <row r="425" spans="1:128" s="19" customFormat="1" ht="16" customHeight="1">
      <c r="A425" s="18"/>
      <c r="B425" s="17"/>
      <c r="C425" s="16"/>
      <c r="D425" s="16"/>
      <c r="E425" s="16"/>
      <c r="F425" s="16"/>
      <c r="G425" s="16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/>
      <c r="U425"/>
      <c r="V425"/>
      <c r="W425"/>
      <c r="X425"/>
      <c r="Y425"/>
      <c r="Z425" s="16"/>
      <c r="AA425" s="16"/>
      <c r="AB425" s="5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S425" s="55"/>
      <c r="AT425"/>
      <c r="AU425" s="41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/>
      <c r="BJ425"/>
      <c r="BK425"/>
      <c r="BL425"/>
      <c r="BM425"/>
      <c r="BN425"/>
      <c r="BO425"/>
      <c r="BP425"/>
      <c r="BQ425" s="5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H425" s="55"/>
      <c r="CI425"/>
      <c r="CJ425" s="16"/>
      <c r="CK425" s="16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F425" s="55"/>
      <c r="DX425" s="28"/>
    </row>
    <row r="426" spans="1:128" s="19" customFormat="1" ht="16" customHeight="1">
      <c r="A426" s="18"/>
      <c r="B426" s="17"/>
      <c r="C426" s="16"/>
      <c r="D426" s="16"/>
      <c r="E426" s="16"/>
      <c r="F426" s="16"/>
      <c r="G426" s="16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/>
      <c r="U426"/>
      <c r="V426"/>
      <c r="W426"/>
      <c r="X426"/>
      <c r="Y426"/>
      <c r="Z426" s="16"/>
      <c r="AA426" s="16"/>
      <c r="AB426" s="55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S426" s="55"/>
      <c r="AT426"/>
      <c r="AU426" s="41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/>
      <c r="BJ426"/>
      <c r="BK426"/>
      <c r="BL426"/>
      <c r="BM426"/>
      <c r="BN426"/>
      <c r="BO426"/>
      <c r="BP426"/>
      <c r="BQ426" s="55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H426" s="55"/>
      <c r="CI426"/>
      <c r="CJ426" s="16"/>
      <c r="CK426" s="16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F426" s="55"/>
      <c r="DX426" s="28"/>
    </row>
    <row r="427" spans="1:128" s="19" customFormat="1" ht="16" customHeight="1">
      <c r="A427" s="18"/>
      <c r="B427" s="17"/>
      <c r="C427" s="16"/>
      <c r="D427" s="16"/>
      <c r="E427" s="16"/>
      <c r="F427" s="16"/>
      <c r="G427" s="16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/>
      <c r="U427"/>
      <c r="V427"/>
      <c r="W427"/>
      <c r="X427"/>
      <c r="Y427"/>
      <c r="Z427" s="16"/>
      <c r="AA427" s="16"/>
      <c r="AB427" s="55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S427" s="55"/>
      <c r="AT427"/>
      <c r="AU427" s="41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/>
      <c r="BJ427"/>
      <c r="BK427"/>
      <c r="BL427"/>
      <c r="BM427"/>
      <c r="BN427"/>
      <c r="BO427"/>
      <c r="BP427"/>
      <c r="BQ427" s="55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H427" s="55"/>
      <c r="CI427"/>
      <c r="CJ427" s="16"/>
      <c r="CK427" s="16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F427" s="55"/>
      <c r="DX427" s="28"/>
    </row>
    <row r="428" spans="1:128" s="19" customFormat="1" ht="16" customHeight="1">
      <c r="A428" s="18"/>
      <c r="B428" s="17"/>
      <c r="C428" s="16"/>
      <c r="D428" s="16"/>
      <c r="E428" s="16"/>
      <c r="F428" s="16"/>
      <c r="G428" s="16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/>
      <c r="U428"/>
      <c r="V428"/>
      <c r="W428"/>
      <c r="X428"/>
      <c r="Y428"/>
      <c r="Z428" s="16"/>
      <c r="AA428" s="16"/>
      <c r="AB428" s="55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S428" s="55"/>
      <c r="AT428"/>
      <c r="AU428" s="41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/>
      <c r="BJ428"/>
      <c r="BK428"/>
      <c r="BL428"/>
      <c r="BM428"/>
      <c r="BN428"/>
      <c r="BO428"/>
      <c r="BP428"/>
      <c r="BQ428" s="55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H428" s="55"/>
      <c r="CI428"/>
      <c r="CJ428" s="16"/>
      <c r="CK428" s="16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F428" s="55"/>
      <c r="DX428" s="28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="125" zoomScaleNormal="125" workbookViewId="0">
      <selection activeCell="B8" sqref="B8"/>
    </sheetView>
  </sheetViews>
  <sheetFormatPr baseColWidth="10" defaultRowHeight="16"/>
  <sheetData>
    <row r="1" spans="1:4">
      <c r="A1" s="32" t="s">
        <v>71</v>
      </c>
    </row>
    <row r="2" spans="1:4">
      <c r="A2" s="32"/>
    </row>
    <row r="3" spans="1:4">
      <c r="B3" s="33" t="s">
        <v>73</v>
      </c>
    </row>
    <row r="4" spans="1:4">
      <c r="A4" s="30" t="s">
        <v>4</v>
      </c>
      <c r="B4" s="4">
        <v>31.03</v>
      </c>
      <c r="C4" s="27" t="s">
        <v>70</v>
      </c>
      <c r="D4" s="29">
        <f>B4*(159.69/71.844)/2</f>
        <v>34.485696091531658</v>
      </c>
    </row>
    <row r="5" spans="1:4">
      <c r="A5" s="30" t="s">
        <v>70</v>
      </c>
      <c r="B5" s="4">
        <v>68.97</v>
      </c>
      <c r="C5" s="27" t="s">
        <v>4</v>
      </c>
      <c r="D5" s="29">
        <f>B5*1/((159.69/71.844)/2)</f>
        <v>62.058747322938189</v>
      </c>
    </row>
    <row r="6" spans="1:4">
      <c r="A6" s="5" t="s">
        <v>72</v>
      </c>
      <c r="B6" s="4">
        <f>B4+B5</f>
        <v>100</v>
      </c>
    </row>
    <row r="7" spans="1:4">
      <c r="A7" s="31"/>
    </row>
    <row r="8" spans="1:4">
      <c r="A8" s="5" t="s">
        <v>46</v>
      </c>
      <c r="B8" s="56">
        <f>B4+D5</f>
        <v>93.08874732293819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"/>
  <sheetViews>
    <sheetView zoomScale="125" zoomScaleNormal="125" workbookViewId="0">
      <selection activeCell="M30" sqref="M30"/>
    </sheetView>
  </sheetViews>
  <sheetFormatPr baseColWidth="10" defaultRowHeight="16"/>
  <cols>
    <col min="10" max="10" width="11.6640625" bestFit="1" customWidth="1"/>
    <col min="11" max="11" width="10.5" bestFit="1" customWidth="1"/>
    <col min="12" max="12" width="12.83203125" bestFit="1" customWidth="1"/>
    <col min="13" max="13" width="13.6640625" bestFit="1" customWidth="1"/>
  </cols>
  <sheetData>
    <row r="1" spans="1:14">
      <c r="B1" s="4" t="s">
        <v>157</v>
      </c>
      <c r="C1" s="61" t="s">
        <v>158</v>
      </c>
      <c r="D1" s="4" t="s">
        <v>313</v>
      </c>
      <c r="E1" s="61" t="s">
        <v>314</v>
      </c>
      <c r="F1" s="4" t="s">
        <v>272</v>
      </c>
      <c r="G1" s="4" t="s">
        <v>159</v>
      </c>
      <c r="H1" s="4" t="s">
        <v>273</v>
      </c>
      <c r="I1" s="4" t="s">
        <v>162</v>
      </c>
      <c r="J1" s="61" t="s">
        <v>160</v>
      </c>
      <c r="K1" s="4" t="s">
        <v>161</v>
      </c>
      <c r="L1" s="4" t="s">
        <v>326</v>
      </c>
      <c r="M1" s="4" t="s">
        <v>325</v>
      </c>
      <c r="N1" s="4" t="s">
        <v>327</v>
      </c>
    </row>
    <row r="2" spans="1:14">
      <c r="A2" s="5" t="s">
        <v>170</v>
      </c>
      <c r="B2" s="4">
        <v>2500</v>
      </c>
      <c r="C2" s="9">
        <f t="shared" ref="C2:C22" si="0">B2*1.4615/10000</f>
        <v>0.36537500000000001</v>
      </c>
      <c r="D2" s="9">
        <v>798</v>
      </c>
      <c r="E2" s="9">
        <f>D2*79.866/47.867/10000</f>
        <v>0.13314615079282177</v>
      </c>
      <c r="F2" s="4">
        <v>2043</v>
      </c>
      <c r="G2" s="9">
        <f t="shared" ref="G2:G22" si="1">F2*1.2725/10000</f>
        <v>0.25997175</v>
      </c>
      <c r="H2" s="4"/>
      <c r="I2" s="9">
        <f>H2*1.2448/10000</f>
        <v>0</v>
      </c>
      <c r="J2" s="4"/>
      <c r="K2" s="9">
        <f>J2*1/((159.69/71.844)/2)</f>
        <v>0</v>
      </c>
      <c r="L2" s="9"/>
      <c r="M2" s="9"/>
      <c r="N2" s="9" t="s">
        <v>483</v>
      </c>
    </row>
    <row r="3" spans="1:14">
      <c r="D3" s="9"/>
      <c r="E3" s="9">
        <f t="shared" ref="E3:E24" si="2">D3*79.866/47.867/10000</f>
        <v>0</v>
      </c>
      <c r="L3" s="9"/>
      <c r="M3" s="9"/>
      <c r="N3" s="9" t="s">
        <v>483</v>
      </c>
    </row>
    <row r="4" spans="1:14">
      <c r="B4" s="9">
        <v>2197.2176668816714</v>
      </c>
      <c r="C4" s="9">
        <f t="shared" si="0"/>
        <v>0.32112336201475628</v>
      </c>
      <c r="D4" s="9"/>
      <c r="E4" s="9">
        <f t="shared" si="2"/>
        <v>0</v>
      </c>
      <c r="F4" s="9">
        <v>2296.1028082498228</v>
      </c>
      <c r="G4" s="9">
        <f t="shared" si="1"/>
        <v>0.29217908234978995</v>
      </c>
      <c r="H4" s="9">
        <v>35.430197866852275</v>
      </c>
      <c r="I4" s="9">
        <f>H4*1.2448/10000</f>
        <v>4.4103510304657713E-3</v>
      </c>
      <c r="J4" s="9">
        <v>31.42</v>
      </c>
      <c r="K4" s="9">
        <f>J4*1/((159.69/71.844)/2)</f>
        <v>28.271507044899494</v>
      </c>
      <c r="L4" s="9"/>
      <c r="M4" s="9"/>
      <c r="N4" s="9" t="s">
        <v>483</v>
      </c>
    </row>
    <row r="5" spans="1:14">
      <c r="B5" s="9">
        <v>353.61107076171271</v>
      </c>
      <c r="C5" s="9">
        <f t="shared" si="0"/>
        <v>5.1680257991824317E-2</v>
      </c>
      <c r="D5" s="9"/>
      <c r="E5" s="9">
        <f t="shared" si="2"/>
        <v>0</v>
      </c>
      <c r="F5" s="9">
        <v>1364.1655359838255</v>
      </c>
      <c r="G5" s="9">
        <f t="shared" si="1"/>
        <v>0.17359006445394179</v>
      </c>
      <c r="H5" s="9">
        <v>21.371505731928572</v>
      </c>
      <c r="I5" s="9">
        <f t="shared" ref="I5:I22" si="3">H5*1.2448/10000</f>
        <v>2.6603250335104681E-3</v>
      </c>
      <c r="J5" s="9">
        <v>3.1105340454629862</v>
      </c>
      <c r="K5" s="9">
        <f t="shared" ref="K5:K22" si="4">J5*1/((159.69/71.844)/2)</f>
        <v>2.7988378478582598</v>
      </c>
      <c r="L5" s="9"/>
      <c r="M5" s="9"/>
      <c r="N5" s="9" t="s">
        <v>483</v>
      </c>
    </row>
    <row r="6" spans="1:14">
      <c r="B6" s="9">
        <v>3021.1900915367473</v>
      </c>
      <c r="C6" s="9">
        <f t="shared" si="0"/>
        <v>0.44154693187809563</v>
      </c>
      <c r="D6" s="9"/>
      <c r="E6" s="9">
        <f t="shared" si="2"/>
        <v>0</v>
      </c>
      <c r="F6" s="9">
        <v>2195.8789008647291</v>
      </c>
      <c r="G6" s="9">
        <f t="shared" si="1"/>
        <v>0.27942559013503676</v>
      </c>
      <c r="H6" s="9">
        <v>45.35817142032667</v>
      </c>
      <c r="I6" s="9">
        <f t="shared" si="3"/>
        <v>5.6461851784022632E-3</v>
      </c>
      <c r="J6" s="9">
        <v>7.319029126213592</v>
      </c>
      <c r="K6" s="9">
        <f t="shared" si="4"/>
        <v>6.5856137334045872</v>
      </c>
      <c r="L6" s="9"/>
      <c r="M6" s="9"/>
      <c r="N6" s="9" t="s">
        <v>483</v>
      </c>
    </row>
    <row r="7" spans="1:14">
      <c r="B7" s="9">
        <v>2507.2407515554182</v>
      </c>
      <c r="C7" s="9">
        <f t="shared" si="0"/>
        <v>0.3664332358398244</v>
      </c>
      <c r="D7" s="9"/>
      <c r="E7" s="9">
        <f t="shared" si="2"/>
        <v>0</v>
      </c>
      <c r="F7" s="9">
        <v>2248.6087128502518</v>
      </c>
      <c r="G7" s="9">
        <f t="shared" si="1"/>
        <v>0.28613545871019458</v>
      </c>
      <c r="H7" s="9">
        <v>42.152676868371515</v>
      </c>
      <c r="I7" s="9">
        <f t="shared" si="3"/>
        <v>5.2471652165748854E-3</v>
      </c>
      <c r="J7" s="9">
        <v>12.2194</v>
      </c>
      <c r="K7" s="9">
        <f t="shared" si="4"/>
        <v>10.994934856284051</v>
      </c>
      <c r="L7" s="9"/>
      <c r="M7" s="9"/>
      <c r="N7" s="9" t="s">
        <v>483</v>
      </c>
    </row>
    <row r="8" spans="1:14">
      <c r="B8" s="9">
        <v>4824.6528318922155</v>
      </c>
      <c r="C8" s="9">
        <f t="shared" si="0"/>
        <v>0.70512301138104727</v>
      </c>
      <c r="D8" s="9"/>
      <c r="E8" s="9">
        <f t="shared" si="2"/>
        <v>0</v>
      </c>
      <c r="F8" s="9">
        <v>2221.0544645427422</v>
      </c>
      <c r="G8" s="9">
        <f t="shared" si="1"/>
        <v>0.28262918061306391</v>
      </c>
      <c r="H8" s="9">
        <v>53.045781191918962</v>
      </c>
      <c r="I8" s="9">
        <f t="shared" si="3"/>
        <v>6.6031388427700722E-3</v>
      </c>
      <c r="J8" s="9">
        <v>10.805933852140077</v>
      </c>
      <c r="K8" s="9">
        <f t="shared" si="4"/>
        <v>9.7231074165339297</v>
      </c>
      <c r="L8" s="9"/>
      <c r="M8" s="9"/>
      <c r="N8" s="9" t="s">
        <v>483</v>
      </c>
    </row>
    <row r="9" spans="1:14">
      <c r="B9" s="9">
        <v>2891.6999376406893</v>
      </c>
      <c r="C9" s="9">
        <f t="shared" si="0"/>
        <v>0.42262194588618679</v>
      </c>
      <c r="D9" s="9"/>
      <c r="E9" s="9">
        <f t="shared" si="2"/>
        <v>0</v>
      </c>
      <c r="F9" s="9">
        <v>2348.8453088982824</v>
      </c>
      <c r="G9" s="9">
        <f t="shared" si="1"/>
        <v>0.29889056555730642</v>
      </c>
      <c r="H9" s="9">
        <v>21.355723089958161</v>
      </c>
      <c r="I9" s="9">
        <f t="shared" si="3"/>
        <v>2.6583604102379914E-3</v>
      </c>
      <c r="J9" s="9">
        <v>3.8254807692307691</v>
      </c>
      <c r="K9" s="9">
        <f t="shared" si="4"/>
        <v>3.4421421552334568</v>
      </c>
      <c r="L9" s="9"/>
      <c r="M9" s="9"/>
      <c r="N9" s="9" t="s">
        <v>483</v>
      </c>
    </row>
    <row r="10" spans="1:14">
      <c r="B10" s="9">
        <v>3130.6437783305414</v>
      </c>
      <c r="C10" s="9">
        <f t="shared" si="0"/>
        <v>0.45754358820300867</v>
      </c>
      <c r="D10" s="9"/>
      <c r="E10" s="9">
        <f t="shared" si="2"/>
        <v>0</v>
      </c>
      <c r="F10" s="9">
        <v>1285.3119943484985</v>
      </c>
      <c r="G10" s="9">
        <f t="shared" si="1"/>
        <v>0.16355595128084643</v>
      </c>
      <c r="H10" s="9">
        <v>34.951593421737485</v>
      </c>
      <c r="I10" s="9">
        <f t="shared" si="3"/>
        <v>4.3507743491378818E-3</v>
      </c>
      <c r="J10" s="9">
        <v>15.92598288955109</v>
      </c>
      <c r="K10" s="9">
        <f t="shared" si="4"/>
        <v>14.33009349009842</v>
      </c>
      <c r="L10" s="9"/>
      <c r="M10" s="9"/>
      <c r="N10" s="9" t="s">
        <v>483</v>
      </c>
    </row>
    <row r="11" spans="1:14">
      <c r="B11" s="9">
        <v>3399.7503066551672</v>
      </c>
      <c r="C11" s="9">
        <f t="shared" si="0"/>
        <v>0.49687350731765273</v>
      </c>
      <c r="D11" s="9"/>
      <c r="E11" s="9">
        <f t="shared" si="2"/>
        <v>0</v>
      </c>
      <c r="F11" s="9">
        <v>2017.0757914167343</v>
      </c>
      <c r="G11" s="9">
        <f t="shared" si="1"/>
        <v>0.25667289445777941</v>
      </c>
      <c r="H11" s="9">
        <v>38.646831540630188</v>
      </c>
      <c r="I11" s="9">
        <f t="shared" si="3"/>
        <v>4.810757590177646E-3</v>
      </c>
      <c r="J11" s="9">
        <v>15.1409</v>
      </c>
      <c r="K11" s="9">
        <f t="shared" si="4"/>
        <v>13.623681127183918</v>
      </c>
      <c r="L11" s="9"/>
      <c r="M11" s="9"/>
      <c r="N11" s="9" t="s">
        <v>483</v>
      </c>
    </row>
    <row r="12" spans="1:14">
      <c r="B12" s="9">
        <v>4495.2629316964467</v>
      </c>
      <c r="C12" s="9">
        <f t="shared" si="0"/>
        <v>0.65698267746743566</v>
      </c>
      <c r="D12" s="9"/>
      <c r="E12" s="9">
        <f t="shared" si="2"/>
        <v>0</v>
      </c>
      <c r="F12" s="9">
        <v>1835.7766162366138</v>
      </c>
      <c r="G12" s="9">
        <f t="shared" si="1"/>
        <v>0.2336025744161091</v>
      </c>
      <c r="H12" s="9">
        <v>47.290648583202369</v>
      </c>
      <c r="I12" s="9">
        <f t="shared" si="3"/>
        <v>5.8867399356370307E-3</v>
      </c>
      <c r="J12" s="9">
        <v>6.9485609372311492</v>
      </c>
      <c r="K12" s="9">
        <f t="shared" si="4"/>
        <v>6.2522689207143172</v>
      </c>
      <c r="L12" s="9"/>
      <c r="M12" s="9"/>
      <c r="N12" s="9" t="s">
        <v>483</v>
      </c>
    </row>
    <row r="13" spans="1:14">
      <c r="B13" s="9">
        <v>2950.8699325733651</v>
      </c>
      <c r="C13" s="9">
        <f t="shared" si="0"/>
        <v>0.43126964064559736</v>
      </c>
      <c r="D13" s="9"/>
      <c r="E13" s="9">
        <f t="shared" si="2"/>
        <v>0</v>
      </c>
      <c r="F13" s="9">
        <v>1613.4510628362759</v>
      </c>
      <c r="G13" s="9">
        <f t="shared" si="1"/>
        <v>0.20531164774591612</v>
      </c>
      <c r="H13" s="9">
        <v>33.499613038312326</v>
      </c>
      <c r="I13" s="9">
        <f t="shared" si="3"/>
        <v>4.1700318310091177E-3</v>
      </c>
      <c r="J13" s="9">
        <v>6.1295632816100953</v>
      </c>
      <c r="K13" s="9">
        <f t="shared" si="4"/>
        <v>5.5153402768363158</v>
      </c>
      <c r="L13" s="9"/>
      <c r="M13" s="9"/>
      <c r="N13" s="9" t="s">
        <v>483</v>
      </c>
    </row>
    <row r="14" spans="1:14">
      <c r="B14" s="9">
        <v>6584.3499544827673</v>
      </c>
      <c r="C14" s="9">
        <f t="shared" si="0"/>
        <v>0.96230274584765652</v>
      </c>
      <c r="D14" s="9"/>
      <c r="E14" s="9">
        <f t="shared" si="2"/>
        <v>0</v>
      </c>
      <c r="F14" s="9">
        <v>1340.3830982230784</v>
      </c>
      <c r="G14" s="9">
        <f t="shared" si="1"/>
        <v>0.1705637492488867</v>
      </c>
      <c r="H14" s="9">
        <v>30.894161283038446</v>
      </c>
      <c r="I14" s="9">
        <f t="shared" si="3"/>
        <v>3.8457051965126252E-3</v>
      </c>
      <c r="J14" s="9">
        <v>4.758174451537788</v>
      </c>
      <c r="K14" s="9">
        <f t="shared" si="4"/>
        <v>4.2813737278011246</v>
      </c>
      <c r="L14" s="9"/>
      <c r="M14" s="9"/>
      <c r="N14" s="9" t="s">
        <v>483</v>
      </c>
    </row>
    <row r="15" spans="1:14">
      <c r="B15" s="9">
        <v>4806.2791850855419</v>
      </c>
      <c r="C15" s="9">
        <f t="shared" si="0"/>
        <v>0.70243770290025198</v>
      </c>
      <c r="D15" s="9"/>
      <c r="E15" s="9">
        <f t="shared" si="2"/>
        <v>0</v>
      </c>
      <c r="F15" s="9">
        <v>1972.5521253229651</v>
      </c>
      <c r="G15" s="9">
        <f t="shared" si="1"/>
        <v>0.2510072579473473</v>
      </c>
      <c r="H15" s="9">
        <v>40.814142748041313</v>
      </c>
      <c r="I15" s="9">
        <f t="shared" si="3"/>
        <v>5.0805444892761823E-3</v>
      </c>
      <c r="J15" s="9">
        <v>6.1268477820754326</v>
      </c>
      <c r="K15" s="9">
        <f t="shared" si="4"/>
        <v>5.5128968884141445</v>
      </c>
      <c r="L15" s="9"/>
      <c r="M15" s="9"/>
      <c r="N15" s="9" t="s">
        <v>483</v>
      </c>
    </row>
    <row r="16" spans="1:14">
      <c r="B16" s="9">
        <v>4898.2188581712007</v>
      </c>
      <c r="C16" s="9">
        <f t="shared" si="0"/>
        <v>0.715874686121721</v>
      </c>
      <c r="D16" s="9"/>
      <c r="E16" s="9">
        <f t="shared" si="2"/>
        <v>0</v>
      </c>
      <c r="F16" s="9">
        <v>1883.3818035339123</v>
      </c>
      <c r="G16" s="9">
        <f t="shared" si="1"/>
        <v>0.23966033449969032</v>
      </c>
      <c r="H16" s="9">
        <v>50.516596490333363</v>
      </c>
      <c r="I16" s="9">
        <f t="shared" si="3"/>
        <v>6.2883059311166969E-3</v>
      </c>
      <c r="J16" s="9">
        <v>7.4661668951961966</v>
      </c>
      <c r="K16" s="9">
        <f t="shared" si="4"/>
        <v>6.7180073194123056</v>
      </c>
      <c r="L16" s="9"/>
      <c r="M16" s="9"/>
      <c r="N16" s="9" t="s">
        <v>483</v>
      </c>
    </row>
    <row r="17" spans="1:14">
      <c r="B17" s="9">
        <v>5345.8843185770811</v>
      </c>
      <c r="C17" s="9">
        <f t="shared" si="0"/>
        <v>0.78130099316004042</v>
      </c>
      <c r="D17" s="9"/>
      <c r="E17" s="9">
        <f t="shared" si="2"/>
        <v>0</v>
      </c>
      <c r="F17" s="9">
        <v>1811.0615330682524</v>
      </c>
      <c r="G17" s="9">
        <f t="shared" si="1"/>
        <v>0.2304575800829351</v>
      </c>
      <c r="H17" s="9">
        <v>36.579294412157658</v>
      </c>
      <c r="I17" s="9">
        <f t="shared" si="3"/>
        <v>4.5533905684253849E-3</v>
      </c>
      <c r="J17" s="9">
        <v>7.1305238770958344</v>
      </c>
      <c r="K17" s="9">
        <f t="shared" si="4"/>
        <v>6.4159979638809332</v>
      </c>
      <c r="L17" s="9"/>
      <c r="M17" s="9"/>
      <c r="N17" s="9" t="s">
        <v>483</v>
      </c>
    </row>
    <row r="18" spans="1:14">
      <c r="B18" s="9">
        <v>4999.8000920280356</v>
      </c>
      <c r="C18" s="9">
        <f t="shared" si="0"/>
        <v>0.73072078344989744</v>
      </c>
      <c r="D18" s="9"/>
      <c r="E18" s="9">
        <f t="shared" si="2"/>
        <v>0</v>
      </c>
      <c r="F18" s="9">
        <v>1628.0304872993941</v>
      </c>
      <c r="G18" s="9">
        <f t="shared" si="1"/>
        <v>0.20716687950884788</v>
      </c>
      <c r="H18" s="9">
        <v>20.305028609983363</v>
      </c>
      <c r="I18" s="9">
        <f t="shared" si="3"/>
        <v>2.527569961370729E-3</v>
      </c>
      <c r="J18" s="9">
        <v>5.1259519780162499</v>
      </c>
      <c r="K18" s="9">
        <f t="shared" si="4"/>
        <v>4.6122975002642548</v>
      </c>
      <c r="L18" s="9"/>
      <c r="M18" s="9"/>
      <c r="N18" s="9" t="s">
        <v>483</v>
      </c>
    </row>
    <row r="19" spans="1:14">
      <c r="B19" s="9">
        <v>2972.0154714108107</v>
      </c>
      <c r="C19" s="9">
        <f t="shared" si="0"/>
        <v>0.43436006114669001</v>
      </c>
      <c r="D19" s="9"/>
      <c r="E19" s="9">
        <f t="shared" si="2"/>
        <v>0</v>
      </c>
      <c r="F19" s="9">
        <v>1830.2956202938274</v>
      </c>
      <c r="G19" s="9">
        <f t="shared" si="1"/>
        <v>0.23290511768238953</v>
      </c>
      <c r="H19" s="9">
        <v>37.17165340806261</v>
      </c>
      <c r="I19" s="9">
        <f t="shared" si="3"/>
        <v>4.6271274162356336E-3</v>
      </c>
      <c r="J19" s="9">
        <v>8.1726326568984842</v>
      </c>
      <c r="K19" s="9">
        <f t="shared" si="4"/>
        <v>7.3536805135226331</v>
      </c>
      <c r="L19" s="9"/>
      <c r="M19" s="9"/>
      <c r="N19" s="9" t="s">
        <v>483</v>
      </c>
    </row>
    <row r="20" spans="1:14">
      <c r="B20" s="9">
        <v>5791.8436031823931</v>
      </c>
      <c r="C20" s="9">
        <f t="shared" si="0"/>
        <v>0.84647794260510678</v>
      </c>
      <c r="D20" s="9"/>
      <c r="E20" s="9">
        <f t="shared" si="2"/>
        <v>0</v>
      </c>
      <c r="F20" s="9">
        <v>1799.362480811131</v>
      </c>
      <c r="G20" s="9">
        <f t="shared" si="1"/>
        <v>0.22896887568321639</v>
      </c>
      <c r="H20" s="9">
        <v>50.39712425485741</v>
      </c>
      <c r="I20" s="9">
        <f t="shared" si="3"/>
        <v>6.2734340272446506E-3</v>
      </c>
      <c r="J20" s="9">
        <v>8.3069493346311543</v>
      </c>
      <c r="K20" s="9">
        <f t="shared" si="4"/>
        <v>7.4745377668888544</v>
      </c>
      <c r="L20" s="9"/>
      <c r="M20" s="9"/>
      <c r="N20" s="9" t="s">
        <v>483</v>
      </c>
    </row>
    <row r="21" spans="1:14">
      <c r="B21" s="9">
        <v>996.21978162101971</v>
      </c>
      <c r="C21" s="9">
        <f t="shared" si="0"/>
        <v>0.14559752108391202</v>
      </c>
      <c r="D21" s="9"/>
      <c r="E21" s="9">
        <f t="shared" si="2"/>
        <v>0</v>
      </c>
      <c r="F21" s="9">
        <v>1231.5528748356494</v>
      </c>
      <c r="G21" s="9">
        <f t="shared" si="1"/>
        <v>0.15671510332283636</v>
      </c>
      <c r="H21" s="9">
        <v>41.272403745938526</v>
      </c>
      <c r="I21" s="9">
        <f t="shared" si="3"/>
        <v>5.1375888182944272E-3</v>
      </c>
      <c r="J21" s="9">
        <v>7.9097637772823788</v>
      </c>
      <c r="K21" s="9">
        <f t="shared" si="4"/>
        <v>7.1171528438233471</v>
      </c>
      <c r="L21" s="9"/>
      <c r="M21" s="9"/>
      <c r="N21" s="9" t="s">
        <v>483</v>
      </c>
    </row>
    <row r="22" spans="1:14">
      <c r="B22" s="9">
        <v>1703.8965118064871</v>
      </c>
      <c r="C22" s="9">
        <f t="shared" si="0"/>
        <v>0.2490244752005181</v>
      </c>
      <c r="D22" s="9"/>
      <c r="E22" s="9">
        <f t="shared" si="2"/>
        <v>0</v>
      </c>
      <c r="F22" s="9">
        <v>2201.6061334944516</v>
      </c>
      <c r="G22" s="9">
        <f t="shared" si="1"/>
        <v>0.28015438048716895</v>
      </c>
      <c r="H22" s="9">
        <v>32.47701941512684</v>
      </c>
      <c r="I22" s="9">
        <f t="shared" si="3"/>
        <v>4.0427393767949885E-3</v>
      </c>
      <c r="J22" s="9">
        <v>7.442152742510924</v>
      </c>
      <c r="K22" s="9">
        <f t="shared" si="4"/>
        <v>6.6963995445294611</v>
      </c>
      <c r="L22" s="9"/>
      <c r="M22" s="9"/>
      <c r="N22" s="9" t="s">
        <v>483</v>
      </c>
    </row>
    <row r="23" spans="1:14">
      <c r="D23" s="9"/>
      <c r="E23" s="9">
        <f t="shared" si="2"/>
        <v>0</v>
      </c>
      <c r="L23" s="9"/>
      <c r="M23" s="9"/>
      <c r="N23" s="9" t="s">
        <v>483</v>
      </c>
    </row>
    <row r="24" spans="1:14">
      <c r="A24" s="9" t="s">
        <v>307</v>
      </c>
      <c r="B24" s="9">
        <v>342</v>
      </c>
      <c r="C24" s="9">
        <f t="shared" ref="C24" si="5">B24*1.4615/10000</f>
        <v>4.9983300000000001E-2</v>
      </c>
      <c r="D24" s="9"/>
      <c r="E24" s="9">
        <f t="shared" si="2"/>
        <v>0</v>
      </c>
      <c r="F24" s="9">
        <v>89</v>
      </c>
      <c r="G24" s="9">
        <f t="shared" ref="G24" si="6">F24*1.2725/10000</f>
        <v>1.132525E-2</v>
      </c>
      <c r="H24" s="9">
        <v>20</v>
      </c>
      <c r="I24" s="9">
        <f t="shared" ref="I24" si="7">H24*1.2448/10000</f>
        <v>2.4895999999999998E-3</v>
      </c>
      <c r="J24" s="9">
        <v>7.49</v>
      </c>
      <c r="K24" s="9">
        <f t="shared" ref="K24" si="8">J24*1/((159.69/71.844)/2)</f>
        <v>6.7394521886154424</v>
      </c>
      <c r="L24" s="9"/>
      <c r="M24" s="9"/>
      <c r="N24" s="9" t="s">
        <v>483</v>
      </c>
    </row>
    <row r="25" spans="1:14">
      <c r="J25" s="9">
        <f>8.63</f>
        <v>8.6300000000000008</v>
      </c>
      <c r="K25" s="9">
        <f>J25*1/((159.69/71.844)/2)</f>
        <v>7.7652166071764048</v>
      </c>
      <c r="L25" s="9">
        <f>3.83</f>
        <v>3.83</v>
      </c>
      <c r="M25" s="9">
        <f>(K25-L25)*(159.69/71.844)/2</f>
        <v>4.3734670953733099</v>
      </c>
      <c r="N25" s="9">
        <v>0.50677486620779943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C5B2-E9B2-2C42-8544-9D7373D5F41F}">
  <dimension ref="A1:DR3"/>
  <sheetViews>
    <sheetView zoomScale="125" zoomScaleNormal="125" zoomScalePageLayoutView="12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RowHeight="16" customHeight="1"/>
  <cols>
    <col min="1" max="1" width="6.5" style="39" customWidth="1"/>
    <col min="2" max="2" width="20.5" style="57" customWidth="1"/>
    <col min="3" max="3" width="11.33203125" style="57" bestFit="1" customWidth="1"/>
    <col min="4" max="4" width="30.6640625" style="67" customWidth="1"/>
    <col min="5" max="6" width="11.1640625" style="67" customWidth="1"/>
    <col min="7" max="9" width="2.33203125" style="67" customWidth="1"/>
    <col min="10" max="10" width="5.83203125" style="39" bestFit="1" customWidth="1"/>
    <col min="11" max="11" width="5.1640625" style="39" bestFit="1" customWidth="1"/>
    <col min="12" max="12" width="6.1640625" style="39" bestFit="1" customWidth="1"/>
    <col min="13" max="13" width="6.5" style="39" bestFit="1" customWidth="1"/>
    <col min="14" max="14" width="7.5" style="58" bestFit="1" customWidth="1"/>
    <col min="15" max="15" width="5" style="59" bestFit="1" customWidth="1"/>
    <col min="16" max="16" width="7" style="39" bestFit="1" customWidth="1"/>
    <col min="17" max="17" width="5.1640625" style="39" bestFit="1" customWidth="1"/>
    <col min="18" max="18" width="5.83203125" style="39" bestFit="1" customWidth="1"/>
    <col min="19" max="19" width="5" style="39" bestFit="1" customWidth="1"/>
    <col min="20" max="20" width="5" style="39" customWidth="1"/>
    <col min="21" max="21" width="5.6640625" style="39" bestFit="1" customWidth="1"/>
    <col min="22" max="22" width="6" style="39" bestFit="1" customWidth="1"/>
    <col min="23" max="23" width="4.83203125" style="71" bestFit="1" customWidth="1"/>
    <col min="24" max="25" width="4.83203125" style="71" customWidth="1"/>
    <col min="26" max="26" width="4.83203125" style="71" bestFit="1" customWidth="1"/>
    <col min="27" max="27" width="4" style="71" bestFit="1" customWidth="1"/>
    <col min="28" max="28" width="4.83203125" style="71" bestFit="1" customWidth="1"/>
    <col min="29" max="29" width="1" style="71" customWidth="1"/>
    <col min="30" max="30" width="5.33203125" style="75" bestFit="1" customWidth="1"/>
    <col min="31" max="31" width="4.33203125" style="75" bestFit="1" customWidth="1"/>
    <col min="32" max="32" width="9.33203125" style="22" bestFit="1" customWidth="1"/>
    <col min="33" max="33" width="1.33203125" style="22" customWidth="1"/>
    <col min="34" max="34" width="9.6640625" style="40" customWidth="1"/>
    <col min="35" max="36" width="8.1640625" style="67" customWidth="1"/>
    <col min="37" max="39" width="6.5" style="67" customWidth="1"/>
    <col min="40" max="42" width="9.83203125" style="67" customWidth="1"/>
    <col min="43" max="43" width="8.1640625" style="67" customWidth="1"/>
    <col min="44" max="48" width="6" style="67" customWidth="1"/>
    <col min="49" max="49" width="7.33203125" style="67" customWidth="1"/>
    <col min="50" max="54" width="6" style="67" customWidth="1"/>
    <col min="55" max="55" width="7.5" style="44" customWidth="1"/>
    <col min="56" max="56" width="1.1640625" style="67" customWidth="1"/>
    <col min="57" max="57" width="7.33203125" style="77" customWidth="1"/>
    <col min="58" max="58" width="1.1640625" style="67" customWidth="1"/>
    <col min="59" max="59" width="8.5" style="78" customWidth="1"/>
    <col min="60" max="60" width="8.33203125" style="78" customWidth="1"/>
    <col min="61" max="61" width="1.33203125" style="78" customWidth="1"/>
    <col min="62" max="62" width="4.83203125" style="67" customWidth="1"/>
    <col min="63" max="63" width="7.5" style="67" bestFit="1" customWidth="1"/>
    <col min="64" max="64" width="6.1640625" style="67" customWidth="1"/>
    <col min="65" max="65" width="6.5" style="67" customWidth="1"/>
    <col min="66" max="66" width="6.5" style="67" bestFit="1" customWidth="1"/>
    <col min="67" max="67" width="5.83203125" style="67" customWidth="1"/>
    <col min="68" max="68" width="6.5" style="67" bestFit="1" customWidth="1"/>
    <col min="69" max="69" width="5.6640625" style="67" customWidth="1"/>
    <col min="70" max="70" width="6.5" style="67" customWidth="1"/>
    <col min="71" max="71" width="5.6640625" style="67" customWidth="1"/>
    <col min="72" max="72" width="6.5" style="67" bestFit="1" customWidth="1"/>
    <col min="73" max="73" width="6.5" style="67" customWidth="1"/>
    <col min="74" max="74" width="6.5" style="67" bestFit="1" customWidth="1"/>
    <col min="75" max="76" width="5.6640625" style="71" customWidth="1"/>
    <col min="77" max="77" width="6.5" style="71" bestFit="1" customWidth="1"/>
    <col min="78" max="78" width="5.83203125" style="71" customWidth="1"/>
    <col min="79" max="80" width="5.6640625" style="71" customWidth="1"/>
    <col min="81" max="81" width="7.83203125" style="71" bestFit="1" customWidth="1"/>
    <col min="82" max="82" width="6.6640625" style="71" customWidth="1"/>
    <col min="83" max="85" width="8.33203125" style="67" customWidth="1"/>
    <col min="86" max="86" width="13.83203125" style="67" bestFit="1" customWidth="1"/>
    <col min="87" max="104" width="7.5" style="67" customWidth="1"/>
    <col min="105" max="105" width="9.83203125" style="67" customWidth="1"/>
    <col min="106" max="106" width="7.5" style="67" customWidth="1"/>
    <col min="107" max="107" width="13.1640625" style="67" customWidth="1"/>
    <col min="108" max="108" width="4.83203125" style="67" bestFit="1" customWidth="1"/>
    <col min="109" max="109" width="4.83203125" style="67" customWidth="1"/>
    <col min="110" max="110" width="4.6640625" style="67" bestFit="1" customWidth="1"/>
    <col min="111" max="111" width="5" style="67" bestFit="1" customWidth="1"/>
    <col min="112" max="112" width="7.5" style="67" bestFit="1" customWidth="1"/>
    <col min="113" max="113" width="5.6640625" style="67" bestFit="1" customWidth="1"/>
    <col min="114" max="114" width="6.5" style="67" bestFit="1" customWidth="1"/>
    <col min="115" max="116" width="5.6640625" style="67" bestFit="1" customWidth="1"/>
    <col min="117" max="118" width="6.5" style="67" bestFit="1" customWidth="1"/>
    <col min="119" max="120" width="5.6640625" style="67" bestFit="1" customWidth="1"/>
    <col min="121" max="121" width="6.1640625" style="67" bestFit="1" customWidth="1"/>
    <col min="122" max="122" width="7.33203125" style="67" bestFit="1" customWidth="1"/>
    <col min="123" max="16384" width="10.83203125" style="67"/>
  </cols>
  <sheetData>
    <row r="1" spans="1:122" ht="16" customHeight="1">
      <c r="A1" s="4" t="s">
        <v>0</v>
      </c>
      <c r="B1" s="4" t="s">
        <v>174</v>
      </c>
      <c r="C1" s="5" t="s">
        <v>1</v>
      </c>
      <c r="D1" s="14" t="s">
        <v>11</v>
      </c>
      <c r="E1" s="4"/>
      <c r="F1" s="4" t="s">
        <v>173</v>
      </c>
      <c r="G1" s="4" t="s">
        <v>8</v>
      </c>
      <c r="H1" s="4" t="s">
        <v>9</v>
      </c>
      <c r="I1" s="4" t="s">
        <v>10</v>
      </c>
      <c r="J1" s="4" t="s">
        <v>44</v>
      </c>
      <c r="K1" s="4" t="s">
        <v>47</v>
      </c>
      <c r="L1" s="4" t="s">
        <v>45</v>
      </c>
      <c r="M1" s="4" t="s">
        <v>48</v>
      </c>
      <c r="N1" s="58" t="s">
        <v>137</v>
      </c>
      <c r="O1" s="59" t="s">
        <v>4</v>
      </c>
      <c r="P1" s="4" t="s">
        <v>46</v>
      </c>
      <c r="Q1" s="4" t="s">
        <v>3</v>
      </c>
      <c r="R1" s="4" t="s">
        <v>2</v>
      </c>
      <c r="S1" s="39" t="s">
        <v>5</v>
      </c>
      <c r="T1" s="39" t="s">
        <v>112</v>
      </c>
      <c r="U1" s="4" t="s">
        <v>6</v>
      </c>
      <c r="V1" s="4" t="s">
        <v>43</v>
      </c>
      <c r="W1" s="4" t="s">
        <v>64</v>
      </c>
      <c r="X1" s="39" t="s">
        <v>134</v>
      </c>
      <c r="Y1" s="39" t="s">
        <v>300</v>
      </c>
      <c r="Z1" s="39" t="s">
        <v>65</v>
      </c>
      <c r="AA1" s="39" t="s">
        <v>66</v>
      </c>
      <c r="AB1" s="39" t="s">
        <v>136</v>
      </c>
      <c r="AC1" s="4"/>
      <c r="AD1" s="22" t="s">
        <v>68</v>
      </c>
      <c r="AE1" s="22" t="s">
        <v>69</v>
      </c>
      <c r="AF1" s="22" t="s">
        <v>98</v>
      </c>
      <c r="AH1" s="40" t="s">
        <v>175</v>
      </c>
      <c r="AI1" s="39" t="s">
        <v>138</v>
      </c>
      <c r="AJ1" s="39" t="s">
        <v>145</v>
      </c>
      <c r="AK1" s="39" t="s">
        <v>144</v>
      </c>
      <c r="AL1" s="39" t="s">
        <v>29</v>
      </c>
      <c r="AM1" s="39" t="s">
        <v>142</v>
      </c>
      <c r="AN1" s="39" t="s">
        <v>139</v>
      </c>
      <c r="AO1" s="39" t="s">
        <v>143</v>
      </c>
      <c r="AP1" s="39" t="s">
        <v>140</v>
      </c>
      <c r="AQ1" s="39" t="s">
        <v>141</v>
      </c>
      <c r="AR1" s="4" t="s">
        <v>7</v>
      </c>
      <c r="AS1" s="4"/>
      <c r="AT1" s="4" t="s">
        <v>147</v>
      </c>
      <c r="AU1" s="4" t="s">
        <v>148</v>
      </c>
      <c r="AV1" s="4" t="s">
        <v>149</v>
      </c>
      <c r="AW1" s="4" t="s">
        <v>49</v>
      </c>
      <c r="AX1" s="4" t="s">
        <v>50</v>
      </c>
      <c r="AY1" s="4" t="s">
        <v>150</v>
      </c>
      <c r="AZ1" s="4" t="s">
        <v>151</v>
      </c>
      <c r="BA1" s="4" t="s">
        <v>152</v>
      </c>
      <c r="BB1" s="4"/>
      <c r="BC1" s="44" t="s">
        <v>13</v>
      </c>
      <c r="BD1" s="4"/>
      <c r="BE1" s="64" t="s">
        <v>95</v>
      </c>
      <c r="BF1" s="4"/>
      <c r="BG1" s="65" t="s">
        <v>14</v>
      </c>
      <c r="BH1" s="49" t="s">
        <v>97</v>
      </c>
      <c r="BI1" s="65"/>
      <c r="BJ1" s="66"/>
      <c r="BK1" s="4" t="s">
        <v>18</v>
      </c>
      <c r="BL1" s="4" t="s">
        <v>22</v>
      </c>
      <c r="BM1" s="4" t="s">
        <v>19</v>
      </c>
      <c r="BN1" s="4" t="s">
        <v>23</v>
      </c>
      <c r="BO1" s="4" t="s">
        <v>49</v>
      </c>
      <c r="BP1" s="4" t="s">
        <v>50</v>
      </c>
      <c r="BQ1" s="4" t="s">
        <v>20</v>
      </c>
      <c r="BR1" s="4" t="s">
        <v>17</v>
      </c>
      <c r="BS1" s="4" t="s">
        <v>24</v>
      </c>
      <c r="BT1" s="4" t="s">
        <v>109</v>
      </c>
      <c r="BU1" s="4" t="s">
        <v>21</v>
      </c>
      <c r="BV1" s="4" t="s">
        <v>16</v>
      </c>
      <c r="BW1" s="4" t="s">
        <v>67</v>
      </c>
      <c r="BX1" s="4" t="s">
        <v>119</v>
      </c>
      <c r="BY1" s="4" t="s">
        <v>29</v>
      </c>
      <c r="BZ1" s="4" t="s">
        <v>155</v>
      </c>
      <c r="CA1" s="4" t="s">
        <v>65</v>
      </c>
      <c r="CB1" s="4" t="s">
        <v>66</v>
      </c>
      <c r="CC1" s="4" t="s">
        <v>153</v>
      </c>
      <c r="CD1" s="4" t="s">
        <v>154</v>
      </c>
      <c r="CE1" s="66" t="s">
        <v>97</v>
      </c>
      <c r="CF1" s="66" t="s">
        <v>96</v>
      </c>
      <c r="CG1" s="66"/>
      <c r="CH1" s="83" t="s">
        <v>177</v>
      </c>
      <c r="CI1" s="4" t="s">
        <v>44</v>
      </c>
      <c r="CJ1" s="4" t="s">
        <v>47</v>
      </c>
      <c r="CK1" s="4" t="s">
        <v>45</v>
      </c>
      <c r="CL1" s="4" t="s">
        <v>48</v>
      </c>
      <c r="CM1" s="28" t="s">
        <v>4</v>
      </c>
      <c r="CN1" s="4" t="s">
        <v>3</v>
      </c>
      <c r="CO1" s="4" t="s">
        <v>2</v>
      </c>
      <c r="CP1" s="39" t="s">
        <v>5</v>
      </c>
      <c r="CQ1" s="39" t="s">
        <v>112</v>
      </c>
      <c r="CR1" s="4" t="s">
        <v>6</v>
      </c>
      <c r="CS1" s="4" t="s">
        <v>43</v>
      </c>
      <c r="CT1" s="4" t="s">
        <v>64</v>
      </c>
      <c r="CU1" s="39" t="s">
        <v>134</v>
      </c>
      <c r="CV1" s="4" t="s">
        <v>297</v>
      </c>
      <c r="CW1" s="4" t="s">
        <v>155</v>
      </c>
      <c r="CX1" s="4" t="s">
        <v>298</v>
      </c>
      <c r="CY1" s="4" t="s">
        <v>299</v>
      </c>
      <c r="CZ1" s="4" t="s">
        <v>176</v>
      </c>
      <c r="DA1" s="82" t="s">
        <v>178</v>
      </c>
      <c r="DB1" s="82"/>
      <c r="DC1" s="83" t="s">
        <v>279</v>
      </c>
      <c r="DD1" s="67" t="s">
        <v>267</v>
      </c>
      <c r="DE1" s="67" t="s">
        <v>295</v>
      </c>
      <c r="DF1" s="67" t="s">
        <v>268</v>
      </c>
      <c r="DG1" s="67" t="s">
        <v>269</v>
      </c>
      <c r="DH1" s="28" t="s">
        <v>4</v>
      </c>
      <c r="DI1" s="4" t="s">
        <v>3</v>
      </c>
      <c r="DJ1" s="4" t="s">
        <v>2</v>
      </c>
      <c r="DK1" s="39" t="s">
        <v>5</v>
      </c>
      <c r="DL1" s="39" t="s">
        <v>112</v>
      </c>
      <c r="DM1" s="4" t="s">
        <v>6</v>
      </c>
      <c r="DN1" s="4" t="s">
        <v>43</v>
      </c>
      <c r="DO1" s="4" t="s">
        <v>64</v>
      </c>
      <c r="DP1" s="39" t="s">
        <v>270</v>
      </c>
      <c r="DQ1" s="4" t="s">
        <v>176</v>
      </c>
      <c r="DR1" s="82" t="s">
        <v>14</v>
      </c>
    </row>
    <row r="2" spans="1:122" ht="16" customHeight="1">
      <c r="B2" s="67" t="s">
        <v>310</v>
      </c>
      <c r="C2" s="57" t="s">
        <v>312</v>
      </c>
      <c r="D2" s="67" t="s">
        <v>311</v>
      </c>
      <c r="J2" s="39">
        <v>44.9</v>
      </c>
      <c r="K2" s="39">
        <v>0.13</v>
      </c>
      <c r="L2" s="39">
        <v>4.28</v>
      </c>
      <c r="M2" s="39">
        <v>0.37</v>
      </c>
      <c r="N2" s="58">
        <v>0.31</v>
      </c>
      <c r="O2" s="59">
        <v>7.79</v>
      </c>
      <c r="P2" s="60">
        <f>N2*1/((159.69/71.844)/2)+O2</f>
        <v>8.0689359383806121</v>
      </c>
      <c r="R2" s="39">
        <v>38.22</v>
      </c>
      <c r="U2" s="60">
        <v>3.5</v>
      </c>
      <c r="V2" s="60">
        <v>0.28999999999999998</v>
      </c>
      <c r="W2" s="60">
        <v>0</v>
      </c>
      <c r="X2" s="60"/>
      <c r="Y2" s="60"/>
      <c r="Z2" s="60"/>
      <c r="AA2" s="60"/>
      <c r="AB2" s="60"/>
      <c r="AD2" s="89">
        <v>0</v>
      </c>
      <c r="AE2" s="89">
        <v>0</v>
      </c>
      <c r="AF2" s="89">
        <v>100</v>
      </c>
      <c r="AG2" s="89"/>
      <c r="AH2" s="72">
        <v>3.4569110538333662E-2</v>
      </c>
      <c r="AJ2" s="100">
        <v>0</v>
      </c>
      <c r="AQ2" s="60">
        <f t="shared" ref="AQ2" si="0">AB2-O2*0.111+AN2/10000*0.7484 +AO2/10000*0.3742</f>
        <v>-0.86469000000000007</v>
      </c>
      <c r="AR2" s="69">
        <v>99.79000000000002</v>
      </c>
      <c r="AS2" s="73"/>
      <c r="AT2" s="73"/>
      <c r="AU2" s="74">
        <f>AL2</f>
        <v>0</v>
      </c>
      <c r="AV2" s="74">
        <f>AK2*(12.011/(12.011+2*15.999))*100/AR2</f>
        <v>0</v>
      </c>
      <c r="AW2" s="74">
        <v>6.0679811937790245</v>
      </c>
      <c r="AX2" s="74">
        <f t="shared" ref="AX2" si="1">N2*(2*55.845/(2*55.845+3*15.999))*100/AR2</f>
        <v>0.21727982367209425</v>
      </c>
      <c r="AY2" s="74">
        <f t="shared" ref="AY2" si="2">AN2/10000*100/AR2</f>
        <v>0</v>
      </c>
      <c r="AZ2" s="74">
        <f t="shared" ref="AZ2" si="3">AO2/10000*100/AR2</f>
        <v>0</v>
      </c>
      <c r="BA2" s="74">
        <f t="shared" ref="BA2" si="4">AP2/10000*100/AR2</f>
        <v>0</v>
      </c>
      <c r="BB2" s="73"/>
      <c r="BC2" s="68" t="s">
        <v>146</v>
      </c>
      <c r="BD2" s="69"/>
      <c r="BE2" s="99" t="s">
        <v>302</v>
      </c>
      <c r="BF2" s="69"/>
      <c r="BG2" s="50" t="s">
        <v>483</v>
      </c>
      <c r="BH2" s="50" t="s">
        <v>483</v>
      </c>
      <c r="BI2" s="51"/>
      <c r="BJ2" s="12"/>
      <c r="BK2" s="79">
        <v>7.4890959430249575</v>
      </c>
      <c r="BL2" s="79">
        <v>1.6308659803012465E-2</v>
      </c>
      <c r="BM2" s="79">
        <v>0.84131167409189733</v>
      </c>
      <c r="BN2" s="79">
        <v>4.8789872377627587E-2</v>
      </c>
      <c r="BO2" s="79">
        <v>1.1253917476547561</v>
      </c>
      <c r="BP2" s="80" t="s">
        <v>484</v>
      </c>
      <c r="BQ2" s="79">
        <v>0</v>
      </c>
      <c r="BR2" s="79">
        <v>9.5038290086601211</v>
      </c>
      <c r="BS2" s="79">
        <v>0</v>
      </c>
      <c r="BT2" s="79">
        <v>0</v>
      </c>
      <c r="BU2" s="79">
        <v>0.6254218023326874</v>
      </c>
      <c r="BV2" s="79">
        <v>9.377550228826774E-2</v>
      </c>
      <c r="BW2" s="79">
        <v>0</v>
      </c>
      <c r="BX2" s="79">
        <v>0</v>
      </c>
      <c r="BY2" s="79">
        <v>0</v>
      </c>
      <c r="BZ2" s="79">
        <v>0</v>
      </c>
      <c r="CA2" s="81">
        <v>0</v>
      </c>
      <c r="CB2" s="79">
        <v>0</v>
      </c>
      <c r="CC2" s="79">
        <v>0</v>
      </c>
      <c r="CD2" s="79">
        <v>13.833518566381514</v>
      </c>
      <c r="CE2" s="12">
        <v>19.743924210233327</v>
      </c>
      <c r="CF2" s="12">
        <v>27.667037132763028</v>
      </c>
      <c r="CG2" s="12"/>
      <c r="CH2" s="67" t="str">
        <f t="shared" ref="CH2:CH3" si="5">"mol % oxide O2"</f>
        <v>mol % oxide O2</v>
      </c>
      <c r="CI2" s="84">
        <v>38.880810257309548</v>
      </c>
      <c r="CJ2" s="84">
        <v>8.4689432320022545E-2</v>
      </c>
      <c r="CK2" s="84">
        <v>2.1840244002157343</v>
      </c>
      <c r="CL2" s="84">
        <v>0.12665855013833097</v>
      </c>
      <c r="CM2" s="84">
        <v>5.8435069724685711</v>
      </c>
      <c r="CN2" s="84">
        <v>0</v>
      </c>
      <c r="CO2" s="84">
        <v>49.338999188449044</v>
      </c>
      <c r="CP2" s="84">
        <v>0</v>
      </c>
      <c r="CQ2" s="84">
        <v>0</v>
      </c>
      <c r="CR2" s="84">
        <v>3.2473647780796213</v>
      </c>
      <c r="CS2" s="84">
        <v>0.24344521140343647</v>
      </c>
      <c r="CT2" s="84">
        <v>0</v>
      </c>
      <c r="CU2" s="84">
        <v>0</v>
      </c>
      <c r="CV2" s="84">
        <v>0</v>
      </c>
      <c r="CW2" s="84">
        <v>0</v>
      </c>
      <c r="CX2" s="84">
        <v>0</v>
      </c>
      <c r="CY2" s="84">
        <v>0</v>
      </c>
      <c r="CZ2" s="84">
        <v>0</v>
      </c>
      <c r="DA2" s="84">
        <v>5.0501209615697366E-2</v>
      </c>
      <c r="DB2" s="84"/>
      <c r="DC2" s="67" t="s">
        <v>280</v>
      </c>
      <c r="DD2" s="60">
        <f t="shared" ref="DD2:DE2" si="6">BK2*2</f>
        <v>14.978191886049915</v>
      </c>
      <c r="DE2" s="60">
        <f t="shared" si="6"/>
        <v>3.261731960602493E-2</v>
      </c>
      <c r="DF2" s="67">
        <f t="shared" ref="DF2:DG2" si="7">BM2*3/2</f>
        <v>1.2619675111378461</v>
      </c>
      <c r="DG2" s="67">
        <f t="shared" si="7"/>
        <v>7.3184808566441384E-2</v>
      </c>
      <c r="DH2" s="97" t="e">
        <f>BO2+BP2</f>
        <v>#VALUE!</v>
      </c>
      <c r="DI2" s="97">
        <f t="shared" ref="DI2:DO2" si="8">BQ2</f>
        <v>0</v>
      </c>
      <c r="DJ2" s="98">
        <f t="shared" si="8"/>
        <v>9.5038290086601211</v>
      </c>
      <c r="DK2" s="97">
        <f t="shared" si="8"/>
        <v>0</v>
      </c>
      <c r="DL2" s="97">
        <f t="shared" si="8"/>
        <v>0</v>
      </c>
      <c r="DM2" s="97">
        <f t="shared" si="8"/>
        <v>0.6254218023326874</v>
      </c>
      <c r="DN2" s="97">
        <f t="shared" si="8"/>
        <v>9.377550228826774E-2</v>
      </c>
      <c r="DO2" s="97">
        <f t="shared" si="8"/>
        <v>0</v>
      </c>
      <c r="DP2" s="97">
        <f t="shared" ref="DP2" si="9">BX2*5/2</f>
        <v>0</v>
      </c>
      <c r="DQ2" s="97">
        <f t="shared" ref="DQ2" si="10">CC2</f>
        <v>0</v>
      </c>
      <c r="DR2" s="97">
        <f t="shared" ref="DR2" si="11">CD2*2</f>
        <v>27.667037132763028</v>
      </c>
    </row>
    <row r="3" spans="1:122" ht="16" customHeight="1">
      <c r="B3" s="67" t="s">
        <v>310</v>
      </c>
      <c r="C3" s="57" t="s">
        <v>312</v>
      </c>
      <c r="D3" s="67" t="s">
        <v>311</v>
      </c>
      <c r="F3" s="67" t="s">
        <v>315</v>
      </c>
      <c r="J3" s="39">
        <v>44.9</v>
      </c>
      <c r="K3" s="39">
        <v>0.13</v>
      </c>
      <c r="L3" s="39">
        <v>4.28</v>
      </c>
      <c r="M3" s="39">
        <v>0.37</v>
      </c>
      <c r="N3" s="58">
        <v>0.31</v>
      </c>
      <c r="O3" s="59">
        <v>7.79</v>
      </c>
      <c r="P3" s="60">
        <f>N3*1/((159.69/71.844)/2)+O3</f>
        <v>8.0689359383806121</v>
      </c>
      <c r="R3" s="39">
        <v>38.22</v>
      </c>
      <c r="U3" s="60">
        <v>3.5</v>
      </c>
      <c r="V3" s="60">
        <v>0.28999999999999998</v>
      </c>
      <c r="W3" s="60">
        <v>0</v>
      </c>
      <c r="X3" s="60"/>
      <c r="Y3" s="60"/>
      <c r="Z3" s="60"/>
      <c r="AA3" s="60"/>
      <c r="AB3" s="60">
        <v>0.05</v>
      </c>
      <c r="AD3" s="89">
        <v>0</v>
      </c>
      <c r="AE3" s="89">
        <v>0</v>
      </c>
      <c r="AF3" s="89">
        <v>100</v>
      </c>
      <c r="AG3" s="89"/>
      <c r="AH3" s="72">
        <v>3.4569110538333662E-2</v>
      </c>
      <c r="AJ3" s="100">
        <v>0.1</v>
      </c>
      <c r="AQ3" s="60">
        <f t="shared" ref="AQ3" si="12">AB3-O3*0.111+AN3/10000*0.7484 +AO3/10000*0.3742</f>
        <v>-0.81469000000000003</v>
      </c>
      <c r="AR3" s="69">
        <v>99.79000000000002</v>
      </c>
      <c r="AS3" s="73"/>
      <c r="AT3" s="73"/>
      <c r="AU3" s="74">
        <f>AL3</f>
        <v>0</v>
      </c>
      <c r="AV3" s="74">
        <f>AK3*(12.011/(12.011+2*15.999))*100/AR3</f>
        <v>0</v>
      </c>
      <c r="AW3" s="74">
        <v>6.0679811937790245</v>
      </c>
      <c r="AX3" s="74">
        <f t="shared" ref="AX3" si="13">N3*(2*55.845/(2*55.845+3*15.999))*100/AR3</f>
        <v>0.21727982367209425</v>
      </c>
      <c r="AY3" s="74">
        <f t="shared" ref="AY3" si="14">AN3/10000*100/AR3</f>
        <v>0</v>
      </c>
      <c r="AZ3" s="74">
        <f t="shared" ref="AZ3" si="15">AO3/10000*100/AR3</f>
        <v>0</v>
      </c>
      <c r="BA3" s="74">
        <f t="shared" ref="BA3" si="16">AP3/10000*100/AR3</f>
        <v>0</v>
      </c>
      <c r="BB3" s="73"/>
      <c r="BC3" s="68" t="s">
        <v>146</v>
      </c>
      <c r="BD3" s="69"/>
      <c r="BE3" s="99" t="s">
        <v>302</v>
      </c>
      <c r="BF3" s="69"/>
      <c r="BG3" s="50" t="s">
        <v>483</v>
      </c>
      <c r="BH3" s="50" t="s">
        <v>483</v>
      </c>
      <c r="BI3" s="51"/>
      <c r="BJ3" s="12"/>
      <c r="BK3" s="79">
        <v>7.4890959430249575</v>
      </c>
      <c r="BL3" s="79">
        <v>1.6308659803012465E-2</v>
      </c>
      <c r="BM3" s="79">
        <v>0.84131167409189733</v>
      </c>
      <c r="BN3" s="79">
        <v>4.8789872377627587E-2</v>
      </c>
      <c r="BO3" s="79">
        <v>1.1253917476547561</v>
      </c>
      <c r="BP3" s="80" t="s">
        <v>484</v>
      </c>
      <c r="BQ3" s="79">
        <v>0</v>
      </c>
      <c r="BR3" s="79">
        <v>9.5038290086601211</v>
      </c>
      <c r="BS3" s="79">
        <v>0</v>
      </c>
      <c r="BT3" s="79">
        <v>0</v>
      </c>
      <c r="BU3" s="79">
        <v>0.6254218023326874</v>
      </c>
      <c r="BV3" s="79">
        <v>9.377550228826774E-2</v>
      </c>
      <c r="BW3" s="79">
        <v>0</v>
      </c>
      <c r="BX3" s="79">
        <v>0</v>
      </c>
      <c r="BY3" s="79">
        <v>0</v>
      </c>
      <c r="BZ3" s="79">
        <v>0</v>
      </c>
      <c r="CA3" s="81">
        <v>0</v>
      </c>
      <c r="CB3" s="79">
        <v>0</v>
      </c>
      <c r="CC3" s="79">
        <v>5.5625248082765789E-2</v>
      </c>
      <c r="CD3" s="79">
        <v>13.861331190422897</v>
      </c>
      <c r="CE3" s="12">
        <v>19.855174706398859</v>
      </c>
      <c r="CF3" s="12">
        <v>27.722662380845794</v>
      </c>
      <c r="CG3" s="12"/>
      <c r="CH3" s="67" t="str">
        <f t="shared" si="5"/>
        <v>mol % oxide O2</v>
      </c>
      <c r="CI3" s="84">
        <v>38.768841627989964</v>
      </c>
      <c r="CJ3" s="84">
        <v>8.4445544407400056E-2</v>
      </c>
      <c r="CK3" s="84">
        <v>2.1777348651758439</v>
      </c>
      <c r="CL3" s="84">
        <v>0.12629379991433254</v>
      </c>
      <c r="CM3" s="84">
        <v>5.8266788903942333</v>
      </c>
      <c r="CN3" s="84">
        <v>0</v>
      </c>
      <c r="CO3" s="84">
        <v>49.196913154887227</v>
      </c>
      <c r="CP3" s="84">
        <v>0</v>
      </c>
      <c r="CQ3" s="84">
        <v>0</v>
      </c>
      <c r="CR3" s="84">
        <v>3.2380130443915633</v>
      </c>
      <c r="CS3" s="84">
        <v>0.24274413993772198</v>
      </c>
      <c r="CT3" s="84">
        <v>0</v>
      </c>
      <c r="CU3" s="84">
        <v>0</v>
      </c>
      <c r="CV3" s="84">
        <v>0</v>
      </c>
      <c r="CW3" s="84">
        <v>0</v>
      </c>
      <c r="CX3" s="84">
        <v>0</v>
      </c>
      <c r="CY3" s="84">
        <v>0</v>
      </c>
      <c r="CZ3" s="84">
        <v>0.28797915624336184</v>
      </c>
      <c r="DA3" s="84">
        <v>5.0355776658353391E-2</v>
      </c>
      <c r="DB3" s="84"/>
      <c r="DC3" s="67" t="s">
        <v>280</v>
      </c>
      <c r="DD3" s="60">
        <f t="shared" ref="DD3" si="17">BK3*2</f>
        <v>14.978191886049915</v>
      </c>
      <c r="DE3" s="60">
        <f t="shared" ref="DE3" si="18">BL3*2</f>
        <v>3.261731960602493E-2</v>
      </c>
      <c r="DF3" s="67">
        <f t="shared" ref="DF3" si="19">BM3*3/2</f>
        <v>1.2619675111378461</v>
      </c>
      <c r="DG3" s="67">
        <f t="shared" ref="DG3" si="20">BN3*3/2</f>
        <v>7.3184808566441384E-2</v>
      </c>
      <c r="DH3" s="97" t="e">
        <f>BO3+BP3</f>
        <v>#VALUE!</v>
      </c>
      <c r="DI3" s="97">
        <f t="shared" ref="DI3" si="21">BQ3</f>
        <v>0</v>
      </c>
      <c r="DJ3" s="98">
        <f t="shared" ref="DJ3" si="22">BR3</f>
        <v>9.5038290086601211</v>
      </c>
      <c r="DK3" s="97">
        <f t="shared" ref="DK3" si="23">BS3</f>
        <v>0</v>
      </c>
      <c r="DL3" s="97">
        <f t="shared" ref="DL3" si="24">BT3</f>
        <v>0</v>
      </c>
      <c r="DM3" s="97">
        <f t="shared" ref="DM3" si="25">BU3</f>
        <v>0.6254218023326874</v>
      </c>
      <c r="DN3" s="97">
        <f t="shared" ref="DN3" si="26">BV3</f>
        <v>9.377550228826774E-2</v>
      </c>
      <c r="DO3" s="97">
        <f t="shared" ref="DO3" si="27">BW3</f>
        <v>0</v>
      </c>
      <c r="DP3" s="97">
        <f t="shared" ref="DP3" si="28">BX3*5/2</f>
        <v>0</v>
      </c>
      <c r="DQ3" s="97">
        <f t="shared" ref="DQ3" si="29">CC3</f>
        <v>5.5625248082765789E-2</v>
      </c>
      <c r="DR3" s="97">
        <f t="shared" ref="DR3" si="30">CD3*2</f>
        <v>27.722662380845794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Readme</vt:lpstr>
      <vt:lpstr>Oxide input (EPMA) wt.%</vt:lpstr>
      <vt:lpstr>Wet chemistry input (XRF)</vt:lpstr>
      <vt:lpstr>Elemental input (wt.%)</vt:lpstr>
      <vt:lpstr>Elemental input PerpleX (wt.%)</vt:lpstr>
      <vt:lpstr>apfu input (or at %)</vt:lpstr>
      <vt:lpstr>Fe2O3 to FeO</vt:lpstr>
      <vt:lpstr>Gadgets</vt:lpstr>
      <vt:lpstr>Bulk rock references</vt:lpstr>
      <vt:lpstr>FeO_EDS_Mgt</vt:lpstr>
      <vt:lpstr>MW</vt:lpstr>
      <vt:lpstr>CSpace</vt:lpstr>
    </vt:vector>
  </TitlesOfParts>
  <Company>Geosciences Montpellier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Padron-Navarta</dc:creator>
  <cp:lastModifiedBy>José Alberto Padrón-Navarta</cp:lastModifiedBy>
  <dcterms:created xsi:type="dcterms:W3CDTF">2018-02-21T15:32:27Z</dcterms:created>
  <dcterms:modified xsi:type="dcterms:W3CDTF">2024-11-05T15:21:25Z</dcterms:modified>
</cp:coreProperties>
</file>