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/>
  <mc:AlternateContent xmlns:mc="http://schemas.openxmlformats.org/markup-compatibility/2006">
    <mc:Choice Requires="x15">
      <x15ac:absPath xmlns:x15ac="http://schemas.microsoft.com/office/spreadsheetml/2010/11/ac" url="/Users/josealbertopadron-navarta/Library/Mobile Documents/com~apple~CloudDocs/01_Current_Projects/Redox Temp/Revised version/FINAL submission/"/>
    </mc:Choice>
  </mc:AlternateContent>
  <xr:revisionPtr revIDLastSave="0" documentId="13_ncr:1_{AA2978D4-83B6-4445-91BF-C305178B6400}" xr6:coauthVersionLast="47" xr6:coauthVersionMax="47" xr10:uidLastSave="{00000000-0000-0000-0000-000000000000}"/>
  <bookViews>
    <workbookView xWindow="0" yWindow="460" windowWidth="46920" windowHeight="19860" xr2:uid="{00000000-000D-0000-FFFF-FFFF00000000}"/>
  </bookViews>
  <sheets>
    <sheet name="Data RT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U235" i="2" l="1"/>
  <c r="AD74" i="2"/>
  <c r="AE74" i="2"/>
  <c r="AD75" i="2"/>
  <c r="AE75" i="2"/>
  <c r="AD76" i="2"/>
  <c r="AE76" i="2"/>
  <c r="AD77" i="2"/>
  <c r="DZ77" i="2" s="1"/>
  <c r="AE77" i="2"/>
  <c r="AD78" i="2"/>
  <c r="AE78" i="2"/>
  <c r="AD79" i="2"/>
  <c r="AE79" i="2"/>
  <c r="AD80" i="2"/>
  <c r="AE80" i="2"/>
  <c r="AD81" i="2"/>
  <c r="AE81" i="2"/>
  <c r="AD82" i="2"/>
  <c r="AE82" i="2"/>
  <c r="AD83" i="2"/>
  <c r="DZ83" i="2" s="1"/>
  <c r="AE83" i="2"/>
  <c r="AD84" i="2"/>
  <c r="AE84" i="2"/>
  <c r="AD85" i="2"/>
  <c r="AE85" i="2"/>
  <c r="AD86" i="2"/>
  <c r="AE86" i="2"/>
  <c r="AD87" i="2"/>
  <c r="AE87" i="2"/>
  <c r="AD88" i="2"/>
  <c r="AE88" i="2"/>
  <c r="AD89" i="2"/>
  <c r="DZ89" i="2" s="1"/>
  <c r="AE89" i="2"/>
  <c r="AD90" i="2"/>
  <c r="AE90" i="2"/>
  <c r="AD91" i="2"/>
  <c r="AE91" i="2"/>
  <c r="AD92" i="2"/>
  <c r="AE92" i="2"/>
  <c r="AD93" i="2"/>
  <c r="AE93" i="2"/>
  <c r="AD94" i="2"/>
  <c r="AE94" i="2"/>
  <c r="AD95" i="2"/>
  <c r="DZ95" i="2" s="1"/>
  <c r="AE95" i="2"/>
  <c r="AD96" i="2"/>
  <c r="AE96" i="2"/>
  <c r="AD97" i="2"/>
  <c r="AE97" i="2"/>
  <c r="AD98" i="2"/>
  <c r="AE98" i="2"/>
  <c r="AD99" i="2"/>
  <c r="AE99" i="2"/>
  <c r="AD100" i="2"/>
  <c r="AE100" i="2"/>
  <c r="AD101" i="2"/>
  <c r="DZ101" i="2" s="1"/>
  <c r="AE101" i="2"/>
  <c r="AD102" i="2"/>
  <c r="AE102" i="2"/>
  <c r="AD103" i="2"/>
  <c r="AE103" i="2"/>
  <c r="AD104" i="2"/>
  <c r="AE104" i="2"/>
  <c r="AD105" i="2"/>
  <c r="AE105" i="2"/>
  <c r="AD106" i="2"/>
  <c r="AE106" i="2"/>
  <c r="AD107" i="2"/>
  <c r="DZ107" i="2" s="1"/>
  <c r="AE107" i="2"/>
  <c r="AD108" i="2"/>
  <c r="AE108" i="2"/>
  <c r="AD109" i="2"/>
  <c r="AE109" i="2"/>
  <c r="AD110" i="2"/>
  <c r="AE110" i="2"/>
  <c r="AD111" i="2"/>
  <c r="AE111" i="2"/>
  <c r="AD112" i="2"/>
  <c r="AE112" i="2"/>
  <c r="AD113" i="2"/>
  <c r="DZ113" i="2" s="1"/>
  <c r="AE113" i="2"/>
  <c r="AD114" i="2"/>
  <c r="AE114" i="2"/>
  <c r="AD115" i="2"/>
  <c r="AE115" i="2"/>
  <c r="AD116" i="2"/>
  <c r="AE116" i="2"/>
  <c r="AD117" i="2"/>
  <c r="AE117" i="2"/>
  <c r="AD118" i="2"/>
  <c r="AE118" i="2"/>
  <c r="AD119" i="2"/>
  <c r="DZ119" i="2" s="1"/>
  <c r="AE119" i="2"/>
  <c r="AD120" i="2"/>
  <c r="AE120" i="2"/>
  <c r="AD121" i="2"/>
  <c r="AE121" i="2"/>
  <c r="AD122" i="2"/>
  <c r="AE122" i="2"/>
  <c r="AD123" i="2"/>
  <c r="AE123" i="2"/>
  <c r="AD124" i="2"/>
  <c r="AE124" i="2"/>
  <c r="AD125" i="2"/>
  <c r="DZ125" i="2" s="1"/>
  <c r="AE125" i="2"/>
  <c r="AD126" i="2"/>
  <c r="AE126" i="2"/>
  <c r="AD127" i="2"/>
  <c r="AE127" i="2"/>
  <c r="AD128" i="2"/>
  <c r="AE128" i="2"/>
  <c r="AD129" i="2"/>
  <c r="AE129" i="2"/>
  <c r="AD130" i="2"/>
  <c r="AE130" i="2"/>
  <c r="AD131" i="2"/>
  <c r="DZ131" i="2" s="1"/>
  <c r="AE131" i="2"/>
  <c r="AD132" i="2"/>
  <c r="AE132" i="2"/>
  <c r="AD133" i="2"/>
  <c r="AE133" i="2"/>
  <c r="AD134" i="2"/>
  <c r="AE134" i="2"/>
  <c r="AD135" i="2"/>
  <c r="AE135" i="2"/>
  <c r="AD136" i="2"/>
  <c r="AE136" i="2"/>
  <c r="AD137" i="2"/>
  <c r="DZ137" i="2" s="1"/>
  <c r="AE137" i="2"/>
  <c r="AD138" i="2"/>
  <c r="AE138" i="2"/>
  <c r="AD139" i="2"/>
  <c r="AE139" i="2"/>
  <c r="AD140" i="2"/>
  <c r="AE140" i="2"/>
  <c r="AD141" i="2"/>
  <c r="AE141" i="2"/>
  <c r="AD142" i="2"/>
  <c r="AE142" i="2"/>
  <c r="AD143" i="2"/>
  <c r="DZ143" i="2" s="1"/>
  <c r="AE143" i="2"/>
  <c r="AD144" i="2"/>
  <c r="AE144" i="2"/>
  <c r="AD145" i="2"/>
  <c r="AE145" i="2"/>
  <c r="AD146" i="2"/>
  <c r="AE146" i="2"/>
  <c r="AD147" i="2"/>
  <c r="AE147" i="2"/>
  <c r="AD148" i="2"/>
  <c r="AE148" i="2"/>
  <c r="AD149" i="2"/>
  <c r="DZ149" i="2" s="1"/>
  <c r="AE149" i="2"/>
  <c r="AD150" i="2"/>
  <c r="AE150" i="2"/>
  <c r="AD151" i="2"/>
  <c r="AE151" i="2"/>
  <c r="AD152" i="2"/>
  <c r="AE152" i="2"/>
  <c r="AD153" i="2"/>
  <c r="AE153" i="2"/>
  <c r="AD154" i="2"/>
  <c r="AE154" i="2"/>
  <c r="AD155" i="2"/>
  <c r="DZ155" i="2" s="1"/>
  <c r="AE155" i="2"/>
  <c r="AD156" i="2"/>
  <c r="AE156" i="2"/>
  <c r="AD157" i="2"/>
  <c r="AE157" i="2"/>
  <c r="AD158" i="2"/>
  <c r="AE158" i="2"/>
  <c r="AD159" i="2"/>
  <c r="AE159" i="2"/>
  <c r="AD160" i="2"/>
  <c r="AE160" i="2"/>
  <c r="AD161" i="2"/>
  <c r="DZ161" i="2" s="1"/>
  <c r="AE161" i="2"/>
  <c r="AD162" i="2"/>
  <c r="AE162" i="2"/>
  <c r="AD163" i="2"/>
  <c r="AE163" i="2"/>
  <c r="AD164" i="2"/>
  <c r="AE164" i="2"/>
  <c r="AD165" i="2"/>
  <c r="AE165" i="2"/>
  <c r="AD166" i="2"/>
  <c r="AE166" i="2"/>
  <c r="AD167" i="2"/>
  <c r="DZ167" i="2" s="1"/>
  <c r="AE167" i="2"/>
  <c r="AD168" i="2"/>
  <c r="AE168" i="2"/>
  <c r="AD169" i="2"/>
  <c r="AE169" i="2"/>
  <c r="AD170" i="2"/>
  <c r="AE170" i="2"/>
  <c r="AD171" i="2"/>
  <c r="AE171" i="2"/>
  <c r="AD172" i="2"/>
  <c r="AE172" i="2"/>
  <c r="AD173" i="2"/>
  <c r="DZ173" i="2" s="1"/>
  <c r="AE173" i="2"/>
  <c r="AD174" i="2"/>
  <c r="AE174" i="2"/>
  <c r="AD175" i="2"/>
  <c r="AE175" i="2"/>
  <c r="AD176" i="2"/>
  <c r="AE176" i="2"/>
  <c r="AD177" i="2"/>
  <c r="AE177" i="2"/>
  <c r="AD178" i="2"/>
  <c r="AE178" i="2"/>
  <c r="AD179" i="2"/>
  <c r="DZ179" i="2" s="1"/>
  <c r="AE179" i="2"/>
  <c r="AD180" i="2"/>
  <c r="AE180" i="2"/>
  <c r="AD181" i="2"/>
  <c r="AE181" i="2"/>
  <c r="AD182" i="2"/>
  <c r="AE182" i="2"/>
  <c r="AD183" i="2"/>
  <c r="AE183" i="2"/>
  <c r="AD184" i="2"/>
  <c r="AE184" i="2"/>
  <c r="AD185" i="2"/>
  <c r="DZ185" i="2" s="1"/>
  <c r="AE185" i="2"/>
  <c r="AD186" i="2"/>
  <c r="AE186" i="2"/>
  <c r="AD187" i="2"/>
  <c r="AE187" i="2"/>
  <c r="AD188" i="2"/>
  <c r="AE188" i="2"/>
  <c r="AD189" i="2"/>
  <c r="AE189" i="2"/>
  <c r="AD190" i="2"/>
  <c r="AE190" i="2"/>
  <c r="AD191" i="2"/>
  <c r="DZ191" i="2" s="1"/>
  <c r="AE191" i="2"/>
  <c r="AD192" i="2"/>
  <c r="AE192" i="2"/>
  <c r="AD193" i="2"/>
  <c r="AE193" i="2"/>
  <c r="AD194" i="2"/>
  <c r="AE194" i="2"/>
  <c r="AD195" i="2"/>
  <c r="AE195" i="2"/>
  <c r="AD196" i="2"/>
  <c r="AE196" i="2"/>
  <c r="AD197" i="2"/>
  <c r="DZ197" i="2" s="1"/>
  <c r="AE197" i="2"/>
  <c r="AD198" i="2"/>
  <c r="AE198" i="2"/>
  <c r="AD199" i="2"/>
  <c r="AE199" i="2"/>
  <c r="AD200" i="2"/>
  <c r="AE200" i="2"/>
  <c r="AD201" i="2"/>
  <c r="AE201" i="2"/>
  <c r="AD202" i="2"/>
  <c r="AE202" i="2"/>
  <c r="AD203" i="2"/>
  <c r="DZ203" i="2" s="1"/>
  <c r="AE203" i="2"/>
  <c r="AD204" i="2"/>
  <c r="AE204" i="2"/>
  <c r="AD205" i="2"/>
  <c r="AE205" i="2"/>
  <c r="AD206" i="2"/>
  <c r="AE206" i="2"/>
  <c r="AD207" i="2"/>
  <c r="AE207" i="2"/>
  <c r="AD208" i="2"/>
  <c r="AE208" i="2"/>
  <c r="AD209" i="2"/>
  <c r="DZ209" i="2" s="1"/>
  <c r="AE209" i="2"/>
  <c r="AD210" i="2"/>
  <c r="AE210" i="2"/>
  <c r="AD211" i="2"/>
  <c r="AE211" i="2"/>
  <c r="AD212" i="2"/>
  <c r="AE212" i="2"/>
  <c r="AD213" i="2"/>
  <c r="AE213" i="2"/>
  <c r="AD214" i="2"/>
  <c r="AE214" i="2"/>
  <c r="AD215" i="2"/>
  <c r="DZ215" i="2" s="1"/>
  <c r="AE215" i="2"/>
  <c r="AD216" i="2"/>
  <c r="AE216" i="2"/>
  <c r="AD217" i="2"/>
  <c r="AE217" i="2"/>
  <c r="AD218" i="2"/>
  <c r="AE218" i="2"/>
  <c r="AD219" i="2"/>
  <c r="AE219" i="2"/>
  <c r="AD220" i="2"/>
  <c r="AE220" i="2"/>
  <c r="AD221" i="2"/>
  <c r="DZ221" i="2" s="1"/>
  <c r="AE221" i="2"/>
  <c r="AD222" i="2"/>
  <c r="AE222" i="2"/>
  <c r="AD223" i="2"/>
  <c r="AE223" i="2"/>
  <c r="AD224" i="2"/>
  <c r="AE224" i="2"/>
  <c r="AD225" i="2"/>
  <c r="AE225" i="2"/>
  <c r="AD226" i="2"/>
  <c r="AE226" i="2"/>
  <c r="AD227" i="2"/>
  <c r="DZ227" i="2" s="1"/>
  <c r="AE227" i="2"/>
  <c r="AD228" i="2"/>
  <c r="AE228" i="2"/>
  <c r="AD229" i="2"/>
  <c r="AE229" i="2"/>
  <c r="AD230" i="2"/>
  <c r="AE230" i="2"/>
  <c r="AD231" i="2"/>
  <c r="AE231" i="2"/>
  <c r="AD232" i="2"/>
  <c r="AE232" i="2"/>
  <c r="AD233" i="2"/>
  <c r="DZ233" i="2" s="1"/>
  <c r="AE233" i="2"/>
  <c r="AD234" i="2"/>
  <c r="AE234" i="2"/>
  <c r="AD235" i="2"/>
  <c r="AE235" i="2"/>
  <c r="AD236" i="2"/>
  <c r="AE236" i="2"/>
  <c r="AD237" i="2"/>
  <c r="AE237" i="2"/>
  <c r="AD238" i="2"/>
  <c r="AE238" i="2"/>
  <c r="AD239" i="2"/>
  <c r="DZ239" i="2" s="1"/>
  <c r="AE239" i="2"/>
  <c r="AD240" i="2"/>
  <c r="AE240" i="2"/>
  <c r="AD241" i="2"/>
  <c r="AE241" i="2"/>
  <c r="AD242" i="2"/>
  <c r="AE242" i="2"/>
  <c r="AD243" i="2"/>
  <c r="AE243" i="2"/>
  <c r="AD244" i="2"/>
  <c r="AE244" i="2"/>
  <c r="AD245" i="2"/>
  <c r="DZ245" i="2" s="1"/>
  <c r="AE245" i="2"/>
  <c r="AD246" i="2"/>
  <c r="AE246" i="2"/>
  <c r="AD247" i="2"/>
  <c r="AE247" i="2"/>
  <c r="AD248" i="2"/>
  <c r="AE248" i="2"/>
  <c r="AD249" i="2"/>
  <c r="AE249" i="2"/>
  <c r="AD250" i="2"/>
  <c r="AE250" i="2"/>
  <c r="AD251" i="2"/>
  <c r="DZ251" i="2" s="1"/>
  <c r="AE251" i="2"/>
  <c r="AD252" i="2"/>
  <c r="AE252" i="2"/>
  <c r="AD253" i="2"/>
  <c r="AE253" i="2"/>
  <c r="AD254" i="2"/>
  <c r="AE254" i="2"/>
  <c r="AD255" i="2"/>
  <c r="AE255" i="2"/>
  <c r="AD256" i="2"/>
  <c r="AE256" i="2"/>
  <c r="AD257" i="2"/>
  <c r="DZ257" i="2" s="1"/>
  <c r="AE257" i="2"/>
  <c r="AD258" i="2"/>
  <c r="AE258" i="2"/>
  <c r="AD259" i="2"/>
  <c r="AE259" i="2"/>
  <c r="AD260" i="2"/>
  <c r="AE260" i="2"/>
  <c r="AD261" i="2"/>
  <c r="AE261" i="2"/>
  <c r="AD262" i="2"/>
  <c r="AE262" i="2"/>
  <c r="AD263" i="2"/>
  <c r="DZ263" i="2" s="1"/>
  <c r="AE263" i="2"/>
  <c r="AD264" i="2"/>
  <c r="AE264" i="2"/>
  <c r="AD265" i="2"/>
  <c r="AE265" i="2"/>
  <c r="AD266" i="2"/>
  <c r="AE266" i="2"/>
  <c r="AD267" i="2"/>
  <c r="AE267" i="2"/>
  <c r="AD268" i="2"/>
  <c r="AE268" i="2"/>
  <c r="AD269" i="2"/>
  <c r="DZ269" i="2" s="1"/>
  <c r="AE269" i="2"/>
  <c r="AD270" i="2"/>
  <c r="AE270" i="2"/>
  <c r="AD271" i="2"/>
  <c r="AE271" i="2"/>
  <c r="AD272" i="2"/>
  <c r="AE272" i="2"/>
  <c r="AD273" i="2"/>
  <c r="AE273" i="2"/>
  <c r="AD274" i="2"/>
  <c r="AE274" i="2"/>
  <c r="AD275" i="2"/>
  <c r="DZ275" i="2" s="1"/>
  <c r="AE275" i="2"/>
  <c r="AD276" i="2"/>
  <c r="AE276" i="2"/>
  <c r="AD277" i="2"/>
  <c r="AE277" i="2"/>
  <c r="AD278" i="2"/>
  <c r="AE278" i="2"/>
  <c r="AD279" i="2"/>
  <c r="AE279" i="2"/>
  <c r="AD280" i="2"/>
  <c r="AE280" i="2"/>
  <c r="AD281" i="2"/>
  <c r="DZ281" i="2" s="1"/>
  <c r="AE281" i="2"/>
  <c r="AD282" i="2"/>
  <c r="AE282" i="2"/>
  <c r="AD283" i="2"/>
  <c r="AE283" i="2"/>
  <c r="AD284" i="2"/>
  <c r="AE284" i="2"/>
  <c r="AD285" i="2"/>
  <c r="AE285" i="2"/>
  <c r="AD286" i="2"/>
  <c r="AE286" i="2"/>
  <c r="AD287" i="2"/>
  <c r="DZ287" i="2" s="1"/>
  <c r="AE287" i="2"/>
  <c r="AD288" i="2"/>
  <c r="AE288" i="2"/>
  <c r="AD289" i="2"/>
  <c r="AE289" i="2"/>
  <c r="AD290" i="2"/>
  <c r="AE290" i="2"/>
  <c r="AD291" i="2"/>
  <c r="AE291" i="2"/>
  <c r="AD292" i="2"/>
  <c r="AE292" i="2"/>
  <c r="AD293" i="2"/>
  <c r="DZ293" i="2" s="1"/>
  <c r="AE293" i="2"/>
  <c r="AD294" i="2"/>
  <c r="AE294" i="2"/>
  <c r="AD295" i="2"/>
  <c r="AE295" i="2"/>
  <c r="AD296" i="2"/>
  <c r="AE296" i="2"/>
  <c r="AD297" i="2"/>
  <c r="AE297" i="2"/>
  <c r="AD298" i="2"/>
  <c r="AE298" i="2"/>
  <c r="AD299" i="2"/>
  <c r="DZ299" i="2" s="1"/>
  <c r="AE299" i="2"/>
  <c r="AD300" i="2"/>
  <c r="AE300" i="2"/>
  <c r="AD301" i="2"/>
  <c r="AE301" i="2"/>
  <c r="AD302" i="2"/>
  <c r="AE302" i="2"/>
  <c r="AD303" i="2"/>
  <c r="AE303" i="2"/>
  <c r="AD304" i="2"/>
  <c r="AE304" i="2"/>
  <c r="AD305" i="2"/>
  <c r="DZ305" i="2" s="1"/>
  <c r="AE305" i="2"/>
  <c r="AD306" i="2"/>
  <c r="AE306" i="2"/>
  <c r="AD307" i="2"/>
  <c r="AE307" i="2"/>
  <c r="AD308" i="2"/>
  <c r="AE308" i="2"/>
  <c r="AD309" i="2"/>
  <c r="AE309" i="2"/>
  <c r="AD310" i="2"/>
  <c r="AE310" i="2"/>
  <c r="AD311" i="2"/>
  <c r="DZ311" i="2" s="1"/>
  <c r="AE311" i="2"/>
  <c r="AD312" i="2"/>
  <c r="AE312" i="2"/>
  <c r="AD313" i="2"/>
  <c r="AE313" i="2"/>
  <c r="AD314" i="2"/>
  <c r="AE314" i="2"/>
  <c r="AD315" i="2"/>
  <c r="AE315" i="2"/>
  <c r="AD316" i="2"/>
  <c r="AE316" i="2"/>
  <c r="AD317" i="2"/>
  <c r="DZ317" i="2" s="1"/>
  <c r="AE317" i="2"/>
  <c r="AD318" i="2"/>
  <c r="AE318" i="2"/>
  <c r="AD319" i="2"/>
  <c r="AE319" i="2"/>
  <c r="AD320" i="2"/>
  <c r="AE320" i="2"/>
  <c r="AD321" i="2"/>
  <c r="AE321" i="2"/>
  <c r="AD322" i="2"/>
  <c r="AE322" i="2"/>
  <c r="AD323" i="2"/>
  <c r="DZ323" i="2" s="1"/>
  <c r="AE323" i="2"/>
  <c r="AD324" i="2"/>
  <c r="AE324" i="2"/>
  <c r="AD325" i="2"/>
  <c r="AE325" i="2"/>
  <c r="AD326" i="2"/>
  <c r="AE326" i="2"/>
  <c r="AD327" i="2"/>
  <c r="AE327" i="2"/>
  <c r="AD328" i="2"/>
  <c r="AE328" i="2"/>
  <c r="AD329" i="2"/>
  <c r="DZ329" i="2" s="1"/>
  <c r="AE329" i="2"/>
  <c r="AD330" i="2"/>
  <c r="AE330" i="2"/>
  <c r="AD331" i="2"/>
  <c r="AE331" i="2"/>
  <c r="AD332" i="2"/>
  <c r="AE332" i="2"/>
  <c r="AD333" i="2"/>
  <c r="AE333" i="2"/>
  <c r="AD334" i="2"/>
  <c r="AE334" i="2"/>
  <c r="AD335" i="2"/>
  <c r="DZ335" i="2" s="1"/>
  <c r="AE335" i="2"/>
  <c r="AD336" i="2"/>
  <c r="AE336" i="2"/>
  <c r="AD337" i="2"/>
  <c r="AE337" i="2"/>
  <c r="AD338" i="2"/>
  <c r="AE338" i="2"/>
  <c r="AD339" i="2"/>
  <c r="AE339" i="2"/>
  <c r="AD340" i="2"/>
  <c r="AE340" i="2"/>
  <c r="AD341" i="2"/>
  <c r="DZ341" i="2" s="1"/>
  <c r="AE341" i="2"/>
  <c r="AD342" i="2"/>
  <c r="AE342" i="2"/>
  <c r="AD343" i="2"/>
  <c r="AE343" i="2"/>
  <c r="AD344" i="2"/>
  <c r="AE344" i="2"/>
  <c r="AD345" i="2"/>
  <c r="AE345" i="2"/>
  <c r="AD346" i="2"/>
  <c r="AE346" i="2"/>
  <c r="AD347" i="2"/>
  <c r="DZ347" i="2" s="1"/>
  <c r="AE347" i="2"/>
  <c r="AD348" i="2"/>
  <c r="AE348" i="2"/>
  <c r="AD349" i="2"/>
  <c r="AE349" i="2"/>
  <c r="AD350" i="2"/>
  <c r="AE350" i="2"/>
  <c r="AD351" i="2"/>
  <c r="AE351" i="2"/>
  <c r="AD352" i="2"/>
  <c r="AE352" i="2"/>
  <c r="AD353" i="2"/>
  <c r="DZ353" i="2" s="1"/>
  <c r="AE353" i="2"/>
  <c r="AD354" i="2"/>
  <c r="AE354" i="2"/>
  <c r="AD355" i="2"/>
  <c r="AE355" i="2"/>
  <c r="AD356" i="2"/>
  <c r="AE356" i="2"/>
  <c r="AD357" i="2"/>
  <c r="AE357" i="2"/>
  <c r="AD358" i="2"/>
  <c r="AE358" i="2"/>
  <c r="AD359" i="2"/>
  <c r="DZ359" i="2" s="1"/>
  <c r="AE359" i="2"/>
  <c r="AD360" i="2"/>
  <c r="AE360" i="2"/>
  <c r="AD361" i="2"/>
  <c r="AE361" i="2"/>
  <c r="AD362" i="2"/>
  <c r="AE362" i="2"/>
  <c r="AD363" i="2"/>
  <c r="AE363" i="2"/>
  <c r="AD364" i="2"/>
  <c r="AE364" i="2"/>
  <c r="AD365" i="2"/>
  <c r="DZ365" i="2" s="1"/>
  <c r="AE365" i="2"/>
  <c r="AD366" i="2"/>
  <c r="AE366" i="2"/>
  <c r="AD367" i="2"/>
  <c r="AE367" i="2"/>
  <c r="AD368" i="2"/>
  <c r="AE368" i="2"/>
  <c r="AD369" i="2"/>
  <c r="AE369" i="2"/>
  <c r="AD370" i="2"/>
  <c r="AE370" i="2"/>
  <c r="AD371" i="2"/>
  <c r="DZ371" i="2" s="1"/>
  <c r="AE371" i="2"/>
  <c r="AD372" i="2"/>
  <c r="AE372" i="2"/>
  <c r="AD373" i="2"/>
  <c r="AE373" i="2"/>
  <c r="AD374" i="2"/>
  <c r="AE374" i="2"/>
  <c r="AD375" i="2"/>
  <c r="AE375" i="2"/>
  <c r="AD376" i="2"/>
  <c r="AE376" i="2"/>
  <c r="AD377" i="2"/>
  <c r="AE377" i="2"/>
  <c r="AD378" i="2"/>
  <c r="AE378" i="2"/>
  <c r="AD379" i="2"/>
  <c r="AE379" i="2"/>
  <c r="AD380" i="2"/>
  <c r="AE380" i="2"/>
  <c r="AD381" i="2"/>
  <c r="AE381" i="2"/>
  <c r="AD382" i="2"/>
  <c r="AE382" i="2"/>
  <c r="AD383" i="2"/>
  <c r="AE383" i="2"/>
  <c r="AD384" i="2"/>
  <c r="AE384" i="2"/>
  <c r="AD385" i="2"/>
  <c r="AE385" i="2"/>
  <c r="AD386" i="2"/>
  <c r="AE386" i="2"/>
  <c r="AD387" i="2"/>
  <c r="AE387" i="2"/>
  <c r="AD388" i="2"/>
  <c r="AE388" i="2"/>
  <c r="AD389" i="2"/>
  <c r="AE389" i="2"/>
  <c r="AD390" i="2"/>
  <c r="AE390" i="2"/>
  <c r="AD391" i="2"/>
  <c r="AE391" i="2"/>
  <c r="AD392" i="2"/>
  <c r="AE392" i="2"/>
  <c r="AD393" i="2"/>
  <c r="AE393" i="2"/>
  <c r="AD394" i="2"/>
  <c r="AE394" i="2"/>
  <c r="AD395" i="2"/>
  <c r="AE395" i="2"/>
  <c r="AD396" i="2"/>
  <c r="AE396" i="2"/>
  <c r="AD397" i="2"/>
  <c r="AE397" i="2"/>
  <c r="AD398" i="2"/>
  <c r="AE398" i="2"/>
  <c r="AD399" i="2"/>
  <c r="AE399" i="2"/>
  <c r="AD400" i="2"/>
  <c r="AE400" i="2"/>
  <c r="AD401" i="2"/>
  <c r="AE401" i="2"/>
  <c r="AD402" i="2"/>
  <c r="AE402" i="2"/>
  <c r="AD403" i="2"/>
  <c r="AE403" i="2"/>
  <c r="AD404" i="2"/>
  <c r="AE404" i="2"/>
  <c r="AD405" i="2"/>
  <c r="AE405" i="2"/>
  <c r="AD406" i="2"/>
  <c r="AE406" i="2"/>
  <c r="AD407" i="2"/>
  <c r="AE407" i="2"/>
  <c r="AD408" i="2"/>
  <c r="AE408" i="2"/>
  <c r="AD409" i="2"/>
  <c r="AE409" i="2"/>
  <c r="AD410" i="2"/>
  <c r="AE410" i="2"/>
  <c r="AD411" i="2"/>
  <c r="AE411" i="2"/>
  <c r="AD412" i="2"/>
  <c r="AE412" i="2"/>
  <c r="AD413" i="2"/>
  <c r="AE413" i="2"/>
  <c r="AD414" i="2"/>
  <c r="AE414" i="2"/>
  <c r="AD415" i="2"/>
  <c r="AE415" i="2"/>
  <c r="AD416" i="2"/>
  <c r="AE416" i="2"/>
  <c r="AD417" i="2"/>
  <c r="AE417" i="2"/>
  <c r="AD418" i="2"/>
  <c r="AE418" i="2"/>
  <c r="AD419" i="2"/>
  <c r="AE419" i="2"/>
  <c r="AD420" i="2"/>
  <c r="AE420" i="2"/>
  <c r="AD421" i="2"/>
  <c r="AE421" i="2"/>
  <c r="AD422" i="2"/>
  <c r="AE422" i="2"/>
  <c r="AD423" i="2"/>
  <c r="AE423" i="2"/>
  <c r="AD2" i="2"/>
  <c r="AE2" i="2"/>
  <c r="AD3" i="2"/>
  <c r="AE3" i="2"/>
  <c r="AD4" i="2"/>
  <c r="AE4" i="2"/>
  <c r="AD5" i="2"/>
  <c r="AE5" i="2"/>
  <c r="AD6" i="2"/>
  <c r="AE6" i="2"/>
  <c r="AD7" i="2"/>
  <c r="AE7" i="2"/>
  <c r="AD8" i="2"/>
  <c r="AE8" i="2"/>
  <c r="AD9" i="2"/>
  <c r="AE9" i="2"/>
  <c r="AD10" i="2"/>
  <c r="AE10" i="2"/>
  <c r="AD11" i="2"/>
  <c r="AE11" i="2"/>
  <c r="AD12" i="2"/>
  <c r="AE12" i="2"/>
  <c r="AD13" i="2"/>
  <c r="AE13" i="2"/>
  <c r="AD14" i="2"/>
  <c r="AE14" i="2"/>
  <c r="AD15" i="2"/>
  <c r="AE15" i="2"/>
  <c r="AD16" i="2"/>
  <c r="AE16" i="2"/>
  <c r="AD17" i="2"/>
  <c r="AE17" i="2"/>
  <c r="AD18" i="2"/>
  <c r="AE18" i="2"/>
  <c r="AD19" i="2"/>
  <c r="AE19" i="2"/>
  <c r="AD20" i="2"/>
  <c r="AE20" i="2"/>
  <c r="AD21" i="2"/>
  <c r="AE21" i="2"/>
  <c r="AD22" i="2"/>
  <c r="AE22" i="2"/>
  <c r="AD23" i="2"/>
  <c r="AE23" i="2"/>
  <c r="AD24" i="2"/>
  <c r="AE24" i="2"/>
  <c r="AD25" i="2"/>
  <c r="AE25" i="2"/>
  <c r="AD26" i="2"/>
  <c r="AE26" i="2"/>
  <c r="AD27" i="2"/>
  <c r="AE27" i="2"/>
  <c r="AD28" i="2"/>
  <c r="AE28" i="2"/>
  <c r="AD29" i="2"/>
  <c r="AE29" i="2"/>
  <c r="AD30" i="2"/>
  <c r="AE30" i="2"/>
  <c r="AD31" i="2"/>
  <c r="AE31" i="2"/>
  <c r="AD32" i="2"/>
  <c r="AE32" i="2"/>
  <c r="AD33" i="2"/>
  <c r="AE33" i="2"/>
  <c r="AD34" i="2"/>
  <c r="AE34" i="2"/>
  <c r="AD35" i="2"/>
  <c r="AE35" i="2"/>
  <c r="AD36" i="2"/>
  <c r="AE36" i="2"/>
  <c r="AD37" i="2"/>
  <c r="AE37" i="2"/>
  <c r="AD38" i="2"/>
  <c r="AE38" i="2"/>
  <c r="AD39" i="2"/>
  <c r="AE39" i="2"/>
  <c r="AD40" i="2"/>
  <c r="AE40" i="2"/>
  <c r="AD41" i="2"/>
  <c r="AE41" i="2"/>
  <c r="AD42" i="2"/>
  <c r="AE42" i="2"/>
  <c r="AD43" i="2"/>
  <c r="AE43" i="2"/>
  <c r="AD44" i="2"/>
  <c r="AE44" i="2"/>
  <c r="AD45" i="2"/>
  <c r="AE45" i="2"/>
  <c r="AD46" i="2"/>
  <c r="AE46" i="2"/>
  <c r="AD47" i="2"/>
  <c r="AE47" i="2"/>
  <c r="AD48" i="2"/>
  <c r="AE48" i="2"/>
  <c r="AD49" i="2"/>
  <c r="AE49" i="2"/>
  <c r="AD50" i="2"/>
  <c r="AE50" i="2"/>
  <c r="AD51" i="2"/>
  <c r="AE51" i="2"/>
  <c r="AD52" i="2"/>
  <c r="AE52" i="2"/>
  <c r="AD53" i="2"/>
  <c r="AE53" i="2"/>
  <c r="AD54" i="2"/>
  <c r="AE54" i="2"/>
  <c r="EA54" i="2" s="1"/>
  <c r="AD55" i="2"/>
  <c r="AE55" i="2"/>
  <c r="EA55" i="2" s="1"/>
  <c r="AD56" i="2"/>
  <c r="AE56" i="2"/>
  <c r="EA56" i="2" s="1"/>
  <c r="AD57" i="2"/>
  <c r="DZ57" i="2" s="1"/>
  <c r="AE57" i="2"/>
  <c r="EA57" i="2" s="1"/>
  <c r="AD58" i="2"/>
  <c r="AE58" i="2"/>
  <c r="EA58" i="2" s="1"/>
  <c r="AD59" i="2"/>
  <c r="AE59" i="2"/>
  <c r="EA59" i="2" s="1"/>
  <c r="AD60" i="2"/>
  <c r="AE60" i="2"/>
  <c r="EA60" i="2" s="1"/>
  <c r="AD61" i="2"/>
  <c r="AE61" i="2"/>
  <c r="EA61" i="2" s="1"/>
  <c r="AD62" i="2"/>
  <c r="AE62" i="2"/>
  <c r="EA62" i="2" s="1"/>
  <c r="AD63" i="2"/>
  <c r="DZ63" i="2" s="1"/>
  <c r="AE63" i="2"/>
  <c r="EA63" i="2" s="1"/>
  <c r="AD64" i="2"/>
  <c r="AE64" i="2"/>
  <c r="EA64" i="2" s="1"/>
  <c r="AD65" i="2"/>
  <c r="AE65" i="2"/>
  <c r="EA65" i="2" s="1"/>
  <c r="AD66" i="2"/>
  <c r="AE66" i="2"/>
  <c r="EA66" i="2" s="1"/>
  <c r="AD67" i="2"/>
  <c r="AE67" i="2"/>
  <c r="EA67" i="2" s="1"/>
  <c r="AD68" i="2"/>
  <c r="AE68" i="2"/>
  <c r="EA68" i="2" s="1"/>
  <c r="AD69" i="2"/>
  <c r="DZ69" i="2" s="1"/>
  <c r="AE69" i="2"/>
  <c r="EA69" i="2" s="1"/>
  <c r="AD70" i="2"/>
  <c r="AE70" i="2"/>
  <c r="EA70" i="2" s="1"/>
  <c r="AD71" i="2"/>
  <c r="AE71" i="2"/>
  <c r="EA71" i="2" s="1"/>
  <c r="AD72" i="2"/>
  <c r="AE72" i="2"/>
  <c r="EA72" i="2" s="1"/>
  <c r="AE73" i="2"/>
  <c r="AD73" i="2"/>
  <c r="EA74" i="2"/>
  <c r="EA76" i="2"/>
  <c r="EA78" i="2"/>
  <c r="EA80" i="2"/>
  <c r="DZ73" i="2"/>
  <c r="DC190" i="2"/>
  <c r="DD190" i="2" s="1"/>
  <c r="DC191" i="2"/>
  <c r="DD191" i="2" s="1"/>
  <c r="DC192" i="2"/>
  <c r="DD192" i="2" s="1"/>
  <c r="DC193" i="2"/>
  <c r="DD193" i="2" s="1"/>
  <c r="DC194" i="2"/>
  <c r="DD194" i="2" s="1"/>
  <c r="DC195" i="2"/>
  <c r="DD195" i="2" s="1"/>
  <c r="DC196" i="2"/>
  <c r="DD196" i="2" s="1"/>
  <c r="DC197" i="2"/>
  <c r="DD197" i="2" s="1"/>
  <c r="DC198" i="2"/>
  <c r="DD198" i="2" s="1"/>
  <c r="DC199" i="2"/>
  <c r="DD199" i="2" s="1"/>
  <c r="DC200" i="2"/>
  <c r="DD200" i="2" s="1"/>
  <c r="DC201" i="2"/>
  <c r="DD201" i="2" s="1"/>
  <c r="DC202" i="2"/>
  <c r="DD202" i="2" s="1"/>
  <c r="DC203" i="2"/>
  <c r="DD203" i="2" s="1"/>
  <c r="DC204" i="2"/>
  <c r="DD204" i="2" s="1"/>
  <c r="DC205" i="2"/>
  <c r="DD205" i="2" s="1"/>
  <c r="DC206" i="2"/>
  <c r="DD206" i="2" s="1"/>
  <c r="DC207" i="2"/>
  <c r="DD207" i="2" s="1"/>
  <c r="DC208" i="2"/>
  <c r="DD208" i="2" s="1"/>
  <c r="DC209" i="2"/>
  <c r="DD209" i="2" s="1"/>
  <c r="DC210" i="2"/>
  <c r="DD210" i="2" s="1"/>
  <c r="DC211" i="2"/>
  <c r="DD211" i="2" s="1"/>
  <c r="DC212" i="2"/>
  <c r="DD212" i="2" s="1"/>
  <c r="DC213" i="2"/>
  <c r="DD213" i="2" s="1"/>
  <c r="DC214" i="2"/>
  <c r="DD214" i="2" s="1"/>
  <c r="DC215" i="2"/>
  <c r="DD215" i="2" s="1"/>
  <c r="DC216" i="2"/>
  <c r="DD216" i="2" s="1"/>
  <c r="DC217" i="2"/>
  <c r="DD217" i="2" s="1"/>
  <c r="DC218" i="2"/>
  <c r="DD218" i="2" s="1"/>
  <c r="DC219" i="2"/>
  <c r="DD219" i="2" s="1"/>
  <c r="DC220" i="2"/>
  <c r="DD220" i="2" s="1"/>
  <c r="DC221" i="2"/>
  <c r="DD221" i="2" s="1"/>
  <c r="DC222" i="2"/>
  <c r="DD222" i="2" s="1"/>
  <c r="DC223" i="2"/>
  <c r="DD223" i="2" s="1"/>
  <c r="DC224" i="2"/>
  <c r="DD224" i="2" s="1"/>
  <c r="DC225" i="2"/>
  <c r="DD225" i="2" s="1"/>
  <c r="DC226" i="2"/>
  <c r="DD226" i="2" s="1"/>
  <c r="DC227" i="2"/>
  <c r="DD227" i="2" s="1"/>
  <c r="DC228" i="2"/>
  <c r="DD228" i="2" s="1"/>
  <c r="DC229" i="2"/>
  <c r="DD229" i="2" s="1"/>
  <c r="DC230" i="2"/>
  <c r="DD230" i="2" s="1"/>
  <c r="DC231" i="2"/>
  <c r="DD231" i="2" s="1"/>
  <c r="DC232" i="2"/>
  <c r="DD232" i="2"/>
  <c r="DC233" i="2"/>
  <c r="DD233" i="2" s="1"/>
  <c r="DC234" i="2"/>
  <c r="DD234" i="2" s="1"/>
  <c r="DC235" i="2"/>
  <c r="DD235" i="2" s="1"/>
  <c r="DC236" i="2"/>
  <c r="DD236" i="2" s="1"/>
  <c r="DC237" i="2"/>
  <c r="DD237" i="2" s="1"/>
  <c r="DC238" i="2"/>
  <c r="DD238" i="2" s="1"/>
  <c r="DC239" i="2"/>
  <c r="DD239" i="2" s="1"/>
  <c r="DC240" i="2"/>
  <c r="DD240" i="2" s="1"/>
  <c r="DC241" i="2"/>
  <c r="DD241" i="2" s="1"/>
  <c r="DC242" i="2"/>
  <c r="DD242" i="2" s="1"/>
  <c r="DC243" i="2"/>
  <c r="DD243" i="2" s="1"/>
  <c r="DC244" i="2"/>
  <c r="DD244" i="2" s="1"/>
  <c r="DC245" i="2"/>
  <c r="DD245" i="2" s="1"/>
  <c r="DC246" i="2"/>
  <c r="DD246" i="2" s="1"/>
  <c r="DC247" i="2"/>
  <c r="DD247" i="2" s="1"/>
  <c r="DC248" i="2"/>
  <c r="DD248" i="2" s="1"/>
  <c r="DC249" i="2"/>
  <c r="DD249" i="2" s="1"/>
  <c r="DC250" i="2"/>
  <c r="DD250" i="2" s="1"/>
  <c r="DC251" i="2"/>
  <c r="DD251" i="2" s="1"/>
  <c r="DC252" i="2"/>
  <c r="DD252" i="2" s="1"/>
  <c r="DC253" i="2"/>
  <c r="DD253" i="2" s="1"/>
  <c r="DC254" i="2"/>
  <c r="DD254" i="2" s="1"/>
  <c r="DC173" i="2"/>
  <c r="DD173" i="2" s="1"/>
  <c r="DC174" i="2"/>
  <c r="DD174" i="2" s="1"/>
  <c r="DC175" i="2"/>
  <c r="DD175" i="2" s="1"/>
  <c r="DC176" i="2"/>
  <c r="DD176" i="2" s="1"/>
  <c r="DC177" i="2"/>
  <c r="DD177" i="2" s="1"/>
  <c r="DC178" i="2"/>
  <c r="DD178" i="2" s="1"/>
  <c r="DC179" i="2"/>
  <c r="DD179" i="2" s="1"/>
  <c r="DC180" i="2"/>
  <c r="DD180" i="2" s="1"/>
  <c r="DC181" i="2"/>
  <c r="DD181" i="2" s="1"/>
  <c r="DC182" i="2"/>
  <c r="DD182" i="2" s="1"/>
  <c r="DC183" i="2"/>
  <c r="DD183" i="2" s="1"/>
  <c r="DC184" i="2"/>
  <c r="DD184" i="2" s="1"/>
  <c r="DC185" i="2"/>
  <c r="DD185" i="2" s="1"/>
  <c r="DC186" i="2"/>
  <c r="DD186" i="2" s="1"/>
  <c r="DC187" i="2"/>
  <c r="DD187" i="2" s="1"/>
  <c r="DC188" i="2"/>
  <c r="DD188" i="2" s="1"/>
  <c r="DC189" i="2"/>
  <c r="DD189" i="2"/>
  <c r="DC172" i="2"/>
  <c r="DD172" i="2" s="1"/>
  <c r="DO325" i="2"/>
  <c r="DO326" i="2"/>
  <c r="DO327" i="2"/>
  <c r="DO328" i="2"/>
  <c r="DO329" i="2"/>
  <c r="DO330" i="2"/>
  <c r="DO331" i="2"/>
  <c r="DO332" i="2"/>
  <c r="DO333" i="2"/>
  <c r="DO334" i="2"/>
  <c r="DO335" i="2"/>
  <c r="DO336" i="2"/>
  <c r="DO337" i="2"/>
  <c r="DO338" i="2"/>
  <c r="DO339" i="2"/>
  <c r="DO340" i="2"/>
  <c r="DO341" i="2"/>
  <c r="DO342" i="2"/>
  <c r="DO343" i="2"/>
  <c r="DO344" i="2"/>
  <c r="DO345" i="2"/>
  <c r="DO346" i="2"/>
  <c r="DO347" i="2"/>
  <c r="DO348" i="2"/>
  <c r="DO349" i="2"/>
  <c r="DO350" i="2"/>
  <c r="DO351" i="2"/>
  <c r="DO352" i="2"/>
  <c r="DO353" i="2"/>
  <c r="DO354" i="2"/>
  <c r="DO355" i="2"/>
  <c r="DO356" i="2"/>
  <c r="DO357" i="2"/>
  <c r="DO358" i="2"/>
  <c r="DO359" i="2"/>
  <c r="DO360" i="2"/>
  <c r="DO361" i="2"/>
  <c r="DO362" i="2"/>
  <c r="DO363" i="2"/>
  <c r="DO364" i="2"/>
  <c r="DO365" i="2"/>
  <c r="DO366" i="2"/>
  <c r="DO367" i="2"/>
  <c r="DO368" i="2"/>
  <c r="DO369" i="2"/>
  <c r="DO370" i="2"/>
  <c r="DO371" i="2"/>
  <c r="DO372" i="2"/>
  <c r="DO373" i="2"/>
  <c r="DO374" i="2"/>
  <c r="DO375" i="2"/>
  <c r="DO376" i="2"/>
  <c r="DO377" i="2"/>
  <c r="DO378" i="2"/>
  <c r="DO379" i="2"/>
  <c r="DO380" i="2"/>
  <c r="DO381" i="2"/>
  <c r="DO382" i="2"/>
  <c r="DO383" i="2"/>
  <c r="DO384" i="2"/>
  <c r="DO385" i="2"/>
  <c r="DO386" i="2"/>
  <c r="DO387" i="2"/>
  <c r="DO388" i="2"/>
  <c r="DO389" i="2"/>
  <c r="DO390" i="2"/>
  <c r="DO391" i="2"/>
  <c r="DO392" i="2"/>
  <c r="DO393" i="2"/>
  <c r="DO394" i="2"/>
  <c r="DO395" i="2"/>
  <c r="DO396" i="2"/>
  <c r="DO397" i="2"/>
  <c r="DO398" i="2"/>
  <c r="DO399" i="2"/>
  <c r="DO400" i="2"/>
  <c r="DO401" i="2"/>
  <c r="DO402" i="2"/>
  <c r="DO403" i="2"/>
  <c r="DO404" i="2"/>
  <c r="DO405" i="2"/>
  <c r="DO406" i="2"/>
  <c r="DO407" i="2"/>
  <c r="DO408" i="2"/>
  <c r="DO409" i="2"/>
  <c r="DO410" i="2"/>
  <c r="DO411" i="2"/>
  <c r="DO412" i="2"/>
  <c r="DO413" i="2"/>
  <c r="DO414" i="2"/>
  <c r="DO415" i="2"/>
  <c r="DO416" i="2"/>
  <c r="DO417" i="2"/>
  <c r="DO418" i="2"/>
  <c r="DO419" i="2"/>
  <c r="DO420" i="2"/>
  <c r="DO421" i="2"/>
  <c r="DO422" i="2"/>
  <c r="DO423" i="2"/>
  <c r="DO14" i="2"/>
  <c r="DO15" i="2"/>
  <c r="DO16" i="2"/>
  <c r="DO17" i="2"/>
  <c r="DO18" i="2"/>
  <c r="DO19" i="2"/>
  <c r="DO20" i="2"/>
  <c r="DO21" i="2"/>
  <c r="DO22" i="2"/>
  <c r="DO23" i="2"/>
  <c r="DO24" i="2"/>
  <c r="DO25" i="2"/>
  <c r="DO26" i="2"/>
  <c r="DO27" i="2"/>
  <c r="DO28" i="2"/>
  <c r="DO29" i="2"/>
  <c r="DO30" i="2"/>
  <c r="DO31" i="2"/>
  <c r="DO32" i="2"/>
  <c r="DO33" i="2"/>
  <c r="DO34" i="2"/>
  <c r="DO35" i="2"/>
  <c r="DO36" i="2"/>
  <c r="DO37" i="2"/>
  <c r="DO38" i="2"/>
  <c r="DO39" i="2"/>
  <c r="DO40" i="2"/>
  <c r="DO41" i="2"/>
  <c r="DO42" i="2"/>
  <c r="DO43" i="2"/>
  <c r="DO44" i="2"/>
  <c r="DO45" i="2"/>
  <c r="DO46" i="2"/>
  <c r="DO47" i="2"/>
  <c r="DO48" i="2"/>
  <c r="DO49" i="2"/>
  <c r="DO50" i="2"/>
  <c r="DO51" i="2"/>
  <c r="DO52" i="2"/>
  <c r="DO53" i="2"/>
  <c r="DO54" i="2"/>
  <c r="DO55" i="2"/>
  <c r="DO56" i="2"/>
  <c r="DO57" i="2"/>
  <c r="DO58" i="2"/>
  <c r="DO59" i="2"/>
  <c r="DO60" i="2"/>
  <c r="DO61" i="2"/>
  <c r="DO62" i="2"/>
  <c r="DO63" i="2"/>
  <c r="DO64" i="2"/>
  <c r="DO65" i="2"/>
  <c r="DO66" i="2"/>
  <c r="DO67" i="2"/>
  <c r="DO68" i="2"/>
  <c r="DO69" i="2"/>
  <c r="DO70" i="2"/>
  <c r="DO71" i="2"/>
  <c r="DO72" i="2"/>
  <c r="DO73" i="2"/>
  <c r="DO74" i="2"/>
  <c r="DO75" i="2"/>
  <c r="DO76" i="2"/>
  <c r="DO77" i="2"/>
  <c r="DO78" i="2"/>
  <c r="DO79" i="2"/>
  <c r="DO80" i="2"/>
  <c r="DO81" i="2"/>
  <c r="DO82" i="2"/>
  <c r="DO83" i="2"/>
  <c r="DO84" i="2"/>
  <c r="DO85" i="2"/>
  <c r="DO86" i="2"/>
  <c r="DO87" i="2"/>
  <c r="DO88" i="2"/>
  <c r="DO89" i="2"/>
  <c r="DO90" i="2"/>
  <c r="DO91" i="2"/>
  <c r="DO92" i="2"/>
  <c r="DO93" i="2"/>
  <c r="DO94" i="2"/>
  <c r="DO95" i="2"/>
  <c r="DO96" i="2"/>
  <c r="DO97" i="2"/>
  <c r="DO98" i="2"/>
  <c r="DO99" i="2"/>
  <c r="DO100" i="2"/>
  <c r="DO101" i="2"/>
  <c r="DO102" i="2"/>
  <c r="DO103" i="2"/>
  <c r="DO104" i="2"/>
  <c r="DO105" i="2"/>
  <c r="DO106" i="2"/>
  <c r="DO107" i="2"/>
  <c r="DO108" i="2"/>
  <c r="DO109" i="2"/>
  <c r="DO110" i="2"/>
  <c r="DO111" i="2"/>
  <c r="DO112" i="2"/>
  <c r="DO113" i="2"/>
  <c r="DO114" i="2"/>
  <c r="DO115" i="2"/>
  <c r="DO116" i="2"/>
  <c r="DO117" i="2"/>
  <c r="DO118" i="2"/>
  <c r="DO119" i="2"/>
  <c r="DO120" i="2"/>
  <c r="DO121" i="2"/>
  <c r="DO122" i="2"/>
  <c r="DO123" i="2"/>
  <c r="DO124" i="2"/>
  <c r="DO125" i="2"/>
  <c r="DO126" i="2"/>
  <c r="DO127" i="2"/>
  <c r="DO128" i="2"/>
  <c r="DO129" i="2"/>
  <c r="DO130" i="2"/>
  <c r="DO131" i="2"/>
  <c r="DO132" i="2"/>
  <c r="DO133" i="2"/>
  <c r="DO134" i="2"/>
  <c r="DO135" i="2"/>
  <c r="DO136" i="2"/>
  <c r="DO137" i="2"/>
  <c r="DO138" i="2"/>
  <c r="DO139" i="2"/>
  <c r="DO140" i="2"/>
  <c r="DO141" i="2"/>
  <c r="DO142" i="2"/>
  <c r="DO143" i="2"/>
  <c r="DO144" i="2"/>
  <c r="DO145" i="2"/>
  <c r="DO146" i="2"/>
  <c r="DO147" i="2"/>
  <c r="DO148" i="2"/>
  <c r="DO149" i="2"/>
  <c r="DO151" i="2"/>
  <c r="DO152" i="2"/>
  <c r="DO153" i="2"/>
  <c r="DO154" i="2"/>
  <c r="DO155" i="2"/>
  <c r="DO156" i="2"/>
  <c r="DO157" i="2"/>
  <c r="DO158" i="2"/>
  <c r="DO159" i="2"/>
  <c r="DO160" i="2"/>
  <c r="DO161" i="2"/>
  <c r="DO162" i="2"/>
  <c r="DO163" i="2"/>
  <c r="DO164" i="2"/>
  <c r="DO165" i="2"/>
  <c r="DO166" i="2"/>
  <c r="DO167" i="2"/>
  <c r="DO168" i="2"/>
  <c r="DO169" i="2"/>
  <c r="DO170" i="2"/>
  <c r="DO171" i="2"/>
  <c r="DO172" i="2"/>
  <c r="DO173" i="2"/>
  <c r="DO174" i="2"/>
  <c r="DO175" i="2"/>
  <c r="DO176" i="2"/>
  <c r="DO177" i="2"/>
  <c r="DO178" i="2"/>
  <c r="DO179" i="2"/>
  <c r="DO180" i="2"/>
  <c r="DO181" i="2"/>
  <c r="DO182" i="2"/>
  <c r="DO183" i="2"/>
  <c r="DO184" i="2"/>
  <c r="DO185" i="2"/>
  <c r="DO186" i="2"/>
  <c r="DO187" i="2"/>
  <c r="DO188" i="2"/>
  <c r="DO189" i="2"/>
  <c r="DO190" i="2"/>
  <c r="DO191" i="2"/>
  <c r="DO192" i="2"/>
  <c r="DO193" i="2"/>
  <c r="DO194" i="2"/>
  <c r="DO195" i="2"/>
  <c r="DO196" i="2"/>
  <c r="DO197" i="2"/>
  <c r="DO198" i="2"/>
  <c r="DO199" i="2"/>
  <c r="DO200" i="2"/>
  <c r="DO201" i="2"/>
  <c r="DO202" i="2"/>
  <c r="DO203" i="2"/>
  <c r="DO204" i="2"/>
  <c r="DO205" i="2"/>
  <c r="DO206" i="2"/>
  <c r="DO207" i="2"/>
  <c r="DO208" i="2"/>
  <c r="DO209" i="2"/>
  <c r="DO210" i="2"/>
  <c r="DO211" i="2"/>
  <c r="DO212" i="2"/>
  <c r="DO213" i="2"/>
  <c r="DO214" i="2"/>
  <c r="DO215" i="2"/>
  <c r="DO216" i="2"/>
  <c r="DO217" i="2"/>
  <c r="DO218" i="2"/>
  <c r="DO219" i="2"/>
  <c r="DO220" i="2"/>
  <c r="DO221" i="2"/>
  <c r="DO222" i="2"/>
  <c r="DO223" i="2"/>
  <c r="DO224" i="2"/>
  <c r="DO225" i="2"/>
  <c r="DO226" i="2"/>
  <c r="DO227" i="2"/>
  <c r="DO228" i="2"/>
  <c r="DO229" i="2"/>
  <c r="DO230" i="2"/>
  <c r="DO231" i="2"/>
  <c r="DO232" i="2"/>
  <c r="DO233" i="2"/>
  <c r="DO234" i="2"/>
  <c r="DO235" i="2"/>
  <c r="DO236" i="2"/>
  <c r="DO237" i="2"/>
  <c r="DO238" i="2"/>
  <c r="DO239" i="2"/>
  <c r="DO240" i="2"/>
  <c r="DO241" i="2"/>
  <c r="DO242" i="2"/>
  <c r="DO243" i="2"/>
  <c r="DO244" i="2"/>
  <c r="DO245" i="2"/>
  <c r="DO246" i="2"/>
  <c r="DO247" i="2"/>
  <c r="DO248" i="2"/>
  <c r="DO249" i="2"/>
  <c r="DO250" i="2"/>
  <c r="DO251" i="2"/>
  <c r="DO252" i="2"/>
  <c r="DO253" i="2"/>
  <c r="DO254" i="2"/>
  <c r="DO255" i="2"/>
  <c r="DO256" i="2"/>
  <c r="DO257" i="2"/>
  <c r="DO258" i="2"/>
  <c r="DO259" i="2"/>
  <c r="DO260" i="2"/>
  <c r="DO261" i="2"/>
  <c r="DO262" i="2"/>
  <c r="DO263" i="2"/>
  <c r="DO264" i="2"/>
  <c r="DO265" i="2"/>
  <c r="DO266" i="2"/>
  <c r="DO267" i="2"/>
  <c r="DO268" i="2"/>
  <c r="DO269" i="2"/>
  <c r="DO270" i="2"/>
  <c r="DO271" i="2"/>
  <c r="DO272" i="2"/>
  <c r="DO273" i="2"/>
  <c r="DO274" i="2"/>
  <c r="DO275" i="2"/>
  <c r="DO276" i="2"/>
  <c r="DO277" i="2"/>
  <c r="DO278" i="2"/>
  <c r="DO279" i="2"/>
  <c r="DO280" i="2"/>
  <c r="DO281" i="2"/>
  <c r="DO282" i="2"/>
  <c r="DO283" i="2"/>
  <c r="DO284" i="2"/>
  <c r="DO285" i="2"/>
  <c r="DO286" i="2"/>
  <c r="DO287" i="2"/>
  <c r="DO288" i="2"/>
  <c r="DO289" i="2"/>
  <c r="DO290" i="2"/>
  <c r="DO291" i="2"/>
  <c r="DO292" i="2"/>
  <c r="DO293" i="2"/>
  <c r="DO294" i="2"/>
  <c r="DO295" i="2"/>
  <c r="DO296" i="2"/>
  <c r="DO297" i="2"/>
  <c r="DO298" i="2"/>
  <c r="DO299" i="2"/>
  <c r="DO300" i="2"/>
  <c r="DO301" i="2"/>
  <c r="DO302" i="2"/>
  <c r="DO303" i="2"/>
  <c r="DO304" i="2"/>
  <c r="DO305" i="2"/>
  <c r="DO306" i="2"/>
  <c r="DO307" i="2"/>
  <c r="DO308" i="2"/>
  <c r="DO309" i="2"/>
  <c r="DO310" i="2"/>
  <c r="DO311" i="2"/>
  <c r="DO312" i="2"/>
  <c r="DO313" i="2"/>
  <c r="DO314" i="2"/>
  <c r="DO315" i="2"/>
  <c r="DO316" i="2"/>
  <c r="DO317" i="2"/>
  <c r="DO318" i="2"/>
  <c r="DO319" i="2"/>
  <c r="DO320" i="2"/>
  <c r="DO321" i="2"/>
  <c r="DO322" i="2"/>
  <c r="DO323" i="2"/>
  <c r="DO324" i="2"/>
  <c r="DZ54" i="2"/>
  <c r="DZ55" i="2"/>
  <c r="DZ56" i="2"/>
  <c r="DZ58" i="2"/>
  <c r="DZ59" i="2"/>
  <c r="DZ60" i="2"/>
  <c r="DZ61" i="2"/>
  <c r="DZ62" i="2"/>
  <c r="DZ64" i="2"/>
  <c r="DZ65" i="2"/>
  <c r="DZ66" i="2"/>
  <c r="DZ67" i="2"/>
  <c r="DZ68" i="2"/>
  <c r="DZ70" i="2"/>
  <c r="DZ71" i="2"/>
  <c r="DZ72" i="2"/>
  <c r="EA73" i="2"/>
  <c r="DZ74" i="2"/>
  <c r="DZ75" i="2"/>
  <c r="EA75" i="2"/>
  <c r="DZ76" i="2"/>
  <c r="EA77" i="2"/>
  <c r="DZ78" i="2"/>
  <c r="DZ79" i="2"/>
  <c r="EA79" i="2"/>
  <c r="DZ80" i="2"/>
  <c r="DZ81" i="2"/>
  <c r="EA81" i="2"/>
  <c r="DZ82" i="2"/>
  <c r="EA82" i="2"/>
  <c r="EA83" i="2"/>
  <c r="DZ84" i="2"/>
  <c r="EA84" i="2"/>
  <c r="DZ85" i="2"/>
  <c r="EA85" i="2"/>
  <c r="DZ86" i="2"/>
  <c r="EA86" i="2"/>
  <c r="DZ87" i="2"/>
  <c r="EA87" i="2"/>
  <c r="DZ88" i="2"/>
  <c r="EA88" i="2"/>
  <c r="EA89" i="2"/>
  <c r="DZ90" i="2"/>
  <c r="EA90" i="2"/>
  <c r="DZ91" i="2"/>
  <c r="EA91" i="2"/>
  <c r="DZ92" i="2"/>
  <c r="EA92" i="2"/>
  <c r="DZ93" i="2"/>
  <c r="EA93" i="2"/>
  <c r="DZ94" i="2"/>
  <c r="EA94" i="2"/>
  <c r="EA95" i="2"/>
  <c r="DZ96" i="2"/>
  <c r="EA96" i="2"/>
  <c r="DZ97" i="2"/>
  <c r="EA97" i="2"/>
  <c r="DZ98" i="2"/>
  <c r="EA98" i="2"/>
  <c r="DZ99" i="2"/>
  <c r="EA99" i="2"/>
  <c r="DZ100" i="2"/>
  <c r="EA100" i="2"/>
  <c r="EA101" i="2"/>
  <c r="DZ102" i="2"/>
  <c r="EA102" i="2"/>
  <c r="DZ103" i="2"/>
  <c r="EA103" i="2"/>
  <c r="DZ104" i="2"/>
  <c r="EA104" i="2"/>
  <c r="DZ105" i="2"/>
  <c r="EA105" i="2"/>
  <c r="DZ106" i="2"/>
  <c r="EA106" i="2"/>
  <c r="EA107" i="2"/>
  <c r="DZ108" i="2"/>
  <c r="EA108" i="2"/>
  <c r="DZ109" i="2"/>
  <c r="EA109" i="2"/>
  <c r="DZ110" i="2"/>
  <c r="EA110" i="2"/>
  <c r="DZ111" i="2"/>
  <c r="EA111" i="2"/>
  <c r="DZ112" i="2"/>
  <c r="EA112" i="2"/>
  <c r="EA113" i="2"/>
  <c r="DZ114" i="2"/>
  <c r="EA114" i="2"/>
  <c r="DZ115" i="2"/>
  <c r="EA115" i="2"/>
  <c r="DZ116" i="2"/>
  <c r="EA116" i="2"/>
  <c r="DZ117" i="2"/>
  <c r="EA117" i="2"/>
  <c r="DZ118" i="2"/>
  <c r="EA118" i="2"/>
  <c r="EA119" i="2"/>
  <c r="DZ120" i="2"/>
  <c r="EA120" i="2"/>
  <c r="DZ121" i="2"/>
  <c r="EA121" i="2"/>
  <c r="DZ122" i="2"/>
  <c r="EA122" i="2"/>
  <c r="DZ123" i="2"/>
  <c r="EA123" i="2"/>
  <c r="DZ124" i="2"/>
  <c r="EA124" i="2"/>
  <c r="EA125" i="2"/>
  <c r="DZ126" i="2"/>
  <c r="EA126" i="2"/>
  <c r="DZ127" i="2"/>
  <c r="EA127" i="2"/>
  <c r="DZ128" i="2"/>
  <c r="EA128" i="2"/>
  <c r="DZ129" i="2"/>
  <c r="EA129" i="2"/>
  <c r="DZ130" i="2"/>
  <c r="EA130" i="2"/>
  <c r="EA131" i="2"/>
  <c r="DZ132" i="2"/>
  <c r="EA132" i="2"/>
  <c r="DZ133" i="2"/>
  <c r="EA133" i="2"/>
  <c r="DZ134" i="2"/>
  <c r="EA134" i="2"/>
  <c r="DZ135" i="2"/>
  <c r="EA135" i="2"/>
  <c r="DZ136" i="2"/>
  <c r="EA136" i="2"/>
  <c r="EA137" i="2"/>
  <c r="DZ138" i="2"/>
  <c r="EA138" i="2"/>
  <c r="DZ139" i="2"/>
  <c r="EA139" i="2"/>
  <c r="DZ140" i="2"/>
  <c r="EA140" i="2"/>
  <c r="DZ141" i="2"/>
  <c r="EA141" i="2"/>
  <c r="DZ142" i="2"/>
  <c r="EA142" i="2"/>
  <c r="EA143" i="2"/>
  <c r="DZ144" i="2"/>
  <c r="EA144" i="2"/>
  <c r="DZ145" i="2"/>
  <c r="EA145" i="2"/>
  <c r="DZ146" i="2"/>
  <c r="EA146" i="2"/>
  <c r="DZ147" i="2"/>
  <c r="EA147" i="2"/>
  <c r="DZ148" i="2"/>
  <c r="EA148" i="2"/>
  <c r="EA149" i="2"/>
  <c r="DZ150" i="2"/>
  <c r="EA150" i="2"/>
  <c r="DZ151" i="2"/>
  <c r="EA151" i="2"/>
  <c r="DZ152" i="2"/>
  <c r="EA152" i="2"/>
  <c r="DZ153" i="2"/>
  <c r="EA153" i="2"/>
  <c r="DZ154" i="2"/>
  <c r="EA154" i="2"/>
  <c r="EA155" i="2"/>
  <c r="DZ156" i="2"/>
  <c r="EA156" i="2"/>
  <c r="DZ157" i="2"/>
  <c r="EA157" i="2"/>
  <c r="DZ158" i="2"/>
  <c r="EA158" i="2"/>
  <c r="DZ159" i="2"/>
  <c r="EA159" i="2"/>
  <c r="DZ160" i="2"/>
  <c r="EA160" i="2"/>
  <c r="EA161" i="2"/>
  <c r="DZ162" i="2"/>
  <c r="EA162" i="2"/>
  <c r="DZ163" i="2"/>
  <c r="EA163" i="2"/>
  <c r="DZ164" i="2"/>
  <c r="EA164" i="2"/>
  <c r="DZ165" i="2"/>
  <c r="EA165" i="2"/>
  <c r="DZ166" i="2"/>
  <c r="EA166" i="2"/>
  <c r="EA167" i="2"/>
  <c r="DZ168" i="2"/>
  <c r="EA168" i="2"/>
  <c r="DZ169" i="2"/>
  <c r="EA169" i="2"/>
  <c r="DZ170" i="2"/>
  <c r="EA170" i="2"/>
  <c r="DZ171" i="2"/>
  <c r="EA171" i="2"/>
  <c r="DZ172" i="2"/>
  <c r="EA172" i="2"/>
  <c r="EA173" i="2"/>
  <c r="DZ174" i="2"/>
  <c r="EA174" i="2"/>
  <c r="DZ175" i="2"/>
  <c r="EA175" i="2"/>
  <c r="DZ176" i="2"/>
  <c r="EA176" i="2"/>
  <c r="DZ177" i="2"/>
  <c r="EA177" i="2"/>
  <c r="DZ178" i="2"/>
  <c r="EA178" i="2"/>
  <c r="EA179" i="2"/>
  <c r="DZ180" i="2"/>
  <c r="EA180" i="2"/>
  <c r="DZ181" i="2"/>
  <c r="EA181" i="2"/>
  <c r="DZ182" i="2"/>
  <c r="EA182" i="2"/>
  <c r="DZ183" i="2"/>
  <c r="EA183" i="2"/>
  <c r="DZ184" i="2"/>
  <c r="EA184" i="2"/>
  <c r="EA185" i="2"/>
  <c r="DZ186" i="2"/>
  <c r="EA186" i="2"/>
  <c r="DZ187" i="2"/>
  <c r="EA187" i="2"/>
  <c r="DZ188" i="2"/>
  <c r="EA188" i="2"/>
  <c r="DZ189" i="2"/>
  <c r="EA189" i="2"/>
  <c r="DZ190" i="2"/>
  <c r="EA190" i="2"/>
  <c r="EA191" i="2"/>
  <c r="DZ192" i="2"/>
  <c r="EA192" i="2"/>
  <c r="DZ193" i="2"/>
  <c r="EA193" i="2"/>
  <c r="DZ194" i="2"/>
  <c r="EA194" i="2"/>
  <c r="DZ195" i="2"/>
  <c r="EA195" i="2"/>
  <c r="DZ196" i="2"/>
  <c r="EA196" i="2"/>
  <c r="EA197" i="2"/>
  <c r="DZ198" i="2"/>
  <c r="EA198" i="2"/>
  <c r="DZ199" i="2"/>
  <c r="EA199" i="2"/>
  <c r="DZ200" i="2"/>
  <c r="EA200" i="2"/>
  <c r="DZ201" i="2"/>
  <c r="EA201" i="2"/>
  <c r="DZ202" i="2"/>
  <c r="EA202" i="2"/>
  <c r="EA203" i="2"/>
  <c r="DZ204" i="2"/>
  <c r="EA204" i="2"/>
  <c r="DZ205" i="2"/>
  <c r="EA205" i="2"/>
  <c r="DZ206" i="2"/>
  <c r="EA206" i="2"/>
  <c r="DZ207" i="2"/>
  <c r="EA207" i="2"/>
  <c r="DZ208" i="2"/>
  <c r="EA208" i="2"/>
  <c r="EA209" i="2"/>
  <c r="DZ210" i="2"/>
  <c r="EA210" i="2"/>
  <c r="DZ211" i="2"/>
  <c r="EA211" i="2"/>
  <c r="DZ212" i="2"/>
  <c r="EA212" i="2"/>
  <c r="DZ213" i="2"/>
  <c r="EA213" i="2"/>
  <c r="DZ214" i="2"/>
  <c r="EA214" i="2"/>
  <c r="EA215" i="2"/>
  <c r="DZ216" i="2"/>
  <c r="EA216" i="2"/>
  <c r="DZ217" i="2"/>
  <c r="EA217" i="2"/>
  <c r="DZ218" i="2"/>
  <c r="EA218" i="2"/>
  <c r="DZ219" i="2"/>
  <c r="EA219" i="2"/>
  <c r="DZ220" i="2"/>
  <c r="EA220" i="2"/>
  <c r="EA221" i="2"/>
  <c r="DZ222" i="2"/>
  <c r="EA222" i="2"/>
  <c r="DZ223" i="2"/>
  <c r="EA223" i="2"/>
  <c r="DZ224" i="2"/>
  <c r="EA224" i="2"/>
  <c r="DZ225" i="2"/>
  <c r="EA225" i="2"/>
  <c r="DZ226" i="2"/>
  <c r="EA226" i="2"/>
  <c r="EA227" i="2"/>
  <c r="DZ228" i="2"/>
  <c r="EA228" i="2"/>
  <c r="DZ229" i="2"/>
  <c r="EA229" i="2"/>
  <c r="DZ230" i="2"/>
  <c r="EA230" i="2"/>
  <c r="DZ231" i="2"/>
  <c r="EA231" i="2"/>
  <c r="DZ232" i="2"/>
  <c r="EA232" i="2"/>
  <c r="EA233" i="2"/>
  <c r="DZ234" i="2"/>
  <c r="EA234" i="2"/>
  <c r="DZ235" i="2"/>
  <c r="EA235" i="2"/>
  <c r="DZ236" i="2"/>
  <c r="EA236" i="2"/>
  <c r="DZ237" i="2"/>
  <c r="EA237" i="2"/>
  <c r="DZ238" i="2"/>
  <c r="EA238" i="2"/>
  <c r="EA239" i="2"/>
  <c r="DZ240" i="2"/>
  <c r="EA240" i="2"/>
  <c r="DZ241" i="2"/>
  <c r="EA241" i="2"/>
  <c r="DZ242" i="2"/>
  <c r="EA242" i="2"/>
  <c r="DZ243" i="2"/>
  <c r="EA243" i="2"/>
  <c r="DZ244" i="2"/>
  <c r="EA244" i="2"/>
  <c r="EA245" i="2"/>
  <c r="DZ246" i="2"/>
  <c r="EA246" i="2"/>
  <c r="DZ247" i="2"/>
  <c r="EA247" i="2"/>
  <c r="DZ248" i="2"/>
  <c r="EA248" i="2"/>
  <c r="DZ249" i="2"/>
  <c r="EA249" i="2"/>
  <c r="DZ250" i="2"/>
  <c r="EA250" i="2"/>
  <c r="EA251" i="2"/>
  <c r="DZ252" i="2"/>
  <c r="EA252" i="2"/>
  <c r="DZ253" i="2"/>
  <c r="EA253" i="2"/>
  <c r="DZ254" i="2"/>
  <c r="EA254" i="2"/>
  <c r="DZ255" i="2"/>
  <c r="EA255" i="2"/>
  <c r="DZ256" i="2"/>
  <c r="EA256" i="2"/>
  <c r="EA257" i="2"/>
  <c r="DZ258" i="2"/>
  <c r="EA258" i="2"/>
  <c r="DZ259" i="2"/>
  <c r="EA259" i="2"/>
  <c r="DZ260" i="2"/>
  <c r="EA260" i="2"/>
  <c r="DZ261" i="2"/>
  <c r="EA261" i="2"/>
  <c r="DZ262" i="2"/>
  <c r="EA262" i="2"/>
  <c r="EA263" i="2"/>
  <c r="DZ264" i="2"/>
  <c r="EA264" i="2"/>
  <c r="DZ265" i="2"/>
  <c r="EA265" i="2"/>
  <c r="DZ266" i="2"/>
  <c r="EA266" i="2"/>
  <c r="DZ267" i="2"/>
  <c r="EA267" i="2"/>
  <c r="DZ268" i="2"/>
  <c r="EA268" i="2"/>
  <c r="EA269" i="2"/>
  <c r="DZ270" i="2"/>
  <c r="EA270" i="2"/>
  <c r="DZ271" i="2"/>
  <c r="EA271" i="2"/>
  <c r="DZ272" i="2"/>
  <c r="EA272" i="2"/>
  <c r="DZ273" i="2"/>
  <c r="EA273" i="2"/>
  <c r="DZ274" i="2"/>
  <c r="EA274" i="2"/>
  <c r="EA275" i="2"/>
  <c r="DZ276" i="2"/>
  <c r="EA276" i="2"/>
  <c r="DZ277" i="2"/>
  <c r="EA277" i="2"/>
  <c r="DZ278" i="2"/>
  <c r="EA278" i="2"/>
  <c r="DZ279" i="2"/>
  <c r="EA279" i="2"/>
  <c r="DZ280" i="2"/>
  <c r="EA280" i="2"/>
  <c r="EA281" i="2"/>
  <c r="DZ282" i="2"/>
  <c r="EA282" i="2"/>
  <c r="DZ283" i="2"/>
  <c r="EA283" i="2"/>
  <c r="DZ284" i="2"/>
  <c r="EA284" i="2"/>
  <c r="DZ285" i="2"/>
  <c r="EA285" i="2"/>
  <c r="DZ286" i="2"/>
  <c r="EA286" i="2"/>
  <c r="EA287" i="2"/>
  <c r="DZ288" i="2"/>
  <c r="EA288" i="2"/>
  <c r="DZ289" i="2"/>
  <c r="EA289" i="2"/>
  <c r="DZ290" i="2"/>
  <c r="EA290" i="2"/>
  <c r="DZ291" i="2"/>
  <c r="EA291" i="2"/>
  <c r="DZ292" i="2"/>
  <c r="EA292" i="2"/>
  <c r="EA293" i="2"/>
  <c r="DZ294" i="2"/>
  <c r="EA294" i="2"/>
  <c r="DZ295" i="2"/>
  <c r="EA295" i="2"/>
  <c r="DZ296" i="2"/>
  <c r="EA296" i="2"/>
  <c r="DZ297" i="2"/>
  <c r="EA297" i="2"/>
  <c r="DZ298" i="2"/>
  <c r="EA298" i="2"/>
  <c r="EA299" i="2"/>
  <c r="DZ300" i="2"/>
  <c r="EA300" i="2"/>
  <c r="DZ301" i="2"/>
  <c r="EA301" i="2"/>
  <c r="DZ302" i="2"/>
  <c r="EA302" i="2"/>
  <c r="DZ303" i="2"/>
  <c r="EA303" i="2"/>
  <c r="DZ304" i="2"/>
  <c r="EA304" i="2"/>
  <c r="EA305" i="2"/>
  <c r="DZ306" i="2"/>
  <c r="EA306" i="2"/>
  <c r="DZ307" i="2"/>
  <c r="EA307" i="2"/>
  <c r="DZ308" i="2"/>
  <c r="EA308" i="2"/>
  <c r="DZ309" i="2"/>
  <c r="EA309" i="2"/>
  <c r="DZ310" i="2"/>
  <c r="EA310" i="2"/>
  <c r="EA311" i="2"/>
  <c r="DZ312" i="2"/>
  <c r="EA312" i="2"/>
  <c r="DZ313" i="2"/>
  <c r="EA313" i="2"/>
  <c r="DZ314" i="2"/>
  <c r="EA314" i="2"/>
  <c r="DZ315" i="2"/>
  <c r="EA315" i="2"/>
  <c r="DZ316" i="2"/>
  <c r="EA316" i="2"/>
  <c r="EA317" i="2"/>
  <c r="DZ318" i="2"/>
  <c r="EA318" i="2"/>
  <c r="DZ319" i="2"/>
  <c r="EA319" i="2"/>
  <c r="DZ320" i="2"/>
  <c r="EA320" i="2"/>
  <c r="DZ321" i="2"/>
  <c r="EA321" i="2"/>
  <c r="DZ322" i="2"/>
  <c r="EA322" i="2"/>
  <c r="EA323" i="2"/>
  <c r="DZ324" i="2"/>
  <c r="EA324" i="2"/>
  <c r="DZ325" i="2"/>
  <c r="EA325" i="2"/>
  <c r="DZ326" i="2"/>
  <c r="EA326" i="2"/>
  <c r="DZ327" i="2"/>
  <c r="EA327" i="2"/>
  <c r="DZ328" i="2"/>
  <c r="EA328" i="2"/>
  <c r="EA329" i="2"/>
  <c r="DZ330" i="2"/>
  <c r="EA330" i="2"/>
  <c r="DZ331" i="2"/>
  <c r="EA331" i="2"/>
  <c r="DZ332" i="2"/>
  <c r="EA332" i="2"/>
  <c r="DZ333" i="2"/>
  <c r="EA333" i="2"/>
  <c r="DZ334" i="2"/>
  <c r="EA334" i="2"/>
  <c r="EA335" i="2"/>
  <c r="DZ336" i="2"/>
  <c r="EA336" i="2"/>
  <c r="DZ337" i="2"/>
  <c r="EA337" i="2"/>
  <c r="DZ338" i="2"/>
  <c r="EA338" i="2"/>
  <c r="DZ339" i="2"/>
  <c r="EA339" i="2"/>
  <c r="DZ340" i="2"/>
  <c r="EA340" i="2"/>
  <c r="EA341" i="2"/>
  <c r="DZ342" i="2"/>
  <c r="EA342" i="2"/>
  <c r="DZ343" i="2"/>
  <c r="EA343" i="2"/>
  <c r="DZ344" i="2"/>
  <c r="EA344" i="2"/>
  <c r="DZ345" i="2"/>
  <c r="EA345" i="2"/>
  <c r="DZ346" i="2"/>
  <c r="EA346" i="2"/>
  <c r="EA347" i="2"/>
  <c r="DZ348" i="2"/>
  <c r="EA348" i="2"/>
  <c r="DZ349" i="2"/>
  <c r="EA349" i="2"/>
  <c r="DZ350" i="2"/>
  <c r="EA350" i="2"/>
  <c r="DZ351" i="2"/>
  <c r="EA351" i="2"/>
  <c r="DZ352" i="2"/>
  <c r="EA352" i="2"/>
  <c r="EA353" i="2"/>
  <c r="DZ354" i="2"/>
  <c r="EA354" i="2"/>
  <c r="DZ355" i="2"/>
  <c r="EA355" i="2"/>
  <c r="DZ356" i="2"/>
  <c r="EA356" i="2"/>
  <c r="DZ357" i="2"/>
  <c r="EA357" i="2"/>
  <c r="DZ358" i="2"/>
  <c r="EA358" i="2"/>
  <c r="EA359" i="2"/>
  <c r="DZ360" i="2"/>
  <c r="EA360" i="2"/>
  <c r="DZ361" i="2"/>
  <c r="EA361" i="2"/>
  <c r="DZ362" i="2"/>
  <c r="EA362" i="2"/>
  <c r="DZ363" i="2"/>
  <c r="EA363" i="2"/>
  <c r="DZ364" i="2"/>
  <c r="EA364" i="2"/>
  <c r="EA365" i="2"/>
  <c r="DZ366" i="2"/>
  <c r="EA366" i="2"/>
  <c r="DZ367" i="2"/>
  <c r="EA367" i="2"/>
  <c r="DZ368" i="2"/>
  <c r="EA368" i="2"/>
  <c r="DZ369" i="2"/>
  <c r="EA369" i="2"/>
  <c r="DZ370" i="2"/>
  <c r="EA370" i="2"/>
  <c r="EA371" i="2"/>
  <c r="DZ372" i="2"/>
  <c r="EA372" i="2"/>
  <c r="DZ373" i="2"/>
  <c r="EA373" i="2"/>
  <c r="DZ374" i="2"/>
  <c r="EA374" i="2"/>
  <c r="DZ375" i="2"/>
  <c r="EA375" i="2"/>
  <c r="DZ376" i="2"/>
  <c r="EA376" i="2"/>
  <c r="DZ377" i="2"/>
  <c r="EA377" i="2"/>
  <c r="DZ378" i="2"/>
  <c r="EA378" i="2"/>
  <c r="DZ379" i="2"/>
  <c r="EA379" i="2"/>
  <c r="DZ380" i="2"/>
  <c r="EA380" i="2"/>
  <c r="DZ381" i="2"/>
  <c r="EA381" i="2"/>
  <c r="DZ382" i="2"/>
  <c r="EA382" i="2"/>
  <c r="DZ383" i="2"/>
  <c r="EA383" i="2"/>
  <c r="DZ384" i="2"/>
  <c r="EA384" i="2"/>
  <c r="DZ385" i="2"/>
  <c r="EA385" i="2"/>
  <c r="DZ386" i="2"/>
  <c r="EA386" i="2"/>
  <c r="DZ387" i="2"/>
  <c r="EA387" i="2"/>
  <c r="DZ388" i="2"/>
  <c r="EA388" i="2"/>
  <c r="DZ389" i="2"/>
  <c r="EA389" i="2"/>
  <c r="DZ390" i="2"/>
  <c r="EA390" i="2"/>
  <c r="DZ391" i="2"/>
  <c r="EA391" i="2"/>
  <c r="DZ392" i="2"/>
  <c r="EA392" i="2"/>
  <c r="DZ393" i="2"/>
  <c r="EA393" i="2"/>
  <c r="DZ394" i="2"/>
  <c r="EA394" i="2"/>
  <c r="DZ395" i="2"/>
  <c r="EA395" i="2"/>
  <c r="DZ396" i="2"/>
  <c r="EA396" i="2"/>
  <c r="DZ397" i="2"/>
  <c r="EA397" i="2"/>
  <c r="DZ398" i="2"/>
  <c r="EA398" i="2"/>
  <c r="DZ399" i="2"/>
  <c r="EA399" i="2"/>
  <c r="DZ400" i="2"/>
  <c r="EA400" i="2"/>
  <c r="DZ401" i="2"/>
  <c r="EA401" i="2"/>
  <c r="DZ402" i="2"/>
  <c r="EA402" i="2"/>
  <c r="DZ403" i="2"/>
  <c r="EA403" i="2"/>
  <c r="DZ404" i="2"/>
  <c r="EA404" i="2"/>
  <c r="DZ405" i="2"/>
  <c r="EA405" i="2"/>
  <c r="DZ406" i="2"/>
  <c r="EA406" i="2"/>
  <c r="DZ407" i="2"/>
  <c r="EA407" i="2"/>
  <c r="DZ408" i="2"/>
  <c r="EA408" i="2"/>
  <c r="DZ409" i="2"/>
  <c r="EA409" i="2"/>
  <c r="DZ410" i="2"/>
  <c r="EA410" i="2"/>
  <c r="DZ411" i="2"/>
  <c r="EA411" i="2"/>
  <c r="DZ412" i="2"/>
  <c r="EA412" i="2"/>
  <c r="DZ413" i="2"/>
  <c r="EA413" i="2"/>
  <c r="DZ414" i="2"/>
  <c r="EA414" i="2"/>
  <c r="DZ415" i="2"/>
  <c r="EA415" i="2"/>
  <c r="DZ416" i="2"/>
  <c r="EA416" i="2"/>
  <c r="DZ417" i="2"/>
  <c r="EA417" i="2"/>
  <c r="DZ418" i="2"/>
  <c r="EA418" i="2"/>
  <c r="DZ419" i="2"/>
  <c r="EA419" i="2"/>
  <c r="DZ420" i="2"/>
  <c r="EA420" i="2"/>
  <c r="DZ421" i="2"/>
  <c r="EA421" i="2"/>
  <c r="DZ422" i="2"/>
  <c r="EA422" i="2"/>
  <c r="DZ423" i="2"/>
  <c r="EA423" i="2"/>
  <c r="DZ2" i="2"/>
  <c r="EA2" i="2"/>
  <c r="DZ3" i="2"/>
  <c r="EA3" i="2"/>
  <c r="DZ4" i="2"/>
  <c r="EA4" i="2"/>
  <c r="DZ5" i="2"/>
  <c r="EA5" i="2"/>
  <c r="DZ6" i="2"/>
  <c r="EA6" i="2"/>
  <c r="DZ7" i="2"/>
  <c r="EA7" i="2"/>
  <c r="DZ8" i="2"/>
  <c r="EA8" i="2"/>
  <c r="DZ9" i="2"/>
  <c r="EA9" i="2"/>
  <c r="DZ10" i="2"/>
  <c r="EA10" i="2"/>
  <c r="DZ11" i="2"/>
  <c r="EA11" i="2"/>
  <c r="DZ12" i="2"/>
  <c r="EA12" i="2"/>
  <c r="DZ13" i="2"/>
  <c r="EA13" i="2"/>
  <c r="DZ14" i="2"/>
  <c r="EA14" i="2"/>
  <c r="DZ15" i="2"/>
  <c r="EA15" i="2"/>
  <c r="DZ16" i="2"/>
  <c r="EA16" i="2"/>
  <c r="DZ17" i="2"/>
  <c r="EA17" i="2"/>
  <c r="DZ18" i="2"/>
  <c r="EA18" i="2"/>
  <c r="DZ19" i="2"/>
  <c r="EA19" i="2"/>
  <c r="DZ20" i="2"/>
  <c r="EA20" i="2"/>
  <c r="DZ21" i="2"/>
  <c r="EA21" i="2"/>
  <c r="DZ22" i="2"/>
  <c r="EA22" i="2"/>
  <c r="DZ23" i="2"/>
  <c r="EA23" i="2"/>
  <c r="DZ24" i="2"/>
  <c r="EA24" i="2"/>
  <c r="DZ25" i="2"/>
  <c r="EA25" i="2"/>
  <c r="DZ26" i="2"/>
  <c r="EA26" i="2"/>
  <c r="DZ27" i="2"/>
  <c r="EA27" i="2"/>
  <c r="DZ28" i="2"/>
  <c r="EA28" i="2"/>
  <c r="DZ29" i="2"/>
  <c r="EA29" i="2"/>
  <c r="DZ30" i="2"/>
  <c r="EA30" i="2"/>
  <c r="DZ31" i="2"/>
  <c r="EA31" i="2"/>
  <c r="DZ32" i="2"/>
  <c r="EA32" i="2"/>
  <c r="DZ33" i="2"/>
  <c r="EA33" i="2"/>
  <c r="DZ34" i="2"/>
  <c r="EA34" i="2"/>
  <c r="DZ35" i="2"/>
  <c r="EA35" i="2"/>
  <c r="DZ36" i="2"/>
  <c r="EA36" i="2"/>
  <c r="DZ37" i="2"/>
  <c r="EA37" i="2"/>
  <c r="DZ38" i="2"/>
  <c r="EA38" i="2"/>
  <c r="DZ39" i="2"/>
  <c r="EA39" i="2"/>
  <c r="DZ40" i="2"/>
  <c r="EA40" i="2"/>
  <c r="DZ41" i="2"/>
  <c r="EA41" i="2"/>
  <c r="DZ42" i="2"/>
  <c r="EA42" i="2"/>
  <c r="DZ43" i="2"/>
  <c r="EA43" i="2"/>
  <c r="DZ44" i="2"/>
  <c r="EA44" i="2"/>
  <c r="DZ45" i="2"/>
  <c r="EA45" i="2"/>
  <c r="DZ46" i="2"/>
  <c r="EA46" i="2"/>
  <c r="DZ47" i="2"/>
  <c r="EA47" i="2"/>
  <c r="DZ48" i="2"/>
  <c r="EA48" i="2"/>
  <c r="DZ49" i="2"/>
  <c r="EA49" i="2"/>
  <c r="DZ50" i="2"/>
  <c r="EA50" i="2"/>
  <c r="DZ51" i="2"/>
  <c r="EA51" i="2"/>
  <c r="DZ52" i="2"/>
  <c r="EA52" i="2"/>
  <c r="EA53" i="2"/>
  <c r="DZ53" i="2"/>
  <c r="DY53" i="2"/>
  <c r="DW3" i="2"/>
  <c r="DX3" i="2"/>
  <c r="DY3" i="2"/>
  <c r="DW4" i="2"/>
  <c r="DX4" i="2"/>
  <c r="DY4" i="2"/>
  <c r="DW5" i="2"/>
  <c r="DX5" i="2"/>
  <c r="DY5" i="2"/>
  <c r="DW6" i="2"/>
  <c r="DX6" i="2"/>
  <c r="DY6" i="2"/>
  <c r="DW7" i="2"/>
  <c r="DX7" i="2"/>
  <c r="DY7" i="2"/>
  <c r="DW8" i="2"/>
  <c r="DX8" i="2"/>
  <c r="DY8" i="2"/>
  <c r="DW9" i="2"/>
  <c r="DX9" i="2"/>
  <c r="DY9" i="2"/>
  <c r="DW10" i="2"/>
  <c r="DX10" i="2"/>
  <c r="DY10" i="2"/>
  <c r="DW11" i="2"/>
  <c r="DX11" i="2"/>
  <c r="DY11" i="2"/>
  <c r="DW12" i="2"/>
  <c r="DX12" i="2"/>
  <c r="DY12" i="2"/>
  <c r="DW13" i="2"/>
  <c r="DX13" i="2"/>
  <c r="DY13" i="2"/>
  <c r="DW14" i="2"/>
  <c r="DX14" i="2"/>
  <c r="DY14" i="2"/>
  <c r="DW15" i="2"/>
  <c r="DX15" i="2"/>
  <c r="DY15" i="2"/>
  <c r="DW16" i="2"/>
  <c r="DX16" i="2"/>
  <c r="DY16" i="2"/>
  <c r="DW17" i="2"/>
  <c r="DX17" i="2"/>
  <c r="DY17" i="2"/>
  <c r="DW18" i="2"/>
  <c r="DX18" i="2"/>
  <c r="DY18" i="2"/>
  <c r="DW19" i="2"/>
  <c r="DX19" i="2"/>
  <c r="DY19" i="2"/>
  <c r="DW20" i="2"/>
  <c r="DX20" i="2"/>
  <c r="DY20" i="2"/>
  <c r="DW21" i="2"/>
  <c r="DX21" i="2"/>
  <c r="DY21" i="2"/>
  <c r="DW22" i="2"/>
  <c r="DX22" i="2"/>
  <c r="DY22" i="2"/>
  <c r="DW23" i="2"/>
  <c r="DX23" i="2"/>
  <c r="DY23" i="2"/>
  <c r="DW24" i="2"/>
  <c r="DX24" i="2"/>
  <c r="DY24" i="2"/>
  <c r="DW25" i="2"/>
  <c r="DX25" i="2"/>
  <c r="DY25" i="2"/>
  <c r="DW26" i="2"/>
  <c r="DX26" i="2"/>
  <c r="DY26" i="2"/>
  <c r="DW27" i="2"/>
  <c r="DX27" i="2"/>
  <c r="DY27" i="2"/>
  <c r="DW28" i="2"/>
  <c r="DX28" i="2"/>
  <c r="DY28" i="2"/>
  <c r="DW29" i="2"/>
  <c r="DX29" i="2"/>
  <c r="DY29" i="2"/>
  <c r="DW30" i="2"/>
  <c r="DX30" i="2"/>
  <c r="DY30" i="2"/>
  <c r="DW31" i="2"/>
  <c r="DX31" i="2"/>
  <c r="DY31" i="2"/>
  <c r="DW32" i="2"/>
  <c r="DX32" i="2"/>
  <c r="DY32" i="2"/>
  <c r="DW33" i="2"/>
  <c r="DX33" i="2"/>
  <c r="DY33" i="2"/>
  <c r="DW34" i="2"/>
  <c r="DX34" i="2"/>
  <c r="DY34" i="2"/>
  <c r="DW35" i="2"/>
  <c r="DX35" i="2"/>
  <c r="DY35" i="2"/>
  <c r="DW36" i="2"/>
  <c r="DX36" i="2"/>
  <c r="DY36" i="2"/>
  <c r="DW37" i="2"/>
  <c r="DX37" i="2"/>
  <c r="DY37" i="2"/>
  <c r="DW38" i="2"/>
  <c r="DX38" i="2"/>
  <c r="DY38" i="2"/>
  <c r="DW39" i="2"/>
  <c r="DX39" i="2"/>
  <c r="DY39" i="2"/>
  <c r="DW40" i="2"/>
  <c r="DX40" i="2"/>
  <c r="DY40" i="2"/>
  <c r="DW41" i="2"/>
  <c r="DX41" i="2"/>
  <c r="DY41" i="2"/>
  <c r="DW42" i="2"/>
  <c r="DX42" i="2"/>
  <c r="DY42" i="2"/>
  <c r="DW43" i="2"/>
  <c r="DX43" i="2"/>
  <c r="DY43" i="2"/>
  <c r="DW44" i="2"/>
  <c r="DX44" i="2"/>
  <c r="DY44" i="2"/>
  <c r="DW45" i="2"/>
  <c r="DX45" i="2"/>
  <c r="DY45" i="2"/>
  <c r="DW46" i="2"/>
  <c r="DX46" i="2"/>
  <c r="DY46" i="2"/>
  <c r="DW47" i="2"/>
  <c r="DX47" i="2"/>
  <c r="DY47" i="2"/>
  <c r="DW48" i="2"/>
  <c r="DX48" i="2"/>
  <c r="DY48" i="2"/>
  <c r="DW49" i="2"/>
  <c r="DX49" i="2"/>
  <c r="DY49" i="2"/>
  <c r="DW50" i="2"/>
  <c r="DX50" i="2"/>
  <c r="DY50" i="2"/>
  <c r="DW51" i="2"/>
  <c r="DX51" i="2"/>
  <c r="DY51" i="2"/>
  <c r="DW52" i="2"/>
  <c r="DX52" i="2"/>
  <c r="DY52" i="2"/>
  <c r="DW53" i="2"/>
  <c r="DX53" i="2"/>
  <c r="DW54" i="2"/>
  <c r="DX54" i="2"/>
  <c r="DY54" i="2"/>
  <c r="DW55" i="2"/>
  <c r="DX55" i="2"/>
  <c r="DY55" i="2"/>
  <c r="DW56" i="2"/>
  <c r="DX56" i="2"/>
  <c r="DY56" i="2"/>
  <c r="DW57" i="2"/>
  <c r="DX57" i="2"/>
  <c r="DY57" i="2"/>
  <c r="DW58" i="2"/>
  <c r="DX58" i="2"/>
  <c r="DY58" i="2"/>
  <c r="DW59" i="2"/>
  <c r="DX59" i="2"/>
  <c r="DY59" i="2"/>
  <c r="DW60" i="2"/>
  <c r="DX60" i="2"/>
  <c r="DY60" i="2"/>
  <c r="DW61" i="2"/>
  <c r="DX61" i="2"/>
  <c r="DY61" i="2"/>
  <c r="DW62" i="2"/>
  <c r="DX62" i="2"/>
  <c r="DY62" i="2"/>
  <c r="DW63" i="2"/>
  <c r="DX63" i="2"/>
  <c r="DY63" i="2"/>
  <c r="DW64" i="2"/>
  <c r="DX64" i="2"/>
  <c r="DY64" i="2"/>
  <c r="DW65" i="2"/>
  <c r="DX65" i="2"/>
  <c r="DY65" i="2"/>
  <c r="DW66" i="2"/>
  <c r="DX66" i="2"/>
  <c r="DY66" i="2"/>
  <c r="DW67" i="2"/>
  <c r="DX67" i="2"/>
  <c r="DY67" i="2"/>
  <c r="DW68" i="2"/>
  <c r="DX68" i="2"/>
  <c r="DY68" i="2"/>
  <c r="DW69" i="2"/>
  <c r="DX69" i="2"/>
  <c r="DY69" i="2"/>
  <c r="DW70" i="2"/>
  <c r="DX70" i="2"/>
  <c r="DY70" i="2"/>
  <c r="DW71" i="2"/>
  <c r="DX71" i="2"/>
  <c r="DY71" i="2"/>
  <c r="DW72" i="2"/>
  <c r="DX72" i="2"/>
  <c r="DY72" i="2"/>
  <c r="DW73" i="2"/>
  <c r="DX73" i="2"/>
  <c r="DY73" i="2"/>
  <c r="DW74" i="2"/>
  <c r="DX74" i="2"/>
  <c r="DY74" i="2"/>
  <c r="DW75" i="2"/>
  <c r="DX75" i="2"/>
  <c r="DY75" i="2"/>
  <c r="DW76" i="2"/>
  <c r="DX76" i="2"/>
  <c r="DY76" i="2"/>
  <c r="DW77" i="2"/>
  <c r="DX77" i="2"/>
  <c r="DY77" i="2"/>
  <c r="DW78" i="2"/>
  <c r="DX78" i="2"/>
  <c r="DY78" i="2"/>
  <c r="DW79" i="2"/>
  <c r="DX79" i="2"/>
  <c r="DY79" i="2"/>
  <c r="DW80" i="2"/>
  <c r="DX80" i="2"/>
  <c r="DY80" i="2"/>
  <c r="DW81" i="2"/>
  <c r="DX81" i="2"/>
  <c r="DY81" i="2"/>
  <c r="DW82" i="2"/>
  <c r="DX82" i="2"/>
  <c r="DY82" i="2"/>
  <c r="DW83" i="2"/>
  <c r="DX83" i="2"/>
  <c r="DY83" i="2"/>
  <c r="DW84" i="2"/>
  <c r="DX84" i="2"/>
  <c r="DY84" i="2"/>
  <c r="DW85" i="2"/>
  <c r="DX85" i="2"/>
  <c r="DY85" i="2"/>
  <c r="DW86" i="2"/>
  <c r="DX86" i="2"/>
  <c r="DY86" i="2"/>
  <c r="DW87" i="2"/>
  <c r="DX87" i="2"/>
  <c r="DY87" i="2"/>
  <c r="DW88" i="2"/>
  <c r="DX88" i="2"/>
  <c r="DY88" i="2"/>
  <c r="DW89" i="2"/>
  <c r="DX89" i="2"/>
  <c r="DY89" i="2"/>
  <c r="DW90" i="2"/>
  <c r="DX90" i="2"/>
  <c r="DY90" i="2"/>
  <c r="DW91" i="2"/>
  <c r="DX91" i="2"/>
  <c r="DY91" i="2"/>
  <c r="DW92" i="2"/>
  <c r="DX92" i="2"/>
  <c r="DY92" i="2"/>
  <c r="DW93" i="2"/>
  <c r="DX93" i="2"/>
  <c r="DY93" i="2"/>
  <c r="DW94" i="2"/>
  <c r="DX94" i="2"/>
  <c r="DY94" i="2"/>
  <c r="DW95" i="2"/>
  <c r="DX95" i="2"/>
  <c r="DY95" i="2"/>
  <c r="DW96" i="2"/>
  <c r="DX96" i="2"/>
  <c r="DY96" i="2"/>
  <c r="DW97" i="2"/>
  <c r="DX97" i="2"/>
  <c r="DY97" i="2"/>
  <c r="DW98" i="2"/>
  <c r="DX98" i="2"/>
  <c r="DY98" i="2"/>
  <c r="DW99" i="2"/>
  <c r="DX99" i="2"/>
  <c r="DY99" i="2"/>
  <c r="DW100" i="2"/>
  <c r="DX100" i="2"/>
  <c r="DY100" i="2"/>
  <c r="DW101" i="2"/>
  <c r="DX101" i="2"/>
  <c r="DY101" i="2"/>
  <c r="DW102" i="2"/>
  <c r="DX102" i="2"/>
  <c r="DY102" i="2"/>
  <c r="DW103" i="2"/>
  <c r="DX103" i="2"/>
  <c r="DY103" i="2"/>
  <c r="DW104" i="2"/>
  <c r="DX104" i="2"/>
  <c r="DY104" i="2"/>
  <c r="DW105" i="2"/>
  <c r="DX105" i="2"/>
  <c r="DY105" i="2"/>
  <c r="DW106" i="2"/>
  <c r="DX106" i="2"/>
  <c r="DY106" i="2"/>
  <c r="DW107" i="2"/>
  <c r="DX107" i="2"/>
  <c r="DY107" i="2"/>
  <c r="DW108" i="2"/>
  <c r="DX108" i="2"/>
  <c r="DY108" i="2"/>
  <c r="DW109" i="2"/>
  <c r="DX109" i="2"/>
  <c r="DY109" i="2"/>
  <c r="DW110" i="2"/>
  <c r="DX110" i="2"/>
  <c r="DY110" i="2"/>
  <c r="DW111" i="2"/>
  <c r="DX111" i="2"/>
  <c r="DY111" i="2"/>
  <c r="DW112" i="2"/>
  <c r="DX112" i="2"/>
  <c r="DY112" i="2"/>
  <c r="DW113" i="2"/>
  <c r="DX113" i="2"/>
  <c r="DY113" i="2"/>
  <c r="DW114" i="2"/>
  <c r="DX114" i="2"/>
  <c r="DY114" i="2"/>
  <c r="DW115" i="2"/>
  <c r="DX115" i="2"/>
  <c r="DY115" i="2"/>
  <c r="DW116" i="2"/>
  <c r="DX116" i="2"/>
  <c r="DY116" i="2"/>
  <c r="DW117" i="2"/>
  <c r="DX117" i="2"/>
  <c r="DY117" i="2"/>
  <c r="DW118" i="2"/>
  <c r="DX118" i="2"/>
  <c r="DY118" i="2"/>
  <c r="DW119" i="2"/>
  <c r="DX119" i="2"/>
  <c r="DY119" i="2"/>
  <c r="DW120" i="2"/>
  <c r="DX120" i="2"/>
  <c r="DY120" i="2"/>
  <c r="DW121" i="2"/>
  <c r="DX121" i="2"/>
  <c r="DY121" i="2"/>
  <c r="DW122" i="2"/>
  <c r="DX122" i="2"/>
  <c r="DY122" i="2"/>
  <c r="DW123" i="2"/>
  <c r="DX123" i="2"/>
  <c r="DY123" i="2"/>
  <c r="DW124" i="2"/>
  <c r="DX124" i="2"/>
  <c r="DY124" i="2"/>
  <c r="DW125" i="2"/>
  <c r="DX125" i="2"/>
  <c r="DY125" i="2"/>
  <c r="DW126" i="2"/>
  <c r="DX126" i="2"/>
  <c r="DY126" i="2"/>
  <c r="DW127" i="2"/>
  <c r="DX127" i="2"/>
  <c r="DY127" i="2"/>
  <c r="DW128" i="2"/>
  <c r="DX128" i="2"/>
  <c r="DY128" i="2"/>
  <c r="DW129" i="2"/>
  <c r="DX129" i="2"/>
  <c r="DY129" i="2"/>
  <c r="DW130" i="2"/>
  <c r="DX130" i="2"/>
  <c r="DY130" i="2"/>
  <c r="DW131" i="2"/>
  <c r="DX131" i="2"/>
  <c r="DY131" i="2"/>
  <c r="DW132" i="2"/>
  <c r="DX132" i="2"/>
  <c r="DY132" i="2"/>
  <c r="DW133" i="2"/>
  <c r="DX133" i="2"/>
  <c r="DY133" i="2"/>
  <c r="DW134" i="2"/>
  <c r="DX134" i="2"/>
  <c r="DY134" i="2"/>
  <c r="DW135" i="2"/>
  <c r="DX135" i="2"/>
  <c r="DY135" i="2"/>
  <c r="DW136" i="2"/>
  <c r="DX136" i="2"/>
  <c r="DY136" i="2"/>
  <c r="DW137" i="2"/>
  <c r="DX137" i="2"/>
  <c r="DY137" i="2"/>
  <c r="DW138" i="2"/>
  <c r="DX138" i="2"/>
  <c r="DY138" i="2"/>
  <c r="DW139" i="2"/>
  <c r="DX139" i="2"/>
  <c r="DY139" i="2"/>
  <c r="DW140" i="2"/>
  <c r="DX140" i="2"/>
  <c r="DY140" i="2"/>
  <c r="DW141" i="2"/>
  <c r="DX141" i="2"/>
  <c r="DY141" i="2"/>
  <c r="DW142" i="2"/>
  <c r="DX142" i="2"/>
  <c r="DY142" i="2"/>
  <c r="DW143" i="2"/>
  <c r="DX143" i="2"/>
  <c r="DY143" i="2"/>
  <c r="DW144" i="2"/>
  <c r="DX144" i="2"/>
  <c r="DY144" i="2"/>
  <c r="DW145" i="2"/>
  <c r="DX145" i="2"/>
  <c r="DY145" i="2"/>
  <c r="DW146" i="2"/>
  <c r="DX146" i="2"/>
  <c r="DY146" i="2"/>
  <c r="DW147" i="2"/>
  <c r="DX147" i="2"/>
  <c r="DY147" i="2"/>
  <c r="DW148" i="2"/>
  <c r="DX148" i="2"/>
  <c r="DY148" i="2"/>
  <c r="DW149" i="2"/>
  <c r="DX149" i="2"/>
  <c r="DY149" i="2"/>
  <c r="DW150" i="2"/>
  <c r="DW151" i="2"/>
  <c r="DX151" i="2"/>
  <c r="DY151" i="2"/>
  <c r="DW152" i="2"/>
  <c r="DX152" i="2"/>
  <c r="DY152" i="2"/>
  <c r="DW153" i="2"/>
  <c r="DX153" i="2"/>
  <c r="DY153" i="2"/>
  <c r="DW154" i="2"/>
  <c r="DX154" i="2"/>
  <c r="DY154" i="2"/>
  <c r="DW155" i="2"/>
  <c r="DX155" i="2"/>
  <c r="DY155" i="2"/>
  <c r="DW156" i="2"/>
  <c r="DX156" i="2"/>
  <c r="DY156" i="2"/>
  <c r="DW157" i="2"/>
  <c r="DX157" i="2"/>
  <c r="DY157" i="2"/>
  <c r="DW158" i="2"/>
  <c r="DX158" i="2"/>
  <c r="DY158" i="2"/>
  <c r="DW159" i="2"/>
  <c r="DX159" i="2"/>
  <c r="DY159" i="2"/>
  <c r="DW160" i="2"/>
  <c r="DX160" i="2"/>
  <c r="DY160" i="2"/>
  <c r="DW161" i="2"/>
  <c r="DX161" i="2"/>
  <c r="DY161" i="2"/>
  <c r="DW162" i="2"/>
  <c r="DX162" i="2"/>
  <c r="DY162" i="2"/>
  <c r="DW163" i="2"/>
  <c r="DX163" i="2"/>
  <c r="DY163" i="2"/>
  <c r="DW164" i="2"/>
  <c r="DX164" i="2"/>
  <c r="DY164" i="2"/>
  <c r="DW165" i="2"/>
  <c r="DX165" i="2"/>
  <c r="DY165" i="2"/>
  <c r="DW166" i="2"/>
  <c r="DX166" i="2"/>
  <c r="DY166" i="2"/>
  <c r="DW167" i="2"/>
  <c r="DX167" i="2"/>
  <c r="DY167" i="2"/>
  <c r="DW168" i="2"/>
  <c r="DX168" i="2"/>
  <c r="DY168" i="2"/>
  <c r="DW169" i="2"/>
  <c r="DX169" i="2"/>
  <c r="DY169" i="2"/>
  <c r="DW170" i="2"/>
  <c r="DX170" i="2"/>
  <c r="DY170" i="2"/>
  <c r="DW171" i="2"/>
  <c r="DX171" i="2"/>
  <c r="DY171" i="2"/>
  <c r="DW172" i="2"/>
  <c r="DX172" i="2"/>
  <c r="DY172" i="2"/>
  <c r="DW173" i="2"/>
  <c r="DX173" i="2"/>
  <c r="DY173" i="2"/>
  <c r="DW174" i="2"/>
  <c r="DX174" i="2"/>
  <c r="DY174" i="2"/>
  <c r="DW175" i="2"/>
  <c r="DX175" i="2"/>
  <c r="DY175" i="2"/>
  <c r="DW176" i="2"/>
  <c r="DX176" i="2"/>
  <c r="DY176" i="2"/>
  <c r="DW177" i="2"/>
  <c r="DX177" i="2"/>
  <c r="DY177" i="2"/>
  <c r="DW178" i="2"/>
  <c r="DX178" i="2"/>
  <c r="DY178" i="2"/>
  <c r="DW179" i="2"/>
  <c r="DX179" i="2"/>
  <c r="DY179" i="2"/>
  <c r="DW180" i="2"/>
  <c r="DX180" i="2"/>
  <c r="DY180" i="2"/>
  <c r="DW181" i="2"/>
  <c r="DX181" i="2"/>
  <c r="DY181" i="2"/>
  <c r="DW182" i="2"/>
  <c r="DX182" i="2"/>
  <c r="DY182" i="2"/>
  <c r="DW183" i="2"/>
  <c r="DX183" i="2"/>
  <c r="DY183" i="2"/>
  <c r="DW184" i="2"/>
  <c r="DX184" i="2"/>
  <c r="DY184" i="2"/>
  <c r="DW185" i="2"/>
  <c r="DX185" i="2"/>
  <c r="DY185" i="2"/>
  <c r="DW186" i="2"/>
  <c r="DX186" i="2"/>
  <c r="DY186" i="2"/>
  <c r="DW187" i="2"/>
  <c r="DX187" i="2"/>
  <c r="DY187" i="2"/>
  <c r="DW188" i="2"/>
  <c r="DX188" i="2"/>
  <c r="DY188" i="2"/>
  <c r="DW189" i="2"/>
  <c r="DX189" i="2"/>
  <c r="DY189" i="2"/>
  <c r="DW190" i="2"/>
  <c r="DX190" i="2"/>
  <c r="DY190" i="2"/>
  <c r="DW191" i="2"/>
  <c r="DX191" i="2"/>
  <c r="DY191" i="2"/>
  <c r="DW192" i="2"/>
  <c r="DX192" i="2"/>
  <c r="DY192" i="2"/>
  <c r="DW193" i="2"/>
  <c r="DX193" i="2"/>
  <c r="DY193" i="2"/>
  <c r="DW194" i="2"/>
  <c r="DX194" i="2"/>
  <c r="DY194" i="2"/>
  <c r="DW195" i="2"/>
  <c r="DX195" i="2"/>
  <c r="DY195" i="2"/>
  <c r="DW196" i="2"/>
  <c r="DX196" i="2"/>
  <c r="DY196" i="2"/>
  <c r="DW197" i="2"/>
  <c r="DX197" i="2"/>
  <c r="DY197" i="2"/>
  <c r="DW198" i="2"/>
  <c r="DX198" i="2"/>
  <c r="DY198" i="2"/>
  <c r="DW199" i="2"/>
  <c r="DX199" i="2"/>
  <c r="DY199" i="2"/>
  <c r="DW200" i="2"/>
  <c r="DX200" i="2"/>
  <c r="DY200" i="2"/>
  <c r="DW201" i="2"/>
  <c r="DX201" i="2"/>
  <c r="DY201" i="2"/>
  <c r="DW202" i="2"/>
  <c r="DX202" i="2"/>
  <c r="DY202" i="2"/>
  <c r="DW203" i="2"/>
  <c r="DX203" i="2"/>
  <c r="DY203" i="2"/>
  <c r="DW204" i="2"/>
  <c r="DX204" i="2"/>
  <c r="DY204" i="2"/>
  <c r="DW205" i="2"/>
  <c r="DX205" i="2"/>
  <c r="DY205" i="2"/>
  <c r="DW206" i="2"/>
  <c r="DX206" i="2"/>
  <c r="DY206" i="2"/>
  <c r="DW207" i="2"/>
  <c r="DX207" i="2"/>
  <c r="DY207" i="2"/>
  <c r="DW208" i="2"/>
  <c r="DX208" i="2"/>
  <c r="DY208" i="2"/>
  <c r="DW209" i="2"/>
  <c r="DX209" i="2"/>
  <c r="DY209" i="2"/>
  <c r="DW210" i="2"/>
  <c r="DX210" i="2"/>
  <c r="DY210" i="2"/>
  <c r="DW211" i="2"/>
  <c r="DX211" i="2"/>
  <c r="DY211" i="2"/>
  <c r="DW212" i="2"/>
  <c r="DX212" i="2"/>
  <c r="DY212" i="2"/>
  <c r="DW213" i="2"/>
  <c r="DX213" i="2"/>
  <c r="DY213" i="2"/>
  <c r="DW214" i="2"/>
  <c r="DX214" i="2"/>
  <c r="DY214" i="2"/>
  <c r="DW215" i="2"/>
  <c r="DX215" i="2"/>
  <c r="DY215" i="2"/>
  <c r="DW216" i="2"/>
  <c r="DX216" i="2"/>
  <c r="DY216" i="2"/>
  <c r="DW217" i="2"/>
  <c r="DX217" i="2"/>
  <c r="DY217" i="2"/>
  <c r="DW218" i="2"/>
  <c r="DX218" i="2"/>
  <c r="DY218" i="2"/>
  <c r="DW219" i="2"/>
  <c r="DX219" i="2"/>
  <c r="DY219" i="2"/>
  <c r="DW220" i="2"/>
  <c r="DX220" i="2"/>
  <c r="DY220" i="2"/>
  <c r="DW221" i="2"/>
  <c r="DX221" i="2"/>
  <c r="DY221" i="2"/>
  <c r="DW222" i="2"/>
  <c r="DX222" i="2"/>
  <c r="DY222" i="2"/>
  <c r="DW223" i="2"/>
  <c r="DX223" i="2"/>
  <c r="DY223" i="2"/>
  <c r="DW224" i="2"/>
  <c r="DX224" i="2"/>
  <c r="DY224" i="2"/>
  <c r="DW225" i="2"/>
  <c r="DX225" i="2"/>
  <c r="DY225" i="2"/>
  <c r="DW226" i="2"/>
  <c r="DX226" i="2"/>
  <c r="DY226" i="2"/>
  <c r="DW227" i="2"/>
  <c r="DX227" i="2"/>
  <c r="DY227" i="2"/>
  <c r="DW228" i="2"/>
  <c r="DX228" i="2"/>
  <c r="DY228" i="2"/>
  <c r="DW229" i="2"/>
  <c r="DX229" i="2"/>
  <c r="DY229" i="2"/>
  <c r="DW230" i="2"/>
  <c r="DX230" i="2"/>
  <c r="DY230" i="2"/>
  <c r="DW231" i="2"/>
  <c r="DX231" i="2"/>
  <c r="DY231" i="2"/>
  <c r="DW232" i="2"/>
  <c r="DX232" i="2"/>
  <c r="DY232" i="2"/>
  <c r="DW233" i="2"/>
  <c r="DX233" i="2"/>
  <c r="DY233" i="2"/>
  <c r="DW234" i="2"/>
  <c r="DX234" i="2"/>
  <c r="DY234" i="2"/>
  <c r="DW235" i="2"/>
  <c r="DX235" i="2"/>
  <c r="DY235" i="2"/>
  <c r="DW236" i="2"/>
  <c r="DX236" i="2"/>
  <c r="DY236" i="2"/>
  <c r="DW237" i="2"/>
  <c r="DX237" i="2"/>
  <c r="DY237" i="2"/>
  <c r="DW238" i="2"/>
  <c r="DX238" i="2"/>
  <c r="DY238" i="2"/>
  <c r="DW239" i="2"/>
  <c r="DX239" i="2"/>
  <c r="DY239" i="2"/>
  <c r="DW240" i="2"/>
  <c r="DX240" i="2"/>
  <c r="DY240" i="2"/>
  <c r="DW241" i="2"/>
  <c r="DX241" i="2"/>
  <c r="DY241" i="2"/>
  <c r="DW242" i="2"/>
  <c r="DX242" i="2"/>
  <c r="DY242" i="2"/>
  <c r="DW243" i="2"/>
  <c r="DX243" i="2"/>
  <c r="DY243" i="2"/>
  <c r="DW244" i="2"/>
  <c r="DX244" i="2"/>
  <c r="DY244" i="2"/>
  <c r="DW245" i="2"/>
  <c r="DX245" i="2"/>
  <c r="DY245" i="2"/>
  <c r="DW246" i="2"/>
  <c r="DX246" i="2"/>
  <c r="DY246" i="2"/>
  <c r="DW247" i="2"/>
  <c r="DX247" i="2"/>
  <c r="DY247" i="2"/>
  <c r="DW248" i="2"/>
  <c r="DX248" i="2"/>
  <c r="DY248" i="2"/>
  <c r="DW249" i="2"/>
  <c r="DX249" i="2"/>
  <c r="DY249" i="2"/>
  <c r="DW250" i="2"/>
  <c r="DX250" i="2"/>
  <c r="DY250" i="2"/>
  <c r="DW251" i="2"/>
  <c r="DX251" i="2"/>
  <c r="DY251" i="2"/>
  <c r="DW252" i="2"/>
  <c r="DX252" i="2"/>
  <c r="DY252" i="2"/>
  <c r="DW253" i="2"/>
  <c r="DX253" i="2"/>
  <c r="DY253" i="2"/>
  <c r="DW254" i="2"/>
  <c r="DX254" i="2"/>
  <c r="DY254" i="2"/>
  <c r="DW255" i="2"/>
  <c r="DX255" i="2"/>
  <c r="DY255" i="2"/>
  <c r="DW256" i="2"/>
  <c r="DX256" i="2"/>
  <c r="DY256" i="2"/>
  <c r="DW257" i="2"/>
  <c r="DX257" i="2"/>
  <c r="DY257" i="2"/>
  <c r="DW258" i="2"/>
  <c r="DX258" i="2"/>
  <c r="DY258" i="2"/>
  <c r="DW259" i="2"/>
  <c r="DX259" i="2"/>
  <c r="DY259" i="2"/>
  <c r="DW260" i="2"/>
  <c r="DX260" i="2"/>
  <c r="DY260" i="2"/>
  <c r="DW261" i="2"/>
  <c r="DX261" i="2"/>
  <c r="DY261" i="2"/>
  <c r="DW262" i="2"/>
  <c r="DX262" i="2"/>
  <c r="DY262" i="2"/>
  <c r="DW263" i="2"/>
  <c r="DX263" i="2"/>
  <c r="DY263" i="2"/>
  <c r="DW264" i="2"/>
  <c r="DX264" i="2"/>
  <c r="DY264" i="2"/>
  <c r="DW265" i="2"/>
  <c r="DX265" i="2"/>
  <c r="DY265" i="2"/>
  <c r="DW266" i="2"/>
  <c r="DX266" i="2"/>
  <c r="DY266" i="2"/>
  <c r="DW267" i="2"/>
  <c r="DX267" i="2"/>
  <c r="DY267" i="2"/>
  <c r="DW268" i="2"/>
  <c r="DX268" i="2"/>
  <c r="DY268" i="2"/>
  <c r="DW269" i="2"/>
  <c r="DX269" i="2"/>
  <c r="DY269" i="2"/>
  <c r="DW270" i="2"/>
  <c r="DX270" i="2"/>
  <c r="DY270" i="2"/>
  <c r="DW271" i="2"/>
  <c r="DX271" i="2"/>
  <c r="DY271" i="2"/>
  <c r="DW272" i="2"/>
  <c r="DX272" i="2"/>
  <c r="DY272" i="2"/>
  <c r="DW273" i="2"/>
  <c r="DX273" i="2"/>
  <c r="DY273" i="2"/>
  <c r="DW274" i="2"/>
  <c r="DX274" i="2"/>
  <c r="DY274" i="2"/>
  <c r="DW275" i="2"/>
  <c r="DX275" i="2"/>
  <c r="DY275" i="2"/>
  <c r="DW276" i="2"/>
  <c r="DX276" i="2"/>
  <c r="DY276" i="2"/>
  <c r="DW277" i="2"/>
  <c r="DX277" i="2"/>
  <c r="DY277" i="2"/>
  <c r="DW278" i="2"/>
  <c r="DX278" i="2"/>
  <c r="DY278" i="2"/>
  <c r="DW279" i="2"/>
  <c r="DX279" i="2"/>
  <c r="DY279" i="2"/>
  <c r="DW280" i="2"/>
  <c r="DX280" i="2"/>
  <c r="DY280" i="2"/>
  <c r="DW281" i="2"/>
  <c r="DX281" i="2"/>
  <c r="DY281" i="2"/>
  <c r="DW282" i="2"/>
  <c r="DX282" i="2"/>
  <c r="DY282" i="2"/>
  <c r="DW283" i="2"/>
  <c r="DX283" i="2"/>
  <c r="DY283" i="2"/>
  <c r="DW284" i="2"/>
  <c r="DX284" i="2"/>
  <c r="DY284" i="2"/>
  <c r="DW285" i="2"/>
  <c r="DX285" i="2"/>
  <c r="DY285" i="2"/>
  <c r="DW286" i="2"/>
  <c r="DX286" i="2"/>
  <c r="DY286" i="2"/>
  <c r="DW287" i="2"/>
  <c r="DX287" i="2"/>
  <c r="DY287" i="2"/>
  <c r="DW288" i="2"/>
  <c r="DX288" i="2"/>
  <c r="DY288" i="2"/>
  <c r="DW289" i="2"/>
  <c r="DX289" i="2"/>
  <c r="DY289" i="2"/>
  <c r="DW290" i="2"/>
  <c r="DX290" i="2"/>
  <c r="DY290" i="2"/>
  <c r="DW291" i="2"/>
  <c r="DX291" i="2"/>
  <c r="DY291" i="2"/>
  <c r="DW292" i="2"/>
  <c r="DX292" i="2"/>
  <c r="DY292" i="2"/>
  <c r="DW293" i="2"/>
  <c r="DX293" i="2"/>
  <c r="DY293" i="2"/>
  <c r="DW294" i="2"/>
  <c r="DX294" i="2"/>
  <c r="DY294" i="2"/>
  <c r="DW295" i="2"/>
  <c r="DX295" i="2"/>
  <c r="DY295" i="2"/>
  <c r="DW296" i="2"/>
  <c r="DX296" i="2"/>
  <c r="DY296" i="2"/>
  <c r="DW297" i="2"/>
  <c r="DX297" i="2"/>
  <c r="DY297" i="2"/>
  <c r="DW298" i="2"/>
  <c r="DX298" i="2"/>
  <c r="DY298" i="2"/>
  <c r="DW299" i="2"/>
  <c r="DX299" i="2"/>
  <c r="DY299" i="2"/>
  <c r="DW300" i="2"/>
  <c r="DX300" i="2"/>
  <c r="DY300" i="2"/>
  <c r="DW301" i="2"/>
  <c r="DX301" i="2"/>
  <c r="DY301" i="2"/>
  <c r="DW302" i="2"/>
  <c r="DX302" i="2"/>
  <c r="DY302" i="2"/>
  <c r="DW303" i="2"/>
  <c r="DX303" i="2"/>
  <c r="DY303" i="2"/>
  <c r="DW304" i="2"/>
  <c r="DX304" i="2"/>
  <c r="DY304" i="2"/>
  <c r="DW305" i="2"/>
  <c r="DX305" i="2"/>
  <c r="DY305" i="2"/>
  <c r="DW306" i="2"/>
  <c r="DX306" i="2"/>
  <c r="DY306" i="2"/>
  <c r="DW307" i="2"/>
  <c r="DX307" i="2"/>
  <c r="DY307" i="2"/>
  <c r="DW308" i="2"/>
  <c r="DX308" i="2"/>
  <c r="DY308" i="2"/>
  <c r="DW309" i="2"/>
  <c r="DX309" i="2"/>
  <c r="DY309" i="2"/>
  <c r="DW310" i="2"/>
  <c r="DX310" i="2"/>
  <c r="DY310" i="2"/>
  <c r="DW311" i="2"/>
  <c r="DX311" i="2"/>
  <c r="DY311" i="2"/>
  <c r="DW312" i="2"/>
  <c r="DX312" i="2"/>
  <c r="DY312" i="2"/>
  <c r="DW313" i="2"/>
  <c r="DX313" i="2"/>
  <c r="DY313" i="2"/>
  <c r="DW314" i="2"/>
  <c r="DX314" i="2"/>
  <c r="DY314" i="2"/>
  <c r="DW315" i="2"/>
  <c r="DX315" i="2"/>
  <c r="DY315" i="2"/>
  <c r="DW316" i="2"/>
  <c r="DX316" i="2"/>
  <c r="DY316" i="2"/>
  <c r="DW317" i="2"/>
  <c r="DX317" i="2"/>
  <c r="DY317" i="2"/>
  <c r="DW318" i="2"/>
  <c r="DX318" i="2"/>
  <c r="DY318" i="2"/>
  <c r="DW319" i="2"/>
  <c r="DX319" i="2"/>
  <c r="DY319" i="2"/>
  <c r="DW320" i="2"/>
  <c r="DX320" i="2"/>
  <c r="DY320" i="2"/>
  <c r="DW321" i="2"/>
  <c r="DX321" i="2"/>
  <c r="DY321" i="2"/>
  <c r="DW322" i="2"/>
  <c r="DX322" i="2"/>
  <c r="DY322" i="2"/>
  <c r="DW323" i="2"/>
  <c r="DX323" i="2"/>
  <c r="DY323" i="2"/>
  <c r="DW324" i="2"/>
  <c r="DX324" i="2"/>
  <c r="DY324" i="2"/>
  <c r="DW325" i="2"/>
  <c r="DX325" i="2"/>
  <c r="DY325" i="2"/>
  <c r="DW326" i="2"/>
  <c r="DX326" i="2"/>
  <c r="DY326" i="2"/>
  <c r="DW327" i="2"/>
  <c r="DX327" i="2"/>
  <c r="DY327" i="2"/>
  <c r="DW328" i="2"/>
  <c r="DX328" i="2"/>
  <c r="DY328" i="2"/>
  <c r="DW329" i="2"/>
  <c r="DX329" i="2"/>
  <c r="DY329" i="2"/>
  <c r="DW330" i="2"/>
  <c r="DX330" i="2"/>
  <c r="DY330" i="2"/>
  <c r="DW331" i="2"/>
  <c r="DX331" i="2"/>
  <c r="DY331" i="2"/>
  <c r="DW332" i="2"/>
  <c r="DX332" i="2"/>
  <c r="DY332" i="2"/>
  <c r="DW333" i="2"/>
  <c r="DX333" i="2"/>
  <c r="DY333" i="2"/>
  <c r="DW334" i="2"/>
  <c r="DX334" i="2"/>
  <c r="DY334" i="2"/>
  <c r="DW335" i="2"/>
  <c r="DX335" i="2"/>
  <c r="DY335" i="2"/>
  <c r="DW336" i="2"/>
  <c r="DX336" i="2"/>
  <c r="DY336" i="2"/>
  <c r="DW337" i="2"/>
  <c r="DX337" i="2"/>
  <c r="DY337" i="2"/>
  <c r="DW338" i="2"/>
  <c r="DX338" i="2"/>
  <c r="DY338" i="2"/>
  <c r="DW339" i="2"/>
  <c r="DX339" i="2"/>
  <c r="DY339" i="2"/>
  <c r="DW340" i="2"/>
  <c r="DX340" i="2"/>
  <c r="DY340" i="2"/>
  <c r="DW341" i="2"/>
  <c r="DX341" i="2"/>
  <c r="DY341" i="2"/>
  <c r="DW342" i="2"/>
  <c r="DX342" i="2"/>
  <c r="DY342" i="2"/>
  <c r="DW343" i="2"/>
  <c r="DX343" i="2"/>
  <c r="DY343" i="2"/>
  <c r="DW344" i="2"/>
  <c r="DX344" i="2"/>
  <c r="DY344" i="2"/>
  <c r="DW345" i="2"/>
  <c r="DX345" i="2"/>
  <c r="DY345" i="2"/>
  <c r="DW346" i="2"/>
  <c r="DX346" i="2"/>
  <c r="DY346" i="2"/>
  <c r="DW347" i="2"/>
  <c r="DX347" i="2"/>
  <c r="DY347" i="2"/>
  <c r="DW348" i="2"/>
  <c r="DX348" i="2"/>
  <c r="DY348" i="2"/>
  <c r="DW349" i="2"/>
  <c r="DX349" i="2"/>
  <c r="DY349" i="2"/>
  <c r="DW350" i="2"/>
  <c r="DX350" i="2"/>
  <c r="DY350" i="2"/>
  <c r="DW351" i="2"/>
  <c r="DX351" i="2"/>
  <c r="DY351" i="2"/>
  <c r="DW352" i="2"/>
  <c r="DX352" i="2"/>
  <c r="DY352" i="2"/>
  <c r="DW353" i="2"/>
  <c r="DX353" i="2"/>
  <c r="DY353" i="2"/>
  <c r="DW354" i="2"/>
  <c r="DX354" i="2"/>
  <c r="DY354" i="2"/>
  <c r="DW355" i="2"/>
  <c r="DX355" i="2"/>
  <c r="DY355" i="2"/>
  <c r="DW356" i="2"/>
  <c r="DX356" i="2"/>
  <c r="DY356" i="2"/>
  <c r="DW357" i="2"/>
  <c r="DX357" i="2"/>
  <c r="DY357" i="2"/>
  <c r="DW358" i="2"/>
  <c r="DX358" i="2"/>
  <c r="DY358" i="2"/>
  <c r="DW359" i="2"/>
  <c r="DX359" i="2"/>
  <c r="DY359" i="2"/>
  <c r="DW360" i="2"/>
  <c r="DX360" i="2"/>
  <c r="DY360" i="2"/>
  <c r="DW361" i="2"/>
  <c r="DX361" i="2"/>
  <c r="DY361" i="2"/>
  <c r="DW362" i="2"/>
  <c r="DX362" i="2"/>
  <c r="DY362" i="2"/>
  <c r="DW363" i="2"/>
  <c r="DX363" i="2"/>
  <c r="DY363" i="2"/>
  <c r="DW364" i="2"/>
  <c r="DX364" i="2"/>
  <c r="DY364" i="2"/>
  <c r="DW365" i="2"/>
  <c r="DX365" i="2"/>
  <c r="DY365" i="2"/>
  <c r="DW366" i="2"/>
  <c r="DX366" i="2"/>
  <c r="DY366" i="2"/>
  <c r="DW367" i="2"/>
  <c r="DX367" i="2"/>
  <c r="DY367" i="2"/>
  <c r="DW368" i="2"/>
  <c r="DX368" i="2"/>
  <c r="DY368" i="2"/>
  <c r="DW369" i="2"/>
  <c r="DX369" i="2"/>
  <c r="DY369" i="2"/>
  <c r="DW370" i="2"/>
  <c r="DX370" i="2"/>
  <c r="DY370" i="2"/>
  <c r="DW371" i="2"/>
  <c r="DX371" i="2"/>
  <c r="DY371" i="2"/>
  <c r="DW372" i="2"/>
  <c r="DX372" i="2"/>
  <c r="DY372" i="2"/>
  <c r="DW373" i="2"/>
  <c r="DX373" i="2"/>
  <c r="DY373" i="2"/>
  <c r="DW374" i="2"/>
  <c r="DX374" i="2"/>
  <c r="DY374" i="2"/>
  <c r="DW375" i="2"/>
  <c r="DX375" i="2"/>
  <c r="DY375" i="2"/>
  <c r="DW376" i="2"/>
  <c r="DX376" i="2"/>
  <c r="DY376" i="2"/>
  <c r="DW377" i="2"/>
  <c r="DX377" i="2"/>
  <c r="DY377" i="2"/>
  <c r="DW378" i="2"/>
  <c r="DX378" i="2"/>
  <c r="DY378" i="2"/>
  <c r="DW379" i="2"/>
  <c r="DX379" i="2"/>
  <c r="DY379" i="2"/>
  <c r="DW380" i="2"/>
  <c r="DX380" i="2"/>
  <c r="DY380" i="2"/>
  <c r="DW381" i="2"/>
  <c r="DX381" i="2"/>
  <c r="DY381" i="2"/>
  <c r="DW382" i="2"/>
  <c r="DX382" i="2"/>
  <c r="DY382" i="2"/>
  <c r="DW383" i="2"/>
  <c r="DX383" i="2"/>
  <c r="DY383" i="2"/>
  <c r="DW384" i="2"/>
  <c r="DX384" i="2"/>
  <c r="DY384" i="2"/>
  <c r="DW385" i="2"/>
  <c r="DX385" i="2"/>
  <c r="DY385" i="2"/>
  <c r="DW386" i="2"/>
  <c r="DX386" i="2"/>
  <c r="DY386" i="2"/>
  <c r="DW387" i="2"/>
  <c r="DX387" i="2"/>
  <c r="DY387" i="2"/>
  <c r="DW388" i="2"/>
  <c r="DX388" i="2"/>
  <c r="DY388" i="2"/>
  <c r="DW389" i="2"/>
  <c r="DX389" i="2"/>
  <c r="DY389" i="2"/>
  <c r="DW390" i="2"/>
  <c r="DX390" i="2"/>
  <c r="DY390" i="2"/>
  <c r="DW391" i="2"/>
  <c r="DX391" i="2"/>
  <c r="DY391" i="2"/>
  <c r="DW392" i="2"/>
  <c r="DX392" i="2"/>
  <c r="DY392" i="2"/>
  <c r="DW393" i="2"/>
  <c r="DX393" i="2"/>
  <c r="DY393" i="2"/>
  <c r="DW394" i="2"/>
  <c r="DX394" i="2"/>
  <c r="DY394" i="2"/>
  <c r="DW395" i="2"/>
  <c r="DX395" i="2"/>
  <c r="DY395" i="2"/>
  <c r="DW396" i="2"/>
  <c r="DX396" i="2"/>
  <c r="DY396" i="2"/>
  <c r="DW397" i="2"/>
  <c r="DX397" i="2"/>
  <c r="DY397" i="2"/>
  <c r="DW398" i="2"/>
  <c r="DX398" i="2"/>
  <c r="DY398" i="2"/>
  <c r="DW399" i="2"/>
  <c r="DX399" i="2"/>
  <c r="DY399" i="2"/>
  <c r="DW400" i="2"/>
  <c r="DX400" i="2"/>
  <c r="DY400" i="2"/>
  <c r="DW401" i="2"/>
  <c r="DX401" i="2"/>
  <c r="DY401" i="2"/>
  <c r="DW402" i="2"/>
  <c r="DX402" i="2"/>
  <c r="DY402" i="2"/>
  <c r="DW403" i="2"/>
  <c r="DX403" i="2"/>
  <c r="DY403" i="2"/>
  <c r="DW404" i="2"/>
  <c r="DX404" i="2"/>
  <c r="DY404" i="2"/>
  <c r="DW405" i="2"/>
  <c r="DX405" i="2"/>
  <c r="DY405" i="2"/>
  <c r="DW406" i="2"/>
  <c r="DX406" i="2"/>
  <c r="DY406" i="2"/>
  <c r="DW407" i="2"/>
  <c r="DX407" i="2"/>
  <c r="DY407" i="2"/>
  <c r="DW408" i="2"/>
  <c r="DX408" i="2"/>
  <c r="DY408" i="2"/>
  <c r="DW409" i="2"/>
  <c r="DX409" i="2"/>
  <c r="DY409" i="2"/>
  <c r="DW410" i="2"/>
  <c r="DX410" i="2"/>
  <c r="DY410" i="2"/>
  <c r="DW411" i="2"/>
  <c r="DX411" i="2"/>
  <c r="DY411" i="2"/>
  <c r="DW412" i="2"/>
  <c r="DX412" i="2"/>
  <c r="DY412" i="2"/>
  <c r="DW413" i="2"/>
  <c r="DX413" i="2"/>
  <c r="DY413" i="2"/>
  <c r="DW414" i="2"/>
  <c r="DX414" i="2"/>
  <c r="DY414" i="2"/>
  <c r="DW415" i="2"/>
  <c r="DX415" i="2"/>
  <c r="DY415" i="2"/>
  <c r="DW416" i="2"/>
  <c r="DX416" i="2"/>
  <c r="DY416" i="2"/>
  <c r="DW417" i="2"/>
  <c r="DX417" i="2"/>
  <c r="DY417" i="2"/>
  <c r="DW418" i="2"/>
  <c r="DX418" i="2"/>
  <c r="DY418" i="2"/>
  <c r="DW419" i="2"/>
  <c r="DX419" i="2"/>
  <c r="DY419" i="2"/>
  <c r="DW420" i="2"/>
  <c r="DX420" i="2"/>
  <c r="DY420" i="2"/>
  <c r="DW421" i="2"/>
  <c r="DX421" i="2"/>
  <c r="DY421" i="2"/>
  <c r="DW422" i="2"/>
  <c r="DX422" i="2"/>
  <c r="DY422" i="2"/>
  <c r="DW423" i="2"/>
  <c r="DX423" i="2"/>
  <c r="DY423" i="2"/>
  <c r="DY2" i="2"/>
  <c r="DX2" i="2"/>
  <c r="DW2" i="2"/>
  <c r="ED423" i="2" l="1"/>
  <c r="EC423" i="2"/>
  <c r="EB423" i="2"/>
  <c r="DV423" i="2"/>
  <c r="DU423" i="2"/>
  <c r="DT423" i="2"/>
  <c r="DR423" i="2"/>
  <c r="DQ423" i="2"/>
  <c r="DP423" i="2"/>
  <c r="DN423" i="2"/>
  <c r="EE423" i="2" s="1"/>
  <c r="AI423" i="2"/>
  <c r="V423" i="2"/>
  <c r="W423" i="2" s="1"/>
  <c r="DS423" i="2" s="1"/>
  <c r="ED422" i="2"/>
  <c r="EC422" i="2"/>
  <c r="EB422" i="2"/>
  <c r="DV422" i="2"/>
  <c r="DU422" i="2"/>
  <c r="DT422" i="2"/>
  <c r="DR422" i="2"/>
  <c r="DQ422" i="2"/>
  <c r="DP422" i="2"/>
  <c r="DN422" i="2"/>
  <c r="AI422" i="2"/>
  <c r="V422" i="2"/>
  <c r="W422" i="2" s="1"/>
  <c r="DS422" i="2" s="1"/>
  <c r="ED421" i="2"/>
  <c r="EC421" i="2"/>
  <c r="EB421" i="2"/>
  <c r="DV421" i="2"/>
  <c r="DU421" i="2"/>
  <c r="DT421" i="2"/>
  <c r="DR421" i="2"/>
  <c r="DQ421" i="2"/>
  <c r="DP421" i="2"/>
  <c r="DN421" i="2"/>
  <c r="AI421" i="2"/>
  <c r="V421" i="2"/>
  <c r="W421" i="2" s="1"/>
  <c r="DS421" i="2" s="1"/>
  <c r="ED420" i="2"/>
  <c r="EC420" i="2"/>
  <c r="EB420" i="2"/>
  <c r="DV420" i="2"/>
  <c r="DU420" i="2"/>
  <c r="DT420" i="2"/>
  <c r="DR420" i="2"/>
  <c r="DQ420" i="2"/>
  <c r="DP420" i="2"/>
  <c r="DN420" i="2"/>
  <c r="AI420" i="2"/>
  <c r="V420" i="2"/>
  <c r="W420" i="2" s="1"/>
  <c r="DS420" i="2" s="1"/>
  <c r="ED419" i="2"/>
  <c r="EC419" i="2"/>
  <c r="EB419" i="2"/>
  <c r="DV419" i="2"/>
  <c r="DU419" i="2"/>
  <c r="DT419" i="2"/>
  <c r="DR419" i="2"/>
  <c r="DQ419" i="2"/>
  <c r="DP419" i="2"/>
  <c r="DN419" i="2"/>
  <c r="AI419" i="2"/>
  <c r="V419" i="2"/>
  <c r="W419" i="2" s="1"/>
  <c r="DS419" i="2" s="1"/>
  <c r="ED418" i="2"/>
  <c r="EC418" i="2"/>
  <c r="EB418" i="2"/>
  <c r="DV418" i="2"/>
  <c r="DU418" i="2"/>
  <c r="DT418" i="2"/>
  <c r="DR418" i="2"/>
  <c r="DQ418" i="2"/>
  <c r="DP418" i="2"/>
  <c r="DN418" i="2"/>
  <c r="AI418" i="2"/>
  <c r="V418" i="2"/>
  <c r="W418" i="2" s="1"/>
  <c r="DS418" i="2" s="1"/>
  <c r="ED417" i="2"/>
  <c r="EC417" i="2"/>
  <c r="EB417" i="2"/>
  <c r="DV417" i="2"/>
  <c r="DU417" i="2"/>
  <c r="DT417" i="2"/>
  <c r="DR417" i="2"/>
  <c r="DQ417" i="2"/>
  <c r="DP417" i="2"/>
  <c r="DN417" i="2"/>
  <c r="AI417" i="2"/>
  <c r="V417" i="2"/>
  <c r="W417" i="2" s="1"/>
  <c r="DS417" i="2" s="1"/>
  <c r="ED416" i="2"/>
  <c r="EC416" i="2"/>
  <c r="EB416" i="2"/>
  <c r="DV416" i="2"/>
  <c r="DU416" i="2"/>
  <c r="DT416" i="2"/>
  <c r="DR416" i="2"/>
  <c r="DQ416" i="2"/>
  <c r="DP416" i="2"/>
  <c r="DN416" i="2"/>
  <c r="AI416" i="2"/>
  <c r="V416" i="2"/>
  <c r="W416" i="2" s="1"/>
  <c r="DS416" i="2" s="1"/>
  <c r="ED415" i="2"/>
  <c r="EC415" i="2"/>
  <c r="EB415" i="2"/>
  <c r="DV415" i="2"/>
  <c r="DU415" i="2"/>
  <c r="DT415" i="2"/>
  <c r="DR415" i="2"/>
  <c r="DQ415" i="2"/>
  <c r="DP415" i="2"/>
  <c r="DN415" i="2"/>
  <c r="AI415" i="2"/>
  <c r="V415" i="2"/>
  <c r="W415" i="2" s="1"/>
  <c r="DS415" i="2" s="1"/>
  <c r="ED414" i="2"/>
  <c r="EC414" i="2"/>
  <c r="EB414" i="2"/>
  <c r="DV414" i="2"/>
  <c r="DU414" i="2"/>
  <c r="DT414" i="2"/>
  <c r="DR414" i="2"/>
  <c r="DQ414" i="2"/>
  <c r="DP414" i="2"/>
  <c r="DN414" i="2"/>
  <c r="AI414" i="2"/>
  <c r="V414" i="2"/>
  <c r="W414" i="2" s="1"/>
  <c r="DS414" i="2" s="1"/>
  <c r="ED413" i="2"/>
  <c r="EC413" i="2"/>
  <c r="EB413" i="2"/>
  <c r="DV413" i="2"/>
  <c r="DU413" i="2"/>
  <c r="DT413" i="2"/>
  <c r="DR413" i="2"/>
  <c r="DQ413" i="2"/>
  <c r="DP413" i="2"/>
  <c r="DN413" i="2"/>
  <c r="AI413" i="2"/>
  <c r="V413" i="2"/>
  <c r="W413" i="2" s="1"/>
  <c r="DS413" i="2" s="1"/>
  <c r="ED412" i="2"/>
  <c r="EC412" i="2"/>
  <c r="EB412" i="2"/>
  <c r="DV412" i="2"/>
  <c r="DU412" i="2"/>
  <c r="DT412" i="2"/>
  <c r="DR412" i="2"/>
  <c r="DQ412" i="2"/>
  <c r="DP412" i="2"/>
  <c r="DN412" i="2"/>
  <c r="AI412" i="2"/>
  <c r="V412" i="2"/>
  <c r="W412" i="2" s="1"/>
  <c r="DS412" i="2" s="1"/>
  <c r="ED411" i="2"/>
  <c r="EC411" i="2"/>
  <c r="EB411" i="2"/>
  <c r="DV411" i="2"/>
  <c r="DU411" i="2"/>
  <c r="DT411" i="2"/>
  <c r="DR411" i="2"/>
  <c r="DQ411" i="2"/>
  <c r="DP411" i="2"/>
  <c r="DN411" i="2"/>
  <c r="AI411" i="2"/>
  <c r="V411" i="2"/>
  <c r="W411" i="2" s="1"/>
  <c r="DS411" i="2" s="1"/>
  <c r="ED410" i="2"/>
  <c r="EC410" i="2"/>
  <c r="EB410" i="2"/>
  <c r="DV410" i="2"/>
  <c r="DU410" i="2"/>
  <c r="DT410" i="2"/>
  <c r="DR410" i="2"/>
  <c r="DQ410" i="2"/>
  <c r="DP410" i="2"/>
  <c r="DN410" i="2"/>
  <c r="AI410" i="2"/>
  <c r="V410" i="2"/>
  <c r="W410" i="2" s="1"/>
  <c r="DS410" i="2" s="1"/>
  <c r="ED409" i="2"/>
  <c r="EC409" i="2"/>
  <c r="EB409" i="2"/>
  <c r="DV409" i="2"/>
  <c r="DU409" i="2"/>
  <c r="DT409" i="2"/>
  <c r="DR409" i="2"/>
  <c r="DQ409" i="2"/>
  <c r="DP409" i="2"/>
  <c r="DN409" i="2"/>
  <c r="AI409" i="2"/>
  <c r="V409" i="2"/>
  <c r="W409" i="2" s="1"/>
  <c r="DS409" i="2" s="1"/>
  <c r="ED408" i="2"/>
  <c r="EC408" i="2"/>
  <c r="EB408" i="2"/>
  <c r="DV408" i="2"/>
  <c r="DU408" i="2"/>
  <c r="DT408" i="2"/>
  <c r="DR408" i="2"/>
  <c r="DQ408" i="2"/>
  <c r="DP408" i="2"/>
  <c r="DN408" i="2"/>
  <c r="AI408" i="2"/>
  <c r="V408" i="2"/>
  <c r="W408" i="2" s="1"/>
  <c r="DS408" i="2" s="1"/>
  <c r="ED407" i="2"/>
  <c r="EC407" i="2"/>
  <c r="EB407" i="2"/>
  <c r="DV407" i="2"/>
  <c r="DU407" i="2"/>
  <c r="DT407" i="2"/>
  <c r="DR407" i="2"/>
  <c r="DQ407" i="2"/>
  <c r="DP407" i="2"/>
  <c r="DN407" i="2"/>
  <c r="AI407" i="2"/>
  <c r="V407" i="2"/>
  <c r="W407" i="2" s="1"/>
  <c r="DS407" i="2" s="1"/>
  <c r="ED406" i="2"/>
  <c r="EC406" i="2"/>
  <c r="EB406" i="2"/>
  <c r="DV406" i="2"/>
  <c r="DU406" i="2"/>
  <c r="DT406" i="2"/>
  <c r="DR406" i="2"/>
  <c r="DQ406" i="2"/>
  <c r="DP406" i="2"/>
  <c r="DN406" i="2"/>
  <c r="AI406" i="2"/>
  <c r="V406" i="2"/>
  <c r="W406" i="2" s="1"/>
  <c r="DS406" i="2" s="1"/>
  <c r="ED405" i="2"/>
  <c r="EC405" i="2"/>
  <c r="EB405" i="2"/>
  <c r="DV405" i="2"/>
  <c r="DU405" i="2"/>
  <c r="DT405" i="2"/>
  <c r="DR405" i="2"/>
  <c r="DQ405" i="2"/>
  <c r="DP405" i="2"/>
  <c r="DN405" i="2"/>
  <c r="AI405" i="2"/>
  <c r="V405" i="2"/>
  <c r="W405" i="2" s="1"/>
  <c r="DS405" i="2" s="1"/>
  <c r="ED404" i="2"/>
  <c r="EC404" i="2"/>
  <c r="EB404" i="2"/>
  <c r="DV404" i="2"/>
  <c r="DU404" i="2"/>
  <c r="DT404" i="2"/>
  <c r="DR404" i="2"/>
  <c r="DQ404" i="2"/>
  <c r="DP404" i="2"/>
  <c r="DN404" i="2"/>
  <c r="AI404" i="2"/>
  <c r="V404" i="2"/>
  <c r="W404" i="2" s="1"/>
  <c r="DS404" i="2" s="1"/>
  <c r="ED403" i="2"/>
  <c r="EC403" i="2"/>
  <c r="EB403" i="2"/>
  <c r="DV403" i="2"/>
  <c r="DU403" i="2"/>
  <c r="DT403" i="2"/>
  <c r="DR403" i="2"/>
  <c r="DQ403" i="2"/>
  <c r="DP403" i="2"/>
  <c r="DN403" i="2"/>
  <c r="AI403" i="2"/>
  <c r="V403" i="2"/>
  <c r="W403" i="2" s="1"/>
  <c r="DS403" i="2" s="1"/>
  <c r="ED402" i="2"/>
  <c r="EC402" i="2"/>
  <c r="EB402" i="2"/>
  <c r="DV402" i="2"/>
  <c r="DU402" i="2"/>
  <c r="DT402" i="2"/>
  <c r="DR402" i="2"/>
  <c r="DQ402" i="2"/>
  <c r="DP402" i="2"/>
  <c r="DN402" i="2"/>
  <c r="AI402" i="2"/>
  <c r="V402" i="2"/>
  <c r="W402" i="2" s="1"/>
  <c r="DS402" i="2" s="1"/>
  <c r="ED401" i="2"/>
  <c r="EC401" i="2"/>
  <c r="EB401" i="2"/>
  <c r="DV401" i="2"/>
  <c r="DU401" i="2"/>
  <c r="DT401" i="2"/>
  <c r="DR401" i="2"/>
  <c r="DQ401" i="2"/>
  <c r="DP401" i="2"/>
  <c r="DN401" i="2"/>
  <c r="AI401" i="2"/>
  <c r="V401" i="2"/>
  <c r="W401" i="2" s="1"/>
  <c r="DS401" i="2" s="1"/>
  <c r="ED400" i="2"/>
  <c r="EC400" i="2"/>
  <c r="EB400" i="2"/>
  <c r="DV400" i="2"/>
  <c r="DU400" i="2"/>
  <c r="DT400" i="2"/>
  <c r="DR400" i="2"/>
  <c r="DQ400" i="2"/>
  <c r="DP400" i="2"/>
  <c r="DN400" i="2"/>
  <c r="AI400" i="2"/>
  <c r="V400" i="2"/>
  <c r="W400" i="2" s="1"/>
  <c r="DS400" i="2" s="1"/>
  <c r="ED399" i="2"/>
  <c r="EC399" i="2"/>
  <c r="EB399" i="2"/>
  <c r="DV399" i="2"/>
  <c r="DU399" i="2"/>
  <c r="DT399" i="2"/>
  <c r="DR399" i="2"/>
  <c r="DQ399" i="2"/>
  <c r="DP399" i="2"/>
  <c r="DN399" i="2"/>
  <c r="AI399" i="2"/>
  <c r="V399" i="2"/>
  <c r="W399" i="2" s="1"/>
  <c r="DS399" i="2" s="1"/>
  <c r="ED398" i="2"/>
  <c r="EC398" i="2"/>
  <c r="EB398" i="2"/>
  <c r="DV398" i="2"/>
  <c r="DU398" i="2"/>
  <c r="DT398" i="2"/>
  <c r="DR398" i="2"/>
  <c r="DQ398" i="2"/>
  <c r="DP398" i="2"/>
  <c r="DN398" i="2"/>
  <c r="AI398" i="2"/>
  <c r="V398" i="2"/>
  <c r="W398" i="2" s="1"/>
  <c r="DS398" i="2" s="1"/>
  <c r="ED397" i="2"/>
  <c r="EC397" i="2"/>
  <c r="EB397" i="2"/>
  <c r="DV397" i="2"/>
  <c r="DU397" i="2"/>
  <c r="DT397" i="2"/>
  <c r="DR397" i="2"/>
  <c r="DQ397" i="2"/>
  <c r="DP397" i="2"/>
  <c r="DN397" i="2"/>
  <c r="AI397" i="2"/>
  <c r="V397" i="2"/>
  <c r="W397" i="2" s="1"/>
  <c r="DS397" i="2" s="1"/>
  <c r="ED396" i="2"/>
  <c r="EC396" i="2"/>
  <c r="EB396" i="2"/>
  <c r="DV396" i="2"/>
  <c r="DU396" i="2"/>
  <c r="DT396" i="2"/>
  <c r="DR396" i="2"/>
  <c r="DQ396" i="2"/>
  <c r="DP396" i="2"/>
  <c r="DN396" i="2"/>
  <c r="AI396" i="2"/>
  <c r="V396" i="2"/>
  <c r="W396" i="2" s="1"/>
  <c r="DS396" i="2" s="1"/>
  <c r="ED395" i="2"/>
  <c r="EC395" i="2"/>
  <c r="EB395" i="2"/>
  <c r="DV395" i="2"/>
  <c r="DU395" i="2"/>
  <c r="DT395" i="2"/>
  <c r="DR395" i="2"/>
  <c r="DQ395" i="2"/>
  <c r="DP395" i="2"/>
  <c r="DN395" i="2"/>
  <c r="AI395" i="2"/>
  <c r="V395" i="2"/>
  <c r="W395" i="2" s="1"/>
  <c r="DS395" i="2" s="1"/>
  <c r="ED394" i="2"/>
  <c r="EC394" i="2"/>
  <c r="EB394" i="2"/>
  <c r="DV394" i="2"/>
  <c r="DU394" i="2"/>
  <c r="DT394" i="2"/>
  <c r="DQ394" i="2"/>
  <c r="DP394" i="2"/>
  <c r="DN394" i="2"/>
  <c r="AI394" i="2"/>
  <c r="W394" i="2"/>
  <c r="U394" i="2" s="1"/>
  <c r="DR394" i="2" s="1"/>
  <c r="ED393" i="2"/>
  <c r="EC393" i="2"/>
  <c r="EB393" i="2"/>
  <c r="DV393" i="2"/>
  <c r="DU393" i="2"/>
  <c r="DT393" i="2"/>
  <c r="DQ393" i="2"/>
  <c r="DP393" i="2"/>
  <c r="DN393" i="2"/>
  <c r="AI393" i="2"/>
  <c r="W393" i="2"/>
  <c r="U393" i="2" s="1"/>
  <c r="DR393" i="2" s="1"/>
  <c r="ED392" i="2"/>
  <c r="EC392" i="2"/>
  <c r="EB392" i="2"/>
  <c r="DV392" i="2"/>
  <c r="DU392" i="2"/>
  <c r="DT392" i="2"/>
  <c r="DQ392" i="2"/>
  <c r="DP392" i="2"/>
  <c r="DN392" i="2"/>
  <c r="AI392" i="2"/>
  <c r="W392" i="2"/>
  <c r="U392" i="2" s="1"/>
  <c r="DR392" i="2" s="1"/>
  <c r="ED391" i="2"/>
  <c r="EC391" i="2"/>
  <c r="EB391" i="2"/>
  <c r="DV391" i="2"/>
  <c r="DU391" i="2"/>
  <c r="DT391" i="2"/>
  <c r="DQ391" i="2"/>
  <c r="DP391" i="2"/>
  <c r="DN391" i="2"/>
  <c r="AI391" i="2"/>
  <c r="W391" i="2"/>
  <c r="U391" i="2" s="1"/>
  <c r="DR391" i="2" s="1"/>
  <c r="ED390" i="2"/>
  <c r="EC390" i="2"/>
  <c r="EB390" i="2"/>
  <c r="DV390" i="2"/>
  <c r="DU390" i="2"/>
  <c r="DT390" i="2"/>
  <c r="DQ390" i="2"/>
  <c r="DP390" i="2"/>
  <c r="DN390" i="2"/>
  <c r="AI390" i="2"/>
  <c r="W390" i="2"/>
  <c r="U390" i="2" s="1"/>
  <c r="DR390" i="2" s="1"/>
  <c r="ED389" i="2"/>
  <c r="EC389" i="2"/>
  <c r="EB389" i="2"/>
  <c r="DV389" i="2"/>
  <c r="DU389" i="2"/>
  <c r="DT389" i="2"/>
  <c r="DQ389" i="2"/>
  <c r="DP389" i="2"/>
  <c r="DN389" i="2"/>
  <c r="AI389" i="2"/>
  <c r="W389" i="2"/>
  <c r="U389" i="2" s="1"/>
  <c r="DR389" i="2" s="1"/>
  <c r="ED388" i="2"/>
  <c r="EC388" i="2"/>
  <c r="EB388" i="2"/>
  <c r="DV388" i="2"/>
  <c r="DU388" i="2"/>
  <c r="DT388" i="2"/>
  <c r="DQ388" i="2"/>
  <c r="DP388" i="2"/>
  <c r="DN388" i="2"/>
  <c r="AI388" i="2"/>
  <c r="W388" i="2"/>
  <c r="U388" i="2" s="1"/>
  <c r="DR388" i="2" s="1"/>
  <c r="ED387" i="2"/>
  <c r="EC387" i="2"/>
  <c r="EB387" i="2"/>
  <c r="DV387" i="2"/>
  <c r="DU387" i="2"/>
  <c r="DT387" i="2"/>
  <c r="DQ387" i="2"/>
  <c r="DP387" i="2"/>
  <c r="DN387" i="2"/>
  <c r="AI387" i="2"/>
  <c r="W387" i="2"/>
  <c r="DS387" i="2" s="1"/>
  <c r="ED386" i="2"/>
  <c r="EC386" i="2"/>
  <c r="EB386" i="2"/>
  <c r="DV386" i="2"/>
  <c r="DU386" i="2"/>
  <c r="DT386" i="2"/>
  <c r="DQ386" i="2"/>
  <c r="DP386" i="2"/>
  <c r="DN386" i="2"/>
  <c r="AI386" i="2"/>
  <c r="W386" i="2"/>
  <c r="DS386" i="2" s="1"/>
  <c r="U386" i="2"/>
  <c r="DR386" i="2" s="1"/>
  <c r="ED385" i="2"/>
  <c r="EC385" i="2"/>
  <c r="EB385" i="2"/>
  <c r="DV385" i="2"/>
  <c r="DU385" i="2"/>
  <c r="DT385" i="2"/>
  <c r="DQ385" i="2"/>
  <c r="DP385" i="2"/>
  <c r="DN385" i="2"/>
  <c r="AI385" i="2"/>
  <c r="W385" i="2"/>
  <c r="DS385" i="2" s="1"/>
  <c r="ED384" i="2"/>
  <c r="EC384" i="2"/>
  <c r="EB384" i="2"/>
  <c r="DV384" i="2"/>
  <c r="DU384" i="2"/>
  <c r="DT384" i="2"/>
  <c r="DQ384" i="2"/>
  <c r="DP384" i="2"/>
  <c r="DN384" i="2"/>
  <c r="AI384" i="2"/>
  <c r="W384" i="2"/>
  <c r="DS384" i="2" s="1"/>
  <c r="ED383" i="2"/>
  <c r="EC383" i="2"/>
  <c r="EB383" i="2"/>
  <c r="DV383" i="2"/>
  <c r="DU383" i="2"/>
  <c r="DT383" i="2"/>
  <c r="DQ383" i="2"/>
  <c r="DP383" i="2"/>
  <c r="DN383" i="2"/>
  <c r="AI383" i="2"/>
  <c r="W383" i="2"/>
  <c r="DS383" i="2" s="1"/>
  <c r="ED382" i="2"/>
  <c r="EC382" i="2"/>
  <c r="EB382" i="2"/>
  <c r="DV382" i="2"/>
  <c r="DU382" i="2"/>
  <c r="DT382" i="2"/>
  <c r="DR382" i="2"/>
  <c r="EF382" i="2" s="1"/>
  <c r="DQ382" i="2"/>
  <c r="DP382" i="2"/>
  <c r="DN382" i="2"/>
  <c r="AI382" i="2"/>
  <c r="W382" i="2"/>
  <c r="DS382" i="2" s="1"/>
  <c r="ED381" i="2"/>
  <c r="EC381" i="2"/>
  <c r="EB381" i="2"/>
  <c r="DV381" i="2"/>
  <c r="DU381" i="2"/>
  <c r="DT381" i="2"/>
  <c r="DR381" i="2"/>
  <c r="EF381" i="2" s="1"/>
  <c r="DQ381" i="2"/>
  <c r="DP381" i="2"/>
  <c r="DN381" i="2"/>
  <c r="AI381" i="2"/>
  <c r="W381" i="2"/>
  <c r="DS381" i="2" s="1"/>
  <c r="ED380" i="2"/>
  <c r="EC380" i="2"/>
  <c r="EB380" i="2"/>
  <c r="DV380" i="2"/>
  <c r="DU380" i="2"/>
  <c r="DT380" i="2"/>
  <c r="DR380" i="2"/>
  <c r="EF380" i="2" s="1"/>
  <c r="DQ380" i="2"/>
  <c r="DP380" i="2"/>
  <c r="DN380" i="2"/>
  <c r="AI380" i="2"/>
  <c r="W380" i="2"/>
  <c r="DS380" i="2" s="1"/>
  <c r="ED379" i="2"/>
  <c r="EC379" i="2"/>
  <c r="EB379" i="2"/>
  <c r="DV379" i="2"/>
  <c r="DU379" i="2"/>
  <c r="DT379" i="2"/>
  <c r="DR379" i="2"/>
  <c r="DQ379" i="2"/>
  <c r="DP379" i="2"/>
  <c r="DN379" i="2"/>
  <c r="AI379" i="2"/>
  <c r="W379" i="2"/>
  <c r="DS379" i="2" s="1"/>
  <c r="ED378" i="2"/>
  <c r="EC378" i="2"/>
  <c r="EB378" i="2"/>
  <c r="DV378" i="2"/>
  <c r="DU378" i="2"/>
  <c r="DT378" i="2"/>
  <c r="DR378" i="2"/>
  <c r="DQ378" i="2"/>
  <c r="DP378" i="2"/>
  <c r="DN378" i="2"/>
  <c r="AI378" i="2"/>
  <c r="V378" i="2"/>
  <c r="W378" i="2" s="1"/>
  <c r="DS378" i="2" s="1"/>
  <c r="ED377" i="2"/>
  <c r="EC377" i="2"/>
  <c r="EB377" i="2"/>
  <c r="DV377" i="2"/>
  <c r="DU377" i="2"/>
  <c r="DT377" i="2"/>
  <c r="DR377" i="2"/>
  <c r="DQ377" i="2"/>
  <c r="DP377" i="2"/>
  <c r="DN377" i="2"/>
  <c r="AI377" i="2"/>
  <c r="W377" i="2"/>
  <c r="DS377" i="2" s="1"/>
  <c r="ED376" i="2"/>
  <c r="EC376" i="2"/>
  <c r="EB376" i="2"/>
  <c r="DV376" i="2"/>
  <c r="DU376" i="2"/>
  <c r="DT376" i="2"/>
  <c r="DS376" i="2"/>
  <c r="DR376" i="2"/>
  <c r="DQ376" i="2"/>
  <c r="DP376" i="2"/>
  <c r="DN376" i="2"/>
  <c r="AI376" i="2"/>
  <c r="V376" i="2"/>
  <c r="W376" i="2" s="1"/>
  <c r="ED375" i="2"/>
  <c r="EC375" i="2"/>
  <c r="EB375" i="2"/>
  <c r="DV375" i="2"/>
  <c r="DU375" i="2"/>
  <c r="DT375" i="2"/>
  <c r="DR375" i="2"/>
  <c r="DQ375" i="2"/>
  <c r="DP375" i="2"/>
  <c r="DN375" i="2"/>
  <c r="AI375" i="2"/>
  <c r="W375" i="2"/>
  <c r="DS375" i="2" s="1"/>
  <c r="ED374" i="2"/>
  <c r="EC374" i="2"/>
  <c r="EB374" i="2"/>
  <c r="DV374" i="2"/>
  <c r="DU374" i="2"/>
  <c r="DT374" i="2"/>
  <c r="DR374" i="2"/>
  <c r="DQ374" i="2"/>
  <c r="DP374" i="2"/>
  <c r="DN374" i="2"/>
  <c r="AI374" i="2"/>
  <c r="W374" i="2"/>
  <c r="DS374" i="2" s="1"/>
  <c r="V374" i="2"/>
  <c r="ED373" i="2"/>
  <c r="EC373" i="2"/>
  <c r="EB373" i="2"/>
  <c r="DV373" i="2"/>
  <c r="DU373" i="2"/>
  <c r="DT373" i="2"/>
  <c r="DR373" i="2"/>
  <c r="DQ373" i="2"/>
  <c r="DP373" i="2"/>
  <c r="DN373" i="2"/>
  <c r="AI373" i="2"/>
  <c r="V373" i="2"/>
  <c r="W373" i="2" s="1"/>
  <c r="DS373" i="2" s="1"/>
  <c r="ED372" i="2"/>
  <c r="EC372" i="2"/>
  <c r="EB372" i="2"/>
  <c r="DV372" i="2"/>
  <c r="DU372" i="2"/>
  <c r="DT372" i="2"/>
  <c r="DR372" i="2"/>
  <c r="EF372" i="2" s="1"/>
  <c r="DQ372" i="2"/>
  <c r="DP372" i="2"/>
  <c r="DN372" i="2"/>
  <c r="AI372" i="2"/>
  <c r="W372" i="2"/>
  <c r="DS372" i="2" s="1"/>
  <c r="ED371" i="2"/>
  <c r="EC371" i="2"/>
  <c r="EB371" i="2"/>
  <c r="DV371" i="2"/>
  <c r="DU371" i="2"/>
  <c r="DT371" i="2"/>
  <c r="DR371" i="2"/>
  <c r="DQ371" i="2"/>
  <c r="DP371" i="2"/>
  <c r="DN371" i="2"/>
  <c r="AI371" i="2"/>
  <c r="V371" i="2"/>
  <c r="W371" i="2" s="1"/>
  <c r="DS371" i="2" s="1"/>
  <c r="ED370" i="2"/>
  <c r="EC370" i="2"/>
  <c r="EB370" i="2"/>
  <c r="DV370" i="2"/>
  <c r="DU370" i="2"/>
  <c r="DT370" i="2"/>
  <c r="DR370" i="2"/>
  <c r="EF370" i="2" s="1"/>
  <c r="DQ370" i="2"/>
  <c r="DP370" i="2"/>
  <c r="DN370" i="2"/>
  <c r="AI370" i="2"/>
  <c r="W370" i="2"/>
  <c r="DS370" i="2" s="1"/>
  <c r="ED369" i="2"/>
  <c r="EC369" i="2"/>
  <c r="EB369" i="2"/>
  <c r="DV369" i="2"/>
  <c r="DU369" i="2"/>
  <c r="DT369" i="2"/>
  <c r="DR369" i="2"/>
  <c r="DQ369" i="2"/>
  <c r="DP369" i="2"/>
  <c r="DN369" i="2"/>
  <c r="AI369" i="2"/>
  <c r="V369" i="2"/>
  <c r="W369" i="2" s="1"/>
  <c r="DS369" i="2" s="1"/>
  <c r="ED368" i="2"/>
  <c r="EC368" i="2"/>
  <c r="EB368" i="2"/>
  <c r="DV368" i="2"/>
  <c r="DU368" i="2"/>
  <c r="DT368" i="2"/>
  <c r="DR368" i="2"/>
  <c r="DQ368" i="2"/>
  <c r="DP368" i="2"/>
  <c r="DN368" i="2"/>
  <c r="AI368" i="2"/>
  <c r="V368" i="2"/>
  <c r="W368" i="2" s="1"/>
  <c r="DS368" i="2" s="1"/>
  <c r="ED367" i="2"/>
  <c r="EC367" i="2"/>
  <c r="EB367" i="2"/>
  <c r="DV367" i="2"/>
  <c r="DU367" i="2"/>
  <c r="DT367" i="2"/>
  <c r="DR367" i="2"/>
  <c r="DQ367" i="2"/>
  <c r="DP367" i="2"/>
  <c r="DN367" i="2"/>
  <c r="AI367" i="2"/>
  <c r="V367" i="2"/>
  <c r="W367" i="2" s="1"/>
  <c r="DS367" i="2" s="1"/>
  <c r="ED366" i="2"/>
  <c r="EC366" i="2"/>
  <c r="EB366" i="2"/>
  <c r="DV366" i="2"/>
  <c r="DU366" i="2"/>
  <c r="DT366" i="2"/>
  <c r="DR366" i="2"/>
  <c r="DQ366" i="2"/>
  <c r="DP366" i="2"/>
  <c r="DN366" i="2"/>
  <c r="AI366" i="2"/>
  <c r="V366" i="2"/>
  <c r="W366" i="2" s="1"/>
  <c r="DS366" i="2" s="1"/>
  <c r="ED365" i="2"/>
  <c r="EC365" i="2"/>
  <c r="EB365" i="2"/>
  <c r="DV365" i="2"/>
  <c r="DU365" i="2"/>
  <c r="DT365" i="2"/>
  <c r="DR365" i="2"/>
  <c r="DQ365" i="2"/>
  <c r="DP365" i="2"/>
  <c r="DN365" i="2"/>
  <c r="AI365" i="2"/>
  <c r="V365" i="2"/>
  <c r="W365" i="2" s="1"/>
  <c r="DS365" i="2" s="1"/>
  <c r="ED364" i="2"/>
  <c r="EC364" i="2"/>
  <c r="EB364" i="2"/>
  <c r="DV364" i="2"/>
  <c r="DU364" i="2"/>
  <c r="DT364" i="2"/>
  <c r="DR364" i="2"/>
  <c r="DQ364" i="2"/>
  <c r="DP364" i="2"/>
  <c r="DN364" i="2"/>
  <c r="AI364" i="2"/>
  <c r="V364" i="2"/>
  <c r="W364" i="2" s="1"/>
  <c r="DS364" i="2" s="1"/>
  <c r="ED363" i="2"/>
  <c r="EC363" i="2"/>
  <c r="EB363" i="2"/>
  <c r="DV363" i="2"/>
  <c r="DU363" i="2"/>
  <c r="DT363" i="2"/>
  <c r="DR363" i="2"/>
  <c r="DQ363" i="2"/>
  <c r="DP363" i="2"/>
  <c r="DN363" i="2"/>
  <c r="AI363" i="2"/>
  <c r="W363" i="2"/>
  <c r="DS363" i="2" s="1"/>
  <c r="ED362" i="2"/>
  <c r="EC362" i="2"/>
  <c r="EB362" i="2"/>
  <c r="DV362" i="2"/>
  <c r="DU362" i="2"/>
  <c r="DT362" i="2"/>
  <c r="DS362" i="2"/>
  <c r="DR362" i="2"/>
  <c r="DQ362" i="2"/>
  <c r="DP362" i="2"/>
  <c r="DN362" i="2"/>
  <c r="AI362" i="2"/>
  <c r="W362" i="2"/>
  <c r="ED361" i="2"/>
  <c r="EC361" i="2"/>
  <c r="EB361" i="2"/>
  <c r="DV361" i="2"/>
  <c r="DU361" i="2"/>
  <c r="DT361" i="2"/>
  <c r="DS361" i="2"/>
  <c r="DR361" i="2"/>
  <c r="DQ361" i="2"/>
  <c r="DP361" i="2"/>
  <c r="DN361" i="2"/>
  <c r="AI361" i="2"/>
  <c r="W361" i="2"/>
  <c r="ED360" i="2"/>
  <c r="EC360" i="2"/>
  <c r="EB360" i="2"/>
  <c r="DV360" i="2"/>
  <c r="DU360" i="2"/>
  <c r="DT360" i="2"/>
  <c r="DR360" i="2"/>
  <c r="DQ360" i="2"/>
  <c r="DP360" i="2"/>
  <c r="DN360" i="2"/>
  <c r="AI360" i="2"/>
  <c r="V360" i="2"/>
  <c r="W360" i="2" s="1"/>
  <c r="DS360" i="2" s="1"/>
  <c r="ED359" i="2"/>
  <c r="EC359" i="2"/>
  <c r="EB359" i="2"/>
  <c r="DV359" i="2"/>
  <c r="DU359" i="2"/>
  <c r="DT359" i="2"/>
  <c r="DR359" i="2"/>
  <c r="EF359" i="2" s="1"/>
  <c r="DQ359" i="2"/>
  <c r="DP359" i="2"/>
  <c r="DN359" i="2"/>
  <c r="AI359" i="2"/>
  <c r="W359" i="2"/>
  <c r="DS359" i="2" s="1"/>
  <c r="ED358" i="2"/>
  <c r="EC358" i="2"/>
  <c r="EB358" i="2"/>
  <c r="DV358" i="2"/>
  <c r="DU358" i="2"/>
  <c r="DT358" i="2"/>
  <c r="DR358" i="2"/>
  <c r="EF358" i="2" s="1"/>
  <c r="DQ358" i="2"/>
  <c r="DP358" i="2"/>
  <c r="DN358" i="2"/>
  <c r="AI358" i="2"/>
  <c r="W358" i="2"/>
  <c r="DS358" i="2" s="1"/>
  <c r="ED357" i="2"/>
  <c r="EC357" i="2"/>
  <c r="EB357" i="2"/>
  <c r="DV357" i="2"/>
  <c r="DU357" i="2"/>
  <c r="DT357" i="2"/>
  <c r="DR357" i="2"/>
  <c r="EF357" i="2" s="1"/>
  <c r="DQ357" i="2"/>
  <c r="DP357" i="2"/>
  <c r="DN357" i="2"/>
  <c r="AI357" i="2"/>
  <c r="V357" i="2"/>
  <c r="W357" i="2" s="1"/>
  <c r="DS357" i="2" s="1"/>
  <c r="ED356" i="2"/>
  <c r="EC356" i="2"/>
  <c r="EB356" i="2"/>
  <c r="DV356" i="2"/>
  <c r="DU356" i="2"/>
  <c r="DT356" i="2"/>
  <c r="DS356" i="2"/>
  <c r="DR356" i="2"/>
  <c r="DQ356" i="2"/>
  <c r="DP356" i="2"/>
  <c r="DN356" i="2"/>
  <c r="AI356" i="2"/>
  <c r="W356" i="2"/>
  <c r="ED355" i="2"/>
  <c r="EC355" i="2"/>
  <c r="EB355" i="2"/>
  <c r="DV355" i="2"/>
  <c r="DU355" i="2"/>
  <c r="DT355" i="2"/>
  <c r="DR355" i="2"/>
  <c r="DQ355" i="2"/>
  <c r="DP355" i="2"/>
  <c r="DN355" i="2"/>
  <c r="AI355" i="2"/>
  <c r="V355" i="2"/>
  <c r="W355" i="2" s="1"/>
  <c r="DS355" i="2" s="1"/>
  <c r="ED354" i="2"/>
  <c r="EC354" i="2"/>
  <c r="EB354" i="2"/>
  <c r="DV354" i="2"/>
  <c r="DU354" i="2"/>
  <c r="DT354" i="2"/>
  <c r="DR354" i="2"/>
  <c r="DQ354" i="2"/>
  <c r="DP354" i="2"/>
  <c r="DN354" i="2"/>
  <c r="AI354" i="2"/>
  <c r="V354" i="2"/>
  <c r="W354" i="2" s="1"/>
  <c r="DS354" i="2" s="1"/>
  <c r="ED353" i="2"/>
  <c r="EC353" i="2"/>
  <c r="EB353" i="2"/>
  <c r="DV353" i="2"/>
  <c r="DU353" i="2"/>
  <c r="DT353" i="2"/>
  <c r="DR353" i="2"/>
  <c r="DQ353" i="2"/>
  <c r="DP353" i="2"/>
  <c r="DN353" i="2"/>
  <c r="AI353" i="2"/>
  <c r="V353" i="2"/>
  <c r="W353" i="2" s="1"/>
  <c r="DS353" i="2" s="1"/>
  <c r="ED352" i="2"/>
  <c r="EC352" i="2"/>
  <c r="EB352" i="2"/>
  <c r="DV352" i="2"/>
  <c r="DU352" i="2"/>
  <c r="DT352" i="2"/>
  <c r="DR352" i="2"/>
  <c r="DQ352" i="2"/>
  <c r="DP352" i="2"/>
  <c r="DN352" i="2"/>
  <c r="AI352" i="2"/>
  <c r="V352" i="2"/>
  <c r="W352" i="2" s="1"/>
  <c r="DS352" i="2" s="1"/>
  <c r="ED351" i="2"/>
  <c r="EC351" i="2"/>
  <c r="EB351" i="2"/>
  <c r="DV351" i="2"/>
  <c r="DU351" i="2"/>
  <c r="DT351" i="2"/>
  <c r="DR351" i="2"/>
  <c r="DQ351" i="2"/>
  <c r="DP351" i="2"/>
  <c r="DN351" i="2"/>
  <c r="AI351" i="2"/>
  <c r="V351" i="2"/>
  <c r="W351" i="2" s="1"/>
  <c r="DS351" i="2" s="1"/>
  <c r="ED350" i="2"/>
  <c r="EC350" i="2"/>
  <c r="EB350" i="2"/>
  <c r="DV350" i="2"/>
  <c r="DU350" i="2"/>
  <c r="DT350" i="2"/>
  <c r="DR350" i="2"/>
  <c r="DQ350" i="2"/>
  <c r="DP350" i="2"/>
  <c r="DN350" i="2"/>
  <c r="AI350" i="2"/>
  <c r="V350" i="2"/>
  <c r="W350" i="2" s="1"/>
  <c r="DS350" i="2" s="1"/>
  <c r="ED349" i="2"/>
  <c r="EC349" i="2"/>
  <c r="EB349" i="2"/>
  <c r="DV349" i="2"/>
  <c r="DU349" i="2"/>
  <c r="EE349" i="2" s="1"/>
  <c r="DT349" i="2"/>
  <c r="DR349" i="2"/>
  <c r="DQ349" i="2"/>
  <c r="DP349" i="2"/>
  <c r="DN349" i="2"/>
  <c r="AI349" i="2"/>
  <c r="V349" i="2"/>
  <c r="W349" i="2" s="1"/>
  <c r="DS349" i="2" s="1"/>
  <c r="ED348" i="2"/>
  <c r="EC348" i="2"/>
  <c r="EB348" i="2"/>
  <c r="DV348" i="2"/>
  <c r="DU348" i="2"/>
  <c r="DT348" i="2"/>
  <c r="DR348" i="2"/>
  <c r="DQ348" i="2"/>
  <c r="DP348" i="2"/>
  <c r="DN348" i="2"/>
  <c r="AI348" i="2"/>
  <c r="V348" i="2"/>
  <c r="W348" i="2" s="1"/>
  <c r="DS348" i="2" s="1"/>
  <c r="ED347" i="2"/>
  <c r="EC347" i="2"/>
  <c r="EB347" i="2"/>
  <c r="DV347" i="2"/>
  <c r="DU347" i="2"/>
  <c r="DT347" i="2"/>
  <c r="DR347" i="2"/>
  <c r="DQ347" i="2"/>
  <c r="DP347" i="2"/>
  <c r="DN347" i="2"/>
  <c r="AI347" i="2"/>
  <c r="V347" i="2"/>
  <c r="W347" i="2" s="1"/>
  <c r="DS347" i="2" s="1"/>
  <c r="ED346" i="2"/>
  <c r="EC346" i="2"/>
  <c r="EB346" i="2"/>
  <c r="DV346" i="2"/>
  <c r="DU346" i="2"/>
  <c r="DT346" i="2"/>
  <c r="DR346" i="2"/>
  <c r="DQ346" i="2"/>
  <c r="DP346" i="2"/>
  <c r="DN346" i="2"/>
  <c r="AI346" i="2"/>
  <c r="W346" i="2"/>
  <c r="DS346" i="2" s="1"/>
  <c r="ED345" i="2"/>
  <c r="EC345" i="2"/>
  <c r="EB345" i="2"/>
  <c r="DV345" i="2"/>
  <c r="DU345" i="2"/>
  <c r="DT345" i="2"/>
  <c r="DR345" i="2"/>
  <c r="DQ345" i="2"/>
  <c r="DP345" i="2"/>
  <c r="DN345" i="2"/>
  <c r="AI345" i="2"/>
  <c r="V345" i="2"/>
  <c r="W345" i="2" s="1"/>
  <c r="DS345" i="2" s="1"/>
  <c r="ED344" i="2"/>
  <c r="EC344" i="2"/>
  <c r="EB344" i="2"/>
  <c r="DV344" i="2"/>
  <c r="DU344" i="2"/>
  <c r="DT344" i="2"/>
  <c r="DR344" i="2"/>
  <c r="DQ344" i="2"/>
  <c r="DP344" i="2"/>
  <c r="DN344" i="2"/>
  <c r="AI344" i="2"/>
  <c r="V344" i="2"/>
  <c r="W344" i="2" s="1"/>
  <c r="DS344" i="2" s="1"/>
  <c r="ED343" i="2"/>
  <c r="EC343" i="2"/>
  <c r="EB343" i="2"/>
  <c r="DV343" i="2"/>
  <c r="DU343" i="2"/>
  <c r="DT343" i="2"/>
  <c r="DR343" i="2"/>
  <c r="DQ343" i="2"/>
  <c r="DP343" i="2"/>
  <c r="DN343" i="2"/>
  <c r="AI343" i="2"/>
  <c r="V343" i="2"/>
  <c r="W343" i="2" s="1"/>
  <c r="DS343" i="2" s="1"/>
  <c r="ED342" i="2"/>
  <c r="EC342" i="2"/>
  <c r="EB342" i="2"/>
  <c r="DV342" i="2"/>
  <c r="DU342" i="2"/>
  <c r="DT342" i="2"/>
  <c r="DR342" i="2"/>
  <c r="DQ342" i="2"/>
  <c r="DP342" i="2"/>
  <c r="DN342" i="2"/>
  <c r="AI342" i="2"/>
  <c r="W342" i="2"/>
  <c r="DS342" i="2" s="1"/>
  <c r="ED341" i="2"/>
  <c r="EC341" i="2"/>
  <c r="EB341" i="2"/>
  <c r="DV341" i="2"/>
  <c r="DU341" i="2"/>
  <c r="DT341" i="2"/>
  <c r="DR341" i="2"/>
  <c r="DQ341" i="2"/>
  <c r="DP341" i="2"/>
  <c r="DN341" i="2"/>
  <c r="AI341" i="2"/>
  <c r="W341" i="2"/>
  <c r="DS341" i="2" s="1"/>
  <c r="ED340" i="2"/>
  <c r="EC340" i="2"/>
  <c r="EB340" i="2"/>
  <c r="DV340" i="2"/>
  <c r="DU340" i="2"/>
  <c r="DT340" i="2"/>
  <c r="DR340" i="2"/>
  <c r="DQ340" i="2"/>
  <c r="DP340" i="2"/>
  <c r="DN340" i="2"/>
  <c r="AI340" i="2"/>
  <c r="V340" i="2"/>
  <c r="W340" i="2" s="1"/>
  <c r="DS340" i="2" s="1"/>
  <c r="ED339" i="2"/>
  <c r="EC339" i="2"/>
  <c r="EB339" i="2"/>
  <c r="DV339" i="2"/>
  <c r="DU339" i="2"/>
  <c r="DT339" i="2"/>
  <c r="DR339" i="2"/>
  <c r="DQ339" i="2"/>
  <c r="DP339" i="2"/>
  <c r="DN339" i="2"/>
  <c r="AI339" i="2"/>
  <c r="W339" i="2"/>
  <c r="DS339" i="2" s="1"/>
  <c r="ED338" i="2"/>
  <c r="EC338" i="2"/>
  <c r="EB338" i="2"/>
  <c r="DV338" i="2"/>
  <c r="DU338" i="2"/>
  <c r="DT338" i="2"/>
  <c r="DR338" i="2"/>
  <c r="DQ338" i="2"/>
  <c r="DP338" i="2"/>
  <c r="DN338" i="2"/>
  <c r="AI338" i="2"/>
  <c r="V338" i="2"/>
  <c r="W338" i="2" s="1"/>
  <c r="DS338" i="2" s="1"/>
  <c r="ED337" i="2"/>
  <c r="EC337" i="2"/>
  <c r="EB337" i="2"/>
  <c r="DV337" i="2"/>
  <c r="DU337" i="2"/>
  <c r="DT337" i="2"/>
  <c r="DR337" i="2"/>
  <c r="DQ337" i="2"/>
  <c r="DP337" i="2"/>
  <c r="DN337" i="2"/>
  <c r="AI337" i="2"/>
  <c r="W337" i="2"/>
  <c r="DS337" i="2" s="1"/>
  <c r="ED336" i="2"/>
  <c r="EC336" i="2"/>
  <c r="EB336" i="2"/>
  <c r="DV336" i="2"/>
  <c r="DU336" i="2"/>
  <c r="DT336" i="2"/>
  <c r="DR336" i="2"/>
  <c r="DQ336" i="2"/>
  <c r="DP336" i="2"/>
  <c r="DN336" i="2"/>
  <c r="AI336" i="2"/>
  <c r="V336" i="2"/>
  <c r="W336" i="2" s="1"/>
  <c r="DS336" i="2" s="1"/>
  <c r="ED335" i="2"/>
  <c r="EC335" i="2"/>
  <c r="EB335" i="2"/>
  <c r="DV335" i="2"/>
  <c r="DU335" i="2"/>
  <c r="DT335" i="2"/>
  <c r="DR335" i="2"/>
  <c r="EF335" i="2" s="1"/>
  <c r="DQ335" i="2"/>
  <c r="DP335" i="2"/>
  <c r="DN335" i="2"/>
  <c r="AI335" i="2"/>
  <c r="W335" i="2"/>
  <c r="DS335" i="2" s="1"/>
  <c r="ED334" i="2"/>
  <c r="EC334" i="2"/>
  <c r="EB334" i="2"/>
  <c r="DV334" i="2"/>
  <c r="DU334" i="2"/>
  <c r="DT334" i="2"/>
  <c r="DR334" i="2"/>
  <c r="EF334" i="2" s="1"/>
  <c r="DQ334" i="2"/>
  <c r="DP334" i="2"/>
  <c r="DN334" i="2"/>
  <c r="AI334" i="2"/>
  <c r="W334" i="2"/>
  <c r="DS334" i="2" s="1"/>
  <c r="ED333" i="2"/>
  <c r="EC333" i="2"/>
  <c r="EB333" i="2"/>
  <c r="DV333" i="2"/>
  <c r="DU333" i="2"/>
  <c r="DT333" i="2"/>
  <c r="DR333" i="2"/>
  <c r="EF333" i="2" s="1"/>
  <c r="DQ333" i="2"/>
  <c r="DP333" i="2"/>
  <c r="DN333" i="2"/>
  <c r="AI333" i="2"/>
  <c r="W333" i="2"/>
  <c r="DS333" i="2" s="1"/>
  <c r="ED332" i="2"/>
  <c r="EC332" i="2"/>
  <c r="EB332" i="2"/>
  <c r="DV332" i="2"/>
  <c r="DU332" i="2"/>
  <c r="DT332" i="2"/>
  <c r="DR332" i="2"/>
  <c r="DQ332" i="2"/>
  <c r="DP332" i="2"/>
  <c r="DN332" i="2"/>
  <c r="AI332" i="2"/>
  <c r="W332" i="2"/>
  <c r="DS332" i="2" s="1"/>
  <c r="ED331" i="2"/>
  <c r="EC331" i="2"/>
  <c r="EB331" i="2"/>
  <c r="DV331" i="2"/>
  <c r="DU331" i="2"/>
  <c r="DT331" i="2"/>
  <c r="DR331" i="2"/>
  <c r="EF331" i="2" s="1"/>
  <c r="DQ331" i="2"/>
  <c r="DP331" i="2"/>
  <c r="DN331" i="2"/>
  <c r="AI331" i="2"/>
  <c r="W331" i="2"/>
  <c r="DS331" i="2" s="1"/>
  <c r="ED330" i="2"/>
  <c r="EC330" i="2"/>
  <c r="EB330" i="2"/>
  <c r="DV330" i="2"/>
  <c r="DU330" i="2"/>
  <c r="DT330" i="2"/>
  <c r="DR330" i="2"/>
  <c r="EF330" i="2" s="1"/>
  <c r="DQ330" i="2"/>
  <c r="DP330" i="2"/>
  <c r="DN330" i="2"/>
  <c r="AI330" i="2"/>
  <c r="W330" i="2"/>
  <c r="DS330" i="2" s="1"/>
  <c r="ED329" i="2"/>
  <c r="EC329" i="2"/>
  <c r="EB329" i="2"/>
  <c r="DV329" i="2"/>
  <c r="DU329" i="2"/>
  <c r="DT329" i="2"/>
  <c r="DR329" i="2"/>
  <c r="DQ329" i="2"/>
  <c r="DP329" i="2"/>
  <c r="DN329" i="2"/>
  <c r="AI329" i="2"/>
  <c r="V329" i="2"/>
  <c r="W329" i="2" s="1"/>
  <c r="DS329" i="2" s="1"/>
  <c r="ED328" i="2"/>
  <c r="EC328" i="2"/>
  <c r="EB328" i="2"/>
  <c r="DV328" i="2"/>
  <c r="DU328" i="2"/>
  <c r="DT328" i="2"/>
  <c r="DR328" i="2"/>
  <c r="EF328" i="2" s="1"/>
  <c r="DQ328" i="2"/>
  <c r="DP328" i="2"/>
  <c r="DN328" i="2"/>
  <c r="AI328" i="2"/>
  <c r="W328" i="2"/>
  <c r="DS328" i="2" s="1"/>
  <c r="ED327" i="2"/>
  <c r="EC327" i="2"/>
  <c r="EB327" i="2"/>
  <c r="DV327" i="2"/>
  <c r="DU327" i="2"/>
  <c r="DT327" i="2"/>
  <c r="DR327" i="2"/>
  <c r="DQ327" i="2"/>
  <c r="DP327" i="2"/>
  <c r="DN327" i="2"/>
  <c r="AI327" i="2"/>
  <c r="V327" i="2"/>
  <c r="W327" i="2" s="1"/>
  <c r="DS327" i="2" s="1"/>
  <c r="ED326" i="2"/>
  <c r="EC326" i="2"/>
  <c r="EB326" i="2"/>
  <c r="DV326" i="2"/>
  <c r="DU326" i="2"/>
  <c r="DT326" i="2"/>
  <c r="DR326" i="2"/>
  <c r="DQ326" i="2"/>
  <c r="DP326" i="2"/>
  <c r="DN326" i="2"/>
  <c r="AI326" i="2"/>
  <c r="V326" i="2"/>
  <c r="W326" i="2" s="1"/>
  <c r="DS326" i="2" s="1"/>
  <c r="ED325" i="2"/>
  <c r="EC325" i="2"/>
  <c r="EB325" i="2"/>
  <c r="DV325" i="2"/>
  <c r="DU325" i="2"/>
  <c r="DT325" i="2"/>
  <c r="DR325" i="2"/>
  <c r="DQ325" i="2"/>
  <c r="DP325" i="2"/>
  <c r="DN325" i="2"/>
  <c r="AI325" i="2"/>
  <c r="V325" i="2"/>
  <c r="W325" i="2" s="1"/>
  <c r="DS325" i="2" s="1"/>
  <c r="ED324" i="2"/>
  <c r="EC324" i="2"/>
  <c r="EB324" i="2"/>
  <c r="DV324" i="2"/>
  <c r="DU324" i="2"/>
  <c r="DT324" i="2"/>
  <c r="DS324" i="2"/>
  <c r="DR324" i="2"/>
  <c r="EF324" i="2" s="1"/>
  <c r="DQ324" i="2"/>
  <c r="DP324" i="2"/>
  <c r="DN324" i="2"/>
  <c r="AI324" i="2"/>
  <c r="ED323" i="2"/>
  <c r="EC323" i="2"/>
  <c r="EB323" i="2"/>
  <c r="DV323" i="2"/>
  <c r="DU323" i="2"/>
  <c r="DT323" i="2"/>
  <c r="DS323" i="2"/>
  <c r="DR323" i="2"/>
  <c r="EF323" i="2" s="1"/>
  <c r="DQ323" i="2"/>
  <c r="DP323" i="2"/>
  <c r="DN323" i="2"/>
  <c r="AI323" i="2"/>
  <c r="ED322" i="2"/>
  <c r="EC322" i="2"/>
  <c r="EB322" i="2"/>
  <c r="DV322" i="2"/>
  <c r="DU322" i="2"/>
  <c r="DT322" i="2"/>
  <c r="DS322" i="2"/>
  <c r="DR322" i="2"/>
  <c r="EF322" i="2" s="1"/>
  <c r="DQ322" i="2"/>
  <c r="DP322" i="2"/>
  <c r="DN322" i="2"/>
  <c r="AI322" i="2"/>
  <c r="ED321" i="2"/>
  <c r="EC321" i="2"/>
  <c r="EB321" i="2"/>
  <c r="DV321" i="2"/>
  <c r="DU321" i="2"/>
  <c r="DT321" i="2"/>
  <c r="DR321" i="2"/>
  <c r="DQ321" i="2"/>
  <c r="DP321" i="2"/>
  <c r="DN321" i="2"/>
  <c r="AI321" i="2"/>
  <c r="V321" i="2"/>
  <c r="W321" i="2" s="1"/>
  <c r="DS321" i="2" s="1"/>
  <c r="ED320" i="2"/>
  <c r="EC320" i="2"/>
  <c r="EB320" i="2"/>
  <c r="DV320" i="2"/>
  <c r="DU320" i="2"/>
  <c r="DT320" i="2"/>
  <c r="DR320" i="2"/>
  <c r="DQ320" i="2"/>
  <c r="DP320" i="2"/>
  <c r="DN320" i="2"/>
  <c r="AI320" i="2"/>
  <c r="V320" i="2"/>
  <c r="W320" i="2" s="1"/>
  <c r="DS320" i="2" s="1"/>
  <c r="ED319" i="2"/>
  <c r="EC319" i="2"/>
  <c r="EB319" i="2"/>
  <c r="DV319" i="2"/>
  <c r="DU319" i="2"/>
  <c r="DT319" i="2"/>
  <c r="DR319" i="2"/>
  <c r="DQ319" i="2"/>
  <c r="DP319" i="2"/>
  <c r="DN319" i="2"/>
  <c r="AI319" i="2"/>
  <c r="V319" i="2"/>
  <c r="W319" i="2" s="1"/>
  <c r="DS319" i="2" s="1"/>
  <c r="ED318" i="2"/>
  <c r="EC318" i="2"/>
  <c r="EB318" i="2"/>
  <c r="DV318" i="2"/>
  <c r="DU318" i="2"/>
  <c r="DT318" i="2"/>
  <c r="DR318" i="2"/>
  <c r="DQ318" i="2"/>
  <c r="DP318" i="2"/>
  <c r="DN318" i="2"/>
  <c r="AI318" i="2"/>
  <c r="V318" i="2"/>
  <c r="W318" i="2" s="1"/>
  <c r="DS318" i="2" s="1"/>
  <c r="ED317" i="2"/>
  <c r="EC317" i="2"/>
  <c r="EB317" i="2"/>
  <c r="DV317" i="2"/>
  <c r="DU317" i="2"/>
  <c r="DT317" i="2"/>
  <c r="DR317" i="2"/>
  <c r="DQ317" i="2"/>
  <c r="DP317" i="2"/>
  <c r="DN317" i="2"/>
  <c r="AI317" i="2"/>
  <c r="V317" i="2"/>
  <c r="W317" i="2" s="1"/>
  <c r="DS317" i="2" s="1"/>
  <c r="ED316" i="2"/>
  <c r="EC316" i="2"/>
  <c r="EB316" i="2"/>
  <c r="DV316" i="2"/>
  <c r="DU316" i="2"/>
  <c r="DT316" i="2"/>
  <c r="DR316" i="2"/>
  <c r="DQ316" i="2"/>
  <c r="DP316" i="2"/>
  <c r="DN316" i="2"/>
  <c r="AI316" i="2"/>
  <c r="V316" i="2"/>
  <c r="W316" i="2" s="1"/>
  <c r="DS316" i="2" s="1"/>
  <c r="ED315" i="2"/>
  <c r="EC315" i="2"/>
  <c r="EB315" i="2"/>
  <c r="DV315" i="2"/>
  <c r="DU315" i="2"/>
  <c r="DT315" i="2"/>
  <c r="DR315" i="2"/>
  <c r="DQ315" i="2"/>
  <c r="DP315" i="2"/>
  <c r="DN315" i="2"/>
  <c r="AI315" i="2"/>
  <c r="V315" i="2"/>
  <c r="W315" i="2" s="1"/>
  <c r="DS315" i="2" s="1"/>
  <c r="ED314" i="2"/>
  <c r="EC314" i="2"/>
  <c r="EB314" i="2"/>
  <c r="DV314" i="2"/>
  <c r="DU314" i="2"/>
  <c r="DT314" i="2"/>
  <c r="DR314" i="2"/>
  <c r="DQ314" i="2"/>
  <c r="DP314" i="2"/>
  <c r="DN314" i="2"/>
  <c r="AI314" i="2"/>
  <c r="V314" i="2"/>
  <c r="W314" i="2" s="1"/>
  <c r="DS314" i="2" s="1"/>
  <c r="ED313" i="2"/>
  <c r="EC313" i="2"/>
  <c r="EB313" i="2"/>
  <c r="DV313" i="2"/>
  <c r="DU313" i="2"/>
  <c r="DT313" i="2"/>
  <c r="DR313" i="2"/>
  <c r="DQ313" i="2"/>
  <c r="DP313" i="2"/>
  <c r="DN313" i="2"/>
  <c r="AI313" i="2"/>
  <c r="V313" i="2"/>
  <c r="W313" i="2" s="1"/>
  <c r="DS313" i="2" s="1"/>
  <c r="ED312" i="2"/>
  <c r="EC312" i="2"/>
  <c r="EB312" i="2"/>
  <c r="DV312" i="2"/>
  <c r="DU312" i="2"/>
  <c r="DT312" i="2"/>
  <c r="DR312" i="2"/>
  <c r="DQ312" i="2"/>
  <c r="DP312" i="2"/>
  <c r="DN312" i="2"/>
  <c r="AI312" i="2"/>
  <c r="V312" i="2"/>
  <c r="W312" i="2" s="1"/>
  <c r="DS312" i="2" s="1"/>
  <c r="ED311" i="2"/>
  <c r="EC311" i="2"/>
  <c r="EB311" i="2"/>
  <c r="DV311" i="2"/>
  <c r="DU311" i="2"/>
  <c r="DT311" i="2"/>
  <c r="DR311" i="2"/>
  <c r="DQ311" i="2"/>
  <c r="DP311" i="2"/>
  <c r="DN311" i="2"/>
  <c r="AI311" i="2"/>
  <c r="V311" i="2"/>
  <c r="W311" i="2" s="1"/>
  <c r="DS311" i="2" s="1"/>
  <c r="ED310" i="2"/>
  <c r="EC310" i="2"/>
  <c r="EB310" i="2"/>
  <c r="DV310" i="2"/>
  <c r="DU310" i="2"/>
  <c r="DT310" i="2"/>
  <c r="DR310" i="2"/>
  <c r="DQ310" i="2"/>
  <c r="DP310" i="2"/>
  <c r="DN310" i="2"/>
  <c r="AI310" i="2"/>
  <c r="V310" i="2"/>
  <c r="W310" i="2" s="1"/>
  <c r="DS310" i="2" s="1"/>
  <c r="ED309" i="2"/>
  <c r="EC309" i="2"/>
  <c r="EB309" i="2"/>
  <c r="DV309" i="2"/>
  <c r="DU309" i="2"/>
  <c r="DT309" i="2"/>
  <c r="DR309" i="2"/>
  <c r="DQ309" i="2"/>
  <c r="DP309" i="2"/>
  <c r="DN309" i="2"/>
  <c r="AI309" i="2"/>
  <c r="V309" i="2"/>
  <c r="W309" i="2" s="1"/>
  <c r="DS309" i="2" s="1"/>
  <c r="ED308" i="2"/>
  <c r="EC308" i="2"/>
  <c r="EB308" i="2"/>
  <c r="DV308" i="2"/>
  <c r="DU308" i="2"/>
  <c r="DT308" i="2"/>
  <c r="DR308" i="2"/>
  <c r="DQ308" i="2"/>
  <c r="DP308" i="2"/>
  <c r="DN308" i="2"/>
  <c r="AI308" i="2"/>
  <c r="V308" i="2"/>
  <c r="W308" i="2" s="1"/>
  <c r="DS308" i="2" s="1"/>
  <c r="ED307" i="2"/>
  <c r="EC307" i="2"/>
  <c r="EB307" i="2"/>
  <c r="DV307" i="2"/>
  <c r="DU307" i="2"/>
  <c r="DT307" i="2"/>
  <c r="DR307" i="2"/>
  <c r="DQ307" i="2"/>
  <c r="DP307" i="2"/>
  <c r="DN307" i="2"/>
  <c r="AI307" i="2"/>
  <c r="V307" i="2"/>
  <c r="W307" i="2" s="1"/>
  <c r="DS307" i="2" s="1"/>
  <c r="ED306" i="2"/>
  <c r="EC306" i="2"/>
  <c r="EB306" i="2"/>
  <c r="DV306" i="2"/>
  <c r="DU306" i="2"/>
  <c r="DT306" i="2"/>
  <c r="DR306" i="2"/>
  <c r="DQ306" i="2"/>
  <c r="DP306" i="2"/>
  <c r="DN306" i="2"/>
  <c r="AI306" i="2"/>
  <c r="V306" i="2"/>
  <c r="W306" i="2" s="1"/>
  <c r="DS306" i="2" s="1"/>
  <c r="ED305" i="2"/>
  <c r="EC305" i="2"/>
  <c r="EB305" i="2"/>
  <c r="DV305" i="2"/>
  <c r="DU305" i="2"/>
  <c r="DT305" i="2"/>
  <c r="DR305" i="2"/>
  <c r="DQ305" i="2"/>
  <c r="DP305" i="2"/>
  <c r="DN305" i="2"/>
  <c r="AI305" i="2"/>
  <c r="V305" i="2"/>
  <c r="W305" i="2" s="1"/>
  <c r="DS305" i="2" s="1"/>
  <c r="ED304" i="2"/>
  <c r="EC304" i="2"/>
  <c r="EB304" i="2"/>
  <c r="DV304" i="2"/>
  <c r="DU304" i="2"/>
  <c r="DT304" i="2"/>
  <c r="DR304" i="2"/>
  <c r="DQ304" i="2"/>
  <c r="DP304" i="2"/>
  <c r="DN304" i="2"/>
  <c r="AI304" i="2"/>
  <c r="V304" i="2"/>
  <c r="W304" i="2" s="1"/>
  <c r="DS304" i="2" s="1"/>
  <c r="ED303" i="2"/>
  <c r="EC303" i="2"/>
  <c r="EB303" i="2"/>
  <c r="DV303" i="2"/>
  <c r="DU303" i="2"/>
  <c r="DT303" i="2"/>
  <c r="DR303" i="2"/>
  <c r="DQ303" i="2"/>
  <c r="DP303" i="2"/>
  <c r="DN303" i="2"/>
  <c r="AI303" i="2"/>
  <c r="V303" i="2"/>
  <c r="W303" i="2" s="1"/>
  <c r="DS303" i="2" s="1"/>
  <c r="ED302" i="2"/>
  <c r="EC302" i="2"/>
  <c r="EB302" i="2"/>
  <c r="DV302" i="2"/>
  <c r="DU302" i="2"/>
  <c r="DT302" i="2"/>
  <c r="DR302" i="2"/>
  <c r="DQ302" i="2"/>
  <c r="DP302" i="2"/>
  <c r="DN302" i="2"/>
  <c r="AI302" i="2"/>
  <c r="V302" i="2"/>
  <c r="W302" i="2" s="1"/>
  <c r="DS302" i="2" s="1"/>
  <c r="ED301" i="2"/>
  <c r="EC301" i="2"/>
  <c r="EB301" i="2"/>
  <c r="DV301" i="2"/>
  <c r="DU301" i="2"/>
  <c r="DT301" i="2"/>
  <c r="DR301" i="2"/>
  <c r="DQ301" i="2"/>
  <c r="DP301" i="2"/>
  <c r="DN301" i="2"/>
  <c r="AI301" i="2"/>
  <c r="V301" i="2"/>
  <c r="W301" i="2" s="1"/>
  <c r="DS301" i="2" s="1"/>
  <c r="ED300" i="2"/>
  <c r="EC300" i="2"/>
  <c r="EB300" i="2"/>
  <c r="DV300" i="2"/>
  <c r="DU300" i="2"/>
  <c r="DT300" i="2"/>
  <c r="DR300" i="2"/>
  <c r="DQ300" i="2"/>
  <c r="DP300" i="2"/>
  <c r="DN300" i="2"/>
  <c r="AI300" i="2"/>
  <c r="V300" i="2"/>
  <c r="W300" i="2" s="1"/>
  <c r="DS300" i="2" s="1"/>
  <c r="ED299" i="2"/>
  <c r="EC299" i="2"/>
  <c r="EB299" i="2"/>
  <c r="DV299" i="2"/>
  <c r="DU299" i="2"/>
  <c r="DT299" i="2"/>
  <c r="DR299" i="2"/>
  <c r="DQ299" i="2"/>
  <c r="DP299" i="2"/>
  <c r="DN299" i="2"/>
  <c r="AI299" i="2"/>
  <c r="W299" i="2"/>
  <c r="DS299" i="2" s="1"/>
  <c r="V299" i="2"/>
  <c r="ED298" i="2"/>
  <c r="EC298" i="2"/>
  <c r="EB298" i="2"/>
  <c r="DV298" i="2"/>
  <c r="DU298" i="2"/>
  <c r="DT298" i="2"/>
  <c r="DR298" i="2"/>
  <c r="DQ298" i="2"/>
  <c r="DP298" i="2"/>
  <c r="DN298" i="2"/>
  <c r="AI298" i="2"/>
  <c r="V298" i="2"/>
  <c r="W298" i="2" s="1"/>
  <c r="DS298" i="2" s="1"/>
  <c r="ED297" i="2"/>
  <c r="EC297" i="2"/>
  <c r="EB297" i="2"/>
  <c r="DV297" i="2"/>
  <c r="DU297" i="2"/>
  <c r="DT297" i="2"/>
  <c r="DR297" i="2"/>
  <c r="DQ297" i="2"/>
  <c r="DP297" i="2"/>
  <c r="DN297" i="2"/>
  <c r="AI297" i="2"/>
  <c r="V297" i="2"/>
  <c r="W297" i="2" s="1"/>
  <c r="DS297" i="2" s="1"/>
  <c r="ED296" i="2"/>
  <c r="EC296" i="2"/>
  <c r="EB296" i="2"/>
  <c r="DV296" i="2"/>
  <c r="DU296" i="2"/>
  <c r="DT296" i="2"/>
  <c r="DR296" i="2"/>
  <c r="DQ296" i="2"/>
  <c r="DP296" i="2"/>
  <c r="DN296" i="2"/>
  <c r="AI296" i="2"/>
  <c r="V296" i="2"/>
  <c r="W296" i="2" s="1"/>
  <c r="DS296" i="2" s="1"/>
  <c r="ED295" i="2"/>
  <c r="EC295" i="2"/>
  <c r="EB295" i="2"/>
  <c r="DV295" i="2"/>
  <c r="DU295" i="2"/>
  <c r="DT295" i="2"/>
  <c r="DR295" i="2"/>
  <c r="DQ295" i="2"/>
  <c r="DP295" i="2"/>
  <c r="DN295" i="2"/>
  <c r="AI295" i="2"/>
  <c r="V295" i="2"/>
  <c r="W295" i="2" s="1"/>
  <c r="DS295" i="2" s="1"/>
  <c r="ED294" i="2"/>
  <c r="EC294" i="2"/>
  <c r="EB294" i="2"/>
  <c r="DV294" i="2"/>
  <c r="DU294" i="2"/>
  <c r="DT294" i="2"/>
  <c r="DR294" i="2"/>
  <c r="DQ294" i="2"/>
  <c r="DP294" i="2"/>
  <c r="DN294" i="2"/>
  <c r="AI294" i="2"/>
  <c r="V294" i="2"/>
  <c r="W294" i="2" s="1"/>
  <c r="DS294" i="2" s="1"/>
  <c r="ED293" i="2"/>
  <c r="EC293" i="2"/>
  <c r="EB293" i="2"/>
  <c r="DV293" i="2"/>
  <c r="DU293" i="2"/>
  <c r="DT293" i="2"/>
  <c r="DR293" i="2"/>
  <c r="DQ293" i="2"/>
  <c r="DP293" i="2"/>
  <c r="DN293" i="2"/>
  <c r="AI293" i="2"/>
  <c r="V293" i="2"/>
  <c r="W293" i="2" s="1"/>
  <c r="DS293" i="2" s="1"/>
  <c r="ED292" i="2"/>
  <c r="EC292" i="2"/>
  <c r="EB292" i="2"/>
  <c r="DV292" i="2"/>
  <c r="DU292" i="2"/>
  <c r="DT292" i="2"/>
  <c r="DR292" i="2"/>
  <c r="DQ292" i="2"/>
  <c r="DP292" i="2"/>
  <c r="DN292" i="2"/>
  <c r="AI292" i="2"/>
  <c r="V292" i="2"/>
  <c r="W292" i="2" s="1"/>
  <c r="DS292" i="2" s="1"/>
  <c r="ED291" i="2"/>
  <c r="EC291" i="2"/>
  <c r="EB291" i="2"/>
  <c r="DV291" i="2"/>
  <c r="DU291" i="2"/>
  <c r="DT291" i="2"/>
  <c r="DR291" i="2"/>
  <c r="DQ291" i="2"/>
  <c r="DP291" i="2"/>
  <c r="DN291" i="2"/>
  <c r="AI291" i="2"/>
  <c r="V291" i="2"/>
  <c r="W291" i="2" s="1"/>
  <c r="DS291" i="2" s="1"/>
  <c r="ED290" i="2"/>
  <c r="EC290" i="2"/>
  <c r="EB290" i="2"/>
  <c r="DV290" i="2"/>
  <c r="DU290" i="2"/>
  <c r="DT290" i="2"/>
  <c r="DR290" i="2"/>
  <c r="DQ290" i="2"/>
  <c r="DP290" i="2"/>
  <c r="DN290" i="2"/>
  <c r="AI290" i="2"/>
  <c r="W290" i="2"/>
  <c r="DS290" i="2" s="1"/>
  <c r="V290" i="2"/>
  <c r="ED289" i="2"/>
  <c r="EC289" i="2"/>
  <c r="EB289" i="2"/>
  <c r="DV289" i="2"/>
  <c r="DU289" i="2"/>
  <c r="DT289" i="2"/>
  <c r="DS289" i="2"/>
  <c r="DR289" i="2"/>
  <c r="EF289" i="2" s="1"/>
  <c r="DQ289" i="2"/>
  <c r="DP289" i="2"/>
  <c r="DN289" i="2"/>
  <c r="AI289" i="2"/>
  <c r="ED288" i="2"/>
  <c r="EC288" i="2"/>
  <c r="EB288" i="2"/>
  <c r="DV288" i="2"/>
  <c r="DU288" i="2"/>
  <c r="DT288" i="2"/>
  <c r="DS288" i="2"/>
  <c r="DR288" i="2"/>
  <c r="EF288" i="2" s="1"/>
  <c r="DQ288" i="2"/>
  <c r="DP288" i="2"/>
  <c r="DN288" i="2"/>
  <c r="AI288" i="2"/>
  <c r="ED287" i="2"/>
  <c r="EC287" i="2"/>
  <c r="EB287" i="2"/>
  <c r="DV287" i="2"/>
  <c r="DU287" i="2"/>
  <c r="DT287" i="2"/>
  <c r="DS287" i="2"/>
  <c r="DR287" i="2"/>
  <c r="EF287" i="2" s="1"/>
  <c r="DQ287" i="2"/>
  <c r="DP287" i="2"/>
  <c r="DN287" i="2"/>
  <c r="AI287" i="2"/>
  <c r="ED286" i="2"/>
  <c r="EC286" i="2"/>
  <c r="EB286" i="2"/>
  <c r="DV286" i="2"/>
  <c r="DU286" i="2"/>
  <c r="DT286" i="2"/>
  <c r="DS286" i="2"/>
  <c r="DR286" i="2"/>
  <c r="EF286" i="2" s="1"/>
  <c r="DQ286" i="2"/>
  <c r="DP286" i="2"/>
  <c r="DN286" i="2"/>
  <c r="AI286" i="2"/>
  <c r="ED285" i="2"/>
  <c r="EC285" i="2"/>
  <c r="EB285" i="2"/>
  <c r="DV285" i="2"/>
  <c r="DU285" i="2"/>
  <c r="DT285" i="2"/>
  <c r="DR285" i="2"/>
  <c r="EF285" i="2" s="1"/>
  <c r="DQ285" i="2"/>
  <c r="DP285" i="2"/>
  <c r="DN285" i="2"/>
  <c r="AI285" i="2"/>
  <c r="W285" i="2"/>
  <c r="DS285" i="2" s="1"/>
  <c r="ED284" i="2"/>
  <c r="EC284" i="2"/>
  <c r="EB284" i="2"/>
  <c r="DV284" i="2"/>
  <c r="DU284" i="2"/>
  <c r="DT284" i="2"/>
  <c r="DR284" i="2"/>
  <c r="EF284" i="2" s="1"/>
  <c r="DQ284" i="2"/>
  <c r="DP284" i="2"/>
  <c r="DN284" i="2"/>
  <c r="AI284" i="2"/>
  <c r="W284" i="2"/>
  <c r="DS284" i="2" s="1"/>
  <c r="ED283" i="2"/>
  <c r="EC283" i="2"/>
  <c r="EB283" i="2"/>
  <c r="DV283" i="2"/>
  <c r="DU283" i="2"/>
  <c r="DT283" i="2"/>
  <c r="DR283" i="2"/>
  <c r="EF283" i="2" s="1"/>
  <c r="DQ283" i="2"/>
  <c r="DP283" i="2"/>
  <c r="DN283" i="2"/>
  <c r="AI283" i="2"/>
  <c r="W283" i="2"/>
  <c r="DS283" i="2" s="1"/>
  <c r="ED282" i="2"/>
  <c r="EC282" i="2"/>
  <c r="EB282" i="2"/>
  <c r="DV282" i="2"/>
  <c r="DU282" i="2"/>
  <c r="DT282" i="2"/>
  <c r="DR282" i="2"/>
  <c r="EF282" i="2" s="1"/>
  <c r="DQ282" i="2"/>
  <c r="DP282" i="2"/>
  <c r="DN282" i="2"/>
  <c r="AI282" i="2"/>
  <c r="W282" i="2"/>
  <c r="DS282" i="2" s="1"/>
  <c r="ED281" i="2"/>
  <c r="EC281" i="2"/>
  <c r="EB281" i="2"/>
  <c r="DV281" i="2"/>
  <c r="DU281" i="2"/>
  <c r="DT281" i="2"/>
  <c r="DR281" i="2"/>
  <c r="DQ281" i="2"/>
  <c r="DP281" i="2"/>
  <c r="DN281" i="2"/>
  <c r="AI281" i="2"/>
  <c r="W281" i="2"/>
  <c r="DS281" i="2" s="1"/>
  <c r="ED280" i="2"/>
  <c r="EC280" i="2"/>
  <c r="EB280" i="2"/>
  <c r="DV280" i="2"/>
  <c r="DU280" i="2"/>
  <c r="DT280" i="2"/>
  <c r="DR280" i="2"/>
  <c r="DQ280" i="2"/>
  <c r="DP280" i="2"/>
  <c r="DN280" i="2"/>
  <c r="AI280" i="2"/>
  <c r="W280" i="2"/>
  <c r="DS280" i="2" s="1"/>
  <c r="ED279" i="2"/>
  <c r="EC279" i="2"/>
  <c r="EB279" i="2"/>
  <c r="DV279" i="2"/>
  <c r="DU279" i="2"/>
  <c r="DT279" i="2"/>
  <c r="DR279" i="2"/>
  <c r="DQ279" i="2"/>
  <c r="DP279" i="2"/>
  <c r="DN279" i="2"/>
  <c r="AI279" i="2"/>
  <c r="V279" i="2"/>
  <c r="W279" i="2" s="1"/>
  <c r="DS279" i="2" s="1"/>
  <c r="ED278" i="2"/>
  <c r="EC278" i="2"/>
  <c r="EB278" i="2"/>
  <c r="DV278" i="2"/>
  <c r="DU278" i="2"/>
  <c r="DT278" i="2"/>
  <c r="DR278" i="2"/>
  <c r="DQ278" i="2"/>
  <c r="DP278" i="2"/>
  <c r="DN278" i="2"/>
  <c r="AI278" i="2"/>
  <c r="W278" i="2"/>
  <c r="DS278" i="2" s="1"/>
  <c r="ED277" i="2"/>
  <c r="EC277" i="2"/>
  <c r="EB277" i="2"/>
  <c r="DV277" i="2"/>
  <c r="DU277" i="2"/>
  <c r="DT277" i="2"/>
  <c r="DR277" i="2"/>
  <c r="DQ277" i="2"/>
  <c r="DP277" i="2"/>
  <c r="DN277" i="2"/>
  <c r="AI277" i="2"/>
  <c r="V277" i="2"/>
  <c r="W277" i="2" s="1"/>
  <c r="DS277" i="2" s="1"/>
  <c r="ED276" i="2"/>
  <c r="EC276" i="2"/>
  <c r="EB276" i="2"/>
  <c r="DV276" i="2"/>
  <c r="DU276" i="2"/>
  <c r="DT276" i="2"/>
  <c r="DR276" i="2"/>
  <c r="DQ276" i="2"/>
  <c r="DP276" i="2"/>
  <c r="DN276" i="2"/>
  <c r="AI276" i="2"/>
  <c r="V276" i="2"/>
  <c r="W276" i="2" s="1"/>
  <c r="DS276" i="2" s="1"/>
  <c r="ED275" i="2"/>
  <c r="EC275" i="2"/>
  <c r="EB275" i="2"/>
  <c r="DV275" i="2"/>
  <c r="DU275" i="2"/>
  <c r="DT275" i="2"/>
  <c r="DR275" i="2"/>
  <c r="DQ275" i="2"/>
  <c r="DP275" i="2"/>
  <c r="DN275" i="2"/>
  <c r="AI275" i="2"/>
  <c r="V275" i="2"/>
  <c r="W275" i="2" s="1"/>
  <c r="DS275" i="2" s="1"/>
  <c r="ED274" i="2"/>
  <c r="EC274" i="2"/>
  <c r="EB274" i="2"/>
  <c r="DV274" i="2"/>
  <c r="DU274" i="2"/>
  <c r="DT274" i="2"/>
  <c r="DR274" i="2"/>
  <c r="DQ274" i="2"/>
  <c r="DP274" i="2"/>
  <c r="DN274" i="2"/>
  <c r="AI274" i="2"/>
  <c r="V274" i="2"/>
  <c r="W274" i="2" s="1"/>
  <c r="DS274" i="2" s="1"/>
  <c r="ED273" i="2"/>
  <c r="EC273" i="2"/>
  <c r="EB273" i="2"/>
  <c r="DV273" i="2"/>
  <c r="DU273" i="2"/>
  <c r="DT273" i="2"/>
  <c r="DR273" i="2"/>
  <c r="EF273" i="2" s="1"/>
  <c r="DQ273" i="2"/>
  <c r="DP273" i="2"/>
  <c r="DN273" i="2"/>
  <c r="AI273" i="2"/>
  <c r="W273" i="2"/>
  <c r="DS273" i="2" s="1"/>
  <c r="ED272" i="2"/>
  <c r="EC272" i="2"/>
  <c r="EB272" i="2"/>
  <c r="DV272" i="2"/>
  <c r="DU272" i="2"/>
  <c r="DT272" i="2"/>
  <c r="DR272" i="2"/>
  <c r="DQ272" i="2"/>
  <c r="DP272" i="2"/>
  <c r="DN272" i="2"/>
  <c r="AI272" i="2"/>
  <c r="V272" i="2"/>
  <c r="W272" i="2" s="1"/>
  <c r="DS272" i="2" s="1"/>
  <c r="ED271" i="2"/>
  <c r="EC271" i="2"/>
  <c r="EB271" i="2"/>
  <c r="DV271" i="2"/>
  <c r="DU271" i="2"/>
  <c r="DT271" i="2"/>
  <c r="DR271" i="2"/>
  <c r="DQ271" i="2"/>
  <c r="DP271" i="2"/>
  <c r="DN271" i="2"/>
  <c r="AI271" i="2"/>
  <c r="W271" i="2"/>
  <c r="DS271" i="2" s="1"/>
  <c r="V271" i="2"/>
  <c r="ED270" i="2"/>
  <c r="EC270" i="2"/>
  <c r="EB270" i="2"/>
  <c r="DV270" i="2"/>
  <c r="DU270" i="2"/>
  <c r="DT270" i="2"/>
  <c r="DR270" i="2"/>
  <c r="DQ270" i="2"/>
  <c r="DP270" i="2"/>
  <c r="DN270" i="2"/>
  <c r="AI270" i="2"/>
  <c r="V270" i="2"/>
  <c r="W270" i="2" s="1"/>
  <c r="DS270" i="2" s="1"/>
  <c r="ED269" i="2"/>
  <c r="EC269" i="2"/>
  <c r="EB269" i="2"/>
  <c r="DV269" i="2"/>
  <c r="DU269" i="2"/>
  <c r="DT269" i="2"/>
  <c r="DR269" i="2"/>
  <c r="DQ269" i="2"/>
  <c r="DP269" i="2"/>
  <c r="DN269" i="2"/>
  <c r="AI269" i="2"/>
  <c r="V269" i="2"/>
  <c r="W269" i="2" s="1"/>
  <c r="DS269" i="2" s="1"/>
  <c r="ED268" i="2"/>
  <c r="EC268" i="2"/>
  <c r="EB268" i="2"/>
  <c r="DV268" i="2"/>
  <c r="DU268" i="2"/>
  <c r="DT268" i="2"/>
  <c r="DR268" i="2"/>
  <c r="DQ268" i="2"/>
  <c r="DP268" i="2"/>
  <c r="DN268" i="2"/>
  <c r="AI268" i="2"/>
  <c r="V268" i="2"/>
  <c r="W268" i="2" s="1"/>
  <c r="DS268" i="2" s="1"/>
  <c r="ED267" i="2"/>
  <c r="EC267" i="2"/>
  <c r="EB267" i="2"/>
  <c r="DV267" i="2"/>
  <c r="DU267" i="2"/>
  <c r="DT267" i="2"/>
  <c r="DR267" i="2"/>
  <c r="DQ267" i="2"/>
  <c r="DP267" i="2"/>
  <c r="DN267" i="2"/>
  <c r="AI267" i="2"/>
  <c r="V267" i="2"/>
  <c r="W267" i="2" s="1"/>
  <c r="DS267" i="2" s="1"/>
  <c r="ED266" i="2"/>
  <c r="EC266" i="2"/>
  <c r="EB266" i="2"/>
  <c r="DV266" i="2"/>
  <c r="DU266" i="2"/>
  <c r="DT266" i="2"/>
  <c r="DR266" i="2"/>
  <c r="DQ266" i="2"/>
  <c r="DP266" i="2"/>
  <c r="DN266" i="2"/>
  <c r="AI266" i="2"/>
  <c r="V266" i="2"/>
  <c r="W266" i="2" s="1"/>
  <c r="DS266" i="2" s="1"/>
  <c r="ED265" i="2"/>
  <c r="EC265" i="2"/>
  <c r="EB265" i="2"/>
  <c r="DV265" i="2"/>
  <c r="DU265" i="2"/>
  <c r="DT265" i="2"/>
  <c r="DR265" i="2"/>
  <c r="DQ265" i="2"/>
  <c r="DP265" i="2"/>
  <c r="DN265" i="2"/>
  <c r="AI265" i="2"/>
  <c r="V265" i="2"/>
  <c r="W265" i="2" s="1"/>
  <c r="DS265" i="2" s="1"/>
  <c r="ED264" i="2"/>
  <c r="EC264" i="2"/>
  <c r="EB264" i="2"/>
  <c r="DV264" i="2"/>
  <c r="DU264" i="2"/>
  <c r="DT264" i="2"/>
  <c r="DR264" i="2"/>
  <c r="DQ264" i="2"/>
  <c r="DP264" i="2"/>
  <c r="DN264" i="2"/>
  <c r="AI264" i="2"/>
  <c r="W264" i="2"/>
  <c r="DS264" i="2" s="1"/>
  <c r="V264" i="2"/>
  <c r="ED263" i="2"/>
  <c r="EC263" i="2"/>
  <c r="EB263" i="2"/>
  <c r="DV263" i="2"/>
  <c r="DU263" i="2"/>
  <c r="DT263" i="2"/>
  <c r="DR263" i="2"/>
  <c r="DQ263" i="2"/>
  <c r="DP263" i="2"/>
  <c r="DN263" i="2"/>
  <c r="AI263" i="2"/>
  <c r="V263" i="2"/>
  <c r="W263" i="2" s="1"/>
  <c r="DS263" i="2" s="1"/>
  <c r="ED262" i="2"/>
  <c r="EC262" i="2"/>
  <c r="EB262" i="2"/>
  <c r="DV262" i="2"/>
  <c r="DU262" i="2"/>
  <c r="DT262" i="2"/>
  <c r="DR262" i="2"/>
  <c r="DQ262" i="2"/>
  <c r="DP262" i="2"/>
  <c r="DN262" i="2"/>
  <c r="AI262" i="2"/>
  <c r="V262" i="2"/>
  <c r="W262" i="2" s="1"/>
  <c r="DS262" i="2" s="1"/>
  <c r="ED261" i="2"/>
  <c r="EC261" i="2"/>
  <c r="EB261" i="2"/>
  <c r="DV261" i="2"/>
  <c r="DU261" i="2"/>
  <c r="DT261" i="2"/>
  <c r="DR261" i="2"/>
  <c r="DQ261" i="2"/>
  <c r="DP261" i="2"/>
  <c r="DN261" i="2"/>
  <c r="AI261" i="2"/>
  <c r="V261" i="2"/>
  <c r="W261" i="2" s="1"/>
  <c r="DS261" i="2" s="1"/>
  <c r="ED260" i="2"/>
  <c r="EC260" i="2"/>
  <c r="EB260" i="2"/>
  <c r="DV260" i="2"/>
  <c r="DU260" i="2"/>
  <c r="DT260" i="2"/>
  <c r="DR260" i="2"/>
  <c r="DQ260" i="2"/>
  <c r="DP260" i="2"/>
  <c r="DN260" i="2"/>
  <c r="AI260" i="2"/>
  <c r="V260" i="2"/>
  <c r="W260" i="2" s="1"/>
  <c r="DS260" i="2" s="1"/>
  <c r="ED259" i="2"/>
  <c r="EC259" i="2"/>
  <c r="EB259" i="2"/>
  <c r="DV259" i="2"/>
  <c r="DU259" i="2"/>
  <c r="DT259" i="2"/>
  <c r="DR259" i="2"/>
  <c r="EF259" i="2" s="1"/>
  <c r="DQ259" i="2"/>
  <c r="DP259" i="2"/>
  <c r="DN259" i="2"/>
  <c r="AI259" i="2"/>
  <c r="W259" i="2"/>
  <c r="DS259" i="2" s="1"/>
  <c r="V259" i="2"/>
  <c r="ED258" i="2"/>
  <c r="EC258" i="2"/>
  <c r="EB258" i="2"/>
  <c r="DV258" i="2"/>
  <c r="DU258" i="2"/>
  <c r="DT258" i="2"/>
  <c r="DR258" i="2"/>
  <c r="DQ258" i="2"/>
  <c r="DP258" i="2"/>
  <c r="DN258" i="2"/>
  <c r="AI258" i="2"/>
  <c r="V258" i="2"/>
  <c r="W258" i="2" s="1"/>
  <c r="DS258" i="2" s="1"/>
  <c r="ED257" i="2"/>
  <c r="EC257" i="2"/>
  <c r="EB257" i="2"/>
  <c r="DV257" i="2"/>
  <c r="DU257" i="2"/>
  <c r="DT257" i="2"/>
  <c r="DR257" i="2"/>
  <c r="DQ257" i="2"/>
  <c r="DP257" i="2"/>
  <c r="DN257" i="2"/>
  <c r="AI257" i="2"/>
  <c r="V257" i="2"/>
  <c r="W257" i="2" s="1"/>
  <c r="DS257" i="2" s="1"/>
  <c r="ED256" i="2"/>
  <c r="EC256" i="2"/>
  <c r="EB256" i="2"/>
  <c r="DV256" i="2"/>
  <c r="DU256" i="2"/>
  <c r="DT256" i="2"/>
  <c r="DR256" i="2"/>
  <c r="DQ256" i="2"/>
  <c r="DP256" i="2"/>
  <c r="DN256" i="2"/>
  <c r="AI256" i="2"/>
  <c r="V256" i="2"/>
  <c r="W256" i="2" s="1"/>
  <c r="DS256" i="2" s="1"/>
  <c r="ED255" i="2"/>
  <c r="EC255" i="2"/>
  <c r="EB255" i="2"/>
  <c r="DV255" i="2"/>
  <c r="DU255" i="2"/>
  <c r="DT255" i="2"/>
  <c r="DR255" i="2"/>
  <c r="DQ255" i="2"/>
  <c r="DP255" i="2"/>
  <c r="DN255" i="2"/>
  <c r="AI255" i="2"/>
  <c r="V255" i="2"/>
  <c r="W255" i="2" s="1"/>
  <c r="DS255" i="2" s="1"/>
  <c r="EC254" i="2"/>
  <c r="EB254" i="2"/>
  <c r="DV254" i="2"/>
  <c r="DU254" i="2"/>
  <c r="DT254" i="2"/>
  <c r="DR254" i="2"/>
  <c r="DQ254" i="2"/>
  <c r="DP254" i="2"/>
  <c r="DN254" i="2"/>
  <c r="DI254" i="2"/>
  <c r="ED254" i="2" s="1"/>
  <c r="CU254" i="2"/>
  <c r="CT254" i="2"/>
  <c r="AI254" i="2"/>
  <c r="W254" i="2"/>
  <c r="DS254" i="2" s="1"/>
  <c r="ED253" i="2"/>
  <c r="EB253" i="2"/>
  <c r="DV253" i="2"/>
  <c r="DU253" i="2"/>
  <c r="DT253" i="2"/>
  <c r="DR253" i="2"/>
  <c r="DQ253" i="2"/>
  <c r="DP253" i="2"/>
  <c r="DN253" i="2"/>
  <c r="DI253" i="2"/>
  <c r="EC253" i="2"/>
  <c r="CU253" i="2"/>
  <c r="AI253" i="2"/>
  <c r="AG253" i="2"/>
  <c r="W253" i="2"/>
  <c r="DS253" i="2" s="1"/>
  <c r="EB252" i="2"/>
  <c r="DV252" i="2"/>
  <c r="DU252" i="2"/>
  <c r="DT252" i="2"/>
  <c r="DR252" i="2"/>
  <c r="DQ252" i="2"/>
  <c r="DP252" i="2"/>
  <c r="DN252" i="2"/>
  <c r="DI252" i="2"/>
  <c r="ED252" i="2" s="1"/>
  <c r="EC252" i="2"/>
  <c r="CU252" i="2"/>
  <c r="CT252" i="2"/>
  <c r="AI252" i="2"/>
  <c r="AG252" i="2"/>
  <c r="W252" i="2"/>
  <c r="DS252" i="2" s="1"/>
  <c r="EC251" i="2"/>
  <c r="EB251" i="2"/>
  <c r="DV251" i="2"/>
  <c r="DU251" i="2"/>
  <c r="DT251" i="2"/>
  <c r="DR251" i="2"/>
  <c r="DQ251" i="2"/>
  <c r="DP251" i="2"/>
  <c r="DN251" i="2"/>
  <c r="DI251" i="2"/>
  <c r="ED251" i="2" s="1"/>
  <c r="CU251" i="2"/>
  <c r="CT251" i="2"/>
  <c r="AI251" i="2"/>
  <c r="W251" i="2"/>
  <c r="DS251" i="2" s="1"/>
  <c r="EC250" i="2"/>
  <c r="EB250" i="2"/>
  <c r="DV250" i="2"/>
  <c r="DU250" i="2"/>
  <c r="DT250" i="2"/>
  <c r="DR250" i="2"/>
  <c r="DQ250" i="2"/>
  <c r="DP250" i="2"/>
  <c r="DN250" i="2"/>
  <c r="DI250" i="2"/>
  <c r="ED250" i="2" s="1"/>
  <c r="CU250" i="2"/>
  <c r="CT250" i="2"/>
  <c r="AI250" i="2"/>
  <c r="W250" i="2"/>
  <c r="DS250" i="2" s="1"/>
  <c r="ED249" i="2"/>
  <c r="EB249" i="2"/>
  <c r="DV249" i="2"/>
  <c r="DU249" i="2"/>
  <c r="DT249" i="2"/>
  <c r="DR249" i="2"/>
  <c r="DQ249" i="2"/>
  <c r="DP249" i="2"/>
  <c r="DN249" i="2"/>
  <c r="DI249" i="2"/>
  <c r="EC249" i="2"/>
  <c r="CU249" i="2"/>
  <c r="CT249" i="2"/>
  <c r="AI249" i="2"/>
  <c r="AG249" i="2"/>
  <c r="W249" i="2"/>
  <c r="DS249" i="2" s="1"/>
  <c r="EB248" i="2"/>
  <c r="DV248" i="2"/>
  <c r="DU248" i="2"/>
  <c r="DT248" i="2"/>
  <c r="DR248" i="2"/>
  <c r="DQ248" i="2"/>
  <c r="DP248" i="2"/>
  <c r="DN248" i="2"/>
  <c r="DI248" i="2"/>
  <c r="ED248" i="2" s="1"/>
  <c r="EC248" i="2"/>
  <c r="CU248" i="2"/>
  <c r="CT248" i="2"/>
  <c r="AI248" i="2"/>
  <c r="AG248" i="2"/>
  <c r="W248" i="2"/>
  <c r="DS248" i="2" s="1"/>
  <c r="EC247" i="2"/>
  <c r="EB247" i="2"/>
  <c r="DV247" i="2"/>
  <c r="DU247" i="2"/>
  <c r="DT247" i="2"/>
  <c r="DR247" i="2"/>
  <c r="DQ247" i="2"/>
  <c r="DP247" i="2"/>
  <c r="DN247" i="2"/>
  <c r="DI247" i="2"/>
  <c r="ED247" i="2" s="1"/>
  <c r="CU247" i="2"/>
  <c r="CT247" i="2"/>
  <c r="AI247" i="2"/>
  <c r="W247" i="2"/>
  <c r="DS247" i="2" s="1"/>
  <c r="EC246" i="2"/>
  <c r="EB246" i="2"/>
  <c r="DV246" i="2"/>
  <c r="DU246" i="2"/>
  <c r="DT246" i="2"/>
  <c r="DR246" i="2"/>
  <c r="EF246" i="2" s="1"/>
  <c r="DQ246" i="2"/>
  <c r="DP246" i="2"/>
  <c r="DN246" i="2"/>
  <c r="DI246" i="2"/>
  <c r="ED246" i="2" s="1"/>
  <c r="CU246" i="2"/>
  <c r="CT246" i="2"/>
  <c r="AI246" i="2"/>
  <c r="W246" i="2"/>
  <c r="DS246" i="2" s="1"/>
  <c r="EB245" i="2"/>
  <c r="DV245" i="2"/>
  <c r="DU245" i="2"/>
  <c r="DT245" i="2"/>
  <c r="DR245" i="2"/>
  <c r="DQ245" i="2"/>
  <c r="DP245" i="2"/>
  <c r="DN245" i="2"/>
  <c r="DI245" i="2"/>
  <c r="ED245" i="2" s="1"/>
  <c r="EC245" i="2"/>
  <c r="CU245" i="2"/>
  <c r="CT245" i="2"/>
  <c r="AI245" i="2"/>
  <c r="AG245" i="2"/>
  <c r="W245" i="2"/>
  <c r="DS245" i="2" s="1"/>
  <c r="EB244" i="2"/>
  <c r="DV244" i="2"/>
  <c r="DU244" i="2"/>
  <c r="DT244" i="2"/>
  <c r="DR244" i="2"/>
  <c r="DQ244" i="2"/>
  <c r="DP244" i="2"/>
  <c r="DN244" i="2"/>
  <c r="DI244" i="2"/>
  <c r="ED244" i="2" s="1"/>
  <c r="EC244" i="2"/>
  <c r="CU244" i="2"/>
  <c r="CT244" i="2"/>
  <c r="AI244" i="2"/>
  <c r="AG244" i="2"/>
  <c r="W244" i="2"/>
  <c r="DS244" i="2" s="1"/>
  <c r="EC243" i="2"/>
  <c r="EB243" i="2"/>
  <c r="DV243" i="2"/>
  <c r="DU243" i="2"/>
  <c r="DT243" i="2"/>
  <c r="DR243" i="2"/>
  <c r="DQ243" i="2"/>
  <c r="DP243" i="2"/>
  <c r="DN243" i="2"/>
  <c r="DI243" i="2"/>
  <c r="ED243" i="2" s="1"/>
  <c r="CU243" i="2"/>
  <c r="CT243" i="2"/>
  <c r="AI243" i="2"/>
  <c r="W243" i="2"/>
  <c r="DS243" i="2" s="1"/>
  <c r="EC242" i="2"/>
  <c r="EB242" i="2"/>
  <c r="DV242" i="2"/>
  <c r="DU242" i="2"/>
  <c r="DT242" i="2"/>
  <c r="DR242" i="2"/>
  <c r="DQ242" i="2"/>
  <c r="DP242" i="2"/>
  <c r="DN242" i="2"/>
  <c r="DI242" i="2"/>
  <c r="ED242" i="2" s="1"/>
  <c r="CU242" i="2"/>
  <c r="CT242" i="2"/>
  <c r="AI242" i="2"/>
  <c r="W242" i="2"/>
  <c r="DS242" i="2" s="1"/>
  <c r="EB241" i="2"/>
  <c r="DV241" i="2"/>
  <c r="DU241" i="2"/>
  <c r="DT241" i="2"/>
  <c r="DR241" i="2"/>
  <c r="DQ241" i="2"/>
  <c r="DP241" i="2"/>
  <c r="DN241" i="2"/>
  <c r="DI241" i="2"/>
  <c r="ED241" i="2" s="1"/>
  <c r="EC241" i="2"/>
  <c r="AI241" i="2"/>
  <c r="AG241" i="2"/>
  <c r="W241" i="2"/>
  <c r="DS241" i="2" s="1"/>
  <c r="EB240" i="2"/>
  <c r="DV240" i="2"/>
  <c r="DU240" i="2"/>
  <c r="DT240" i="2"/>
  <c r="DR240" i="2"/>
  <c r="DQ240" i="2"/>
  <c r="DP240" i="2"/>
  <c r="DN240" i="2"/>
  <c r="DI240" i="2"/>
  <c r="ED240" i="2" s="1"/>
  <c r="EC240" i="2"/>
  <c r="CU240" i="2"/>
  <c r="CT240" i="2"/>
  <c r="AI240" i="2"/>
  <c r="W240" i="2"/>
  <c r="DS240" i="2" s="1"/>
  <c r="EB239" i="2"/>
  <c r="DV239" i="2"/>
  <c r="DU239" i="2"/>
  <c r="DT239" i="2"/>
  <c r="DS239" i="2"/>
  <c r="DR239" i="2"/>
  <c r="DQ239" i="2"/>
  <c r="DP239" i="2"/>
  <c r="DN239" i="2"/>
  <c r="DI239" i="2"/>
  <c r="ED239" i="2" s="1"/>
  <c r="EC239" i="2"/>
  <c r="CU239" i="2"/>
  <c r="CT239" i="2"/>
  <c r="AI239" i="2"/>
  <c r="AG239" i="2"/>
  <c r="W239" i="2"/>
  <c r="EC238" i="2"/>
  <c r="EB238" i="2"/>
  <c r="DV238" i="2"/>
  <c r="DU238" i="2"/>
  <c r="DT238" i="2"/>
  <c r="DR238" i="2"/>
  <c r="DQ238" i="2"/>
  <c r="DP238" i="2"/>
  <c r="DN238" i="2"/>
  <c r="DI238" i="2"/>
  <c r="ED238" i="2" s="1"/>
  <c r="CU238" i="2"/>
  <c r="AI238" i="2"/>
  <c r="W238" i="2"/>
  <c r="DS238" i="2" s="1"/>
  <c r="EB237" i="2"/>
  <c r="DV237" i="2"/>
  <c r="DU237" i="2"/>
  <c r="DT237" i="2"/>
  <c r="DR237" i="2"/>
  <c r="DQ237" i="2"/>
  <c r="DP237" i="2"/>
  <c r="DN237" i="2"/>
  <c r="DI237" i="2"/>
  <c r="ED237" i="2" s="1"/>
  <c r="EC237" i="2"/>
  <c r="CU237" i="2"/>
  <c r="CT237" i="2"/>
  <c r="AI237" i="2"/>
  <c r="AG237" i="2"/>
  <c r="W237" i="2"/>
  <c r="DS237" i="2" s="1"/>
  <c r="EB236" i="2"/>
  <c r="DV236" i="2"/>
  <c r="DU236" i="2"/>
  <c r="DT236" i="2"/>
  <c r="DR236" i="2"/>
  <c r="DQ236" i="2"/>
  <c r="DP236" i="2"/>
  <c r="DN236" i="2"/>
  <c r="DI236" i="2"/>
  <c r="ED236" i="2" s="1"/>
  <c r="EC236" i="2"/>
  <c r="AI236" i="2"/>
  <c r="AG236" i="2"/>
  <c r="W236" i="2"/>
  <c r="DS236" i="2" s="1"/>
  <c r="EB235" i="2"/>
  <c r="DV235" i="2"/>
  <c r="DU235" i="2"/>
  <c r="DT235" i="2"/>
  <c r="DR235" i="2"/>
  <c r="EF235" i="2" s="1"/>
  <c r="DQ235" i="2"/>
  <c r="DP235" i="2"/>
  <c r="DN235" i="2"/>
  <c r="DI235" i="2"/>
  <c r="ED235" i="2" s="1"/>
  <c r="EC235" i="2"/>
  <c r="CT235" i="2"/>
  <c r="AI235" i="2"/>
  <c r="AG235" i="2"/>
  <c r="W235" i="2"/>
  <c r="DS235" i="2" s="1"/>
  <c r="EB234" i="2"/>
  <c r="DV234" i="2"/>
  <c r="DU234" i="2"/>
  <c r="DT234" i="2"/>
  <c r="DR234" i="2"/>
  <c r="DQ234" i="2"/>
  <c r="DP234" i="2"/>
  <c r="DN234" i="2"/>
  <c r="DI234" i="2"/>
  <c r="ED234" i="2" s="1"/>
  <c r="EC234" i="2"/>
  <c r="CU234" i="2"/>
  <c r="CT234" i="2"/>
  <c r="AI234" i="2"/>
  <c r="AG234" i="2"/>
  <c r="W234" i="2"/>
  <c r="DS234" i="2" s="1"/>
  <c r="EB233" i="2"/>
  <c r="DV233" i="2"/>
  <c r="DU233" i="2"/>
  <c r="DT233" i="2"/>
  <c r="DS233" i="2"/>
  <c r="DR233" i="2"/>
  <c r="DQ233" i="2"/>
  <c r="DP233" i="2"/>
  <c r="DN233" i="2"/>
  <c r="DI233" i="2"/>
  <c r="ED233" i="2" s="1"/>
  <c r="EC233" i="2"/>
  <c r="CU233" i="2"/>
  <c r="AI233" i="2"/>
  <c r="W233" i="2"/>
  <c r="EB232" i="2"/>
  <c r="DV232" i="2"/>
  <c r="DU232" i="2"/>
  <c r="DT232" i="2"/>
  <c r="DR232" i="2"/>
  <c r="DQ232" i="2"/>
  <c r="DP232" i="2"/>
  <c r="DN232" i="2"/>
  <c r="DI232" i="2"/>
  <c r="ED232" i="2" s="1"/>
  <c r="EC232" i="2"/>
  <c r="CU232" i="2"/>
  <c r="CT232" i="2"/>
  <c r="AI232" i="2"/>
  <c r="W232" i="2"/>
  <c r="DS232" i="2" s="1"/>
  <c r="EB231" i="2"/>
  <c r="DV231" i="2"/>
  <c r="DU231" i="2"/>
  <c r="DT231" i="2"/>
  <c r="DR231" i="2"/>
  <c r="EF231" i="2" s="1"/>
  <c r="DQ231" i="2"/>
  <c r="DP231" i="2"/>
  <c r="DN231" i="2"/>
  <c r="DI231" i="2"/>
  <c r="ED231" i="2" s="1"/>
  <c r="EC231" i="2"/>
  <c r="CU231" i="2"/>
  <c r="CT231" i="2"/>
  <c r="AI231" i="2"/>
  <c r="W231" i="2"/>
  <c r="DS231" i="2" s="1"/>
  <c r="EC230" i="2"/>
  <c r="EB230" i="2"/>
  <c r="DV230" i="2"/>
  <c r="DU230" i="2"/>
  <c r="DT230" i="2"/>
  <c r="DR230" i="2"/>
  <c r="DQ230" i="2"/>
  <c r="DP230" i="2"/>
  <c r="DN230" i="2"/>
  <c r="DI230" i="2"/>
  <c r="ED230" i="2" s="1"/>
  <c r="CU230" i="2"/>
  <c r="CT230" i="2"/>
  <c r="AI230" i="2"/>
  <c r="W230" i="2"/>
  <c r="DS230" i="2" s="1"/>
  <c r="ED229" i="2"/>
  <c r="EB229" i="2"/>
  <c r="DV229" i="2"/>
  <c r="DU229" i="2"/>
  <c r="DT229" i="2"/>
  <c r="DR229" i="2"/>
  <c r="DQ229" i="2"/>
  <c r="DP229" i="2"/>
  <c r="DN229" i="2"/>
  <c r="DI229" i="2"/>
  <c r="EC229" i="2"/>
  <c r="CU229" i="2"/>
  <c r="CT229" i="2"/>
  <c r="AI229" i="2"/>
  <c r="AG229" i="2"/>
  <c r="W229" i="2"/>
  <c r="DS229" i="2" s="1"/>
  <c r="EB228" i="2"/>
  <c r="DV228" i="2"/>
  <c r="DU228" i="2"/>
  <c r="DT228" i="2"/>
  <c r="DR228" i="2"/>
  <c r="DQ228" i="2"/>
  <c r="DP228" i="2"/>
  <c r="DN228" i="2"/>
  <c r="DI228" i="2"/>
  <c r="ED228" i="2" s="1"/>
  <c r="EC228" i="2"/>
  <c r="CU228" i="2"/>
  <c r="CT228" i="2"/>
  <c r="AI228" i="2"/>
  <c r="AG228" i="2"/>
  <c r="W228" i="2"/>
  <c r="DS228" i="2" s="1"/>
  <c r="EB227" i="2"/>
  <c r="DV227" i="2"/>
  <c r="DU227" i="2"/>
  <c r="DT227" i="2"/>
  <c r="DR227" i="2"/>
  <c r="DQ227" i="2"/>
  <c r="DP227" i="2"/>
  <c r="DN227" i="2"/>
  <c r="DI227" i="2"/>
  <c r="ED227" i="2" s="1"/>
  <c r="EC227" i="2"/>
  <c r="CU227" i="2"/>
  <c r="AI227" i="2"/>
  <c r="W227" i="2"/>
  <c r="DS227" i="2" s="1"/>
  <c r="EB226" i="2"/>
  <c r="DV226" i="2"/>
  <c r="DU226" i="2"/>
  <c r="DT226" i="2"/>
  <c r="DR226" i="2"/>
  <c r="DQ226" i="2"/>
  <c r="DP226" i="2"/>
  <c r="DN226" i="2"/>
  <c r="DI226" i="2"/>
  <c r="ED226" i="2" s="1"/>
  <c r="EC226" i="2"/>
  <c r="CU226" i="2"/>
  <c r="CT226" i="2"/>
  <c r="AI226" i="2"/>
  <c r="W226" i="2"/>
  <c r="DS226" i="2" s="1"/>
  <c r="EC225" i="2"/>
  <c r="EB225" i="2"/>
  <c r="DV225" i="2"/>
  <c r="DU225" i="2"/>
  <c r="DT225" i="2"/>
  <c r="DR225" i="2"/>
  <c r="DQ225" i="2"/>
  <c r="DP225" i="2"/>
  <c r="DN225" i="2"/>
  <c r="DI225" i="2"/>
  <c r="ED225" i="2" s="1"/>
  <c r="CU225" i="2"/>
  <c r="CT225" i="2"/>
  <c r="AI225" i="2"/>
  <c r="AG225" i="2"/>
  <c r="W225" i="2"/>
  <c r="DS225" i="2" s="1"/>
  <c r="EB224" i="2"/>
  <c r="DV224" i="2"/>
  <c r="DU224" i="2"/>
  <c r="DT224" i="2"/>
  <c r="DR224" i="2"/>
  <c r="DQ224" i="2"/>
  <c r="DP224" i="2"/>
  <c r="DN224" i="2"/>
  <c r="DI224" i="2"/>
  <c r="ED224" i="2" s="1"/>
  <c r="EC224" i="2"/>
  <c r="CU224" i="2"/>
  <c r="CT224" i="2"/>
  <c r="AI224" i="2"/>
  <c r="W224" i="2"/>
  <c r="DS224" i="2" s="1"/>
  <c r="EB223" i="2"/>
  <c r="DV223" i="2"/>
  <c r="DU223" i="2"/>
  <c r="DT223" i="2"/>
  <c r="DR223" i="2"/>
  <c r="DQ223" i="2"/>
  <c r="DP223" i="2"/>
  <c r="DN223" i="2"/>
  <c r="DI223" i="2"/>
  <c r="ED223" i="2" s="1"/>
  <c r="EC223" i="2"/>
  <c r="CU223" i="2"/>
  <c r="CT223" i="2"/>
  <c r="AI223" i="2"/>
  <c r="AG223" i="2"/>
  <c r="W223" i="2"/>
  <c r="DS223" i="2" s="1"/>
  <c r="EC222" i="2"/>
  <c r="EB222" i="2"/>
  <c r="DV222" i="2"/>
  <c r="DU222" i="2"/>
  <c r="DT222" i="2"/>
  <c r="DR222" i="2"/>
  <c r="DQ222" i="2"/>
  <c r="DP222" i="2"/>
  <c r="DN222" i="2"/>
  <c r="DI222" i="2"/>
  <c r="ED222" i="2" s="1"/>
  <c r="CU222" i="2"/>
  <c r="CT222" i="2"/>
  <c r="AI222" i="2"/>
  <c r="W222" i="2"/>
  <c r="DS222" i="2" s="1"/>
  <c r="EB221" i="2"/>
  <c r="DV221" i="2"/>
  <c r="DU221" i="2"/>
  <c r="DT221" i="2"/>
  <c r="DR221" i="2"/>
  <c r="DQ221" i="2"/>
  <c r="DP221" i="2"/>
  <c r="DN221" i="2"/>
  <c r="DI221" i="2"/>
  <c r="ED221" i="2" s="1"/>
  <c r="EC221" i="2"/>
  <c r="CU221" i="2"/>
  <c r="CT221" i="2"/>
  <c r="AI221" i="2"/>
  <c r="AG221" i="2"/>
  <c r="W221" i="2"/>
  <c r="DS221" i="2" s="1"/>
  <c r="EB220" i="2"/>
  <c r="DV220" i="2"/>
  <c r="DU220" i="2"/>
  <c r="DT220" i="2"/>
  <c r="DR220" i="2"/>
  <c r="DQ220" i="2"/>
  <c r="DP220" i="2"/>
  <c r="DN220" i="2"/>
  <c r="DI220" i="2"/>
  <c r="ED220" i="2" s="1"/>
  <c r="EC220" i="2"/>
  <c r="CU220" i="2"/>
  <c r="CT220" i="2"/>
  <c r="AI220" i="2"/>
  <c r="AG220" i="2"/>
  <c r="W220" i="2"/>
  <c r="DS220" i="2" s="1"/>
  <c r="ED219" i="2"/>
  <c r="EB219" i="2"/>
  <c r="DV219" i="2"/>
  <c r="DU219" i="2"/>
  <c r="DT219" i="2"/>
  <c r="DR219" i="2"/>
  <c r="DQ219" i="2"/>
  <c r="DP219" i="2"/>
  <c r="DN219" i="2"/>
  <c r="DI219" i="2"/>
  <c r="EC219" i="2"/>
  <c r="CU219" i="2"/>
  <c r="CT219" i="2"/>
  <c r="AI219" i="2"/>
  <c r="AG219" i="2"/>
  <c r="W219" i="2"/>
  <c r="DS219" i="2" s="1"/>
  <c r="EB218" i="2"/>
  <c r="DV218" i="2"/>
  <c r="DU218" i="2"/>
  <c r="DT218" i="2"/>
  <c r="DR218" i="2"/>
  <c r="DQ218" i="2"/>
  <c r="DP218" i="2"/>
  <c r="DN218" i="2"/>
  <c r="DI218" i="2"/>
  <c r="ED218" i="2" s="1"/>
  <c r="EC218" i="2"/>
  <c r="CU218" i="2"/>
  <c r="CT218" i="2"/>
  <c r="AI218" i="2"/>
  <c r="W218" i="2"/>
  <c r="DS218" i="2" s="1"/>
  <c r="EB217" i="2"/>
  <c r="DV217" i="2"/>
  <c r="DU217" i="2"/>
  <c r="DT217" i="2"/>
  <c r="DR217" i="2"/>
  <c r="DQ217" i="2"/>
  <c r="DP217" i="2"/>
  <c r="DN217" i="2"/>
  <c r="DI217" i="2"/>
  <c r="ED217" i="2" s="1"/>
  <c r="EC217" i="2"/>
  <c r="CU217" i="2"/>
  <c r="CT217" i="2"/>
  <c r="AI217" i="2"/>
  <c r="W217" i="2"/>
  <c r="DS217" i="2" s="1"/>
  <c r="EB216" i="2"/>
  <c r="DV216" i="2"/>
  <c r="DU216" i="2"/>
  <c r="DT216" i="2"/>
  <c r="DR216" i="2"/>
  <c r="DQ216" i="2"/>
  <c r="DP216" i="2"/>
  <c r="DN216" i="2"/>
  <c r="DI216" i="2"/>
  <c r="ED216" i="2" s="1"/>
  <c r="EC216" i="2"/>
  <c r="CU216" i="2"/>
  <c r="CT216" i="2"/>
  <c r="AI216" i="2"/>
  <c r="W216" i="2"/>
  <c r="DS216" i="2" s="1"/>
  <c r="EB215" i="2"/>
  <c r="DV215" i="2"/>
  <c r="DU215" i="2"/>
  <c r="DT215" i="2"/>
  <c r="DR215" i="2"/>
  <c r="DQ215" i="2"/>
  <c r="DP215" i="2"/>
  <c r="DN215" i="2"/>
  <c r="DI215" i="2"/>
  <c r="ED215" i="2" s="1"/>
  <c r="EC215" i="2"/>
  <c r="CU215" i="2"/>
  <c r="CT215" i="2"/>
  <c r="AI215" i="2"/>
  <c r="AG215" i="2"/>
  <c r="W215" i="2"/>
  <c r="DS215" i="2" s="1"/>
  <c r="EB214" i="2"/>
  <c r="DV214" i="2"/>
  <c r="DU214" i="2"/>
  <c r="DT214" i="2"/>
  <c r="DR214" i="2"/>
  <c r="DQ214" i="2"/>
  <c r="DP214" i="2"/>
  <c r="DN214" i="2"/>
  <c r="DI214" i="2"/>
  <c r="ED214" i="2" s="1"/>
  <c r="EC214" i="2"/>
  <c r="CU214" i="2"/>
  <c r="CT214" i="2"/>
  <c r="AI214" i="2"/>
  <c r="W214" i="2"/>
  <c r="DS214" i="2" s="1"/>
  <c r="EB213" i="2"/>
  <c r="DV213" i="2"/>
  <c r="DU213" i="2"/>
  <c r="DT213" i="2"/>
  <c r="DR213" i="2"/>
  <c r="DQ213" i="2"/>
  <c r="DP213" i="2"/>
  <c r="DN213" i="2"/>
  <c r="DI213" i="2"/>
  <c r="ED213" i="2" s="1"/>
  <c r="EC213" i="2"/>
  <c r="CU213" i="2"/>
  <c r="CT213" i="2"/>
  <c r="AI213" i="2"/>
  <c r="W213" i="2"/>
  <c r="DS213" i="2" s="1"/>
  <c r="EB212" i="2"/>
  <c r="DV212" i="2"/>
  <c r="DU212" i="2"/>
  <c r="DT212" i="2"/>
  <c r="DR212" i="2"/>
  <c r="DQ212" i="2"/>
  <c r="DP212" i="2"/>
  <c r="DN212" i="2"/>
  <c r="DI212" i="2"/>
  <c r="ED212" i="2" s="1"/>
  <c r="EC212" i="2"/>
  <c r="CU212" i="2"/>
  <c r="CT212" i="2"/>
  <c r="AI212" i="2"/>
  <c r="W212" i="2"/>
  <c r="DS212" i="2" s="1"/>
  <c r="EB211" i="2"/>
  <c r="DV211" i="2"/>
  <c r="DU211" i="2"/>
  <c r="DT211" i="2"/>
  <c r="DR211" i="2"/>
  <c r="DQ211" i="2"/>
  <c r="DP211" i="2"/>
  <c r="DN211" i="2"/>
  <c r="DI211" i="2"/>
  <c r="ED211" i="2" s="1"/>
  <c r="EC211" i="2"/>
  <c r="CU211" i="2"/>
  <c r="CT211" i="2"/>
  <c r="AI211" i="2"/>
  <c r="AG211" i="2"/>
  <c r="W211" i="2"/>
  <c r="DS211" i="2" s="1"/>
  <c r="EB210" i="2"/>
  <c r="DV210" i="2"/>
  <c r="DU210" i="2"/>
  <c r="DT210" i="2"/>
  <c r="DR210" i="2"/>
  <c r="DQ210" i="2"/>
  <c r="DP210" i="2"/>
  <c r="DN210" i="2"/>
  <c r="DI210" i="2"/>
  <c r="ED210" i="2" s="1"/>
  <c r="EC210" i="2"/>
  <c r="CU210" i="2"/>
  <c r="CT210" i="2"/>
  <c r="AI210" i="2"/>
  <c r="AG210" i="2"/>
  <c r="W210" i="2"/>
  <c r="DS210" i="2" s="1"/>
  <c r="EB209" i="2"/>
  <c r="DV209" i="2"/>
  <c r="DU209" i="2"/>
  <c r="DT209" i="2"/>
  <c r="DR209" i="2"/>
  <c r="DQ209" i="2"/>
  <c r="DP209" i="2"/>
  <c r="DN209" i="2"/>
  <c r="DI209" i="2"/>
  <c r="ED209" i="2" s="1"/>
  <c r="EC209" i="2"/>
  <c r="CU209" i="2"/>
  <c r="CT209" i="2"/>
  <c r="AI209" i="2"/>
  <c r="AG209" i="2"/>
  <c r="W209" i="2"/>
  <c r="DS209" i="2" s="1"/>
  <c r="EC208" i="2"/>
  <c r="EB208" i="2"/>
  <c r="DV208" i="2"/>
  <c r="DU208" i="2"/>
  <c r="DT208" i="2"/>
  <c r="DR208" i="2"/>
  <c r="EF208" i="2" s="1"/>
  <c r="DQ208" i="2"/>
  <c r="DP208" i="2"/>
  <c r="DN208" i="2"/>
  <c r="DI208" i="2"/>
  <c r="ED208" i="2" s="1"/>
  <c r="CU208" i="2"/>
  <c r="CT208" i="2"/>
  <c r="AI208" i="2"/>
  <c r="AG208" i="2"/>
  <c r="W208" i="2"/>
  <c r="DS208" i="2" s="1"/>
  <c r="EB207" i="2"/>
  <c r="DV207" i="2"/>
  <c r="DU207" i="2"/>
  <c r="DT207" i="2"/>
  <c r="DR207" i="2"/>
  <c r="DQ207" i="2"/>
  <c r="DP207" i="2"/>
  <c r="DN207" i="2"/>
  <c r="DI207" i="2"/>
  <c r="ED207" i="2" s="1"/>
  <c r="EC207" i="2"/>
  <c r="CU207" i="2"/>
  <c r="CT207" i="2"/>
  <c r="AI207" i="2"/>
  <c r="AG207" i="2"/>
  <c r="W207" i="2"/>
  <c r="DS207" i="2" s="1"/>
  <c r="EB206" i="2"/>
  <c r="DV206" i="2"/>
  <c r="DU206" i="2"/>
  <c r="DT206" i="2"/>
  <c r="DR206" i="2"/>
  <c r="DQ206" i="2"/>
  <c r="DP206" i="2"/>
  <c r="DN206" i="2"/>
  <c r="DI206" i="2"/>
  <c r="ED206" i="2" s="1"/>
  <c r="EC206" i="2"/>
  <c r="CU206" i="2"/>
  <c r="CT206" i="2"/>
  <c r="AI206" i="2"/>
  <c r="AG206" i="2"/>
  <c r="W206" i="2"/>
  <c r="DS206" i="2" s="1"/>
  <c r="EB205" i="2"/>
  <c r="DV205" i="2"/>
  <c r="DU205" i="2"/>
  <c r="DT205" i="2"/>
  <c r="DR205" i="2"/>
  <c r="DQ205" i="2"/>
  <c r="DP205" i="2"/>
  <c r="DN205" i="2"/>
  <c r="DI205" i="2"/>
  <c r="ED205" i="2" s="1"/>
  <c r="EC205" i="2"/>
  <c r="CU205" i="2"/>
  <c r="CT205" i="2"/>
  <c r="AI205" i="2"/>
  <c r="AG205" i="2"/>
  <c r="W205" i="2"/>
  <c r="DS205" i="2" s="1"/>
  <c r="EC204" i="2"/>
  <c r="EB204" i="2"/>
  <c r="DV204" i="2"/>
  <c r="DU204" i="2"/>
  <c r="DT204" i="2"/>
  <c r="DR204" i="2"/>
  <c r="DQ204" i="2"/>
  <c r="DP204" i="2"/>
  <c r="DN204" i="2"/>
  <c r="DI204" i="2"/>
  <c r="ED204" i="2" s="1"/>
  <c r="CU204" i="2"/>
  <c r="CT204" i="2"/>
  <c r="AI204" i="2"/>
  <c r="AG204" i="2"/>
  <c r="W204" i="2"/>
  <c r="DS204" i="2" s="1"/>
  <c r="EB203" i="2"/>
  <c r="DV203" i="2"/>
  <c r="DU203" i="2"/>
  <c r="DT203" i="2"/>
  <c r="DR203" i="2"/>
  <c r="DQ203" i="2"/>
  <c r="DP203" i="2"/>
  <c r="DN203" i="2"/>
  <c r="DI203" i="2"/>
  <c r="ED203" i="2" s="1"/>
  <c r="EC203" i="2"/>
  <c r="CU203" i="2"/>
  <c r="CT203" i="2"/>
  <c r="AI203" i="2"/>
  <c r="W203" i="2"/>
  <c r="DS203" i="2" s="1"/>
  <c r="EB202" i="2"/>
  <c r="DV202" i="2"/>
  <c r="DU202" i="2"/>
  <c r="DT202" i="2"/>
  <c r="DR202" i="2"/>
  <c r="DQ202" i="2"/>
  <c r="DP202" i="2"/>
  <c r="DN202" i="2"/>
  <c r="DI202" i="2"/>
  <c r="ED202" i="2" s="1"/>
  <c r="EC202" i="2"/>
  <c r="CU202" i="2"/>
  <c r="CT202" i="2"/>
  <c r="AI202" i="2"/>
  <c r="AG202" i="2"/>
  <c r="W202" i="2"/>
  <c r="DS202" i="2" s="1"/>
  <c r="EB201" i="2"/>
  <c r="DV201" i="2"/>
  <c r="DU201" i="2"/>
  <c r="DT201" i="2"/>
  <c r="DR201" i="2"/>
  <c r="DQ201" i="2"/>
  <c r="DP201" i="2"/>
  <c r="DN201" i="2"/>
  <c r="DI201" i="2"/>
  <c r="ED201" i="2" s="1"/>
  <c r="EC201" i="2"/>
  <c r="CU201" i="2"/>
  <c r="CT201" i="2"/>
  <c r="AI201" i="2"/>
  <c r="AG201" i="2"/>
  <c r="W201" i="2"/>
  <c r="DS201" i="2" s="1"/>
  <c r="EC200" i="2"/>
  <c r="EB200" i="2"/>
  <c r="DV200" i="2"/>
  <c r="DU200" i="2"/>
  <c r="DT200" i="2"/>
  <c r="DR200" i="2"/>
  <c r="DQ200" i="2"/>
  <c r="DP200" i="2"/>
  <c r="DN200" i="2"/>
  <c r="DI200" i="2"/>
  <c r="ED200" i="2" s="1"/>
  <c r="CU200" i="2"/>
  <c r="CT200" i="2"/>
  <c r="AI200" i="2"/>
  <c r="W200" i="2"/>
  <c r="DS200" i="2" s="1"/>
  <c r="EB199" i="2"/>
  <c r="DV199" i="2"/>
  <c r="DU199" i="2"/>
  <c r="DT199" i="2"/>
  <c r="DR199" i="2"/>
  <c r="DQ199" i="2"/>
  <c r="DP199" i="2"/>
  <c r="DN199" i="2"/>
  <c r="DI199" i="2"/>
  <c r="ED199" i="2" s="1"/>
  <c r="EC199" i="2"/>
  <c r="CU199" i="2"/>
  <c r="CT199" i="2"/>
  <c r="AI199" i="2"/>
  <c r="W199" i="2"/>
  <c r="DS199" i="2" s="1"/>
  <c r="EB198" i="2"/>
  <c r="DV198" i="2"/>
  <c r="DU198" i="2"/>
  <c r="DT198" i="2"/>
  <c r="DR198" i="2"/>
  <c r="DQ198" i="2"/>
  <c r="DP198" i="2"/>
  <c r="DN198" i="2"/>
  <c r="DI198" i="2"/>
  <c r="ED198" i="2" s="1"/>
  <c r="EC198" i="2"/>
  <c r="CU198" i="2"/>
  <c r="CT198" i="2"/>
  <c r="AI198" i="2"/>
  <c r="AG198" i="2"/>
  <c r="W198" i="2"/>
  <c r="DS198" i="2" s="1"/>
  <c r="EB197" i="2"/>
  <c r="DV197" i="2"/>
  <c r="DU197" i="2"/>
  <c r="DT197" i="2"/>
  <c r="DR197" i="2"/>
  <c r="DQ197" i="2"/>
  <c r="DP197" i="2"/>
  <c r="DN197" i="2"/>
  <c r="DI197" i="2"/>
  <c r="ED197" i="2" s="1"/>
  <c r="EC197" i="2"/>
  <c r="CU197" i="2"/>
  <c r="CT197" i="2"/>
  <c r="AI197" i="2"/>
  <c r="AG197" i="2"/>
  <c r="W197" i="2"/>
  <c r="DS197" i="2" s="1"/>
  <c r="EC196" i="2"/>
  <c r="EB196" i="2"/>
  <c r="DV196" i="2"/>
  <c r="DU196" i="2"/>
  <c r="DT196" i="2"/>
  <c r="DR196" i="2"/>
  <c r="DQ196" i="2"/>
  <c r="DP196" i="2"/>
  <c r="DN196" i="2"/>
  <c r="DI196" i="2"/>
  <c r="ED196" i="2" s="1"/>
  <c r="CU196" i="2"/>
  <c r="CT196" i="2"/>
  <c r="AI196" i="2"/>
  <c r="W196" i="2"/>
  <c r="DS196" i="2" s="1"/>
  <c r="EB195" i="2"/>
  <c r="DV195" i="2"/>
  <c r="DU195" i="2"/>
  <c r="DT195" i="2"/>
  <c r="DR195" i="2"/>
  <c r="DQ195" i="2"/>
  <c r="DP195" i="2"/>
  <c r="DN195" i="2"/>
  <c r="DI195" i="2"/>
  <c r="ED195" i="2" s="1"/>
  <c r="EC195" i="2"/>
  <c r="CU195" i="2"/>
  <c r="CT195" i="2"/>
  <c r="AI195" i="2"/>
  <c r="W195" i="2"/>
  <c r="DS195" i="2" s="1"/>
  <c r="EB194" i="2"/>
  <c r="DV194" i="2"/>
  <c r="DU194" i="2"/>
  <c r="DT194" i="2"/>
  <c r="DS194" i="2"/>
  <c r="DR194" i="2"/>
  <c r="DQ194" i="2"/>
  <c r="DP194" i="2"/>
  <c r="DN194" i="2"/>
  <c r="DI194" i="2"/>
  <c r="ED194" i="2" s="1"/>
  <c r="EC194" i="2"/>
  <c r="CU194" i="2"/>
  <c r="CT194" i="2"/>
  <c r="AI194" i="2"/>
  <c r="AG194" i="2"/>
  <c r="W194" i="2"/>
  <c r="EB193" i="2"/>
  <c r="DV193" i="2"/>
  <c r="DU193" i="2"/>
  <c r="DT193" i="2"/>
  <c r="DR193" i="2"/>
  <c r="DQ193" i="2"/>
  <c r="DP193" i="2"/>
  <c r="DN193" i="2"/>
  <c r="DI193" i="2"/>
  <c r="ED193" i="2" s="1"/>
  <c r="EC193" i="2"/>
  <c r="CU193" i="2"/>
  <c r="CT193" i="2"/>
  <c r="AI193" i="2"/>
  <c r="AG193" i="2"/>
  <c r="W193" i="2"/>
  <c r="DS193" i="2" s="1"/>
  <c r="EC192" i="2"/>
  <c r="EB192" i="2"/>
  <c r="DV192" i="2"/>
  <c r="DU192" i="2"/>
  <c r="DT192" i="2"/>
  <c r="DR192" i="2"/>
  <c r="DQ192" i="2"/>
  <c r="DP192" i="2"/>
  <c r="DN192" i="2"/>
  <c r="DI192" i="2"/>
  <c r="ED192" i="2" s="1"/>
  <c r="CU192" i="2"/>
  <c r="CT192" i="2"/>
  <c r="AI192" i="2"/>
  <c r="W192" i="2"/>
  <c r="DS192" i="2" s="1"/>
  <c r="EB191" i="2"/>
  <c r="DV191" i="2"/>
  <c r="DU191" i="2"/>
  <c r="DT191" i="2"/>
  <c r="DR191" i="2"/>
  <c r="DQ191" i="2"/>
  <c r="DP191" i="2"/>
  <c r="DN191" i="2"/>
  <c r="DI191" i="2"/>
  <c r="ED191" i="2" s="1"/>
  <c r="EC191" i="2"/>
  <c r="CU191" i="2"/>
  <c r="CT191" i="2"/>
  <c r="AI191" i="2"/>
  <c r="W191" i="2"/>
  <c r="DS191" i="2" s="1"/>
  <c r="EB190" i="2"/>
  <c r="DV190" i="2"/>
  <c r="DU190" i="2"/>
  <c r="DT190" i="2"/>
  <c r="DR190" i="2"/>
  <c r="DQ190" i="2"/>
  <c r="DP190" i="2"/>
  <c r="DN190" i="2"/>
  <c r="DI190" i="2"/>
  <c r="ED190" i="2" s="1"/>
  <c r="EC190" i="2"/>
  <c r="CU190" i="2"/>
  <c r="CT190" i="2"/>
  <c r="AI190" i="2"/>
  <c r="AG190" i="2"/>
  <c r="W190" i="2"/>
  <c r="DS190" i="2" s="1"/>
  <c r="EB189" i="2"/>
  <c r="DV189" i="2"/>
  <c r="DU189" i="2"/>
  <c r="DT189" i="2"/>
  <c r="DR189" i="2"/>
  <c r="DQ189" i="2"/>
  <c r="DP189" i="2"/>
  <c r="DN189" i="2"/>
  <c r="DI189" i="2"/>
  <c r="ED189" i="2" s="1"/>
  <c r="EC189" i="2"/>
  <c r="CU189" i="2"/>
  <c r="CT189" i="2"/>
  <c r="AI189" i="2"/>
  <c r="AG189" i="2"/>
  <c r="W189" i="2"/>
  <c r="DS189" i="2" s="1"/>
  <c r="EC188" i="2"/>
  <c r="EB188" i="2"/>
  <c r="DV188" i="2"/>
  <c r="DU188" i="2"/>
  <c r="DT188" i="2"/>
  <c r="DR188" i="2"/>
  <c r="DQ188" i="2"/>
  <c r="DP188" i="2"/>
  <c r="DN188" i="2"/>
  <c r="DI188" i="2"/>
  <c r="ED188" i="2" s="1"/>
  <c r="CU188" i="2"/>
  <c r="CT188" i="2"/>
  <c r="AI188" i="2"/>
  <c r="W188" i="2"/>
  <c r="DS188" i="2" s="1"/>
  <c r="EB187" i="2"/>
  <c r="DV187" i="2"/>
  <c r="DU187" i="2"/>
  <c r="DT187" i="2"/>
  <c r="DR187" i="2"/>
  <c r="DQ187" i="2"/>
  <c r="DP187" i="2"/>
  <c r="DN187" i="2"/>
  <c r="DI187" i="2"/>
  <c r="ED187" i="2" s="1"/>
  <c r="EC187" i="2"/>
  <c r="CU187" i="2"/>
  <c r="CT187" i="2"/>
  <c r="AI187" i="2"/>
  <c r="W187" i="2"/>
  <c r="DS187" i="2" s="1"/>
  <c r="EB186" i="2"/>
  <c r="DV186" i="2"/>
  <c r="DU186" i="2"/>
  <c r="DT186" i="2"/>
  <c r="DR186" i="2"/>
  <c r="DQ186" i="2"/>
  <c r="DP186" i="2"/>
  <c r="DN186" i="2"/>
  <c r="DI186" i="2"/>
  <c r="ED186" i="2" s="1"/>
  <c r="EC186" i="2"/>
  <c r="CU186" i="2"/>
  <c r="CT186" i="2"/>
  <c r="AI186" i="2"/>
  <c r="AG186" i="2"/>
  <c r="W186" i="2"/>
  <c r="DS186" i="2" s="1"/>
  <c r="EB185" i="2"/>
  <c r="DV185" i="2"/>
  <c r="DU185" i="2"/>
  <c r="DT185" i="2"/>
  <c r="DR185" i="2"/>
  <c r="DQ185" i="2"/>
  <c r="DP185" i="2"/>
  <c r="DN185" i="2"/>
  <c r="DI185" i="2"/>
  <c r="ED185" i="2" s="1"/>
  <c r="EC185" i="2"/>
  <c r="CU185" i="2"/>
  <c r="CT185" i="2"/>
  <c r="AI185" i="2"/>
  <c r="AG185" i="2"/>
  <c r="W185" i="2"/>
  <c r="DS185" i="2" s="1"/>
  <c r="EC184" i="2"/>
  <c r="EB184" i="2"/>
  <c r="DV184" i="2"/>
  <c r="DU184" i="2"/>
  <c r="DT184" i="2"/>
  <c r="DR184" i="2"/>
  <c r="EF184" i="2" s="1"/>
  <c r="DQ184" i="2"/>
  <c r="DP184" i="2"/>
  <c r="DN184" i="2"/>
  <c r="DI184" i="2"/>
  <c r="ED184" i="2" s="1"/>
  <c r="CU184" i="2"/>
  <c r="CT184" i="2"/>
  <c r="AI184" i="2"/>
  <c r="W184" i="2"/>
  <c r="DS184" i="2" s="1"/>
  <c r="EB183" i="2"/>
  <c r="DV183" i="2"/>
  <c r="DU183" i="2"/>
  <c r="DT183" i="2"/>
  <c r="DR183" i="2"/>
  <c r="DQ183" i="2"/>
  <c r="DP183" i="2"/>
  <c r="DN183" i="2"/>
  <c r="DI183" i="2"/>
  <c r="ED183" i="2" s="1"/>
  <c r="EC183" i="2"/>
  <c r="CU183" i="2"/>
  <c r="CT183" i="2"/>
  <c r="AI183" i="2"/>
  <c r="W183" i="2"/>
  <c r="DS183" i="2" s="1"/>
  <c r="EB182" i="2"/>
  <c r="DV182" i="2"/>
  <c r="DU182" i="2"/>
  <c r="DT182" i="2"/>
  <c r="DR182" i="2"/>
  <c r="DQ182" i="2"/>
  <c r="DP182" i="2"/>
  <c r="DN182" i="2"/>
  <c r="DI182" i="2"/>
  <c r="ED182" i="2" s="1"/>
  <c r="EC182" i="2"/>
  <c r="CU182" i="2"/>
  <c r="CT182" i="2"/>
  <c r="AI182" i="2"/>
  <c r="AG182" i="2"/>
  <c r="W182" i="2"/>
  <c r="DS182" i="2" s="1"/>
  <c r="EB181" i="2"/>
  <c r="DV181" i="2"/>
  <c r="DU181" i="2"/>
  <c r="DT181" i="2"/>
  <c r="DR181" i="2"/>
  <c r="DQ181" i="2"/>
  <c r="DP181" i="2"/>
  <c r="DN181" i="2"/>
  <c r="DI181" i="2"/>
  <c r="ED181" i="2" s="1"/>
  <c r="EC181" i="2"/>
  <c r="CU181" i="2"/>
  <c r="CT181" i="2"/>
  <c r="AI181" i="2"/>
  <c r="AG181" i="2"/>
  <c r="W181" i="2"/>
  <c r="DS181" i="2" s="1"/>
  <c r="EC180" i="2"/>
  <c r="EB180" i="2"/>
  <c r="DV180" i="2"/>
  <c r="DU180" i="2"/>
  <c r="DT180" i="2"/>
  <c r="DR180" i="2"/>
  <c r="DQ180" i="2"/>
  <c r="DP180" i="2"/>
  <c r="DN180" i="2"/>
  <c r="DI180" i="2"/>
  <c r="ED180" i="2" s="1"/>
  <c r="CU180" i="2"/>
  <c r="CT180" i="2"/>
  <c r="AI180" i="2"/>
  <c r="W180" i="2"/>
  <c r="DS180" i="2" s="1"/>
  <c r="EB179" i="2"/>
  <c r="DV179" i="2"/>
  <c r="DU179" i="2"/>
  <c r="DT179" i="2"/>
  <c r="DR179" i="2"/>
  <c r="DQ179" i="2"/>
  <c r="DP179" i="2"/>
  <c r="DN179" i="2"/>
  <c r="DI179" i="2"/>
  <c r="ED179" i="2" s="1"/>
  <c r="EC179" i="2"/>
  <c r="CU179" i="2"/>
  <c r="CT179" i="2"/>
  <c r="AI179" i="2"/>
  <c r="W179" i="2"/>
  <c r="DS179" i="2" s="1"/>
  <c r="EB178" i="2"/>
  <c r="DV178" i="2"/>
  <c r="DU178" i="2"/>
  <c r="DT178" i="2"/>
  <c r="DR178" i="2"/>
  <c r="DQ178" i="2"/>
  <c r="DP178" i="2"/>
  <c r="DN178" i="2"/>
  <c r="DI178" i="2"/>
  <c r="ED178" i="2" s="1"/>
  <c r="EC178" i="2"/>
  <c r="CU178" i="2"/>
  <c r="CT178" i="2"/>
  <c r="AI178" i="2"/>
  <c r="AG178" i="2"/>
  <c r="W178" i="2"/>
  <c r="DS178" i="2" s="1"/>
  <c r="EB177" i="2"/>
  <c r="DV177" i="2"/>
  <c r="DU177" i="2"/>
  <c r="DT177" i="2"/>
  <c r="DR177" i="2"/>
  <c r="DQ177" i="2"/>
  <c r="DP177" i="2"/>
  <c r="DN177" i="2"/>
  <c r="DI177" i="2"/>
  <c r="ED177" i="2" s="1"/>
  <c r="EC177" i="2"/>
  <c r="CU177" i="2"/>
  <c r="CT177" i="2"/>
  <c r="AI177" i="2"/>
  <c r="AG177" i="2"/>
  <c r="W177" i="2"/>
  <c r="DS177" i="2" s="1"/>
  <c r="EC176" i="2"/>
  <c r="EB176" i="2"/>
  <c r="DV176" i="2"/>
  <c r="DU176" i="2"/>
  <c r="DT176" i="2"/>
  <c r="DR176" i="2"/>
  <c r="EF176" i="2" s="1"/>
  <c r="DQ176" i="2"/>
  <c r="DP176" i="2"/>
  <c r="DN176" i="2"/>
  <c r="DI176" i="2"/>
  <c r="ED176" i="2" s="1"/>
  <c r="CU176" i="2"/>
  <c r="CT176" i="2"/>
  <c r="AI176" i="2"/>
  <c r="W176" i="2"/>
  <c r="DS176" i="2" s="1"/>
  <c r="EB175" i="2"/>
  <c r="DV175" i="2"/>
  <c r="DU175" i="2"/>
  <c r="DT175" i="2"/>
  <c r="DR175" i="2"/>
  <c r="DQ175" i="2"/>
  <c r="DP175" i="2"/>
  <c r="DN175" i="2"/>
  <c r="DI175" i="2"/>
  <c r="ED175" i="2" s="1"/>
  <c r="EC175" i="2"/>
  <c r="CU175" i="2"/>
  <c r="CT175" i="2"/>
  <c r="AI175" i="2"/>
  <c r="W175" i="2"/>
  <c r="DS175" i="2" s="1"/>
  <c r="EB174" i="2"/>
  <c r="DV174" i="2"/>
  <c r="DU174" i="2"/>
  <c r="DT174" i="2"/>
  <c r="DR174" i="2"/>
  <c r="DQ174" i="2"/>
  <c r="DP174" i="2"/>
  <c r="DN174" i="2"/>
  <c r="DI174" i="2"/>
  <c r="ED174" i="2" s="1"/>
  <c r="EC174" i="2"/>
  <c r="CU174" i="2"/>
  <c r="CT174" i="2"/>
  <c r="AI174" i="2"/>
  <c r="AG174" i="2"/>
  <c r="W174" i="2"/>
  <c r="DS174" i="2" s="1"/>
  <c r="EB173" i="2"/>
  <c r="DV173" i="2"/>
  <c r="DU173" i="2"/>
  <c r="DT173" i="2"/>
  <c r="DR173" i="2"/>
  <c r="DQ173" i="2"/>
  <c r="DP173" i="2"/>
  <c r="DN173" i="2"/>
  <c r="DI173" i="2"/>
  <c r="ED173" i="2" s="1"/>
  <c r="EC173" i="2"/>
  <c r="CU173" i="2"/>
  <c r="CT173" i="2"/>
  <c r="AI173" i="2"/>
  <c r="AG173" i="2"/>
  <c r="W173" i="2"/>
  <c r="DS173" i="2" s="1"/>
  <c r="EB172" i="2"/>
  <c r="DV172" i="2"/>
  <c r="DU172" i="2"/>
  <c r="DT172" i="2"/>
  <c r="DR172" i="2"/>
  <c r="DQ172" i="2"/>
  <c r="DP172" i="2"/>
  <c r="DN172" i="2"/>
  <c r="DI172" i="2"/>
  <c r="ED172" i="2" s="1"/>
  <c r="EC172" i="2"/>
  <c r="CU172" i="2"/>
  <c r="CT172" i="2"/>
  <c r="AI172" i="2"/>
  <c r="W172" i="2"/>
  <c r="DS172" i="2" s="1"/>
  <c r="ED171" i="2"/>
  <c r="EC171" i="2"/>
  <c r="EB171" i="2"/>
  <c r="DV171" i="2"/>
  <c r="DU171" i="2"/>
  <c r="DT171" i="2"/>
  <c r="DR171" i="2"/>
  <c r="DQ171" i="2"/>
  <c r="DP171" i="2"/>
  <c r="DN171" i="2"/>
  <c r="AI171" i="2"/>
  <c r="V171" i="2"/>
  <c r="W171" i="2" s="1"/>
  <c r="DS171" i="2" s="1"/>
  <c r="ED170" i="2"/>
  <c r="EC170" i="2"/>
  <c r="EB170" i="2"/>
  <c r="DV170" i="2"/>
  <c r="DU170" i="2"/>
  <c r="DT170" i="2"/>
  <c r="DR170" i="2"/>
  <c r="DQ170" i="2"/>
  <c r="DP170" i="2"/>
  <c r="DN170" i="2"/>
  <c r="AI170" i="2"/>
  <c r="V170" i="2"/>
  <c r="W170" i="2" s="1"/>
  <c r="DS170" i="2" s="1"/>
  <c r="ED169" i="2"/>
  <c r="EC169" i="2"/>
  <c r="EB169" i="2"/>
  <c r="DV169" i="2"/>
  <c r="DU169" i="2"/>
  <c r="DT169" i="2"/>
  <c r="DR169" i="2"/>
  <c r="DQ169" i="2"/>
  <c r="DP169" i="2"/>
  <c r="DN169" i="2"/>
  <c r="AI169" i="2"/>
  <c r="V169" i="2"/>
  <c r="W169" i="2" s="1"/>
  <c r="DS169" i="2" s="1"/>
  <c r="ED168" i="2"/>
  <c r="EC168" i="2"/>
  <c r="EB168" i="2"/>
  <c r="DV168" i="2"/>
  <c r="DU168" i="2"/>
  <c r="DT168" i="2"/>
  <c r="DR168" i="2"/>
  <c r="DQ168" i="2"/>
  <c r="DP168" i="2"/>
  <c r="DN168" i="2"/>
  <c r="AI168" i="2"/>
  <c r="V168" i="2"/>
  <c r="W168" i="2" s="1"/>
  <c r="DS168" i="2" s="1"/>
  <c r="ED167" i="2"/>
  <c r="EC167" i="2"/>
  <c r="EB167" i="2"/>
  <c r="DV167" i="2"/>
  <c r="DU167" i="2"/>
  <c r="DT167" i="2"/>
  <c r="DQ167" i="2"/>
  <c r="DP167" i="2"/>
  <c r="DN167" i="2"/>
  <c r="AI167" i="2"/>
  <c r="W167" i="2"/>
  <c r="ED166" i="2"/>
  <c r="EC166" i="2"/>
  <c r="EB166" i="2"/>
  <c r="DV166" i="2"/>
  <c r="DU166" i="2"/>
  <c r="DT166" i="2"/>
  <c r="DQ166" i="2"/>
  <c r="DP166" i="2"/>
  <c r="DN166" i="2"/>
  <c r="AI166" i="2"/>
  <c r="W166" i="2"/>
  <c r="ED165" i="2"/>
  <c r="EC165" i="2"/>
  <c r="EB165" i="2"/>
  <c r="DV165" i="2"/>
  <c r="DU165" i="2"/>
  <c r="DT165" i="2"/>
  <c r="DQ165" i="2"/>
  <c r="DP165" i="2"/>
  <c r="DN165" i="2"/>
  <c r="AI165" i="2"/>
  <c r="W165" i="2"/>
  <c r="ED164" i="2"/>
  <c r="EC164" i="2"/>
  <c r="EB164" i="2"/>
  <c r="DV164" i="2"/>
  <c r="DU164" i="2"/>
  <c r="DT164" i="2"/>
  <c r="DQ164" i="2"/>
  <c r="DP164" i="2"/>
  <c r="DN164" i="2"/>
  <c r="AI164" i="2"/>
  <c r="W164" i="2"/>
  <c r="ED163" i="2"/>
  <c r="EC163" i="2"/>
  <c r="EB163" i="2"/>
  <c r="DV163" i="2"/>
  <c r="DU163" i="2"/>
  <c r="DT163" i="2"/>
  <c r="DR163" i="2"/>
  <c r="DQ163" i="2"/>
  <c r="DP163" i="2"/>
  <c r="DN163" i="2"/>
  <c r="AI163" i="2"/>
  <c r="W163" i="2"/>
  <c r="DS163" i="2" s="1"/>
  <c r="V163" i="2"/>
  <c r="ED162" i="2"/>
  <c r="EC162" i="2"/>
  <c r="EB162" i="2"/>
  <c r="DV162" i="2"/>
  <c r="DU162" i="2"/>
  <c r="DT162" i="2"/>
  <c r="DR162" i="2"/>
  <c r="DQ162" i="2"/>
  <c r="DP162" i="2"/>
  <c r="DN162" i="2"/>
  <c r="AI162" i="2"/>
  <c r="W162" i="2"/>
  <c r="DS162" i="2" s="1"/>
  <c r="V162" i="2"/>
  <c r="ED161" i="2"/>
  <c r="EC161" i="2"/>
  <c r="EB161" i="2"/>
  <c r="DV161" i="2"/>
  <c r="DU161" i="2"/>
  <c r="DT161" i="2"/>
  <c r="DR161" i="2"/>
  <c r="DQ161" i="2"/>
  <c r="DP161" i="2"/>
  <c r="DN161" i="2"/>
  <c r="EE161" i="2" s="1"/>
  <c r="AI161" i="2"/>
  <c r="V161" i="2"/>
  <c r="W161" i="2" s="1"/>
  <c r="DS161" i="2" s="1"/>
  <c r="ED160" i="2"/>
  <c r="EC160" i="2"/>
  <c r="EB160" i="2"/>
  <c r="DV160" i="2"/>
  <c r="DU160" i="2"/>
  <c r="DT160" i="2"/>
  <c r="DR160" i="2"/>
  <c r="DQ160" i="2"/>
  <c r="DP160" i="2"/>
  <c r="DN160" i="2"/>
  <c r="AI160" i="2"/>
  <c r="V160" i="2"/>
  <c r="W160" i="2" s="1"/>
  <c r="DS160" i="2" s="1"/>
  <c r="ED159" i="2"/>
  <c r="EC159" i="2"/>
  <c r="EB159" i="2"/>
  <c r="DV159" i="2"/>
  <c r="DU159" i="2"/>
  <c r="DT159" i="2"/>
  <c r="DR159" i="2"/>
  <c r="DQ159" i="2"/>
  <c r="DP159" i="2"/>
  <c r="DN159" i="2"/>
  <c r="AI159" i="2"/>
  <c r="V159" i="2"/>
  <c r="W159" i="2" s="1"/>
  <c r="DS159" i="2" s="1"/>
  <c r="ED158" i="2"/>
  <c r="EC158" i="2"/>
  <c r="EB158" i="2"/>
  <c r="DV158" i="2"/>
  <c r="DU158" i="2"/>
  <c r="DT158" i="2"/>
  <c r="DR158" i="2"/>
  <c r="DQ158" i="2"/>
  <c r="DP158" i="2"/>
  <c r="DN158" i="2"/>
  <c r="AI158" i="2"/>
  <c r="V158" i="2"/>
  <c r="W158" i="2" s="1"/>
  <c r="DS158" i="2" s="1"/>
  <c r="ED157" i="2"/>
  <c r="EC157" i="2"/>
  <c r="EB157" i="2"/>
  <c r="DV157" i="2"/>
  <c r="DU157" i="2"/>
  <c r="DT157" i="2"/>
  <c r="DR157" i="2"/>
  <c r="DQ157" i="2"/>
  <c r="DP157" i="2"/>
  <c r="DN157" i="2"/>
  <c r="AI157" i="2"/>
  <c r="V157" i="2"/>
  <c r="W157" i="2" s="1"/>
  <c r="DS157" i="2" s="1"/>
  <c r="ED156" i="2"/>
  <c r="EC156" i="2"/>
  <c r="EB156" i="2"/>
  <c r="DV156" i="2"/>
  <c r="DU156" i="2"/>
  <c r="DT156" i="2"/>
  <c r="DR156" i="2"/>
  <c r="DQ156" i="2"/>
  <c r="DP156" i="2"/>
  <c r="DN156" i="2"/>
  <c r="AI156" i="2"/>
  <c r="V156" i="2"/>
  <c r="W156" i="2" s="1"/>
  <c r="DS156" i="2" s="1"/>
  <c r="ED155" i="2"/>
  <c r="EC155" i="2"/>
  <c r="EB155" i="2"/>
  <c r="DV155" i="2"/>
  <c r="DU155" i="2"/>
  <c r="DT155" i="2"/>
  <c r="DQ155" i="2"/>
  <c r="DP155" i="2"/>
  <c r="DN155" i="2"/>
  <c r="AI155" i="2"/>
  <c r="W155" i="2"/>
  <c r="ED154" i="2"/>
  <c r="EC154" i="2"/>
  <c r="EB154" i="2"/>
  <c r="DV154" i="2"/>
  <c r="DU154" i="2"/>
  <c r="DT154" i="2"/>
  <c r="DQ154" i="2"/>
  <c r="DP154" i="2"/>
  <c r="DN154" i="2"/>
  <c r="AI154" i="2"/>
  <c r="W154" i="2"/>
  <c r="ED153" i="2"/>
  <c r="EC153" i="2"/>
  <c r="EB153" i="2"/>
  <c r="DV153" i="2"/>
  <c r="DU153" i="2"/>
  <c r="DT153" i="2"/>
  <c r="DQ153" i="2"/>
  <c r="DP153" i="2"/>
  <c r="DN153" i="2"/>
  <c r="AI153" i="2"/>
  <c r="W153" i="2"/>
  <c r="ED152" i="2"/>
  <c r="EC152" i="2"/>
  <c r="EB152" i="2"/>
  <c r="DV152" i="2"/>
  <c r="DU152" i="2"/>
  <c r="DT152" i="2"/>
  <c r="DQ152" i="2"/>
  <c r="DP152" i="2"/>
  <c r="DN152" i="2"/>
  <c r="AI152" i="2"/>
  <c r="W152" i="2"/>
  <c r="ED151" i="2"/>
  <c r="EC151" i="2"/>
  <c r="EB151" i="2"/>
  <c r="DV151" i="2"/>
  <c r="DU151" i="2"/>
  <c r="DT151" i="2"/>
  <c r="DQ151" i="2"/>
  <c r="DP151" i="2"/>
  <c r="DN151" i="2"/>
  <c r="AI151" i="2"/>
  <c r="W151" i="2"/>
  <c r="ED150" i="2"/>
  <c r="EC150" i="2"/>
  <c r="DV150" i="2"/>
  <c r="DU150" i="2"/>
  <c r="DR150" i="2"/>
  <c r="EF150" i="2" s="1"/>
  <c r="DQ150" i="2"/>
  <c r="DP150" i="2"/>
  <c r="DN150" i="2"/>
  <c r="AI150" i="2"/>
  <c r="AF150" i="2"/>
  <c r="EB150" i="2" s="1"/>
  <c r="AC150" i="2"/>
  <c r="DY150" i="2" s="1"/>
  <c r="AB150" i="2"/>
  <c r="DX150" i="2" s="1"/>
  <c r="X150" i="2"/>
  <c r="DT150" i="2" s="1"/>
  <c r="V150" i="2"/>
  <c r="W150" i="2" s="1"/>
  <c r="DS150" i="2" s="1"/>
  <c r="R150" i="2"/>
  <c r="DO150" i="2" s="1"/>
  <c r="ED149" i="2"/>
  <c r="EB149" i="2"/>
  <c r="DV149" i="2"/>
  <c r="DU149" i="2"/>
  <c r="DT149" i="2"/>
  <c r="DR149" i="2"/>
  <c r="EF149" i="2" s="1"/>
  <c r="DQ149" i="2"/>
  <c r="DP149" i="2"/>
  <c r="DN149" i="2"/>
  <c r="DC149" i="2"/>
  <c r="DD149" i="2" s="1"/>
  <c r="EC149" i="2" s="1"/>
  <c r="AI149" i="2"/>
  <c r="V149" i="2"/>
  <c r="W149" i="2" s="1"/>
  <c r="DS149" i="2" s="1"/>
  <c r="ED148" i="2"/>
  <c r="EB148" i="2"/>
  <c r="DV148" i="2"/>
  <c r="DU148" i="2"/>
  <c r="DT148" i="2"/>
  <c r="DR148" i="2"/>
  <c r="DQ148" i="2"/>
  <c r="DP148" i="2"/>
  <c r="DN148" i="2"/>
  <c r="DC148" i="2"/>
  <c r="DD148" i="2" s="1"/>
  <c r="EC148" i="2" s="1"/>
  <c r="AI148" i="2"/>
  <c r="V148" i="2"/>
  <c r="W148" i="2" s="1"/>
  <c r="DS148" i="2" s="1"/>
  <c r="ED147" i="2"/>
  <c r="EC147" i="2"/>
  <c r="EB147" i="2"/>
  <c r="DV147" i="2"/>
  <c r="DU147" i="2"/>
  <c r="DT147" i="2"/>
  <c r="DS147" i="2"/>
  <c r="DR147" i="2"/>
  <c r="EF147" i="2" s="1"/>
  <c r="DQ147" i="2"/>
  <c r="DP147" i="2"/>
  <c r="DN147" i="2"/>
  <c r="AI147" i="2"/>
  <c r="ED146" i="2"/>
  <c r="EC146" i="2"/>
  <c r="EB146" i="2"/>
  <c r="DV146" i="2"/>
  <c r="DU146" i="2"/>
  <c r="DT146" i="2"/>
  <c r="DS146" i="2"/>
  <c r="DR146" i="2"/>
  <c r="DQ146" i="2"/>
  <c r="DP146" i="2"/>
  <c r="DN146" i="2"/>
  <c r="AI146" i="2"/>
  <c r="V146" i="2"/>
  <c r="W146" i="2" s="1"/>
  <c r="ED145" i="2"/>
  <c r="EC145" i="2"/>
  <c r="EB145" i="2"/>
  <c r="DV145" i="2"/>
  <c r="DU145" i="2"/>
  <c r="DT145" i="2"/>
  <c r="DR145" i="2"/>
  <c r="DQ145" i="2"/>
  <c r="DP145" i="2"/>
  <c r="DN145" i="2"/>
  <c r="AI145" i="2"/>
  <c r="V145" i="2"/>
  <c r="W145" i="2" s="1"/>
  <c r="DS145" i="2" s="1"/>
  <c r="ED144" i="2"/>
  <c r="EC144" i="2"/>
  <c r="EB144" i="2"/>
  <c r="DV144" i="2"/>
  <c r="DU144" i="2"/>
  <c r="DT144" i="2"/>
  <c r="DS144" i="2"/>
  <c r="DR144" i="2"/>
  <c r="EF144" i="2" s="1"/>
  <c r="DQ144" i="2"/>
  <c r="DP144" i="2"/>
  <c r="DN144" i="2"/>
  <c r="AI144" i="2"/>
  <c r="ED143" i="2"/>
  <c r="EC143" i="2"/>
  <c r="EB143" i="2"/>
  <c r="DV143" i="2"/>
  <c r="DU143" i="2"/>
  <c r="DT143" i="2"/>
  <c r="DS143" i="2"/>
  <c r="DR143" i="2"/>
  <c r="EF143" i="2" s="1"/>
  <c r="DQ143" i="2"/>
  <c r="DP143" i="2"/>
  <c r="DN143" i="2"/>
  <c r="AI143" i="2"/>
  <c r="ED142" i="2"/>
  <c r="EC142" i="2"/>
  <c r="EB142" i="2"/>
  <c r="DV142" i="2"/>
  <c r="DU142" i="2"/>
  <c r="DT142" i="2"/>
  <c r="DS142" i="2"/>
  <c r="DR142" i="2"/>
  <c r="EF142" i="2" s="1"/>
  <c r="DQ142" i="2"/>
  <c r="DP142" i="2"/>
  <c r="DN142" i="2"/>
  <c r="AI142" i="2"/>
  <c r="ED141" i="2"/>
  <c r="EC141" i="2"/>
  <c r="EB141" i="2"/>
  <c r="DV141" i="2"/>
  <c r="DU141" i="2"/>
  <c r="DT141" i="2"/>
  <c r="DS141" i="2"/>
  <c r="DR141" i="2"/>
  <c r="EF141" i="2" s="1"/>
  <c r="DQ141" i="2"/>
  <c r="DP141" i="2"/>
  <c r="DN141" i="2"/>
  <c r="AI141" i="2"/>
  <c r="ED140" i="2"/>
  <c r="EC140" i="2"/>
  <c r="EB140" i="2"/>
  <c r="DV140" i="2"/>
  <c r="DU140" i="2"/>
  <c r="DT140" i="2"/>
  <c r="DS140" i="2"/>
  <c r="DR140" i="2"/>
  <c r="EF140" i="2" s="1"/>
  <c r="DQ140" i="2"/>
  <c r="DP140" i="2"/>
  <c r="DN140" i="2"/>
  <c r="AI140" i="2"/>
  <c r="ED139" i="2"/>
  <c r="EC139" i="2"/>
  <c r="EB139" i="2"/>
  <c r="DV139" i="2"/>
  <c r="DU139" i="2"/>
  <c r="DT139" i="2"/>
  <c r="DS139" i="2"/>
  <c r="DR139" i="2"/>
  <c r="EF139" i="2" s="1"/>
  <c r="DQ139" i="2"/>
  <c r="DP139" i="2"/>
  <c r="DN139" i="2"/>
  <c r="AI139" i="2"/>
  <c r="ED138" i="2"/>
  <c r="EC138" i="2"/>
  <c r="EB138" i="2"/>
  <c r="DV138" i="2"/>
  <c r="DU138" i="2"/>
  <c r="DT138" i="2"/>
  <c r="DS138" i="2"/>
  <c r="DR138" i="2"/>
  <c r="EF138" i="2" s="1"/>
  <c r="DQ138" i="2"/>
  <c r="DP138" i="2"/>
  <c r="DN138" i="2"/>
  <c r="AI138" i="2"/>
  <c r="ED137" i="2"/>
  <c r="EC137" i="2"/>
  <c r="EB137" i="2"/>
  <c r="DV137" i="2"/>
  <c r="DU137" i="2"/>
  <c r="DT137" i="2"/>
  <c r="DS137" i="2"/>
  <c r="DR137" i="2"/>
  <c r="EF137" i="2" s="1"/>
  <c r="DQ137" i="2"/>
  <c r="DP137" i="2"/>
  <c r="DN137" i="2"/>
  <c r="AI137" i="2"/>
  <c r="ED136" i="2"/>
  <c r="EC136" i="2"/>
  <c r="EB136" i="2"/>
  <c r="DV136" i="2"/>
  <c r="DU136" i="2"/>
  <c r="DT136" i="2"/>
  <c r="DS136" i="2"/>
  <c r="DR136" i="2"/>
  <c r="EF136" i="2" s="1"/>
  <c r="DQ136" i="2"/>
  <c r="DP136" i="2"/>
  <c r="DN136" i="2"/>
  <c r="AI136" i="2"/>
  <c r="ED135" i="2"/>
  <c r="EC135" i="2"/>
  <c r="EB135" i="2"/>
  <c r="DV135" i="2"/>
  <c r="DU135" i="2"/>
  <c r="DT135" i="2"/>
  <c r="DS135" i="2"/>
  <c r="DR135" i="2"/>
  <c r="EF135" i="2" s="1"/>
  <c r="DQ135" i="2"/>
  <c r="DP135" i="2"/>
  <c r="DN135" i="2"/>
  <c r="AI135" i="2"/>
  <c r="ED134" i="2"/>
  <c r="EC134" i="2"/>
  <c r="EB134" i="2"/>
  <c r="DV134" i="2"/>
  <c r="DU134" i="2"/>
  <c r="DT134" i="2"/>
  <c r="DS134" i="2"/>
  <c r="DR134" i="2"/>
  <c r="EF134" i="2" s="1"/>
  <c r="DQ134" i="2"/>
  <c r="DP134" i="2"/>
  <c r="DN134" i="2"/>
  <c r="AI134" i="2"/>
  <c r="ED133" i="2"/>
  <c r="EC133" i="2"/>
  <c r="EB133" i="2"/>
  <c r="DV133" i="2"/>
  <c r="DU133" i="2"/>
  <c r="DT133" i="2"/>
  <c r="DS133" i="2"/>
  <c r="DR133" i="2"/>
  <c r="EF133" i="2" s="1"/>
  <c r="DQ133" i="2"/>
  <c r="DP133" i="2"/>
  <c r="DN133" i="2"/>
  <c r="AI133" i="2"/>
  <c r="ED132" i="2"/>
  <c r="EC132" i="2"/>
  <c r="EB132" i="2"/>
  <c r="DV132" i="2"/>
  <c r="DU132" i="2"/>
  <c r="DT132" i="2"/>
  <c r="DS132" i="2"/>
  <c r="DR132" i="2"/>
  <c r="EF132" i="2" s="1"/>
  <c r="DQ132" i="2"/>
  <c r="DP132" i="2"/>
  <c r="DN132" i="2"/>
  <c r="AI132" i="2"/>
  <c r="ED131" i="2"/>
  <c r="EC131" i="2"/>
  <c r="EB131" i="2"/>
  <c r="DV131" i="2"/>
  <c r="DU131" i="2"/>
  <c r="DT131" i="2"/>
  <c r="DS131" i="2"/>
  <c r="DR131" i="2"/>
  <c r="EF131" i="2" s="1"/>
  <c r="DQ131" i="2"/>
  <c r="DP131" i="2"/>
  <c r="DN131" i="2"/>
  <c r="AI131" i="2"/>
  <c r="ED130" i="2"/>
  <c r="EC130" i="2"/>
  <c r="EB130" i="2"/>
  <c r="DV130" i="2"/>
  <c r="DU130" i="2"/>
  <c r="DT130" i="2"/>
  <c r="DS130" i="2"/>
  <c r="DR130" i="2"/>
  <c r="EF130" i="2" s="1"/>
  <c r="DQ130" i="2"/>
  <c r="DP130" i="2"/>
  <c r="DN130" i="2"/>
  <c r="AI130" i="2"/>
  <c r="EB129" i="2"/>
  <c r="DV129" i="2"/>
  <c r="DU129" i="2"/>
  <c r="DT129" i="2"/>
  <c r="DR129" i="2"/>
  <c r="EF129" i="2" s="1"/>
  <c r="DQ129" i="2"/>
  <c r="DP129" i="2"/>
  <c r="DN129" i="2"/>
  <c r="DI129" i="2"/>
  <c r="ED129" i="2" s="1"/>
  <c r="DC129" i="2"/>
  <c r="DD129" i="2" s="1"/>
  <c r="EC129" i="2" s="1"/>
  <c r="CU129" i="2"/>
  <c r="CT129" i="2"/>
  <c r="AI129" i="2"/>
  <c r="W129" i="2"/>
  <c r="DS129" i="2" s="1"/>
  <c r="ED128" i="2"/>
  <c r="EB128" i="2"/>
  <c r="DV128" i="2"/>
  <c r="DU128" i="2"/>
  <c r="DT128" i="2"/>
  <c r="DR128" i="2"/>
  <c r="DQ128" i="2"/>
  <c r="DP128" i="2"/>
  <c r="DN128" i="2"/>
  <c r="DC128" i="2"/>
  <c r="DD128" i="2" s="1"/>
  <c r="EC128" i="2" s="1"/>
  <c r="CU128" i="2"/>
  <c r="CT128" i="2"/>
  <c r="AI128" i="2"/>
  <c r="AG128" i="2"/>
  <c r="AK128" i="2" s="1"/>
  <c r="W128" i="2"/>
  <c r="DS128" i="2" s="1"/>
  <c r="EB127" i="2"/>
  <c r="DV127" i="2"/>
  <c r="DU127" i="2"/>
  <c r="DT127" i="2"/>
  <c r="DR127" i="2"/>
  <c r="EF127" i="2" s="1"/>
  <c r="DQ127" i="2"/>
  <c r="DP127" i="2"/>
  <c r="DN127" i="2"/>
  <c r="DI127" i="2"/>
  <c r="ED127" i="2" s="1"/>
  <c r="DC127" i="2"/>
  <c r="DD127" i="2" s="1"/>
  <c r="EC127" i="2" s="1"/>
  <c r="CU127" i="2"/>
  <c r="CT127" i="2"/>
  <c r="AI127" i="2"/>
  <c r="W127" i="2"/>
  <c r="DS127" i="2" s="1"/>
  <c r="ED126" i="2"/>
  <c r="EB126" i="2"/>
  <c r="DV126" i="2"/>
  <c r="DU126" i="2"/>
  <c r="DT126" i="2"/>
  <c r="DR126" i="2"/>
  <c r="DQ126" i="2"/>
  <c r="DP126" i="2"/>
  <c r="DN126" i="2"/>
  <c r="DC126" i="2"/>
  <c r="DD126" i="2" s="1"/>
  <c r="EC126" i="2" s="1"/>
  <c r="CU126" i="2"/>
  <c r="CT126" i="2"/>
  <c r="AI126" i="2"/>
  <c r="AG126" i="2"/>
  <c r="AK126" i="2" s="1"/>
  <c r="W126" i="2"/>
  <c r="DS126" i="2" s="1"/>
  <c r="ED125" i="2"/>
  <c r="EB125" i="2"/>
  <c r="DV125" i="2"/>
  <c r="DU125" i="2"/>
  <c r="DT125" i="2"/>
  <c r="DR125" i="2"/>
  <c r="DQ125" i="2"/>
  <c r="DP125" i="2"/>
  <c r="DN125" i="2"/>
  <c r="DC125" i="2"/>
  <c r="DD125" i="2" s="1"/>
  <c r="EC125" i="2" s="1"/>
  <c r="CU125" i="2"/>
  <c r="CT125" i="2"/>
  <c r="AI125" i="2"/>
  <c r="AG125" i="2"/>
  <c r="AK125" i="2" s="1"/>
  <c r="W125" i="2"/>
  <c r="DS125" i="2" s="1"/>
  <c r="EB124" i="2"/>
  <c r="DV124" i="2"/>
  <c r="DU124" i="2"/>
  <c r="DT124" i="2"/>
  <c r="DR124" i="2"/>
  <c r="EF124" i="2" s="1"/>
  <c r="DQ124" i="2"/>
  <c r="DP124" i="2"/>
  <c r="DN124" i="2"/>
  <c r="DI124" i="2"/>
  <c r="ED124" i="2" s="1"/>
  <c r="DC124" i="2"/>
  <c r="DD124" i="2" s="1"/>
  <c r="EC124" i="2" s="1"/>
  <c r="CU124" i="2"/>
  <c r="CT124" i="2"/>
  <c r="AI124" i="2"/>
  <c r="W124" i="2"/>
  <c r="DS124" i="2" s="1"/>
  <c r="ED123" i="2"/>
  <c r="EC123" i="2"/>
  <c r="EB123" i="2"/>
  <c r="DV123" i="2"/>
  <c r="DU123" i="2"/>
  <c r="DT123" i="2"/>
  <c r="DR123" i="2"/>
  <c r="EF123" i="2" s="1"/>
  <c r="DQ123" i="2"/>
  <c r="DP123" i="2"/>
  <c r="DN123" i="2"/>
  <c r="CU123" i="2"/>
  <c r="CT123" i="2"/>
  <c r="AI123" i="2"/>
  <c r="W123" i="2"/>
  <c r="DS123" i="2" s="1"/>
  <c r="ED122" i="2"/>
  <c r="EB122" i="2"/>
  <c r="DV122" i="2"/>
  <c r="DU122" i="2"/>
  <c r="DT122" i="2"/>
  <c r="DR122" i="2"/>
  <c r="DQ122" i="2"/>
  <c r="DP122" i="2"/>
  <c r="DN122" i="2"/>
  <c r="DC122" i="2"/>
  <c r="DD122" i="2" s="1"/>
  <c r="EC122" i="2" s="1"/>
  <c r="AI122" i="2"/>
  <c r="AG122" i="2"/>
  <c r="AK122" i="2" s="1"/>
  <c r="W122" i="2"/>
  <c r="DS122" i="2" s="1"/>
  <c r="EB121" i="2"/>
  <c r="DV121" i="2"/>
  <c r="DU121" i="2"/>
  <c r="DT121" i="2"/>
  <c r="DR121" i="2"/>
  <c r="DQ121" i="2"/>
  <c r="DP121" i="2"/>
  <c r="DN121" i="2"/>
  <c r="DI121" i="2"/>
  <c r="ED121" i="2" s="1"/>
  <c r="DC121" i="2"/>
  <c r="DD121" i="2" s="1"/>
  <c r="EC121" i="2" s="1"/>
  <c r="CU121" i="2"/>
  <c r="CT121" i="2"/>
  <c r="AI121" i="2"/>
  <c r="AG121" i="2"/>
  <c r="AK121" i="2" s="1"/>
  <c r="W121" i="2"/>
  <c r="DS121" i="2" s="1"/>
  <c r="ED120" i="2"/>
  <c r="EB120" i="2"/>
  <c r="DV120" i="2"/>
  <c r="DU120" i="2"/>
  <c r="DT120" i="2"/>
  <c r="DR120" i="2"/>
  <c r="EF120" i="2" s="1"/>
  <c r="DQ120" i="2"/>
  <c r="DP120" i="2"/>
  <c r="DN120" i="2"/>
  <c r="DC120" i="2"/>
  <c r="DD120" i="2" s="1"/>
  <c r="EC120" i="2" s="1"/>
  <c r="CU120" i="2"/>
  <c r="CT120" i="2"/>
  <c r="AI120" i="2"/>
  <c r="W120" i="2"/>
  <c r="DS120" i="2" s="1"/>
  <c r="EB119" i="2"/>
  <c r="DV119" i="2"/>
  <c r="DU119" i="2"/>
  <c r="DT119" i="2"/>
  <c r="DR119" i="2"/>
  <c r="EF119" i="2" s="1"/>
  <c r="DQ119" i="2"/>
  <c r="DP119" i="2"/>
  <c r="DN119" i="2"/>
  <c r="DI119" i="2"/>
  <c r="ED119" i="2" s="1"/>
  <c r="DC119" i="2"/>
  <c r="DD119" i="2" s="1"/>
  <c r="EC119" i="2" s="1"/>
  <c r="CU119" i="2"/>
  <c r="CT119" i="2"/>
  <c r="AI119" i="2"/>
  <c r="W119" i="2"/>
  <c r="DS119" i="2" s="1"/>
  <c r="EB118" i="2"/>
  <c r="DV118" i="2"/>
  <c r="DU118" i="2"/>
  <c r="DT118" i="2"/>
  <c r="DR118" i="2"/>
  <c r="EF118" i="2" s="1"/>
  <c r="DQ118" i="2"/>
  <c r="DP118" i="2"/>
  <c r="DN118" i="2"/>
  <c r="DI118" i="2"/>
  <c r="ED118" i="2" s="1"/>
  <c r="DC118" i="2"/>
  <c r="DD118" i="2" s="1"/>
  <c r="EC118" i="2" s="1"/>
  <c r="CU118" i="2"/>
  <c r="CT118" i="2"/>
  <c r="AI118" i="2"/>
  <c r="W118" i="2"/>
  <c r="DS118" i="2" s="1"/>
  <c r="EB117" i="2"/>
  <c r="DV117" i="2"/>
  <c r="DU117" i="2"/>
  <c r="DT117" i="2"/>
  <c r="DR117" i="2"/>
  <c r="EF117" i="2" s="1"/>
  <c r="DQ117" i="2"/>
  <c r="DP117" i="2"/>
  <c r="DN117" i="2"/>
  <c r="DI117" i="2"/>
  <c r="ED117" i="2" s="1"/>
  <c r="DC117" i="2"/>
  <c r="DD117" i="2" s="1"/>
  <c r="EC117" i="2" s="1"/>
  <c r="CU117" i="2"/>
  <c r="CT117" i="2"/>
  <c r="AI117" i="2"/>
  <c r="W117" i="2"/>
  <c r="DS117" i="2" s="1"/>
  <c r="EB116" i="2"/>
  <c r="DV116" i="2"/>
  <c r="DU116" i="2"/>
  <c r="DT116" i="2"/>
  <c r="DR116" i="2"/>
  <c r="EF116" i="2" s="1"/>
  <c r="DQ116" i="2"/>
  <c r="DP116" i="2"/>
  <c r="DN116" i="2"/>
  <c r="DI116" i="2"/>
  <c r="ED116" i="2" s="1"/>
  <c r="DC116" i="2"/>
  <c r="DD116" i="2" s="1"/>
  <c r="EC116" i="2" s="1"/>
  <c r="CU116" i="2"/>
  <c r="CT116" i="2"/>
  <c r="AI116" i="2"/>
  <c r="W116" i="2"/>
  <c r="DS116" i="2" s="1"/>
  <c r="ED115" i="2"/>
  <c r="EB115" i="2"/>
  <c r="DV115" i="2"/>
  <c r="DU115" i="2"/>
  <c r="DT115" i="2"/>
  <c r="DR115" i="2"/>
  <c r="DQ115" i="2"/>
  <c r="DP115" i="2"/>
  <c r="DN115" i="2"/>
  <c r="DC115" i="2"/>
  <c r="DD115" i="2" s="1"/>
  <c r="EC115" i="2" s="1"/>
  <c r="CU115" i="2"/>
  <c r="CT115" i="2"/>
  <c r="AI115" i="2"/>
  <c r="AG115" i="2"/>
  <c r="AH115" i="2" s="1"/>
  <c r="W115" i="2"/>
  <c r="DS115" i="2" s="1"/>
  <c r="ED114" i="2"/>
  <c r="EB114" i="2"/>
  <c r="DV114" i="2"/>
  <c r="DU114" i="2"/>
  <c r="DT114" i="2"/>
  <c r="DR114" i="2"/>
  <c r="DQ114" i="2"/>
  <c r="DP114" i="2"/>
  <c r="DN114" i="2"/>
  <c r="DC114" i="2"/>
  <c r="DD114" i="2" s="1"/>
  <c r="EC114" i="2" s="1"/>
  <c r="AI114" i="2"/>
  <c r="AG114" i="2"/>
  <c r="AJ114" i="2" s="1"/>
  <c r="W114" i="2"/>
  <c r="DS114" i="2" s="1"/>
  <c r="ED113" i="2"/>
  <c r="EB113" i="2"/>
  <c r="DV113" i="2"/>
  <c r="DU113" i="2"/>
  <c r="DT113" i="2"/>
  <c r="DR113" i="2"/>
  <c r="EF113" i="2" s="1"/>
  <c r="DQ113" i="2"/>
  <c r="DP113" i="2"/>
  <c r="DN113" i="2"/>
  <c r="DI113" i="2"/>
  <c r="DC113" i="2"/>
  <c r="DD113" i="2" s="1"/>
  <c r="EC113" i="2" s="1"/>
  <c r="AI113" i="2"/>
  <c r="W113" i="2"/>
  <c r="DS113" i="2" s="1"/>
  <c r="EB112" i="2"/>
  <c r="DV112" i="2"/>
  <c r="DU112" i="2"/>
  <c r="DT112" i="2"/>
  <c r="DR112" i="2"/>
  <c r="EF112" i="2" s="1"/>
  <c r="DQ112" i="2"/>
  <c r="DP112" i="2"/>
  <c r="DN112" i="2"/>
  <c r="DI112" i="2"/>
  <c r="ED112" i="2" s="1"/>
  <c r="DC112" i="2"/>
  <c r="DD112" i="2" s="1"/>
  <c r="EC112" i="2" s="1"/>
  <c r="CU112" i="2"/>
  <c r="CT112" i="2"/>
  <c r="AI112" i="2"/>
  <c r="W112" i="2"/>
  <c r="DS112" i="2" s="1"/>
  <c r="ED111" i="2"/>
  <c r="EB111" i="2"/>
  <c r="DV111" i="2"/>
  <c r="DU111" i="2"/>
  <c r="DT111" i="2"/>
  <c r="DR111" i="2"/>
  <c r="DQ111" i="2"/>
  <c r="DP111" i="2"/>
  <c r="DN111" i="2"/>
  <c r="DC111" i="2"/>
  <c r="DD111" i="2" s="1"/>
  <c r="EC111" i="2" s="1"/>
  <c r="CU111" i="2"/>
  <c r="CT111" i="2"/>
  <c r="AI111" i="2"/>
  <c r="AG111" i="2"/>
  <c r="AH111" i="2" s="1"/>
  <c r="W111" i="2"/>
  <c r="DS111" i="2" s="1"/>
  <c r="EB110" i="2"/>
  <c r="DV110" i="2"/>
  <c r="DU110" i="2"/>
  <c r="DT110" i="2"/>
  <c r="DR110" i="2"/>
  <c r="EF110" i="2" s="1"/>
  <c r="DQ110" i="2"/>
  <c r="DP110" i="2"/>
  <c r="DN110" i="2"/>
  <c r="DI110" i="2"/>
  <c r="ED110" i="2" s="1"/>
  <c r="DC110" i="2"/>
  <c r="DD110" i="2" s="1"/>
  <c r="EC110" i="2" s="1"/>
  <c r="CU110" i="2"/>
  <c r="CT110" i="2"/>
  <c r="AI110" i="2"/>
  <c r="W110" i="2"/>
  <c r="DS110" i="2" s="1"/>
  <c r="ED109" i="2"/>
  <c r="EB109" i="2"/>
  <c r="DV109" i="2"/>
  <c r="DU109" i="2"/>
  <c r="DT109" i="2"/>
  <c r="DS109" i="2"/>
  <c r="DR109" i="2"/>
  <c r="EF109" i="2" s="1"/>
  <c r="DQ109" i="2"/>
  <c r="DP109" i="2"/>
  <c r="DN109" i="2"/>
  <c r="DC109" i="2"/>
  <c r="DD109" i="2" s="1"/>
  <c r="EC109" i="2" s="1"/>
  <c r="EB108" i="2"/>
  <c r="DV108" i="2"/>
  <c r="DU108" i="2"/>
  <c r="DT108" i="2"/>
  <c r="DS108" i="2"/>
  <c r="DR108" i="2"/>
  <c r="EF108" i="2" s="1"/>
  <c r="DQ108" i="2"/>
  <c r="DP108" i="2"/>
  <c r="DN108" i="2"/>
  <c r="DI108" i="2"/>
  <c r="ED108" i="2" s="1"/>
  <c r="DC108" i="2"/>
  <c r="DD108" i="2" s="1"/>
  <c r="EC108" i="2" s="1"/>
  <c r="CU108" i="2"/>
  <c r="CT108" i="2"/>
  <c r="AI108" i="2"/>
  <c r="W108" i="2"/>
  <c r="ED107" i="2"/>
  <c r="EB107" i="2"/>
  <c r="DV107" i="2"/>
  <c r="DU107" i="2"/>
  <c r="DT107" i="2"/>
  <c r="DR107" i="2"/>
  <c r="DQ107" i="2"/>
  <c r="DP107" i="2"/>
  <c r="DN107" i="2"/>
  <c r="DC107" i="2"/>
  <c r="DD107" i="2" s="1"/>
  <c r="EC107" i="2" s="1"/>
  <c r="CU107" i="2"/>
  <c r="CT107" i="2"/>
  <c r="AI107" i="2"/>
  <c r="AG107" i="2"/>
  <c r="AK107" i="2" s="1"/>
  <c r="W107" i="2"/>
  <c r="DS107" i="2" s="1"/>
  <c r="ED106" i="2"/>
  <c r="EC106" i="2"/>
  <c r="EB106" i="2"/>
  <c r="DV106" i="2"/>
  <c r="DU106" i="2"/>
  <c r="DT106" i="2"/>
  <c r="DR106" i="2"/>
  <c r="EF106" i="2" s="1"/>
  <c r="DQ106" i="2"/>
  <c r="DP106" i="2"/>
  <c r="DN106" i="2"/>
  <c r="CU106" i="2"/>
  <c r="CT106" i="2"/>
  <c r="AI106" i="2"/>
  <c r="W106" i="2"/>
  <c r="DS106" i="2" s="1"/>
  <c r="EB105" i="2"/>
  <c r="DV105" i="2"/>
  <c r="DU105" i="2"/>
  <c r="DT105" i="2"/>
  <c r="DR105" i="2"/>
  <c r="EF105" i="2" s="1"/>
  <c r="DQ105" i="2"/>
  <c r="DP105" i="2"/>
  <c r="DN105" i="2"/>
  <c r="DI105" i="2"/>
  <c r="ED105" i="2" s="1"/>
  <c r="DD105" i="2"/>
  <c r="EC105" i="2" s="1"/>
  <c r="DC105" i="2"/>
  <c r="CU105" i="2"/>
  <c r="CT105" i="2"/>
  <c r="AI105" i="2"/>
  <c r="W105" i="2"/>
  <c r="DS105" i="2" s="1"/>
  <c r="ED104" i="2"/>
  <c r="EB104" i="2"/>
  <c r="DV104" i="2"/>
  <c r="DU104" i="2"/>
  <c r="DT104" i="2"/>
  <c r="DR104" i="2"/>
  <c r="DQ104" i="2"/>
  <c r="DP104" i="2"/>
  <c r="DN104" i="2"/>
  <c r="DD104" i="2"/>
  <c r="EC104" i="2" s="1"/>
  <c r="DC104" i="2"/>
  <c r="CU104" i="2"/>
  <c r="CT104" i="2"/>
  <c r="AI104" i="2"/>
  <c r="AG104" i="2"/>
  <c r="AJ104" i="2" s="1"/>
  <c r="W104" i="2"/>
  <c r="DS104" i="2" s="1"/>
  <c r="EB103" i="2"/>
  <c r="DV103" i="2"/>
  <c r="DU103" i="2"/>
  <c r="DT103" i="2"/>
  <c r="DR103" i="2"/>
  <c r="EF103" i="2" s="1"/>
  <c r="DQ103" i="2"/>
  <c r="DP103" i="2"/>
  <c r="DN103" i="2"/>
  <c r="DI103" i="2"/>
  <c r="ED103" i="2" s="1"/>
  <c r="DC103" i="2"/>
  <c r="DD103" i="2" s="1"/>
  <c r="EC103" i="2" s="1"/>
  <c r="CU103" i="2"/>
  <c r="CT103" i="2"/>
  <c r="AI103" i="2"/>
  <c r="W103" i="2"/>
  <c r="DS103" i="2" s="1"/>
  <c r="ED102" i="2"/>
  <c r="EB102" i="2"/>
  <c r="DV102" i="2"/>
  <c r="DU102" i="2"/>
  <c r="DT102" i="2"/>
  <c r="DR102" i="2"/>
  <c r="DQ102" i="2"/>
  <c r="DP102" i="2"/>
  <c r="DN102" i="2"/>
  <c r="DC102" i="2"/>
  <c r="DD102" i="2" s="1"/>
  <c r="EC102" i="2" s="1"/>
  <c r="CU102" i="2"/>
  <c r="CT102" i="2"/>
  <c r="AI102" i="2"/>
  <c r="AG102" i="2"/>
  <c r="AK102" i="2" s="1"/>
  <c r="W102" i="2"/>
  <c r="DS102" i="2" s="1"/>
  <c r="EB101" i="2"/>
  <c r="DV101" i="2"/>
  <c r="DU101" i="2"/>
  <c r="DT101" i="2"/>
  <c r="DS101" i="2"/>
  <c r="DR101" i="2"/>
  <c r="EF101" i="2" s="1"/>
  <c r="DQ101" i="2"/>
  <c r="DP101" i="2"/>
  <c r="DN101" i="2"/>
  <c r="DI101" i="2"/>
  <c r="ED101" i="2" s="1"/>
  <c r="DC101" i="2"/>
  <c r="DD101" i="2" s="1"/>
  <c r="EC101" i="2" s="1"/>
  <c r="CU101" i="2"/>
  <c r="CT101" i="2"/>
  <c r="AI101" i="2"/>
  <c r="W101" i="2"/>
  <c r="ED100" i="2"/>
  <c r="EB100" i="2"/>
  <c r="DV100" i="2"/>
  <c r="DU100" i="2"/>
  <c r="DT100" i="2"/>
  <c r="DR100" i="2"/>
  <c r="DQ100" i="2"/>
  <c r="DP100" i="2"/>
  <c r="DN100" i="2"/>
  <c r="DC100" i="2"/>
  <c r="DD100" i="2" s="1"/>
  <c r="EC100" i="2" s="1"/>
  <c r="CU100" i="2"/>
  <c r="CT100" i="2"/>
  <c r="AI100" i="2"/>
  <c r="AG100" i="2"/>
  <c r="AK100" i="2" s="1"/>
  <c r="W100" i="2"/>
  <c r="DS100" i="2" s="1"/>
  <c r="EB99" i="2"/>
  <c r="DV99" i="2"/>
  <c r="DU99" i="2"/>
  <c r="DT99" i="2"/>
  <c r="DR99" i="2"/>
  <c r="EF99" i="2" s="1"/>
  <c r="DQ99" i="2"/>
  <c r="DP99" i="2"/>
  <c r="DN99" i="2"/>
  <c r="DI99" i="2"/>
  <c r="ED99" i="2" s="1"/>
  <c r="DC99" i="2"/>
  <c r="DD99" i="2" s="1"/>
  <c r="EC99" i="2" s="1"/>
  <c r="CU99" i="2"/>
  <c r="CT99" i="2"/>
  <c r="AI99" i="2"/>
  <c r="W99" i="2"/>
  <c r="DS99" i="2" s="1"/>
  <c r="ED98" i="2"/>
  <c r="EB98" i="2"/>
  <c r="DV98" i="2"/>
  <c r="DU98" i="2"/>
  <c r="DT98" i="2"/>
  <c r="DR98" i="2"/>
  <c r="DQ98" i="2"/>
  <c r="DP98" i="2"/>
  <c r="DN98" i="2"/>
  <c r="DC98" i="2"/>
  <c r="DD98" i="2" s="1"/>
  <c r="EC98" i="2" s="1"/>
  <c r="CU98" i="2"/>
  <c r="CT98" i="2"/>
  <c r="AI98" i="2"/>
  <c r="AG98" i="2"/>
  <c r="AH98" i="2" s="1"/>
  <c r="W98" i="2"/>
  <c r="DS98" i="2" s="1"/>
  <c r="ED97" i="2"/>
  <c r="EB97" i="2"/>
  <c r="DV97" i="2"/>
  <c r="DU97" i="2"/>
  <c r="DT97" i="2"/>
  <c r="DR97" i="2"/>
  <c r="DQ97" i="2"/>
  <c r="DP97" i="2"/>
  <c r="DN97" i="2"/>
  <c r="DC97" i="2"/>
  <c r="DD97" i="2" s="1"/>
  <c r="EC97" i="2" s="1"/>
  <c r="AI97" i="2"/>
  <c r="AG97" i="2"/>
  <c r="AJ97" i="2" s="1"/>
  <c r="W97" i="2"/>
  <c r="DS97" i="2" s="1"/>
  <c r="EB96" i="2"/>
  <c r="DV96" i="2"/>
  <c r="DU96" i="2"/>
  <c r="DT96" i="2"/>
  <c r="DR96" i="2"/>
  <c r="EF96" i="2" s="1"/>
  <c r="DQ96" i="2"/>
  <c r="DP96" i="2"/>
  <c r="DN96" i="2"/>
  <c r="DI96" i="2"/>
  <c r="ED96" i="2" s="1"/>
  <c r="DC96" i="2"/>
  <c r="DD96" i="2" s="1"/>
  <c r="EC96" i="2" s="1"/>
  <c r="CU96" i="2"/>
  <c r="CT96" i="2"/>
  <c r="AI96" i="2"/>
  <c r="W96" i="2"/>
  <c r="DS96" i="2" s="1"/>
  <c r="ED95" i="2"/>
  <c r="EB95" i="2"/>
  <c r="DV95" i="2"/>
  <c r="DU95" i="2"/>
  <c r="DT95" i="2"/>
  <c r="DR95" i="2"/>
  <c r="DQ95" i="2"/>
  <c r="DP95" i="2"/>
  <c r="DN95" i="2"/>
  <c r="DC95" i="2"/>
  <c r="DD95" i="2" s="1"/>
  <c r="EC95" i="2" s="1"/>
  <c r="CU95" i="2"/>
  <c r="CT95" i="2"/>
  <c r="AI95" i="2"/>
  <c r="AG95" i="2"/>
  <c r="AH95" i="2" s="1"/>
  <c r="W95" i="2"/>
  <c r="DS95" i="2" s="1"/>
  <c r="EB94" i="2"/>
  <c r="DV94" i="2"/>
  <c r="DU94" i="2"/>
  <c r="DT94" i="2"/>
  <c r="DS94" i="2"/>
  <c r="DR94" i="2"/>
  <c r="EF94" i="2" s="1"/>
  <c r="DQ94" i="2"/>
  <c r="DP94" i="2"/>
  <c r="DN94" i="2"/>
  <c r="DI94" i="2"/>
  <c r="ED94" i="2" s="1"/>
  <c r="DC94" i="2"/>
  <c r="DD94" i="2" s="1"/>
  <c r="EC94" i="2" s="1"/>
  <c r="CU94" i="2"/>
  <c r="CT94" i="2"/>
  <c r="AI94" i="2"/>
  <c r="W94" i="2"/>
  <c r="ED93" i="2"/>
  <c r="EB93" i="2"/>
  <c r="DV93" i="2"/>
  <c r="DU93" i="2"/>
  <c r="DT93" i="2"/>
  <c r="DR93" i="2"/>
  <c r="DQ93" i="2"/>
  <c r="DP93" i="2"/>
  <c r="DN93" i="2"/>
  <c r="DC93" i="2"/>
  <c r="DD93" i="2" s="1"/>
  <c r="EC93" i="2" s="1"/>
  <c r="CU93" i="2"/>
  <c r="CT93" i="2"/>
  <c r="AI93" i="2"/>
  <c r="W93" i="2"/>
  <c r="DS93" i="2" s="1"/>
  <c r="EB92" i="2"/>
  <c r="DV92" i="2"/>
  <c r="DU92" i="2"/>
  <c r="DT92" i="2"/>
  <c r="DR92" i="2"/>
  <c r="EF92" i="2" s="1"/>
  <c r="DQ92" i="2"/>
  <c r="DP92" i="2"/>
  <c r="DN92" i="2"/>
  <c r="DI92" i="2"/>
  <c r="ED92" i="2" s="1"/>
  <c r="DC92" i="2"/>
  <c r="DD92" i="2" s="1"/>
  <c r="EC92" i="2" s="1"/>
  <c r="CU92" i="2"/>
  <c r="CT92" i="2"/>
  <c r="AI92" i="2"/>
  <c r="W92" i="2"/>
  <c r="DS92" i="2" s="1"/>
  <c r="ED91" i="2"/>
  <c r="EB91" i="2"/>
  <c r="DV91" i="2"/>
  <c r="DU91" i="2"/>
  <c r="DT91" i="2"/>
  <c r="DS91" i="2"/>
  <c r="DR91" i="2"/>
  <c r="DQ91" i="2"/>
  <c r="DP91" i="2"/>
  <c r="DN91" i="2"/>
  <c r="DC91" i="2"/>
  <c r="DD91" i="2" s="1"/>
  <c r="EC91" i="2" s="1"/>
  <c r="CU91" i="2"/>
  <c r="CT91" i="2"/>
  <c r="AI91" i="2"/>
  <c r="AG91" i="2"/>
  <c r="W91" i="2"/>
  <c r="EB90" i="2"/>
  <c r="DV90" i="2"/>
  <c r="DU90" i="2"/>
  <c r="DT90" i="2"/>
  <c r="DR90" i="2"/>
  <c r="EF90" i="2" s="1"/>
  <c r="DQ90" i="2"/>
  <c r="DP90" i="2"/>
  <c r="DN90" i="2"/>
  <c r="DI90" i="2"/>
  <c r="ED90" i="2" s="1"/>
  <c r="DC90" i="2"/>
  <c r="DD90" i="2" s="1"/>
  <c r="EC90" i="2" s="1"/>
  <c r="CU90" i="2"/>
  <c r="CT90" i="2"/>
  <c r="AI90" i="2"/>
  <c r="W90" i="2"/>
  <c r="DS90" i="2" s="1"/>
  <c r="EB89" i="2"/>
  <c r="DV89" i="2"/>
  <c r="DU89" i="2"/>
  <c r="DT89" i="2"/>
  <c r="DR89" i="2"/>
  <c r="EF89" i="2" s="1"/>
  <c r="DQ89" i="2"/>
  <c r="DP89" i="2"/>
  <c r="DN89" i="2"/>
  <c r="DI89" i="2"/>
  <c r="ED89" i="2" s="1"/>
  <c r="DC89" i="2"/>
  <c r="DD89" i="2" s="1"/>
  <c r="EC89" i="2" s="1"/>
  <c r="CU89" i="2"/>
  <c r="CT89" i="2"/>
  <c r="AI89" i="2"/>
  <c r="W89" i="2"/>
  <c r="DS89" i="2" s="1"/>
  <c r="EB88" i="2"/>
  <c r="DV88" i="2"/>
  <c r="DU88" i="2"/>
  <c r="DT88" i="2"/>
  <c r="DR88" i="2"/>
  <c r="EF88" i="2" s="1"/>
  <c r="DQ88" i="2"/>
  <c r="DP88" i="2"/>
  <c r="DN88" i="2"/>
  <c r="DI88" i="2"/>
  <c r="ED88" i="2" s="1"/>
  <c r="DD88" i="2"/>
  <c r="EC88" i="2" s="1"/>
  <c r="DC88" i="2"/>
  <c r="CU88" i="2"/>
  <c r="CT88" i="2"/>
  <c r="AI88" i="2"/>
  <c r="W88" i="2"/>
  <c r="DS88" i="2" s="1"/>
  <c r="ED87" i="2"/>
  <c r="EB87" i="2"/>
  <c r="DV87" i="2"/>
  <c r="DU87" i="2"/>
  <c r="DT87" i="2"/>
  <c r="DR87" i="2"/>
  <c r="DQ87" i="2"/>
  <c r="DP87" i="2"/>
  <c r="DN87" i="2"/>
  <c r="DC87" i="2"/>
  <c r="DD87" i="2" s="1"/>
  <c r="EC87" i="2" s="1"/>
  <c r="CU87" i="2"/>
  <c r="CT87" i="2"/>
  <c r="AI87" i="2"/>
  <c r="AG87" i="2"/>
  <c r="AJ87" i="2" s="1"/>
  <c r="W87" i="2"/>
  <c r="DS87" i="2" s="1"/>
  <c r="EB86" i="2"/>
  <c r="DV86" i="2"/>
  <c r="DU86" i="2"/>
  <c r="DT86" i="2"/>
  <c r="DR86" i="2"/>
  <c r="EF86" i="2" s="1"/>
  <c r="DQ86" i="2"/>
  <c r="DP86" i="2"/>
  <c r="DN86" i="2"/>
  <c r="DI86" i="2"/>
  <c r="ED86" i="2" s="1"/>
  <c r="DC86" i="2"/>
  <c r="DD86" i="2" s="1"/>
  <c r="EC86" i="2" s="1"/>
  <c r="CU86" i="2"/>
  <c r="CT86" i="2"/>
  <c r="AI86" i="2"/>
  <c r="W86" i="2"/>
  <c r="DS86" i="2" s="1"/>
  <c r="EB85" i="2"/>
  <c r="DV85" i="2"/>
  <c r="DU85" i="2"/>
  <c r="DT85" i="2"/>
  <c r="DR85" i="2"/>
  <c r="EF85" i="2" s="1"/>
  <c r="DQ85" i="2"/>
  <c r="DP85" i="2"/>
  <c r="DN85" i="2"/>
  <c r="DI85" i="2"/>
  <c r="ED85" i="2" s="1"/>
  <c r="DC85" i="2"/>
  <c r="DD85" i="2" s="1"/>
  <c r="EC85" i="2" s="1"/>
  <c r="CU85" i="2"/>
  <c r="CT85" i="2"/>
  <c r="AI85" i="2"/>
  <c r="W85" i="2"/>
  <c r="DS85" i="2" s="1"/>
  <c r="ED84" i="2"/>
  <c r="EB84" i="2"/>
  <c r="DV84" i="2"/>
  <c r="DU84" i="2"/>
  <c r="DT84" i="2"/>
  <c r="DR84" i="2"/>
  <c r="DQ84" i="2"/>
  <c r="DP84" i="2"/>
  <c r="DN84" i="2"/>
  <c r="DC84" i="2"/>
  <c r="DD84" i="2" s="1"/>
  <c r="EC84" i="2" s="1"/>
  <c r="CU84" i="2"/>
  <c r="CT84" i="2"/>
  <c r="AI84" i="2"/>
  <c r="AG84" i="2"/>
  <c r="AH84" i="2" s="1"/>
  <c r="W84" i="2"/>
  <c r="DS84" i="2" s="1"/>
  <c r="EB83" i="2"/>
  <c r="DV83" i="2"/>
  <c r="DU83" i="2"/>
  <c r="DT83" i="2"/>
  <c r="DR83" i="2"/>
  <c r="EF83" i="2" s="1"/>
  <c r="DQ83" i="2"/>
  <c r="DP83" i="2"/>
  <c r="DN83" i="2"/>
  <c r="DI83" i="2"/>
  <c r="ED83" i="2" s="1"/>
  <c r="DC83" i="2"/>
  <c r="DD83" i="2" s="1"/>
  <c r="EC83" i="2" s="1"/>
  <c r="CU83" i="2"/>
  <c r="CT83" i="2"/>
  <c r="AI83" i="2"/>
  <c r="W83" i="2"/>
  <c r="DS83" i="2" s="1"/>
  <c r="ED82" i="2"/>
  <c r="EB82" i="2"/>
  <c r="DV82" i="2"/>
  <c r="DU82" i="2"/>
  <c r="DT82" i="2"/>
  <c r="DR82" i="2"/>
  <c r="DQ82" i="2"/>
  <c r="DP82" i="2"/>
  <c r="DN82" i="2"/>
  <c r="DC82" i="2"/>
  <c r="DD82" i="2" s="1"/>
  <c r="EC82" i="2" s="1"/>
  <c r="CU82" i="2"/>
  <c r="CT82" i="2"/>
  <c r="AI82" i="2"/>
  <c r="W82" i="2"/>
  <c r="DS82" i="2" s="1"/>
  <c r="EB81" i="2"/>
  <c r="DV81" i="2"/>
  <c r="DU81" i="2"/>
  <c r="DT81" i="2"/>
  <c r="DS81" i="2"/>
  <c r="DR81" i="2"/>
  <c r="EF81" i="2" s="1"/>
  <c r="DQ81" i="2"/>
  <c r="DP81" i="2"/>
  <c r="DN81" i="2"/>
  <c r="DI81" i="2"/>
  <c r="ED81" i="2" s="1"/>
  <c r="DC81" i="2"/>
  <c r="DD81" i="2" s="1"/>
  <c r="EC81" i="2" s="1"/>
  <c r="CU81" i="2"/>
  <c r="CT81" i="2"/>
  <c r="ED80" i="2"/>
  <c r="EC80" i="2"/>
  <c r="EB80" i="2"/>
  <c r="DV80" i="2"/>
  <c r="DU80" i="2"/>
  <c r="DT80" i="2"/>
  <c r="DR80" i="2"/>
  <c r="DQ80" i="2"/>
  <c r="DP80" i="2"/>
  <c r="DN80" i="2"/>
  <c r="CU80" i="2"/>
  <c r="CT80" i="2"/>
  <c r="AI80" i="2"/>
  <c r="V80" i="2"/>
  <c r="W80" i="2" s="1"/>
  <c r="DS80" i="2" s="1"/>
  <c r="ED79" i="2"/>
  <c r="EC79" i="2"/>
  <c r="EB79" i="2"/>
  <c r="DV79" i="2"/>
  <c r="DU79" i="2"/>
  <c r="DT79" i="2"/>
  <c r="DQ79" i="2"/>
  <c r="DP79" i="2"/>
  <c r="DN79" i="2"/>
  <c r="CU79" i="2"/>
  <c r="CT79" i="2"/>
  <c r="AI79" i="2"/>
  <c r="W79" i="2"/>
  <c r="DS79" i="2" s="1"/>
  <c r="U79" i="2"/>
  <c r="DR79" i="2" s="1"/>
  <c r="ED78" i="2"/>
  <c r="EC78" i="2"/>
  <c r="EB78" i="2"/>
  <c r="DV78" i="2"/>
  <c r="DU78" i="2"/>
  <c r="DT78" i="2"/>
  <c r="DQ78" i="2"/>
  <c r="DP78" i="2"/>
  <c r="DN78" i="2"/>
  <c r="CU78" i="2"/>
  <c r="CT78" i="2"/>
  <c r="AI78" i="2"/>
  <c r="W78" i="2"/>
  <c r="DS78" i="2" s="1"/>
  <c r="U78" i="2"/>
  <c r="DR78" i="2" s="1"/>
  <c r="ED77" i="2"/>
  <c r="EC77" i="2"/>
  <c r="EB77" i="2"/>
  <c r="DV77" i="2"/>
  <c r="DU77" i="2"/>
  <c r="DT77" i="2"/>
  <c r="DQ77" i="2"/>
  <c r="DP77" i="2"/>
  <c r="DN77" i="2"/>
  <c r="CU77" i="2"/>
  <c r="CT77" i="2"/>
  <c r="AI77" i="2"/>
  <c r="W77" i="2"/>
  <c r="DS77" i="2" s="1"/>
  <c r="U77" i="2"/>
  <c r="DR77" i="2" s="1"/>
  <c r="ED76" i="2"/>
  <c r="EC76" i="2"/>
  <c r="EB76" i="2"/>
  <c r="DV76" i="2"/>
  <c r="DU76" i="2"/>
  <c r="DT76" i="2"/>
  <c r="DQ76" i="2"/>
  <c r="DP76" i="2"/>
  <c r="DN76" i="2"/>
  <c r="CU76" i="2"/>
  <c r="CT76" i="2"/>
  <c r="AI76" i="2"/>
  <c r="W76" i="2"/>
  <c r="DS76" i="2" s="1"/>
  <c r="U76" i="2"/>
  <c r="DR76" i="2" s="1"/>
  <c r="ED75" i="2"/>
  <c r="EC75" i="2"/>
  <c r="EB75" i="2"/>
  <c r="DV75" i="2"/>
  <c r="DU75" i="2"/>
  <c r="DT75" i="2"/>
  <c r="DQ75" i="2"/>
  <c r="DP75" i="2"/>
  <c r="DN75" i="2"/>
  <c r="CU75" i="2"/>
  <c r="CT75" i="2"/>
  <c r="AI75" i="2"/>
  <c r="W75" i="2"/>
  <c r="DS75" i="2" s="1"/>
  <c r="U75" i="2"/>
  <c r="DR75" i="2" s="1"/>
  <c r="ED74" i="2"/>
  <c r="EC74" i="2"/>
  <c r="EB74" i="2"/>
  <c r="DV74" i="2"/>
  <c r="DU74" i="2"/>
  <c r="DT74" i="2"/>
  <c r="DQ74" i="2"/>
  <c r="DP74" i="2"/>
  <c r="DN74" i="2"/>
  <c r="CU74" i="2"/>
  <c r="CT74" i="2"/>
  <c r="AI74" i="2"/>
  <c r="W74" i="2"/>
  <c r="DS74" i="2" s="1"/>
  <c r="U74" i="2"/>
  <c r="DR74" i="2" s="1"/>
  <c r="EF74" i="2" s="1"/>
  <c r="ED73" i="2"/>
  <c r="EC73" i="2"/>
  <c r="EB73" i="2"/>
  <c r="DV73" i="2"/>
  <c r="DU73" i="2"/>
  <c r="DT73" i="2"/>
  <c r="DQ73" i="2"/>
  <c r="DP73" i="2"/>
  <c r="DN73" i="2"/>
  <c r="CU73" i="2"/>
  <c r="CT73" i="2"/>
  <c r="AI73" i="2"/>
  <c r="W73" i="2"/>
  <c r="DS73" i="2" s="1"/>
  <c r="U73" i="2"/>
  <c r="DR73" i="2" s="1"/>
  <c r="ED72" i="2"/>
  <c r="EC72" i="2"/>
  <c r="EB72" i="2"/>
  <c r="DV72" i="2"/>
  <c r="DU72" i="2"/>
  <c r="DT72" i="2"/>
  <c r="DQ72" i="2"/>
  <c r="DP72" i="2"/>
  <c r="DN72" i="2"/>
  <c r="CU72" i="2"/>
  <c r="CT72" i="2"/>
  <c r="AI72" i="2"/>
  <c r="W72" i="2"/>
  <c r="DS72" i="2" s="1"/>
  <c r="U72" i="2"/>
  <c r="DR72" i="2" s="1"/>
  <c r="ED71" i="2"/>
  <c r="EC71" i="2"/>
  <c r="EB71" i="2"/>
  <c r="DV71" i="2"/>
  <c r="DU71" i="2"/>
  <c r="DT71" i="2"/>
  <c r="DQ71" i="2"/>
  <c r="DP71" i="2"/>
  <c r="DN71" i="2"/>
  <c r="CU71" i="2"/>
  <c r="CT71" i="2"/>
  <c r="AI71" i="2"/>
  <c r="W71" i="2"/>
  <c r="DS71" i="2" s="1"/>
  <c r="U71" i="2"/>
  <c r="DR71" i="2" s="1"/>
  <c r="ED70" i="2"/>
  <c r="EC70" i="2"/>
  <c r="EB70" i="2"/>
  <c r="DV70" i="2"/>
  <c r="DU70" i="2"/>
  <c r="DT70" i="2"/>
  <c r="DQ70" i="2"/>
  <c r="DP70" i="2"/>
  <c r="DN70" i="2"/>
  <c r="CU70" i="2"/>
  <c r="CT70" i="2"/>
  <c r="AI70" i="2"/>
  <c r="W70" i="2"/>
  <c r="DS70" i="2" s="1"/>
  <c r="U70" i="2"/>
  <c r="DR70" i="2" s="1"/>
  <c r="ED69" i="2"/>
  <c r="EC69" i="2"/>
  <c r="EB69" i="2"/>
  <c r="DV69" i="2"/>
  <c r="DU69" i="2"/>
  <c r="DT69" i="2"/>
  <c r="DQ69" i="2"/>
  <c r="DP69" i="2"/>
  <c r="DN69" i="2"/>
  <c r="CU69" i="2"/>
  <c r="CT69" i="2"/>
  <c r="AI69" i="2"/>
  <c r="W69" i="2"/>
  <c r="DS69" i="2" s="1"/>
  <c r="U69" i="2"/>
  <c r="DR69" i="2" s="1"/>
  <c r="ED68" i="2"/>
  <c r="EC68" i="2"/>
  <c r="EB68" i="2"/>
  <c r="DV68" i="2"/>
  <c r="DU68" i="2"/>
  <c r="DT68" i="2"/>
  <c r="DQ68" i="2"/>
  <c r="DP68" i="2"/>
  <c r="DN68" i="2"/>
  <c r="CU68" i="2"/>
  <c r="CT68" i="2"/>
  <c r="AI68" i="2"/>
  <c r="W68" i="2"/>
  <c r="DS68" i="2" s="1"/>
  <c r="U68" i="2"/>
  <c r="DR68" i="2" s="1"/>
  <c r="EF68" i="2" s="1"/>
  <c r="ED67" i="2"/>
  <c r="EC67" i="2"/>
  <c r="EB67" i="2"/>
  <c r="DV67" i="2"/>
  <c r="DU67" i="2"/>
  <c r="DT67" i="2"/>
  <c r="DQ67" i="2"/>
  <c r="DP67" i="2"/>
  <c r="DN67" i="2"/>
  <c r="CU67" i="2"/>
  <c r="CT67" i="2"/>
  <c r="AI67" i="2"/>
  <c r="W67" i="2"/>
  <c r="DS67" i="2" s="1"/>
  <c r="U67" i="2"/>
  <c r="DR67" i="2" s="1"/>
  <c r="ED66" i="2"/>
  <c r="EC66" i="2"/>
  <c r="EB66" i="2"/>
  <c r="DV66" i="2"/>
  <c r="DU66" i="2"/>
  <c r="DT66" i="2"/>
  <c r="DQ66" i="2"/>
  <c r="DP66" i="2"/>
  <c r="DN66" i="2"/>
  <c r="CU66" i="2"/>
  <c r="CT66" i="2"/>
  <c r="AI66" i="2"/>
  <c r="W66" i="2"/>
  <c r="DS66" i="2" s="1"/>
  <c r="U66" i="2"/>
  <c r="DR66" i="2" s="1"/>
  <c r="ED65" i="2"/>
  <c r="EC65" i="2"/>
  <c r="EB65" i="2"/>
  <c r="DV65" i="2"/>
  <c r="DU65" i="2"/>
  <c r="DT65" i="2"/>
  <c r="DQ65" i="2"/>
  <c r="DP65" i="2"/>
  <c r="DN65" i="2"/>
  <c r="CU65" i="2"/>
  <c r="CT65" i="2"/>
  <c r="AI65" i="2"/>
  <c r="W65" i="2"/>
  <c r="DS65" i="2" s="1"/>
  <c r="U65" i="2"/>
  <c r="DR65" i="2" s="1"/>
  <c r="ED64" i="2"/>
  <c r="EC64" i="2"/>
  <c r="EB64" i="2"/>
  <c r="DV64" i="2"/>
  <c r="DU64" i="2"/>
  <c r="DT64" i="2"/>
  <c r="DQ64" i="2"/>
  <c r="DP64" i="2"/>
  <c r="DN64" i="2"/>
  <c r="CU64" i="2"/>
  <c r="CT64" i="2"/>
  <c r="AI64" i="2"/>
  <c r="W64" i="2"/>
  <c r="DS64" i="2" s="1"/>
  <c r="U64" i="2"/>
  <c r="DR64" i="2" s="1"/>
  <c r="ED63" i="2"/>
  <c r="EC63" i="2"/>
  <c r="EB63" i="2"/>
  <c r="DV63" i="2"/>
  <c r="DU63" i="2"/>
  <c r="DT63" i="2"/>
  <c r="DQ63" i="2"/>
  <c r="DP63" i="2"/>
  <c r="DN63" i="2"/>
  <c r="CU63" i="2"/>
  <c r="CT63" i="2"/>
  <c r="AI63" i="2"/>
  <c r="W63" i="2"/>
  <c r="DS63" i="2" s="1"/>
  <c r="U63" i="2"/>
  <c r="DR63" i="2" s="1"/>
  <c r="ED62" i="2"/>
  <c r="EC62" i="2"/>
  <c r="EB62" i="2"/>
  <c r="DV62" i="2"/>
  <c r="DU62" i="2"/>
  <c r="DT62" i="2"/>
  <c r="DQ62" i="2"/>
  <c r="DP62" i="2"/>
  <c r="DN62" i="2"/>
  <c r="CU62" i="2"/>
  <c r="CT62" i="2"/>
  <c r="AI62" i="2"/>
  <c r="W62" i="2"/>
  <c r="DS62" i="2" s="1"/>
  <c r="U62" i="2"/>
  <c r="DR62" i="2" s="1"/>
  <c r="EF62" i="2" s="1"/>
  <c r="ED61" i="2"/>
  <c r="EC61" i="2"/>
  <c r="EB61" i="2"/>
  <c r="DV61" i="2"/>
  <c r="DU61" i="2"/>
  <c r="DT61" i="2"/>
  <c r="DQ61" i="2"/>
  <c r="DP61" i="2"/>
  <c r="DN61" i="2"/>
  <c r="CU61" i="2"/>
  <c r="CT61" i="2"/>
  <c r="AI61" i="2"/>
  <c r="W61" i="2"/>
  <c r="DS61" i="2" s="1"/>
  <c r="U61" i="2"/>
  <c r="DR61" i="2" s="1"/>
  <c r="ED60" i="2"/>
  <c r="EC60" i="2"/>
  <c r="EB60" i="2"/>
  <c r="DV60" i="2"/>
  <c r="DU60" i="2"/>
  <c r="DT60" i="2"/>
  <c r="DQ60" i="2"/>
  <c r="DP60" i="2"/>
  <c r="DN60" i="2"/>
  <c r="CU60" i="2"/>
  <c r="CT60" i="2"/>
  <c r="AI60" i="2"/>
  <c r="W60" i="2"/>
  <c r="DS60" i="2" s="1"/>
  <c r="U60" i="2"/>
  <c r="DR60" i="2" s="1"/>
  <c r="ED59" i="2"/>
  <c r="EC59" i="2"/>
  <c r="EB59" i="2"/>
  <c r="DV59" i="2"/>
  <c r="DU59" i="2"/>
  <c r="DT59" i="2"/>
  <c r="DQ59" i="2"/>
  <c r="DP59" i="2"/>
  <c r="DN59" i="2"/>
  <c r="CU59" i="2"/>
  <c r="CT59" i="2"/>
  <c r="AI59" i="2"/>
  <c r="W59" i="2"/>
  <c r="DS59" i="2" s="1"/>
  <c r="U59" i="2"/>
  <c r="DR59" i="2" s="1"/>
  <c r="ED58" i="2"/>
  <c r="EC58" i="2"/>
  <c r="EB58" i="2"/>
  <c r="DV58" i="2"/>
  <c r="DU58" i="2"/>
  <c r="DT58" i="2"/>
  <c r="DQ58" i="2"/>
  <c r="DP58" i="2"/>
  <c r="DN58" i="2"/>
  <c r="CU58" i="2"/>
  <c r="CT58" i="2"/>
  <c r="AI58" i="2"/>
  <c r="W58" i="2"/>
  <c r="DS58" i="2" s="1"/>
  <c r="U58" i="2"/>
  <c r="DR58" i="2" s="1"/>
  <c r="ED57" i="2"/>
  <c r="EC57" i="2"/>
  <c r="EB57" i="2"/>
  <c r="DV57" i="2"/>
  <c r="DU57" i="2"/>
  <c r="DT57" i="2"/>
  <c r="DQ57" i="2"/>
  <c r="DP57" i="2"/>
  <c r="DN57" i="2"/>
  <c r="CU57" i="2"/>
  <c r="CT57" i="2"/>
  <c r="AI57" i="2"/>
  <c r="W57" i="2"/>
  <c r="DS57" i="2" s="1"/>
  <c r="U57" i="2"/>
  <c r="DR57" i="2" s="1"/>
  <c r="ED56" i="2"/>
  <c r="EC56" i="2"/>
  <c r="EB56" i="2"/>
  <c r="DV56" i="2"/>
  <c r="DU56" i="2"/>
  <c r="DT56" i="2"/>
  <c r="DQ56" i="2"/>
  <c r="DP56" i="2"/>
  <c r="DN56" i="2"/>
  <c r="CU56" i="2"/>
  <c r="CT56" i="2"/>
  <c r="AI56" i="2"/>
  <c r="W56" i="2"/>
  <c r="DS56" i="2" s="1"/>
  <c r="U56" i="2"/>
  <c r="DR56" i="2" s="1"/>
  <c r="EF56" i="2" s="1"/>
  <c r="ED55" i="2"/>
  <c r="EC55" i="2"/>
  <c r="EB55" i="2"/>
  <c r="DV55" i="2"/>
  <c r="DU55" i="2"/>
  <c r="DT55" i="2"/>
  <c r="DQ55" i="2"/>
  <c r="DP55" i="2"/>
  <c r="DN55" i="2"/>
  <c r="CU55" i="2"/>
  <c r="CT55" i="2"/>
  <c r="AI55" i="2"/>
  <c r="W55" i="2"/>
  <c r="DS55" i="2" s="1"/>
  <c r="U55" i="2"/>
  <c r="DR55" i="2" s="1"/>
  <c r="ED54" i="2"/>
  <c r="EC54" i="2"/>
  <c r="EB54" i="2"/>
  <c r="DV54" i="2"/>
  <c r="DU54" i="2"/>
  <c r="DT54" i="2"/>
  <c r="DQ54" i="2"/>
  <c r="DP54" i="2"/>
  <c r="DN54" i="2"/>
  <c r="CU54" i="2"/>
  <c r="CT54" i="2"/>
  <c r="AI54" i="2"/>
  <c r="W54" i="2"/>
  <c r="DS54" i="2" s="1"/>
  <c r="U54" i="2"/>
  <c r="DR54" i="2" s="1"/>
  <c r="ED53" i="2"/>
  <c r="EC53" i="2"/>
  <c r="EB53" i="2"/>
  <c r="DV53" i="2"/>
  <c r="DU53" i="2"/>
  <c r="DT53" i="2"/>
  <c r="DQ53" i="2"/>
  <c r="DP53" i="2"/>
  <c r="DN53" i="2"/>
  <c r="CU53" i="2"/>
  <c r="CT53" i="2"/>
  <c r="AI53" i="2"/>
  <c r="W53" i="2"/>
  <c r="DS53" i="2" s="1"/>
  <c r="U53" i="2"/>
  <c r="DR53" i="2" s="1"/>
  <c r="ED52" i="2"/>
  <c r="EC52" i="2"/>
  <c r="EB52" i="2"/>
  <c r="DV52" i="2"/>
  <c r="DU52" i="2"/>
  <c r="DT52" i="2"/>
  <c r="DQ52" i="2"/>
  <c r="DP52" i="2"/>
  <c r="DN52" i="2"/>
  <c r="CU52" i="2"/>
  <c r="CT52" i="2"/>
  <c r="AI52" i="2"/>
  <c r="W52" i="2"/>
  <c r="DS52" i="2" s="1"/>
  <c r="U52" i="2"/>
  <c r="DR52" i="2" s="1"/>
  <c r="ED51" i="2"/>
  <c r="EC51" i="2"/>
  <c r="EB51" i="2"/>
  <c r="DV51" i="2"/>
  <c r="DU51" i="2"/>
  <c r="DT51" i="2"/>
  <c r="DQ51" i="2"/>
  <c r="DP51" i="2"/>
  <c r="DN51" i="2"/>
  <c r="CU51" i="2"/>
  <c r="CT51" i="2"/>
  <c r="AI51" i="2"/>
  <c r="W51" i="2"/>
  <c r="DS51" i="2" s="1"/>
  <c r="U51" i="2"/>
  <c r="DR51" i="2" s="1"/>
  <c r="ED50" i="2"/>
  <c r="EC50" i="2"/>
  <c r="EB50" i="2"/>
  <c r="DV50" i="2"/>
  <c r="DU50" i="2"/>
  <c r="DT50" i="2"/>
  <c r="DS50" i="2"/>
  <c r="DR50" i="2"/>
  <c r="DQ50" i="2"/>
  <c r="DP50" i="2"/>
  <c r="DN50" i="2"/>
  <c r="AI50" i="2"/>
  <c r="AG50" i="2"/>
  <c r="AJ50" i="2" s="1"/>
  <c r="ED49" i="2"/>
  <c r="EB49" i="2"/>
  <c r="DV49" i="2"/>
  <c r="DU49" i="2"/>
  <c r="DT49" i="2"/>
  <c r="DS49" i="2"/>
  <c r="DR49" i="2"/>
  <c r="DQ49" i="2"/>
  <c r="DP49" i="2"/>
  <c r="DN49" i="2"/>
  <c r="DC49" i="2"/>
  <c r="DD49" i="2" s="1"/>
  <c r="EC49" i="2" s="1"/>
  <c r="AI49" i="2"/>
  <c r="ED48" i="2"/>
  <c r="EC48" i="2"/>
  <c r="EB48" i="2"/>
  <c r="DV48" i="2"/>
  <c r="DU48" i="2"/>
  <c r="DT48" i="2"/>
  <c r="DR48" i="2"/>
  <c r="EF48" i="2" s="1"/>
  <c r="DQ48" i="2"/>
  <c r="DP48" i="2"/>
  <c r="DN48" i="2"/>
  <c r="AI48" i="2"/>
  <c r="W48" i="2"/>
  <c r="DS48" i="2" s="1"/>
  <c r="ED47" i="2"/>
  <c r="EB47" i="2"/>
  <c r="DV47" i="2"/>
  <c r="DU47" i="2"/>
  <c r="DT47" i="2"/>
  <c r="DR47" i="2"/>
  <c r="DQ47" i="2"/>
  <c r="DP47" i="2"/>
  <c r="DN47" i="2"/>
  <c r="DC47" i="2"/>
  <c r="DD47" i="2" s="1"/>
  <c r="EC47" i="2" s="1"/>
  <c r="AI47" i="2"/>
  <c r="AG47" i="2"/>
  <c r="W47" i="2"/>
  <c r="DS47" i="2" s="1"/>
  <c r="ED46" i="2"/>
  <c r="EB46" i="2"/>
  <c r="DV46" i="2"/>
  <c r="DU46" i="2"/>
  <c r="DT46" i="2"/>
  <c r="DS46" i="2"/>
  <c r="DR46" i="2"/>
  <c r="DQ46" i="2"/>
  <c r="DP46" i="2"/>
  <c r="DN46" i="2"/>
  <c r="DC46" i="2"/>
  <c r="DD46" i="2" s="1"/>
  <c r="EC46" i="2" s="1"/>
  <c r="AI46" i="2"/>
  <c r="AG46" i="2"/>
  <c r="AJ46" i="2" s="1"/>
  <c r="ED45" i="2"/>
  <c r="EC45" i="2"/>
  <c r="EB45" i="2"/>
  <c r="DV45" i="2"/>
  <c r="DU45" i="2"/>
  <c r="DT45" i="2"/>
  <c r="DS45" i="2"/>
  <c r="DR45" i="2"/>
  <c r="DQ45" i="2"/>
  <c r="DP45" i="2"/>
  <c r="DN45" i="2"/>
  <c r="AI45" i="2"/>
  <c r="AG45" i="2"/>
  <c r="AJ45" i="2" s="1"/>
  <c r="ED44" i="2"/>
  <c r="EB44" i="2"/>
  <c r="DV44" i="2"/>
  <c r="DU44" i="2"/>
  <c r="DT44" i="2"/>
  <c r="DS44" i="2"/>
  <c r="DR44" i="2"/>
  <c r="DQ44" i="2"/>
  <c r="DP44" i="2"/>
  <c r="DN44" i="2"/>
  <c r="DC44" i="2"/>
  <c r="DD44" i="2" s="1"/>
  <c r="EC44" i="2" s="1"/>
  <c r="AI44" i="2"/>
  <c r="ED43" i="2"/>
  <c r="EB43" i="2"/>
  <c r="DV43" i="2"/>
  <c r="DU43" i="2"/>
  <c r="DT43" i="2"/>
  <c r="DS43" i="2"/>
  <c r="DR43" i="2"/>
  <c r="DQ43" i="2"/>
  <c r="DP43" i="2"/>
  <c r="DN43" i="2"/>
  <c r="DD43" i="2"/>
  <c r="EC43" i="2" s="1"/>
  <c r="DC43" i="2"/>
  <c r="AI43" i="2"/>
  <c r="AG43" i="2"/>
  <c r="AJ43" i="2" s="1"/>
  <c r="ED42" i="2"/>
  <c r="EC42" i="2"/>
  <c r="EB42" i="2"/>
  <c r="DV42" i="2"/>
  <c r="DU42" i="2"/>
  <c r="DT42" i="2"/>
  <c r="DS42" i="2"/>
  <c r="DR42" i="2"/>
  <c r="DQ42" i="2"/>
  <c r="DP42" i="2"/>
  <c r="DN42" i="2"/>
  <c r="AI42" i="2"/>
  <c r="AG42" i="2"/>
  <c r="AJ42" i="2" s="1"/>
  <c r="ED41" i="2"/>
  <c r="EB41" i="2"/>
  <c r="DV41" i="2"/>
  <c r="DU41" i="2"/>
  <c r="DT41" i="2"/>
  <c r="DS41" i="2"/>
  <c r="DR41" i="2"/>
  <c r="DQ41" i="2"/>
  <c r="DP41" i="2"/>
  <c r="DN41" i="2"/>
  <c r="DC41" i="2"/>
  <c r="DD41" i="2" s="1"/>
  <c r="EC41" i="2" s="1"/>
  <c r="AI41" i="2"/>
  <c r="ED40" i="2"/>
  <c r="EC40" i="2"/>
  <c r="EB40" i="2"/>
  <c r="DV40" i="2"/>
  <c r="DU40" i="2"/>
  <c r="DT40" i="2"/>
  <c r="DS40" i="2"/>
  <c r="DR40" i="2"/>
  <c r="DQ40" i="2"/>
  <c r="DP40" i="2"/>
  <c r="DN40" i="2"/>
  <c r="AI40" i="2"/>
  <c r="AG40" i="2"/>
  <c r="ED39" i="2"/>
  <c r="EC39" i="2"/>
  <c r="EB39" i="2"/>
  <c r="DV39" i="2"/>
  <c r="DU39" i="2"/>
  <c r="DT39" i="2"/>
  <c r="DR39" i="2"/>
  <c r="EF39" i="2" s="1"/>
  <c r="DQ39" i="2"/>
  <c r="DP39" i="2"/>
  <c r="DN39" i="2"/>
  <c r="AI39" i="2"/>
  <c r="W39" i="2"/>
  <c r="DS39" i="2" s="1"/>
  <c r="ED38" i="2"/>
  <c r="EC38" i="2"/>
  <c r="EB38" i="2"/>
  <c r="DV38" i="2"/>
  <c r="DU38" i="2"/>
  <c r="DT38" i="2"/>
  <c r="DR38" i="2"/>
  <c r="EF38" i="2" s="1"/>
  <c r="DQ38" i="2"/>
  <c r="DP38" i="2"/>
  <c r="DN38" i="2"/>
  <c r="AI38" i="2"/>
  <c r="W38" i="2"/>
  <c r="DS38" i="2" s="1"/>
  <c r="ED37" i="2"/>
  <c r="EC37" i="2"/>
  <c r="EB37" i="2"/>
  <c r="DV37" i="2"/>
  <c r="DU37" i="2"/>
  <c r="DT37" i="2"/>
  <c r="DR37" i="2"/>
  <c r="EF37" i="2" s="1"/>
  <c r="DQ37" i="2"/>
  <c r="DP37" i="2"/>
  <c r="DN37" i="2"/>
  <c r="AI37" i="2"/>
  <c r="W37" i="2"/>
  <c r="DS37" i="2" s="1"/>
  <c r="ED36" i="2"/>
  <c r="EC36" i="2"/>
  <c r="EB36" i="2"/>
  <c r="DV36" i="2"/>
  <c r="DU36" i="2"/>
  <c r="DT36" i="2"/>
  <c r="DR36" i="2"/>
  <c r="DQ36" i="2"/>
  <c r="DP36" i="2"/>
  <c r="DN36" i="2"/>
  <c r="AI36" i="2"/>
  <c r="AG36" i="2"/>
  <c r="V36" i="2"/>
  <c r="W36" i="2" s="1"/>
  <c r="DS36" i="2" s="1"/>
  <c r="ED35" i="2"/>
  <c r="EB35" i="2"/>
  <c r="DV35" i="2"/>
  <c r="DU35" i="2"/>
  <c r="DT35" i="2"/>
  <c r="DR35" i="2"/>
  <c r="DQ35" i="2"/>
  <c r="DP35" i="2"/>
  <c r="DN35" i="2"/>
  <c r="DC35" i="2"/>
  <c r="DD35" i="2" s="1"/>
  <c r="EC35" i="2" s="1"/>
  <c r="AI35" i="2"/>
  <c r="AG35" i="2"/>
  <c r="V35" i="2"/>
  <c r="W35" i="2" s="1"/>
  <c r="DS35" i="2" s="1"/>
  <c r="ED34" i="2"/>
  <c r="EC34" i="2"/>
  <c r="EB34" i="2"/>
  <c r="DV34" i="2"/>
  <c r="DU34" i="2"/>
  <c r="DT34" i="2"/>
  <c r="DR34" i="2"/>
  <c r="DQ34" i="2"/>
  <c r="DP34" i="2"/>
  <c r="DN34" i="2"/>
  <c r="AI34" i="2"/>
  <c r="AG34" i="2"/>
  <c r="AH34" i="2" s="1"/>
  <c r="V34" i="2"/>
  <c r="W34" i="2" s="1"/>
  <c r="DS34" i="2" s="1"/>
  <c r="ED33" i="2"/>
  <c r="EB33" i="2"/>
  <c r="DV33" i="2"/>
  <c r="DU33" i="2"/>
  <c r="DT33" i="2"/>
  <c r="DR33" i="2"/>
  <c r="DQ33" i="2"/>
  <c r="DP33" i="2"/>
  <c r="DN33" i="2"/>
  <c r="DC33" i="2"/>
  <c r="DD33" i="2" s="1"/>
  <c r="EC33" i="2" s="1"/>
  <c r="AI33" i="2"/>
  <c r="AG33" i="2"/>
  <c r="AH33" i="2" s="1"/>
  <c r="V33" i="2"/>
  <c r="W33" i="2" s="1"/>
  <c r="DS33" i="2" s="1"/>
  <c r="ED32" i="2"/>
  <c r="EC32" i="2"/>
  <c r="EB32" i="2"/>
  <c r="DV32" i="2"/>
  <c r="DU32" i="2"/>
  <c r="DT32" i="2"/>
  <c r="DR32" i="2"/>
  <c r="DQ32" i="2"/>
  <c r="DP32" i="2"/>
  <c r="DN32" i="2"/>
  <c r="AI32" i="2"/>
  <c r="AG32" i="2"/>
  <c r="V32" i="2"/>
  <c r="W32" i="2" s="1"/>
  <c r="DS32" i="2" s="1"/>
  <c r="ED31" i="2"/>
  <c r="EC31" i="2"/>
  <c r="EB31" i="2"/>
  <c r="DV31" i="2"/>
  <c r="DU31" i="2"/>
  <c r="DT31" i="2"/>
  <c r="DR31" i="2"/>
  <c r="DQ31" i="2"/>
  <c r="DP31" i="2"/>
  <c r="DN31" i="2"/>
  <c r="AI31" i="2"/>
  <c r="AG31" i="2"/>
  <c r="AK31" i="2" s="1"/>
  <c r="V31" i="2"/>
  <c r="W31" i="2" s="1"/>
  <c r="DS31" i="2" s="1"/>
  <c r="ED30" i="2"/>
  <c r="EB30" i="2"/>
  <c r="DV30" i="2"/>
  <c r="DU30" i="2"/>
  <c r="DT30" i="2"/>
  <c r="DR30" i="2"/>
  <c r="DQ30" i="2"/>
  <c r="DP30" i="2"/>
  <c r="DN30" i="2"/>
  <c r="DC30" i="2"/>
  <c r="DD30" i="2" s="1"/>
  <c r="EC30" i="2" s="1"/>
  <c r="AI30" i="2"/>
  <c r="AG30" i="2"/>
  <c r="AH30" i="2" s="1"/>
  <c r="V30" i="2"/>
  <c r="W30" i="2" s="1"/>
  <c r="DS30" i="2" s="1"/>
  <c r="ED29" i="2"/>
  <c r="EC29" i="2"/>
  <c r="EB29" i="2"/>
  <c r="DV29" i="2"/>
  <c r="DU29" i="2"/>
  <c r="DT29" i="2"/>
  <c r="DR29" i="2"/>
  <c r="EF29" i="2" s="1"/>
  <c r="DQ29" i="2"/>
  <c r="DP29" i="2"/>
  <c r="DN29" i="2"/>
  <c r="AI29" i="2"/>
  <c r="W29" i="2"/>
  <c r="DS29" i="2" s="1"/>
  <c r="ED28" i="2"/>
  <c r="EC28" i="2"/>
  <c r="EB28" i="2"/>
  <c r="DV28" i="2"/>
  <c r="DU28" i="2"/>
  <c r="DT28" i="2"/>
  <c r="DR28" i="2"/>
  <c r="EF28" i="2" s="1"/>
  <c r="DQ28" i="2"/>
  <c r="DP28" i="2"/>
  <c r="DN28" i="2"/>
  <c r="AI28" i="2"/>
  <c r="W28" i="2"/>
  <c r="DS28" i="2" s="1"/>
  <c r="ED27" i="2"/>
  <c r="EC27" i="2"/>
  <c r="EB27" i="2"/>
  <c r="DV27" i="2"/>
  <c r="DU27" i="2"/>
  <c r="DT27" i="2"/>
  <c r="DR27" i="2"/>
  <c r="DQ27" i="2"/>
  <c r="DP27" i="2"/>
  <c r="DN27" i="2"/>
  <c r="CU27" i="2"/>
  <c r="CT27" i="2"/>
  <c r="AI27" i="2"/>
  <c r="AG27" i="2"/>
  <c r="AH27" i="2" s="1"/>
  <c r="V27" i="2"/>
  <c r="W27" i="2" s="1"/>
  <c r="DS27" i="2" s="1"/>
  <c r="ED26" i="2"/>
  <c r="EC26" i="2"/>
  <c r="EB26" i="2"/>
  <c r="DV26" i="2"/>
  <c r="DU26" i="2"/>
  <c r="DT26" i="2"/>
  <c r="DR26" i="2"/>
  <c r="EF26" i="2" s="1"/>
  <c r="DQ26" i="2"/>
  <c r="DP26" i="2"/>
  <c r="DN26" i="2"/>
  <c r="CU26" i="2"/>
  <c r="CT26" i="2"/>
  <c r="AI26" i="2"/>
  <c r="W26" i="2"/>
  <c r="DS26" i="2" s="1"/>
  <c r="ED25" i="2"/>
  <c r="EC25" i="2"/>
  <c r="EB25" i="2"/>
  <c r="DV25" i="2"/>
  <c r="DU25" i="2"/>
  <c r="DT25" i="2"/>
  <c r="DR25" i="2"/>
  <c r="EF25" i="2" s="1"/>
  <c r="DQ25" i="2"/>
  <c r="DP25" i="2"/>
  <c r="DN25" i="2"/>
  <c r="CU25" i="2"/>
  <c r="CT25" i="2"/>
  <c r="AI25" i="2"/>
  <c r="W25" i="2"/>
  <c r="DS25" i="2" s="1"/>
  <c r="ED24" i="2"/>
  <c r="EC24" i="2"/>
  <c r="EB24" i="2"/>
  <c r="DV24" i="2"/>
  <c r="DU24" i="2"/>
  <c r="DT24" i="2"/>
  <c r="DR24" i="2"/>
  <c r="EF24" i="2" s="1"/>
  <c r="DQ24" i="2"/>
  <c r="DP24" i="2"/>
  <c r="DN24" i="2"/>
  <c r="CU24" i="2"/>
  <c r="CT24" i="2"/>
  <c r="AI24" i="2"/>
  <c r="W24" i="2"/>
  <c r="DS24" i="2" s="1"/>
  <c r="ED23" i="2"/>
  <c r="EC23" i="2"/>
  <c r="EB23" i="2"/>
  <c r="DV23" i="2"/>
  <c r="DU23" i="2"/>
  <c r="DT23" i="2"/>
  <c r="DR23" i="2"/>
  <c r="EF23" i="2" s="1"/>
  <c r="DQ23" i="2"/>
  <c r="DP23" i="2"/>
  <c r="DN23" i="2"/>
  <c r="CU23" i="2"/>
  <c r="CT23" i="2"/>
  <c r="AI23" i="2"/>
  <c r="W23" i="2"/>
  <c r="DS23" i="2" s="1"/>
  <c r="ED22" i="2"/>
  <c r="EC22" i="2"/>
  <c r="EB22" i="2"/>
  <c r="DV22" i="2"/>
  <c r="DU22" i="2"/>
  <c r="DT22" i="2"/>
  <c r="DR22" i="2"/>
  <c r="EF22" i="2" s="1"/>
  <c r="DQ22" i="2"/>
  <c r="DP22" i="2"/>
  <c r="DN22" i="2"/>
  <c r="CU22" i="2"/>
  <c r="CT22" i="2"/>
  <c r="AI22" i="2"/>
  <c r="W22" i="2"/>
  <c r="DS22" i="2" s="1"/>
  <c r="ED21" i="2"/>
  <c r="EB21" i="2"/>
  <c r="DV21" i="2"/>
  <c r="DU21" i="2"/>
  <c r="DT21" i="2"/>
  <c r="DR21" i="2"/>
  <c r="DQ21" i="2"/>
  <c r="DP21" i="2"/>
  <c r="DN21" i="2"/>
  <c r="DC21" i="2"/>
  <c r="DD21" i="2" s="1"/>
  <c r="EC21" i="2" s="1"/>
  <c r="CU21" i="2"/>
  <c r="CT21" i="2"/>
  <c r="AI21" i="2"/>
  <c r="AG21" i="2"/>
  <c r="AJ21" i="2" s="1"/>
  <c r="W21" i="2"/>
  <c r="DS21" i="2" s="1"/>
  <c r="ED20" i="2"/>
  <c r="EC20" i="2"/>
  <c r="EB20" i="2"/>
  <c r="DV20" i="2"/>
  <c r="DU20" i="2"/>
  <c r="DT20" i="2"/>
  <c r="DR20" i="2"/>
  <c r="DQ20" i="2"/>
  <c r="DP20" i="2"/>
  <c r="DN20" i="2"/>
  <c r="AI20" i="2"/>
  <c r="AG20" i="2"/>
  <c r="V20" i="2"/>
  <c r="W20" i="2" s="1"/>
  <c r="DS20" i="2" s="1"/>
  <c r="ED19" i="2"/>
  <c r="EB19" i="2"/>
  <c r="DV19" i="2"/>
  <c r="DU19" i="2"/>
  <c r="DT19" i="2"/>
  <c r="DP19" i="2"/>
  <c r="DN19" i="2"/>
  <c r="DC19" i="2"/>
  <c r="DD19" i="2" s="1"/>
  <c r="EC19" i="2" s="1"/>
  <c r="CU19" i="2"/>
  <c r="CT19" i="2"/>
  <c r="AI19" i="2"/>
  <c r="U19" i="2"/>
  <c r="T19" i="2"/>
  <c r="DQ19" i="2" s="1"/>
  <c r="ED18" i="2"/>
  <c r="EB18" i="2"/>
  <c r="DV18" i="2"/>
  <c r="DU18" i="2"/>
  <c r="DT18" i="2"/>
  <c r="DR18" i="2"/>
  <c r="DQ18" i="2"/>
  <c r="DP18" i="2"/>
  <c r="DN18" i="2"/>
  <c r="DC18" i="2"/>
  <c r="DD18" i="2" s="1"/>
  <c r="EC18" i="2" s="1"/>
  <c r="CU18" i="2"/>
  <c r="CT18" i="2"/>
  <c r="AI18" i="2"/>
  <c r="AG18" i="2"/>
  <c r="AH18" i="2" s="1"/>
  <c r="V18" i="2"/>
  <c r="W18" i="2" s="1"/>
  <c r="DS18" i="2" s="1"/>
  <c r="ED17" i="2"/>
  <c r="EC17" i="2"/>
  <c r="EB17" i="2"/>
  <c r="DV17" i="2"/>
  <c r="DU17" i="2"/>
  <c r="DT17" i="2"/>
  <c r="DR17" i="2"/>
  <c r="EF17" i="2" s="1"/>
  <c r="DQ17" i="2"/>
  <c r="DP17" i="2"/>
  <c r="DN17" i="2"/>
  <c r="AI17" i="2"/>
  <c r="AG17" i="2"/>
  <c r="W17" i="2"/>
  <c r="DS17" i="2" s="1"/>
  <c r="ED16" i="2"/>
  <c r="EB16" i="2"/>
  <c r="DV16" i="2"/>
  <c r="DU16" i="2"/>
  <c r="DT16" i="2"/>
  <c r="DR16" i="2"/>
  <c r="DQ16" i="2"/>
  <c r="DP16" i="2"/>
  <c r="DN16" i="2"/>
  <c r="DC16" i="2"/>
  <c r="DD16" i="2" s="1"/>
  <c r="EC16" i="2" s="1"/>
  <c r="CU16" i="2"/>
  <c r="CT16" i="2"/>
  <c r="AI16" i="2"/>
  <c r="AG16" i="2"/>
  <c r="AJ16" i="2" s="1"/>
  <c r="V16" i="2"/>
  <c r="W16" i="2" s="1"/>
  <c r="DS16" i="2" s="1"/>
  <c r="ED15" i="2"/>
  <c r="EC15" i="2"/>
  <c r="EB15" i="2"/>
  <c r="DV15" i="2"/>
  <c r="DU15" i="2"/>
  <c r="DT15" i="2"/>
  <c r="DR15" i="2"/>
  <c r="EF15" i="2" s="1"/>
  <c r="DQ15" i="2"/>
  <c r="DP15" i="2"/>
  <c r="DN15" i="2"/>
  <c r="CU15" i="2"/>
  <c r="CT15" i="2"/>
  <c r="AI15" i="2"/>
  <c r="W15" i="2"/>
  <c r="DS15" i="2" s="1"/>
  <c r="ED14" i="2"/>
  <c r="EC14" i="2"/>
  <c r="EB14" i="2"/>
  <c r="DV14" i="2"/>
  <c r="DU14" i="2"/>
  <c r="DT14" i="2"/>
  <c r="DR14" i="2"/>
  <c r="DQ14" i="2"/>
  <c r="DP14" i="2"/>
  <c r="DN14" i="2"/>
  <c r="CU14" i="2"/>
  <c r="CT14" i="2"/>
  <c r="AI14" i="2"/>
  <c r="AG14" i="2"/>
  <c r="AH14" i="2" s="1"/>
  <c r="V14" i="2"/>
  <c r="W14" i="2" s="1"/>
  <c r="DS14" i="2" s="1"/>
  <c r="ED13" i="2"/>
  <c r="EC13" i="2"/>
  <c r="EB13" i="2"/>
  <c r="DV13" i="2"/>
  <c r="DU13" i="2"/>
  <c r="DT13" i="2"/>
  <c r="DR13" i="2"/>
  <c r="EF13" i="2" s="1"/>
  <c r="DQ13" i="2"/>
  <c r="DP13" i="2"/>
  <c r="DO13" i="2"/>
  <c r="DN13" i="2"/>
  <c r="CU13" i="2"/>
  <c r="CT13" i="2"/>
  <c r="AI13" i="2"/>
  <c r="W13" i="2"/>
  <c r="DS13" i="2" s="1"/>
  <c r="ED12" i="2"/>
  <c r="EC12" i="2"/>
  <c r="EB12" i="2"/>
  <c r="DV12" i="2"/>
  <c r="DU12" i="2"/>
  <c r="DT12" i="2"/>
  <c r="DR12" i="2"/>
  <c r="EF12" i="2" s="1"/>
  <c r="DQ12" i="2"/>
  <c r="DP12" i="2"/>
  <c r="DO12" i="2"/>
  <c r="DN12" i="2"/>
  <c r="CU12" i="2"/>
  <c r="CT12" i="2"/>
  <c r="AI12" i="2"/>
  <c r="W12" i="2"/>
  <c r="DS12" i="2" s="1"/>
  <c r="ED11" i="2"/>
  <c r="EC11" i="2"/>
  <c r="EB11" i="2"/>
  <c r="DV11" i="2"/>
  <c r="DU11" i="2"/>
  <c r="DT11" i="2"/>
  <c r="DR11" i="2"/>
  <c r="EF11" i="2" s="1"/>
  <c r="DQ11" i="2"/>
  <c r="DP11" i="2"/>
  <c r="DO11" i="2"/>
  <c r="DN11" i="2"/>
  <c r="CU11" i="2"/>
  <c r="CT11" i="2"/>
  <c r="AI11" i="2"/>
  <c r="AG11" i="2"/>
  <c r="AH11" i="2" s="1"/>
  <c r="V11" i="2"/>
  <c r="W11" i="2" s="1"/>
  <c r="DS11" i="2" s="1"/>
  <c r="ED10" i="2"/>
  <c r="EC10" i="2"/>
  <c r="EB10" i="2"/>
  <c r="DV10" i="2"/>
  <c r="DU10" i="2"/>
  <c r="DT10" i="2"/>
  <c r="DR10" i="2"/>
  <c r="EF10" i="2" s="1"/>
  <c r="DQ10" i="2"/>
  <c r="DP10" i="2"/>
  <c r="DO10" i="2"/>
  <c r="DN10" i="2"/>
  <c r="CU10" i="2"/>
  <c r="CT10" i="2"/>
  <c r="AI10" i="2"/>
  <c r="W10" i="2"/>
  <c r="DS10" i="2" s="1"/>
  <c r="ED9" i="2"/>
  <c r="EC9" i="2"/>
  <c r="EB9" i="2"/>
  <c r="DV9" i="2"/>
  <c r="DU9" i="2"/>
  <c r="DT9" i="2"/>
  <c r="DR9" i="2"/>
  <c r="DQ9" i="2"/>
  <c r="DP9" i="2"/>
  <c r="DO9" i="2"/>
  <c r="DN9" i="2"/>
  <c r="AI9" i="2"/>
  <c r="AG9" i="2"/>
  <c r="V9" i="2"/>
  <c r="W9" i="2" s="1"/>
  <c r="DS9" i="2" s="1"/>
  <c r="ED8" i="2"/>
  <c r="EB8" i="2"/>
  <c r="DV8" i="2"/>
  <c r="DU8" i="2"/>
  <c r="DT8" i="2"/>
  <c r="DR8" i="2"/>
  <c r="DQ8" i="2"/>
  <c r="DP8" i="2"/>
  <c r="DO8" i="2"/>
  <c r="DN8" i="2"/>
  <c r="DC8" i="2"/>
  <c r="DD8" i="2" s="1"/>
  <c r="EC8" i="2" s="1"/>
  <c r="CU8" i="2"/>
  <c r="CT8" i="2"/>
  <c r="AI8" i="2"/>
  <c r="V8" i="2"/>
  <c r="W8" i="2" s="1"/>
  <c r="DS8" i="2" s="1"/>
  <c r="ED7" i="2"/>
  <c r="EC7" i="2"/>
  <c r="EB7" i="2"/>
  <c r="DV7" i="2"/>
  <c r="DU7" i="2"/>
  <c r="DT7" i="2"/>
  <c r="DR7" i="2"/>
  <c r="EF7" i="2" s="1"/>
  <c r="DQ7" i="2"/>
  <c r="DP7" i="2"/>
  <c r="DO7" i="2"/>
  <c r="DN7" i="2"/>
  <c r="CU7" i="2"/>
  <c r="CT7" i="2"/>
  <c r="AI7" i="2"/>
  <c r="W7" i="2"/>
  <c r="DS7" i="2" s="1"/>
  <c r="ED6" i="2"/>
  <c r="EC6" i="2"/>
  <c r="EB6" i="2"/>
  <c r="DV6" i="2"/>
  <c r="DU6" i="2"/>
  <c r="DT6" i="2"/>
  <c r="DR6" i="2"/>
  <c r="DQ6" i="2"/>
  <c r="DP6" i="2"/>
  <c r="DO6" i="2"/>
  <c r="DN6" i="2"/>
  <c r="CU6" i="2"/>
  <c r="CT6" i="2"/>
  <c r="AI6" i="2"/>
  <c r="AG6" i="2"/>
  <c r="V6" i="2"/>
  <c r="W6" i="2" s="1"/>
  <c r="DS6" i="2" s="1"/>
  <c r="ED5" i="2"/>
  <c r="EB5" i="2"/>
  <c r="DV5" i="2"/>
  <c r="DU5" i="2"/>
  <c r="DT5" i="2"/>
  <c r="DR5" i="2"/>
  <c r="DQ5" i="2"/>
  <c r="DP5" i="2"/>
  <c r="DO5" i="2"/>
  <c r="DN5" i="2"/>
  <c r="DC5" i="2"/>
  <c r="DD5" i="2" s="1"/>
  <c r="EC5" i="2" s="1"/>
  <c r="CU5" i="2"/>
  <c r="CT5" i="2"/>
  <c r="AI5" i="2"/>
  <c r="AG5" i="2"/>
  <c r="W5" i="2"/>
  <c r="DS5" i="2" s="1"/>
  <c r="ED4" i="2"/>
  <c r="EC4" i="2"/>
  <c r="EB4" i="2"/>
  <c r="DV4" i="2"/>
  <c r="DU4" i="2"/>
  <c r="DT4" i="2"/>
  <c r="DR4" i="2"/>
  <c r="DQ4" i="2"/>
  <c r="DP4" i="2"/>
  <c r="DO4" i="2"/>
  <c r="DN4" i="2"/>
  <c r="CU4" i="2"/>
  <c r="CT4" i="2"/>
  <c r="AI4" i="2"/>
  <c r="AG4" i="2"/>
  <c r="V4" i="2"/>
  <c r="W4" i="2" s="1"/>
  <c r="DS4" i="2" s="1"/>
  <c r="ED3" i="2"/>
  <c r="EC3" i="2"/>
  <c r="EB3" i="2"/>
  <c r="DV3" i="2"/>
  <c r="DU3" i="2"/>
  <c r="DT3" i="2"/>
  <c r="DR3" i="2"/>
  <c r="EF3" i="2" s="1"/>
  <c r="DQ3" i="2"/>
  <c r="DP3" i="2"/>
  <c r="DO3" i="2"/>
  <c r="DN3" i="2"/>
  <c r="CU3" i="2"/>
  <c r="CT3" i="2"/>
  <c r="AI3" i="2"/>
  <c r="W3" i="2"/>
  <c r="DS3" i="2" s="1"/>
  <c r="ED2" i="2"/>
  <c r="EB2" i="2"/>
  <c r="DV2" i="2"/>
  <c r="DU2" i="2"/>
  <c r="DT2" i="2"/>
  <c r="DS2" i="2"/>
  <c r="DR2" i="2"/>
  <c r="EF2" i="2" s="1"/>
  <c r="DQ2" i="2"/>
  <c r="DP2" i="2"/>
  <c r="DO2" i="2"/>
  <c r="DC2" i="2"/>
  <c r="DD2" i="2" s="1"/>
  <c r="EC2" i="2" s="1"/>
  <c r="Q2" i="2"/>
  <c r="DN2" i="2" s="1"/>
  <c r="EE145" i="2" l="1"/>
  <c r="EE148" i="2"/>
  <c r="EE10" i="2"/>
  <c r="EF34" i="2"/>
  <c r="EF281" i="2"/>
  <c r="EF290" i="2"/>
  <c r="EE346" i="2"/>
  <c r="EE353" i="2"/>
  <c r="EF4" i="2"/>
  <c r="EF14" i="2"/>
  <c r="EF192" i="2"/>
  <c r="EF222" i="2"/>
  <c r="EF227" i="2"/>
  <c r="EE14" i="2"/>
  <c r="EE274" i="2"/>
  <c r="EF188" i="2"/>
  <c r="EF209" i="2"/>
  <c r="EF352" i="2"/>
  <c r="EF356" i="2"/>
  <c r="EE11" i="2"/>
  <c r="EE24" i="2"/>
  <c r="EF52" i="2"/>
  <c r="EE92" i="2"/>
  <c r="EE171" i="2"/>
  <c r="EE233" i="2"/>
  <c r="EE262" i="2"/>
  <c r="EE369" i="2"/>
  <c r="EE375" i="2"/>
  <c r="U384" i="2"/>
  <c r="DR384" i="2" s="1"/>
  <c r="EF156" i="2"/>
  <c r="EF194" i="2"/>
  <c r="EF293" i="2"/>
  <c r="EE381" i="2"/>
  <c r="AH97" i="2"/>
  <c r="AJ100" i="2"/>
  <c r="EF158" i="2"/>
  <c r="EE163" i="2"/>
  <c r="EE324" i="2"/>
  <c r="EE4" i="2"/>
  <c r="EF18" i="2"/>
  <c r="EE26" i="2"/>
  <c r="EE38" i="2"/>
  <c r="EF183" i="2"/>
  <c r="EF203" i="2"/>
  <c r="EF262" i="2"/>
  <c r="EE273" i="2"/>
  <c r="EE325" i="2"/>
  <c r="EE326" i="2"/>
  <c r="EE332" i="2"/>
  <c r="EE337" i="2"/>
  <c r="EF237" i="2"/>
  <c r="EE338" i="2"/>
  <c r="EE344" i="2"/>
  <c r="EF377" i="2"/>
  <c r="EF378" i="2"/>
  <c r="EF379" i="2"/>
  <c r="DS388" i="2"/>
  <c r="EF388" i="2" s="1"/>
  <c r="DS389" i="2"/>
  <c r="EF389" i="2" s="1"/>
  <c r="DS391" i="2"/>
  <c r="EF391" i="2" s="1"/>
  <c r="DS392" i="2"/>
  <c r="EF392" i="2" s="1"/>
  <c r="DS393" i="2"/>
  <c r="EF393" i="2" s="1"/>
  <c r="DS394" i="2"/>
  <c r="EF394" i="2" s="1"/>
  <c r="EF395" i="2"/>
  <c r="EF396" i="2"/>
  <c r="EF397" i="2"/>
  <c r="EF398" i="2"/>
  <c r="EF399" i="2"/>
  <c r="EF400" i="2"/>
  <c r="EF401" i="2"/>
  <c r="EF402" i="2"/>
  <c r="EF403" i="2"/>
  <c r="EF404" i="2"/>
  <c r="EF405" i="2"/>
  <c r="EF406" i="2"/>
  <c r="EF407" i="2"/>
  <c r="EF408" i="2"/>
  <c r="EF409" i="2"/>
  <c r="EF410" i="2"/>
  <c r="EF411" i="2"/>
  <c r="EF412" i="2"/>
  <c r="EF413" i="2"/>
  <c r="EF414" i="2"/>
  <c r="EF415" i="2"/>
  <c r="EF416" i="2"/>
  <c r="EF417" i="2"/>
  <c r="EF418" i="2"/>
  <c r="EF419" i="2"/>
  <c r="EF420" i="2"/>
  <c r="EF421" i="2"/>
  <c r="EF422" i="2"/>
  <c r="EE34" i="2"/>
  <c r="EE7" i="2"/>
  <c r="EE275" i="2"/>
  <c r="EE276" i="2"/>
  <c r="EE277" i="2"/>
  <c r="EF303" i="2"/>
  <c r="EF304" i="2"/>
  <c r="EF305" i="2"/>
  <c r="EF306" i="2"/>
  <c r="EF307" i="2"/>
  <c r="EF308" i="2"/>
  <c r="EF309" i="2"/>
  <c r="EF310" i="2"/>
  <c r="EF311" i="2"/>
  <c r="EF312" i="2"/>
  <c r="EF313" i="2"/>
  <c r="EF314" i="2"/>
  <c r="EF315" i="2"/>
  <c r="EF316" i="2"/>
  <c r="EF317" i="2"/>
  <c r="EF318" i="2"/>
  <c r="EF319" i="2"/>
  <c r="EF320" i="2"/>
  <c r="EF321" i="2"/>
  <c r="EF325" i="2"/>
  <c r="EE327" i="2"/>
  <c r="EE27" i="2"/>
  <c r="EF40" i="2"/>
  <c r="EF55" i="2"/>
  <c r="EF61" i="2"/>
  <c r="EF67" i="2"/>
  <c r="EF73" i="2"/>
  <c r="EF79" i="2"/>
  <c r="EE146" i="2"/>
  <c r="EF220" i="2"/>
  <c r="EF271" i="2"/>
  <c r="EF326" i="2"/>
  <c r="EF338" i="2"/>
  <c r="EF339" i="2"/>
  <c r="EF340" i="2"/>
  <c r="EF341" i="2"/>
  <c r="EF342" i="2"/>
  <c r="EE348" i="2"/>
  <c r="EE350" i="2"/>
  <c r="EE376" i="2"/>
  <c r="EE22" i="2"/>
  <c r="EE132" i="2"/>
  <c r="EE134" i="2"/>
  <c r="EE136" i="2"/>
  <c r="EE138" i="2"/>
  <c r="EE144" i="2"/>
  <c r="EE185" i="2"/>
  <c r="EF344" i="2"/>
  <c r="EF346" i="2"/>
  <c r="EE347" i="2"/>
  <c r="EE351" i="2"/>
  <c r="EE352" i="2"/>
  <c r="EE373" i="2"/>
  <c r="EE16" i="2"/>
  <c r="EE31" i="2"/>
  <c r="EE142" i="2"/>
  <c r="EE182" i="2"/>
  <c r="EF212" i="2"/>
  <c r="EF217" i="2"/>
  <c r="EE282" i="2"/>
  <c r="EE354" i="2"/>
  <c r="EE355" i="2"/>
  <c r="EE17" i="2"/>
  <c r="EE45" i="2"/>
  <c r="EF21" i="2"/>
  <c r="EF27" i="2"/>
  <c r="EE91" i="2"/>
  <c r="EF97" i="2"/>
  <c r="EF100" i="2"/>
  <c r="EF189" i="2"/>
  <c r="EF201" i="2"/>
  <c r="EF234" i="2"/>
  <c r="EE253" i="2"/>
  <c r="EE322" i="2"/>
  <c r="EF351" i="2"/>
  <c r="EF43" i="2"/>
  <c r="EF44" i="2"/>
  <c r="EF45" i="2"/>
  <c r="EE47" i="2"/>
  <c r="EE125" i="2"/>
  <c r="EE169" i="2"/>
  <c r="EF173" i="2"/>
  <c r="EF181" i="2"/>
  <c r="EF185" i="2"/>
  <c r="EF213" i="2"/>
  <c r="EF230" i="2"/>
  <c r="EF239" i="2"/>
  <c r="EE240" i="2"/>
  <c r="EF252" i="2"/>
  <c r="EE293" i="2"/>
  <c r="EE361" i="2"/>
  <c r="EE130" i="2"/>
  <c r="EF161" i="2"/>
  <c r="EF169" i="2"/>
  <c r="EF174" i="2"/>
  <c r="EE194" i="2"/>
  <c r="EF196" i="2"/>
  <c r="EF236" i="2"/>
  <c r="EF251" i="2"/>
  <c r="EF376" i="2"/>
  <c r="U383" i="2"/>
  <c r="DR383" i="2" s="1"/>
  <c r="EF383" i="2" s="1"/>
  <c r="EF6" i="2"/>
  <c r="EE5" i="2"/>
  <c r="EE28" i="2"/>
  <c r="EE29" i="2"/>
  <c r="EF33" i="2"/>
  <c r="EE35" i="2"/>
  <c r="EF125" i="2"/>
  <c r="EF145" i="2"/>
  <c r="EE147" i="2"/>
  <c r="EF162" i="2"/>
  <c r="EF170" i="2"/>
  <c r="EF178" i="2"/>
  <c r="EE197" i="2"/>
  <c r="EF200" i="2"/>
  <c r="EF210" i="2"/>
  <c r="EF224" i="2"/>
  <c r="EF228" i="2"/>
  <c r="EF260" i="2"/>
  <c r="EF272" i="2"/>
  <c r="EF277" i="2"/>
  <c r="EE278" i="2"/>
  <c r="EF291" i="2"/>
  <c r="EE294" i="2"/>
  <c r="EE345" i="2"/>
  <c r="EF384" i="2"/>
  <c r="DS390" i="2"/>
  <c r="EF390" i="2" s="1"/>
  <c r="EE23" i="2"/>
  <c r="EE59" i="2"/>
  <c r="EE71" i="2"/>
  <c r="EF84" i="2"/>
  <c r="EE90" i="2"/>
  <c r="EF114" i="2"/>
  <c r="EF128" i="2"/>
  <c r="EF163" i="2"/>
  <c r="EF171" i="2"/>
  <c r="EF182" i="2"/>
  <c r="EF193" i="2"/>
  <c r="EE198" i="2"/>
  <c r="EF204" i="2"/>
  <c r="EF207" i="2"/>
  <c r="EF214" i="2"/>
  <c r="EF232" i="2"/>
  <c r="EF240" i="2"/>
  <c r="EF244" i="2"/>
  <c r="EF261" i="2"/>
  <c r="EE264" i="2"/>
  <c r="EF292" i="2"/>
  <c r="EE295" i="2"/>
  <c r="EF343" i="2"/>
  <c r="EF360" i="2"/>
  <c r="EF361" i="2"/>
  <c r="EE362" i="2"/>
  <c r="EE367" i="2"/>
  <c r="EE382" i="2"/>
  <c r="U385" i="2"/>
  <c r="DR385" i="2" s="1"/>
  <c r="EF385" i="2" s="1"/>
  <c r="EF16" i="2"/>
  <c r="EE15" i="2"/>
  <c r="EF51" i="2"/>
  <c r="EE60" i="2"/>
  <c r="EF87" i="2"/>
  <c r="EF95" i="2"/>
  <c r="EF98" i="2"/>
  <c r="AH100" i="2"/>
  <c r="EE104" i="2"/>
  <c r="EE126" i="2"/>
  <c r="EE133" i="2"/>
  <c r="EF146" i="2"/>
  <c r="EF175" i="2"/>
  <c r="EE176" i="2"/>
  <c r="EF186" i="2"/>
  <c r="EF218" i="2"/>
  <c r="EF221" i="2"/>
  <c r="EE229" i="2"/>
  <c r="EE245" i="2"/>
  <c r="EF248" i="2"/>
  <c r="EF278" i="2"/>
  <c r="EE279" i="2"/>
  <c r="EE296" i="2"/>
  <c r="EE371" i="2"/>
  <c r="EF386" i="2"/>
  <c r="EE395" i="2"/>
  <c r="EE397" i="2"/>
  <c r="EE399" i="2"/>
  <c r="EE401" i="2"/>
  <c r="EE403" i="2"/>
  <c r="EE405" i="2"/>
  <c r="EE406" i="2"/>
  <c r="EE407" i="2"/>
  <c r="EE409" i="2"/>
  <c r="EE410" i="2"/>
  <c r="EE411" i="2"/>
  <c r="EE412" i="2"/>
  <c r="EE413" i="2"/>
  <c r="EE414" i="2"/>
  <c r="EE415" i="2"/>
  <c r="EE416" i="2"/>
  <c r="EE417" i="2"/>
  <c r="EE418" i="2"/>
  <c r="EE419" i="2"/>
  <c r="EE420" i="2"/>
  <c r="EE421" i="2"/>
  <c r="EE422" i="2"/>
  <c r="EE36" i="2"/>
  <c r="EF46" i="2"/>
  <c r="EE48" i="2"/>
  <c r="EF57" i="2"/>
  <c r="EF63" i="2"/>
  <c r="EF69" i="2"/>
  <c r="EF75" i="2"/>
  <c r="EF82" i="2"/>
  <c r="EE88" i="2"/>
  <c r="EF107" i="2"/>
  <c r="EF121" i="2"/>
  <c r="EE123" i="2"/>
  <c r="EF179" i="2"/>
  <c r="EE180" i="2"/>
  <c r="EF190" i="2"/>
  <c r="EE191" i="2"/>
  <c r="EF197" i="2"/>
  <c r="EE206" i="2"/>
  <c r="EF225" i="2"/>
  <c r="EF233" i="2"/>
  <c r="EF241" i="2"/>
  <c r="EE249" i="2"/>
  <c r="EF263" i="2"/>
  <c r="EE266" i="2"/>
  <c r="EF274" i="2"/>
  <c r="EE280" i="2"/>
  <c r="EE281" i="2"/>
  <c r="EF294" i="2"/>
  <c r="EE297" i="2"/>
  <c r="EE330" i="2"/>
  <c r="EE331" i="2"/>
  <c r="EF345" i="2"/>
  <c r="EF353" i="2"/>
  <c r="EF362" i="2"/>
  <c r="U387" i="2"/>
  <c r="DR387" i="2" s="1"/>
  <c r="EF387" i="2" s="1"/>
  <c r="V19" i="2"/>
  <c r="W19" i="2" s="1"/>
  <c r="DS19" i="2" s="1"/>
  <c r="EF35" i="2"/>
  <c r="EE37" i="2"/>
  <c r="EE49" i="2"/>
  <c r="EE50" i="2"/>
  <c r="EF93" i="2"/>
  <c r="EE102" i="2"/>
  <c r="EF111" i="2"/>
  <c r="EF122" i="2"/>
  <c r="EE137" i="2"/>
  <c r="EE140" i="2"/>
  <c r="EE157" i="2"/>
  <c r="EF264" i="2"/>
  <c r="EF279" i="2"/>
  <c r="EF295" i="2"/>
  <c r="EE298" i="2"/>
  <c r="EF327" i="2"/>
  <c r="EF363" i="2"/>
  <c r="EF364" i="2"/>
  <c r="EF365" i="2"/>
  <c r="EF366" i="2"/>
  <c r="EF367" i="2"/>
  <c r="EF368" i="2"/>
  <c r="EF369" i="2"/>
  <c r="EF423" i="2"/>
  <c r="EE12" i="2"/>
  <c r="EE20" i="2"/>
  <c r="EE3" i="2"/>
  <c r="EF5" i="2"/>
  <c r="EE9" i="2"/>
  <c r="EE39" i="2"/>
  <c r="EE40" i="2"/>
  <c r="EE55" i="2"/>
  <c r="EF58" i="2"/>
  <c r="EF64" i="2"/>
  <c r="EE67" i="2"/>
  <c r="EF70" i="2"/>
  <c r="EF76" i="2"/>
  <c r="EE79" i="2"/>
  <c r="EF104" i="2"/>
  <c r="EE113" i="2"/>
  <c r="EF115" i="2"/>
  <c r="EF126" i="2"/>
  <c r="EF148" i="2"/>
  <c r="EF172" i="2"/>
  <c r="EF187" i="2"/>
  <c r="EF205" i="2"/>
  <c r="EF211" i="2"/>
  <c r="EF215" i="2"/>
  <c r="EF229" i="2"/>
  <c r="EF245" i="2"/>
  <c r="EF265" i="2"/>
  <c r="EE268" i="2"/>
  <c r="EF280" i="2"/>
  <c r="EF296" i="2"/>
  <c r="EE299" i="2"/>
  <c r="EF347" i="2"/>
  <c r="EF371" i="2"/>
  <c r="EE6" i="2"/>
  <c r="EF8" i="2"/>
  <c r="DR19" i="2"/>
  <c r="EF19" i="2" s="1"/>
  <c r="EE25" i="2"/>
  <c r="EF30" i="2"/>
  <c r="EF31" i="2"/>
  <c r="EE32" i="2"/>
  <c r="EF36" i="2"/>
  <c r="EF47" i="2"/>
  <c r="EF49" i="2"/>
  <c r="EF50" i="2"/>
  <c r="EF53" i="2"/>
  <c r="EE56" i="2"/>
  <c r="EE105" i="2"/>
  <c r="AH114" i="2"/>
  <c r="EE141" i="2"/>
  <c r="EE159" i="2"/>
  <c r="EE174" i="2"/>
  <c r="EF180" i="2"/>
  <c r="EF191" i="2"/>
  <c r="EE192" i="2"/>
  <c r="EF198" i="2"/>
  <c r="EF219" i="2"/>
  <c r="EF238" i="2"/>
  <c r="EF242" i="2"/>
  <c r="EF249" i="2"/>
  <c r="EF253" i="2"/>
  <c r="EF266" i="2"/>
  <c r="EF275" i="2"/>
  <c r="EE283" i="2"/>
  <c r="EE287" i="2"/>
  <c r="EE289" i="2"/>
  <c r="EF297" i="2"/>
  <c r="EE300" i="2"/>
  <c r="EF329" i="2"/>
  <c r="EF332" i="2"/>
  <c r="EE336" i="2"/>
  <c r="EF354" i="2"/>
  <c r="EF373" i="2"/>
  <c r="EE374" i="2"/>
  <c r="AI2" i="2"/>
  <c r="EF20" i="2"/>
  <c r="EE42" i="2"/>
  <c r="EF59" i="2"/>
  <c r="EF65" i="2"/>
  <c r="EF71" i="2"/>
  <c r="EF77" i="2"/>
  <c r="EE80" i="2"/>
  <c r="EE81" i="2"/>
  <c r="EE97" i="2"/>
  <c r="EE103" i="2"/>
  <c r="EF157" i="2"/>
  <c r="EE168" i="2"/>
  <c r="EE178" i="2"/>
  <c r="EF202" i="2"/>
  <c r="EE210" i="2"/>
  <c r="EE220" i="2"/>
  <c r="EF226" i="2"/>
  <c r="EE258" i="2"/>
  <c r="EF267" i="2"/>
  <c r="EE270" i="2"/>
  <c r="EE284" i="2"/>
  <c r="EE285" i="2"/>
  <c r="EE286" i="2"/>
  <c r="EE288" i="2"/>
  <c r="EF298" i="2"/>
  <c r="EE301" i="2"/>
  <c r="EE302" i="2"/>
  <c r="EF348" i="2"/>
  <c r="EF195" i="2"/>
  <c r="EF206" i="2"/>
  <c r="EF216" i="2"/>
  <c r="EE236" i="2"/>
  <c r="EE244" i="2"/>
  <c r="EF255" i="2"/>
  <c r="EF268" i="2"/>
  <c r="EE290" i="2"/>
  <c r="EF299" i="2"/>
  <c r="EE310" i="2"/>
  <c r="EE311" i="2"/>
  <c r="EE312" i="2"/>
  <c r="EE313" i="2"/>
  <c r="EE314" i="2"/>
  <c r="EE315" i="2"/>
  <c r="EE316" i="2"/>
  <c r="EE317" i="2"/>
  <c r="EE318" i="2"/>
  <c r="EE319" i="2"/>
  <c r="EF349" i="2"/>
  <c r="EE86" i="2"/>
  <c r="EE89" i="2"/>
  <c r="EF102" i="2"/>
  <c r="EF9" i="2"/>
  <c r="EE13" i="2"/>
  <c r="EE21" i="2"/>
  <c r="EF32" i="2"/>
  <c r="EF41" i="2"/>
  <c r="EF42" i="2"/>
  <c r="EE43" i="2"/>
  <c r="EE52" i="2"/>
  <c r="EF54" i="2"/>
  <c r="EF60" i="2"/>
  <c r="EE63" i="2"/>
  <c r="EF66" i="2"/>
  <c r="EF72" i="2"/>
  <c r="EE75" i="2"/>
  <c r="EF78" i="2"/>
  <c r="EF80" i="2"/>
  <c r="EF91" i="2"/>
  <c r="EE106" i="2"/>
  <c r="EF159" i="2"/>
  <c r="EF177" i="2"/>
  <c r="EE186" i="2"/>
  <c r="EF199" i="2"/>
  <c r="EE200" i="2"/>
  <c r="EF223" i="2"/>
  <c r="EF243" i="2"/>
  <c r="EF250" i="2"/>
  <c r="EF254" i="2"/>
  <c r="EF256" i="2"/>
  <c r="EF257" i="2"/>
  <c r="EE260" i="2"/>
  <c r="EF269" i="2"/>
  <c r="EE272" i="2"/>
  <c r="EF276" i="2"/>
  <c r="EE291" i="2"/>
  <c r="EF300" i="2"/>
  <c r="EE304" i="2"/>
  <c r="EF336" i="2"/>
  <c r="EF337" i="2"/>
  <c r="EE340" i="2"/>
  <c r="EF355" i="2"/>
  <c r="EE356" i="2"/>
  <c r="EF374" i="2"/>
  <c r="EF375" i="2"/>
  <c r="EF160" i="2"/>
  <c r="EF168" i="2"/>
  <c r="EE190" i="2"/>
  <c r="EE207" i="2"/>
  <c r="EF247" i="2"/>
  <c r="EE252" i="2"/>
  <c r="EF258" i="2"/>
  <c r="EF270" i="2"/>
  <c r="EE292" i="2"/>
  <c r="EF301" i="2"/>
  <c r="EF302" i="2"/>
  <c r="EF350" i="2"/>
  <c r="EE357" i="2"/>
  <c r="EE360" i="2"/>
  <c r="EE379" i="2"/>
  <c r="AH102" i="2"/>
  <c r="AJ107" i="2"/>
  <c r="AH125" i="2"/>
  <c r="AH104" i="2"/>
  <c r="AH107" i="2"/>
  <c r="AH87" i="2"/>
  <c r="AJ125" i="2"/>
  <c r="AH126" i="2"/>
  <c r="AH16" i="2"/>
  <c r="AH43" i="2"/>
  <c r="AH45" i="2"/>
  <c r="AH42" i="2"/>
  <c r="AH21" i="2"/>
  <c r="AH50" i="2"/>
  <c r="AH46" i="2"/>
  <c r="EE199" i="2"/>
  <c r="EE211" i="2"/>
  <c r="EE228" i="2"/>
  <c r="EE232" i="2"/>
  <c r="EE231" i="2"/>
  <c r="EE208" i="2"/>
  <c r="EE215" i="2"/>
  <c r="EE219" i="2"/>
  <c r="EE221" i="2"/>
  <c r="EE239" i="2"/>
  <c r="EE241" i="2"/>
  <c r="EE189" i="2"/>
  <c r="EE173" i="2"/>
  <c r="EE179" i="2"/>
  <c r="AK36" i="2"/>
  <c r="AJ36" i="2"/>
  <c r="AH36" i="2"/>
  <c r="EE66" i="2"/>
  <c r="EE2" i="2"/>
  <c r="AH4" i="2"/>
  <c r="AK4" i="2"/>
  <c r="AJ4" i="2"/>
  <c r="AK6" i="2"/>
  <c r="AJ6" i="2"/>
  <c r="AH6" i="2"/>
  <c r="AK32" i="2"/>
  <c r="AJ32" i="2"/>
  <c r="AH32" i="2"/>
  <c r="EE33" i="2"/>
  <c r="AK35" i="2"/>
  <c r="AJ35" i="2"/>
  <c r="AH35" i="2"/>
  <c r="AH40" i="2"/>
  <c r="AK40" i="2"/>
  <c r="AJ40" i="2"/>
  <c r="EE46" i="2"/>
  <c r="AK47" i="2"/>
  <c r="AJ47" i="2"/>
  <c r="AH47" i="2"/>
  <c r="AK5" i="2"/>
  <c r="AJ5" i="2"/>
  <c r="AH5" i="2"/>
  <c r="AH9" i="2"/>
  <c r="AK9" i="2"/>
  <c r="AJ9" i="2"/>
  <c r="EE30" i="2"/>
  <c r="EE41" i="2"/>
  <c r="EE51" i="2"/>
  <c r="EE53" i="2"/>
  <c r="EE54" i="2"/>
  <c r="EE58" i="2"/>
  <c r="EE62" i="2"/>
  <c r="EE8" i="2"/>
  <c r="AK17" i="2"/>
  <c r="AJ17" i="2"/>
  <c r="AH17" i="2"/>
  <c r="EE18" i="2"/>
  <c r="AK20" i="2"/>
  <c r="AJ20" i="2"/>
  <c r="AH20" i="2"/>
  <c r="EE44" i="2"/>
  <c r="EE57" i="2"/>
  <c r="EE61" i="2"/>
  <c r="AJ11" i="2"/>
  <c r="AJ14" i="2"/>
  <c r="AK16" i="2"/>
  <c r="AJ18" i="2"/>
  <c r="AK21" i="2"/>
  <c r="AJ27" i="2"/>
  <c r="AJ30" i="2"/>
  <c r="AJ31" i="2"/>
  <c r="AJ33" i="2"/>
  <c r="AJ34" i="2"/>
  <c r="AK42" i="2"/>
  <c r="AK43" i="2"/>
  <c r="AK45" i="2"/>
  <c r="AK46" i="2"/>
  <c r="AK50" i="2"/>
  <c r="AG53" i="2"/>
  <c r="AG57" i="2"/>
  <c r="AG61" i="2"/>
  <c r="AG69" i="2"/>
  <c r="EE69" i="2"/>
  <c r="EE74" i="2"/>
  <c r="EE78" i="2"/>
  <c r="EE100" i="2"/>
  <c r="EE101" i="2"/>
  <c r="EE107" i="2"/>
  <c r="EE108" i="2"/>
  <c r="EE118" i="2"/>
  <c r="AK11" i="2"/>
  <c r="AK27" i="2"/>
  <c r="AK33" i="2"/>
  <c r="AK34" i="2"/>
  <c r="AG52" i="2"/>
  <c r="AG56" i="2"/>
  <c r="AG60" i="2"/>
  <c r="AG64" i="2"/>
  <c r="EE64" i="2"/>
  <c r="EE110" i="2"/>
  <c r="EE111" i="2"/>
  <c r="EE112" i="2"/>
  <c r="EE114" i="2"/>
  <c r="EE115" i="2"/>
  <c r="EE116" i="2"/>
  <c r="AK14" i="2"/>
  <c r="AK18" i="2"/>
  <c r="AK30" i="2"/>
  <c r="AG8" i="2"/>
  <c r="AH31" i="2"/>
  <c r="AG41" i="2"/>
  <c r="AG44" i="2"/>
  <c r="AG49" i="2"/>
  <c r="AG51" i="2"/>
  <c r="AG55" i="2"/>
  <c r="AG59" i="2"/>
  <c r="AG63" i="2"/>
  <c r="AG66" i="2"/>
  <c r="EE72" i="2"/>
  <c r="EE73" i="2"/>
  <c r="EE76" i="2"/>
  <c r="EE77" i="2"/>
  <c r="EE87" i="2"/>
  <c r="AK91" i="2"/>
  <c r="AJ91" i="2"/>
  <c r="AH91" i="2"/>
  <c r="AG2" i="2"/>
  <c r="AG19" i="2"/>
  <c r="AJ19" i="2" s="1"/>
  <c r="AG54" i="2"/>
  <c r="AG58" i="2"/>
  <c r="AG62" i="2"/>
  <c r="AG65" i="2"/>
  <c r="EE65" i="2"/>
  <c r="EE68" i="2"/>
  <c r="EE70" i="2"/>
  <c r="EE82" i="2"/>
  <c r="EE83" i="2"/>
  <c r="EE84" i="2"/>
  <c r="EE85" i="2"/>
  <c r="EE93" i="2"/>
  <c r="EE94" i="2"/>
  <c r="EE95" i="2"/>
  <c r="EE96" i="2"/>
  <c r="EE98" i="2"/>
  <c r="EE99" i="2"/>
  <c r="EE109" i="2"/>
  <c r="EE117" i="2"/>
  <c r="AG70" i="2"/>
  <c r="AG74" i="2"/>
  <c r="AG78" i="2"/>
  <c r="AJ84" i="2"/>
  <c r="AK87" i="2"/>
  <c r="AJ95" i="2"/>
  <c r="AK97" i="2"/>
  <c r="AJ98" i="2"/>
  <c r="AK104" i="2"/>
  <c r="AJ111" i="2"/>
  <c r="AK114" i="2"/>
  <c r="AJ115" i="2"/>
  <c r="EE120" i="2"/>
  <c r="EE127" i="2"/>
  <c r="EE131" i="2"/>
  <c r="EE139" i="2"/>
  <c r="EE149" i="2"/>
  <c r="EE156" i="2"/>
  <c r="EE160" i="2"/>
  <c r="AG172" i="2"/>
  <c r="AG175" i="2"/>
  <c r="AG180" i="2"/>
  <c r="AG187" i="2"/>
  <c r="AG195" i="2"/>
  <c r="AG73" i="2"/>
  <c r="AG77" i="2"/>
  <c r="AK84" i="2"/>
  <c r="AK95" i="2"/>
  <c r="AK98" i="2"/>
  <c r="AK111" i="2"/>
  <c r="AK115" i="2"/>
  <c r="EE121" i="2"/>
  <c r="AG183" i="2"/>
  <c r="AG192" i="2"/>
  <c r="EE193" i="2"/>
  <c r="AG200" i="2"/>
  <c r="AG68" i="2"/>
  <c r="AG72" i="2"/>
  <c r="AG76" i="2"/>
  <c r="AG82" i="2"/>
  <c r="AG93" i="2"/>
  <c r="AJ102" i="2"/>
  <c r="EE119" i="2"/>
  <c r="EE122" i="2"/>
  <c r="EE128" i="2"/>
  <c r="EE135" i="2"/>
  <c r="EE143" i="2"/>
  <c r="EE158" i="2"/>
  <c r="EE162" i="2"/>
  <c r="EE170" i="2"/>
  <c r="EE175" i="2"/>
  <c r="AG176" i="2"/>
  <c r="AG179" i="2"/>
  <c r="EE181" i="2"/>
  <c r="EE187" i="2"/>
  <c r="AG188" i="2"/>
  <c r="EE188" i="2"/>
  <c r="EE195" i="2"/>
  <c r="AG196" i="2"/>
  <c r="EE196" i="2"/>
  <c r="EE204" i="2"/>
  <c r="EE214" i="2"/>
  <c r="AG67" i="2"/>
  <c r="AG71" i="2"/>
  <c r="AG75" i="2"/>
  <c r="AG79" i="2"/>
  <c r="AJ121" i="2"/>
  <c r="AH121" i="2"/>
  <c r="AJ122" i="2"/>
  <c r="AH122" i="2"/>
  <c r="EE124" i="2"/>
  <c r="AJ128" i="2"/>
  <c r="AH128" i="2"/>
  <c r="EE129" i="2"/>
  <c r="EE150" i="2"/>
  <c r="U151" i="2"/>
  <c r="DR151" i="2" s="1"/>
  <c r="DS151" i="2"/>
  <c r="U152" i="2"/>
  <c r="DR152" i="2" s="1"/>
  <c r="DS152" i="2"/>
  <c r="U153" i="2"/>
  <c r="DR153" i="2" s="1"/>
  <c r="EE153" i="2" s="1"/>
  <c r="DS153" i="2"/>
  <c r="U154" i="2"/>
  <c r="DR154" i="2" s="1"/>
  <c r="DS154" i="2"/>
  <c r="U155" i="2"/>
  <c r="DR155" i="2" s="1"/>
  <c r="DS155" i="2"/>
  <c r="U164" i="2"/>
  <c r="DR164" i="2" s="1"/>
  <c r="DS164" i="2"/>
  <c r="U165" i="2"/>
  <c r="DR165" i="2" s="1"/>
  <c r="DS165" i="2"/>
  <c r="U166" i="2"/>
  <c r="DR166" i="2" s="1"/>
  <c r="DS166" i="2"/>
  <c r="U167" i="2"/>
  <c r="DR167" i="2" s="1"/>
  <c r="EF167" i="2" s="1"/>
  <c r="DS167" i="2"/>
  <c r="EE172" i="2"/>
  <c r="EE177" i="2"/>
  <c r="EE183" i="2"/>
  <c r="AG184" i="2"/>
  <c r="EE184" i="2"/>
  <c r="AG191" i="2"/>
  <c r="AG199" i="2"/>
  <c r="EE201" i="2"/>
  <c r="EE202" i="2"/>
  <c r="EE203" i="2"/>
  <c r="EE205" i="2"/>
  <c r="EE209" i="2"/>
  <c r="EE212" i="2"/>
  <c r="EE216" i="2"/>
  <c r="AG213" i="2"/>
  <c r="AG218" i="2"/>
  <c r="AG203" i="2"/>
  <c r="AG214" i="2"/>
  <c r="AG217" i="2"/>
  <c r="EE217" i="2"/>
  <c r="EE223" i="2"/>
  <c r="EE224" i="2"/>
  <c r="AG232" i="2"/>
  <c r="AJ126" i="2"/>
  <c r="AG212" i="2"/>
  <c r="AG216" i="2"/>
  <c r="EE218" i="2"/>
  <c r="EE225" i="2"/>
  <c r="AG226" i="2"/>
  <c r="EE226" i="2"/>
  <c r="EE227" i="2"/>
  <c r="AG231" i="2"/>
  <c r="EE237" i="2"/>
  <c r="EE213" i="2"/>
  <c r="EE235" i="2"/>
  <c r="EE248" i="2"/>
  <c r="AG222" i="2"/>
  <c r="EE222" i="2"/>
  <c r="AG233" i="2"/>
  <c r="AG238" i="2"/>
  <c r="EE238" i="2"/>
  <c r="EE243" i="2"/>
  <c r="AG246" i="2"/>
  <c r="EE246" i="2"/>
  <c r="AG247" i="2"/>
  <c r="EE251" i="2"/>
  <c r="AG254" i="2"/>
  <c r="EE254" i="2"/>
  <c r="EE255" i="2"/>
  <c r="EE259" i="2"/>
  <c r="EE263" i="2"/>
  <c r="EE267" i="2"/>
  <c r="EE271" i="2"/>
  <c r="EE234" i="2"/>
  <c r="EE256" i="2"/>
  <c r="AG224" i="2"/>
  <c r="AG227" i="2"/>
  <c r="AG230" i="2"/>
  <c r="EE230" i="2"/>
  <c r="AG240" i="2"/>
  <c r="AG242" i="2"/>
  <c r="EE242" i="2"/>
  <c r="AG243" i="2"/>
  <c r="EE247" i="2"/>
  <c r="AG250" i="2"/>
  <c r="EE250" i="2"/>
  <c r="AG251" i="2"/>
  <c r="EE257" i="2"/>
  <c r="EE261" i="2"/>
  <c r="EE265" i="2"/>
  <c r="EE269" i="2"/>
  <c r="EE307" i="2"/>
  <c r="EE309" i="2"/>
  <c r="EE320" i="2"/>
  <c r="EE321" i="2"/>
  <c r="EE323" i="2"/>
  <c r="EE328" i="2"/>
  <c r="EE333" i="2"/>
  <c r="EE341" i="2"/>
  <c r="EE342" i="2"/>
  <c r="EE372" i="2"/>
  <c r="EE380" i="2"/>
  <c r="EE303" i="2"/>
  <c r="EE305" i="2"/>
  <c r="EE329" i="2"/>
  <c r="EE334" i="2"/>
  <c r="EE335" i="2"/>
  <c r="EE343" i="2"/>
  <c r="EE358" i="2"/>
  <c r="EE359" i="2"/>
  <c r="EE306" i="2"/>
  <c r="EE308" i="2"/>
  <c r="EE339" i="2"/>
  <c r="EE363" i="2"/>
  <c r="EE364" i="2"/>
  <c r="EE365" i="2"/>
  <c r="EE366" i="2"/>
  <c r="EE383" i="2"/>
  <c r="EE385" i="2"/>
  <c r="EE387" i="2"/>
  <c r="EE389" i="2"/>
  <c r="EE391" i="2"/>
  <c r="EE393" i="2"/>
  <c r="EE396" i="2"/>
  <c r="EE400" i="2"/>
  <c r="EE404" i="2"/>
  <c r="EE408" i="2"/>
  <c r="EE377" i="2"/>
  <c r="EE368" i="2"/>
  <c r="EE370" i="2"/>
  <c r="EE378" i="2"/>
  <c r="EE384" i="2"/>
  <c r="EE386" i="2"/>
  <c r="EE388" i="2"/>
  <c r="EE390" i="2"/>
  <c r="EE392" i="2"/>
  <c r="EE394" i="2"/>
  <c r="EE398" i="2"/>
  <c r="EE402" i="2"/>
  <c r="EF152" i="2" l="1"/>
  <c r="EF154" i="2"/>
  <c r="EF166" i="2"/>
  <c r="EE152" i="2"/>
  <c r="EF151" i="2"/>
  <c r="EF165" i="2"/>
  <c r="EF155" i="2"/>
  <c r="EE19" i="2"/>
  <c r="EE167" i="2"/>
  <c r="EF164" i="2"/>
  <c r="EE166" i="2"/>
  <c r="EF153" i="2"/>
  <c r="AH2" i="2"/>
  <c r="AK2" i="2"/>
  <c r="AJ2" i="2"/>
  <c r="AH44" i="2"/>
  <c r="AK44" i="2"/>
  <c r="AJ44" i="2"/>
  <c r="AH8" i="2"/>
  <c r="AJ8" i="2"/>
  <c r="AK8" i="2"/>
  <c r="AH93" i="2"/>
  <c r="AK93" i="2"/>
  <c r="AJ93" i="2"/>
  <c r="EE164" i="2"/>
  <c r="EE154" i="2"/>
  <c r="AH82" i="2"/>
  <c r="AK82" i="2"/>
  <c r="AJ82" i="2"/>
  <c r="AH41" i="2"/>
  <c r="AK41" i="2"/>
  <c r="AJ41" i="2"/>
  <c r="EE165" i="2"/>
  <c r="EE155" i="2"/>
  <c r="EE151" i="2"/>
  <c r="AK19" i="2"/>
  <c r="AH19" i="2"/>
  <c r="AH49" i="2"/>
  <c r="AK49" i="2"/>
  <c r="AJ49" i="2"/>
</calcChain>
</file>

<file path=xl/sharedStrings.xml><?xml version="1.0" encoding="utf-8"?>
<sst xmlns="http://schemas.openxmlformats.org/spreadsheetml/2006/main" count="4422" uniqueCount="675">
  <si>
    <t>Sample</t>
  </si>
  <si>
    <t>Locality</t>
  </si>
  <si>
    <t>Hole</t>
  </si>
  <si>
    <t>Core</t>
  </si>
  <si>
    <t>Section</t>
  </si>
  <si>
    <t>Top (cm)</t>
  </si>
  <si>
    <t>Bottom (cm)</t>
  </si>
  <si>
    <t>Depth (mbsf)</t>
  </si>
  <si>
    <t>Piece</t>
  </si>
  <si>
    <t>Domain</t>
  </si>
  <si>
    <t>Geochemical classification</t>
  </si>
  <si>
    <t>Lithotype</t>
  </si>
  <si>
    <t>Classification</t>
  </si>
  <si>
    <t>Comments</t>
  </si>
  <si>
    <t>Data</t>
  </si>
  <si>
    <t>Original article</t>
  </si>
  <si>
    <r>
      <rPr>
        <b/>
        <sz val="10"/>
        <color indexed="8"/>
        <rFont val="Arial Narrow"/>
        <family val="2"/>
      </rPr>
      <t>SiO</t>
    </r>
    <r>
      <rPr>
        <b/>
        <vertAlign val="subscript"/>
        <sz val="10"/>
        <color indexed="8"/>
        <rFont val="Arial Narrow"/>
        <family val="2"/>
      </rPr>
      <t>2</t>
    </r>
  </si>
  <si>
    <r>
      <rPr>
        <b/>
        <sz val="10"/>
        <color indexed="8"/>
        <rFont val="Arial Narrow"/>
        <family val="2"/>
      </rPr>
      <t>TiO</t>
    </r>
    <r>
      <rPr>
        <b/>
        <vertAlign val="subscript"/>
        <sz val="10"/>
        <color indexed="8"/>
        <rFont val="Arial Narrow"/>
        <family val="2"/>
      </rPr>
      <t>2</t>
    </r>
  </si>
  <si>
    <r>
      <rPr>
        <b/>
        <sz val="10"/>
        <color indexed="8"/>
        <rFont val="Arial Narrow"/>
        <family val="2"/>
      </rPr>
      <t>Al</t>
    </r>
    <r>
      <rPr>
        <b/>
        <vertAlign val="subscript"/>
        <sz val="10"/>
        <color indexed="8"/>
        <rFont val="Arial Narrow"/>
        <family val="2"/>
      </rPr>
      <t>2</t>
    </r>
    <r>
      <rPr>
        <b/>
        <sz val="10"/>
        <color indexed="8"/>
        <rFont val="Arial Narrow"/>
        <family val="2"/>
      </rPr>
      <t>O</t>
    </r>
    <r>
      <rPr>
        <b/>
        <vertAlign val="subscript"/>
        <sz val="10"/>
        <color indexed="8"/>
        <rFont val="Arial Narrow"/>
        <family val="2"/>
      </rPr>
      <t>3</t>
    </r>
  </si>
  <si>
    <t>FeO</t>
  </si>
  <si>
    <r>
      <rPr>
        <b/>
        <sz val="10"/>
        <color indexed="8"/>
        <rFont val="Arial Narrow"/>
        <family val="2"/>
      </rPr>
      <t>Fe</t>
    </r>
    <r>
      <rPr>
        <b/>
        <vertAlign val="subscript"/>
        <sz val="10"/>
        <color indexed="8"/>
        <rFont val="Arial Narrow"/>
        <family val="2"/>
      </rPr>
      <t>2</t>
    </r>
    <r>
      <rPr>
        <b/>
        <sz val="10"/>
        <color indexed="8"/>
        <rFont val="Arial Narrow"/>
        <family val="2"/>
      </rPr>
      <t>O</t>
    </r>
    <r>
      <rPr>
        <b/>
        <vertAlign val="subscript"/>
        <sz val="10"/>
        <color indexed="8"/>
        <rFont val="Arial Narrow"/>
        <family val="2"/>
      </rPr>
      <t>3</t>
    </r>
  </si>
  <si>
    <r>
      <rPr>
        <b/>
        <sz val="10"/>
        <color indexed="8"/>
        <rFont val="Arial Narrow"/>
        <family val="2"/>
      </rPr>
      <t>Fe</t>
    </r>
    <r>
      <rPr>
        <b/>
        <vertAlign val="subscript"/>
        <sz val="10"/>
        <color indexed="8"/>
        <rFont val="Arial Narrow"/>
        <family val="2"/>
      </rPr>
      <t>2</t>
    </r>
    <r>
      <rPr>
        <b/>
        <sz val="10"/>
        <color indexed="8"/>
        <rFont val="Arial Narrow"/>
        <family val="2"/>
      </rPr>
      <t>O</t>
    </r>
    <r>
      <rPr>
        <b/>
        <vertAlign val="subscript"/>
        <sz val="10"/>
        <color indexed="8"/>
        <rFont val="Arial Narrow"/>
        <family val="2"/>
      </rPr>
      <t>3</t>
    </r>
    <r>
      <rPr>
        <b/>
        <sz val="10"/>
        <color indexed="8"/>
        <rFont val="Arial Narrow"/>
        <family val="2"/>
      </rPr>
      <t>t</t>
    </r>
  </si>
  <si>
    <t>FeOt</t>
  </si>
  <si>
    <t>MnO</t>
  </si>
  <si>
    <t>MgO</t>
  </si>
  <si>
    <t>CaO</t>
  </si>
  <si>
    <r>
      <rPr>
        <b/>
        <sz val="10"/>
        <color indexed="8"/>
        <rFont val="Arial Narrow"/>
        <family val="2"/>
      </rPr>
      <t>Na</t>
    </r>
    <r>
      <rPr>
        <b/>
        <vertAlign val="subscript"/>
        <sz val="10"/>
        <color indexed="8"/>
        <rFont val="Arial Narrow"/>
        <family val="2"/>
      </rPr>
      <t>2</t>
    </r>
    <r>
      <rPr>
        <b/>
        <sz val="10"/>
        <color indexed="8"/>
        <rFont val="Arial Narrow"/>
        <family val="2"/>
      </rPr>
      <t>O</t>
    </r>
  </si>
  <si>
    <r>
      <rPr>
        <b/>
        <sz val="10"/>
        <color indexed="8"/>
        <rFont val="Arial Narrow"/>
        <family val="2"/>
      </rPr>
      <t>K</t>
    </r>
    <r>
      <rPr>
        <b/>
        <vertAlign val="subscript"/>
        <sz val="10"/>
        <color indexed="8"/>
        <rFont val="Arial Narrow"/>
        <family val="2"/>
      </rPr>
      <t>2</t>
    </r>
    <r>
      <rPr>
        <b/>
        <sz val="10"/>
        <color indexed="8"/>
        <rFont val="Arial Narrow"/>
        <family val="2"/>
      </rPr>
      <t>O</t>
    </r>
  </si>
  <si>
    <r>
      <rPr>
        <b/>
        <sz val="10"/>
        <color indexed="8"/>
        <rFont val="Arial Narrow"/>
        <family val="2"/>
      </rPr>
      <t>P</t>
    </r>
    <r>
      <rPr>
        <b/>
        <vertAlign val="subscript"/>
        <sz val="10"/>
        <color indexed="8"/>
        <rFont val="Arial Narrow"/>
        <family val="2"/>
      </rPr>
      <t>2</t>
    </r>
    <r>
      <rPr>
        <b/>
        <sz val="10"/>
        <color indexed="8"/>
        <rFont val="Arial Narrow"/>
        <family val="2"/>
      </rPr>
      <t>O</t>
    </r>
    <r>
      <rPr>
        <b/>
        <vertAlign val="subscript"/>
        <sz val="10"/>
        <color indexed="8"/>
        <rFont val="Arial Narrow"/>
        <family val="2"/>
      </rPr>
      <t>5</t>
    </r>
  </si>
  <si>
    <t>NiO</t>
  </si>
  <si>
    <t>Cr2O3</t>
  </si>
  <si>
    <t>LOI</t>
  </si>
  <si>
    <t>Anhydrous</t>
  </si>
  <si>
    <t>N_Fe2O3</t>
  </si>
  <si>
    <t>MgO/SiO2</t>
  </si>
  <si>
    <t>N_FeO</t>
  </si>
  <si>
    <t>N_MgO</t>
  </si>
  <si>
    <t>Ni _XRF</t>
  </si>
  <si>
    <t>Cr_XRF</t>
  </si>
  <si>
    <t>Sc_XRF</t>
  </si>
  <si>
    <t>V_XRF</t>
  </si>
  <si>
    <t>Cu_XRF</t>
  </si>
  <si>
    <t>Zn_XRF</t>
  </si>
  <si>
    <t>Co_XRF</t>
  </si>
  <si>
    <t>Mn_XRF</t>
  </si>
  <si>
    <t>Ti_XRF</t>
  </si>
  <si>
    <t>Sr_XRF</t>
  </si>
  <si>
    <t>Zr_XRF</t>
  </si>
  <si>
    <t>Y_XRF</t>
  </si>
  <si>
    <t>Nb_XRF</t>
  </si>
  <si>
    <t>Ga_XRF</t>
  </si>
  <si>
    <t>F_XRF</t>
  </si>
  <si>
    <t>Ba_XRF</t>
  </si>
  <si>
    <t>Rb_XRF</t>
  </si>
  <si>
    <t>Pb_XRF</t>
  </si>
  <si>
    <t>La_XRF</t>
  </si>
  <si>
    <t>Ce_XRF</t>
  </si>
  <si>
    <t>Nd_XRF</t>
  </si>
  <si>
    <t>P</t>
  </si>
  <si>
    <t>K</t>
  </si>
  <si>
    <t>Mn</t>
  </si>
  <si>
    <t>Li</t>
  </si>
  <si>
    <t>Ba</t>
  </si>
  <si>
    <t>Cs</t>
  </si>
  <si>
    <t>Ti</t>
  </si>
  <si>
    <t>Co</t>
  </si>
  <si>
    <t>Ni</t>
  </si>
  <si>
    <t>As</t>
  </si>
  <si>
    <t>V</t>
  </si>
  <si>
    <t>Cr</t>
  </si>
  <si>
    <t>Cu</t>
  </si>
  <si>
    <t>Pb</t>
  </si>
  <si>
    <t>Zn</t>
  </si>
  <si>
    <t>Sc</t>
  </si>
  <si>
    <t>Rb</t>
  </si>
  <si>
    <t>Sr</t>
  </si>
  <si>
    <t>Y</t>
  </si>
  <si>
    <t>Zr</t>
  </si>
  <si>
    <t>Nb</t>
  </si>
  <si>
    <t>Hf</t>
  </si>
  <si>
    <t>Ta</t>
  </si>
  <si>
    <t>Th</t>
  </si>
  <si>
    <t>U</t>
  </si>
  <si>
    <t>La</t>
  </si>
  <si>
    <t>Ce</t>
  </si>
  <si>
    <t>Pr</t>
  </si>
  <si>
    <t>Nd</t>
  </si>
  <si>
    <t>Sm</t>
  </si>
  <si>
    <t>Eu</t>
  </si>
  <si>
    <t>Gd</t>
  </si>
  <si>
    <t>Tb</t>
  </si>
  <si>
    <t>Dy</t>
  </si>
  <si>
    <t>Ho</t>
  </si>
  <si>
    <t>Er</t>
  </si>
  <si>
    <t>Tm</t>
  </si>
  <si>
    <t>Yb</t>
  </si>
  <si>
    <t>Lu</t>
  </si>
  <si>
    <t>Eu/Eu*</t>
  </si>
  <si>
    <t>LaN/LuN</t>
  </si>
  <si>
    <r>
      <rPr>
        <b/>
        <sz val="10"/>
        <color indexed="8"/>
        <rFont val="Arial Narrow"/>
        <family val="2"/>
      </rPr>
      <t>H</t>
    </r>
    <r>
      <rPr>
        <b/>
        <vertAlign val="subscript"/>
        <sz val="10"/>
        <color indexed="8"/>
        <rFont val="Arial Narrow"/>
        <family val="2"/>
      </rPr>
      <t>2</t>
    </r>
    <r>
      <rPr>
        <b/>
        <sz val="10"/>
        <color indexed="8"/>
        <rFont val="Arial Narrow"/>
        <family val="2"/>
      </rPr>
      <t>O GPZ (wt%)</t>
    </r>
  </si>
  <si>
    <t>dD</t>
  </si>
  <si>
    <r>
      <rPr>
        <b/>
        <sz val="10"/>
        <color indexed="8"/>
        <rFont val="Arial Narrow"/>
        <family val="2"/>
      </rPr>
      <t>d</t>
    </r>
    <r>
      <rPr>
        <b/>
        <vertAlign val="superscript"/>
        <sz val="10"/>
        <color indexed="8"/>
        <rFont val="Arial Narrow"/>
        <family val="2"/>
      </rPr>
      <t>18</t>
    </r>
    <r>
      <rPr>
        <b/>
        <sz val="10"/>
        <color indexed="8"/>
        <rFont val="Arial Narrow"/>
        <family val="2"/>
      </rPr>
      <t>O</t>
    </r>
  </si>
  <si>
    <t>N (wt.%)</t>
  </si>
  <si>
    <r>
      <rPr>
        <b/>
        <sz val="10"/>
        <color indexed="8"/>
        <rFont val="Arial Narrow"/>
        <family val="2"/>
      </rPr>
      <t>CO</t>
    </r>
    <r>
      <rPr>
        <b/>
        <vertAlign val="subscript"/>
        <sz val="10"/>
        <color indexed="8"/>
        <rFont val="Arial Narrow"/>
        <family val="2"/>
      </rPr>
      <t>2</t>
    </r>
    <r>
      <rPr>
        <b/>
        <sz val="10"/>
        <color indexed="8"/>
        <rFont val="Arial Narrow"/>
        <family val="2"/>
      </rPr>
      <t xml:space="preserve"> GPZ (wt%)</t>
    </r>
  </si>
  <si>
    <t>C (wt%)</t>
  </si>
  <si>
    <t>Total C Alt (ppm)</t>
  </si>
  <si>
    <t>S (Acid Volatile Sulfide, ppm)</t>
  </si>
  <si>
    <t>S (Chrome-reduced Sulfide, ppm)</t>
  </si>
  <si>
    <r>
      <rPr>
        <b/>
        <sz val="10"/>
        <color indexed="8"/>
        <rFont val="Arial Narrow"/>
        <family val="2"/>
      </rPr>
      <t>S (SO</t>
    </r>
    <r>
      <rPr>
        <b/>
        <vertAlign val="subscript"/>
        <sz val="10"/>
        <color indexed="8"/>
        <rFont val="Arial Narrow"/>
        <family val="2"/>
      </rPr>
      <t xml:space="preserve">4, </t>
    </r>
    <r>
      <rPr>
        <b/>
        <sz val="10"/>
        <color indexed="8"/>
        <rFont val="Arial Narrow"/>
        <family val="2"/>
      </rPr>
      <t>ppm)</t>
    </r>
  </si>
  <si>
    <r>
      <rPr>
        <b/>
        <sz val="10"/>
        <color indexed="8"/>
        <rFont val="Arial Narrow"/>
        <family val="2"/>
      </rPr>
      <t>SO</t>
    </r>
    <r>
      <rPr>
        <b/>
        <vertAlign val="subscript"/>
        <sz val="10"/>
        <color indexed="8"/>
        <rFont val="Arial Narrow"/>
        <family val="2"/>
      </rPr>
      <t>2</t>
    </r>
    <r>
      <rPr>
        <b/>
        <sz val="10"/>
        <color indexed="8"/>
        <rFont val="Arial Narrow"/>
        <family val="2"/>
      </rPr>
      <t xml:space="preserve"> (wt.%)</t>
    </r>
  </si>
  <si>
    <t>Total S Alt (ppm)</t>
  </si>
  <si>
    <r>
      <rPr>
        <b/>
        <sz val="10"/>
        <color indexed="8"/>
        <rFont val="Arial Narrow"/>
        <family val="2"/>
      </rPr>
      <t>Fe</t>
    </r>
    <r>
      <rPr>
        <b/>
        <vertAlign val="superscript"/>
        <sz val="10"/>
        <color indexed="8"/>
        <rFont val="Arial Narrow"/>
        <family val="2"/>
      </rPr>
      <t>3+</t>
    </r>
    <r>
      <rPr>
        <b/>
        <sz val="10"/>
        <color indexed="8"/>
        <rFont val="Arial Narrow"/>
        <family val="2"/>
      </rPr>
      <t>/Fe tot</t>
    </r>
  </si>
  <si>
    <t>% Mag Debret et al. 2015</t>
  </si>
  <si>
    <t>% Mag MINSQ</t>
  </si>
  <si>
    <t>Si</t>
  </si>
  <si>
    <t>Al</t>
  </si>
  <si>
    <t>Fe2+</t>
  </si>
  <si>
    <t>Fe3+</t>
  </si>
  <si>
    <t>Fe_Total_m</t>
  </si>
  <si>
    <t>Mg</t>
  </si>
  <si>
    <t>Ca</t>
  </si>
  <si>
    <t>Na</t>
  </si>
  <si>
    <t>H2</t>
  </si>
  <si>
    <t>C</t>
  </si>
  <si>
    <t>S2</t>
  </si>
  <si>
    <t>O2</t>
  </si>
  <si>
    <t>Fe3+/Fe_total</t>
  </si>
  <si>
    <t>Al00-7</t>
  </si>
  <si>
    <t>CdA</t>
  </si>
  <si>
    <t>Clinopyroxenite</t>
  </si>
  <si>
    <t>Diopsidite</t>
  </si>
  <si>
    <t>XRF</t>
  </si>
  <si>
    <t>&lt;LLD</t>
  </si>
  <si>
    <t>Al06-03a</t>
  </si>
  <si>
    <t>Chlorite harzburgite</t>
  </si>
  <si>
    <t>Ca-poor Chl-harzburgite</t>
  </si>
  <si>
    <t>Recrystallized harzburgite</t>
  </si>
  <si>
    <t>XRF; ICP-MS</t>
  </si>
  <si>
    <t>Marchesi et al 13</t>
  </si>
  <si>
    <t>&lt;0.005</t>
  </si>
  <si>
    <t>Al06-05b</t>
  </si>
  <si>
    <t>XRF; ICP-MS; Fe3+</t>
  </si>
  <si>
    <t>Padrón-Navarta et al 11; Marchesi et al 13</t>
  </si>
  <si>
    <t>Al06-09a</t>
  </si>
  <si>
    <t>Antigorite serpentinite</t>
  </si>
  <si>
    <t xml:space="preserve">Ca-rich serpentinite </t>
  </si>
  <si>
    <t>Di-Tr bearing  Atg serpentinite</t>
  </si>
  <si>
    <t>Al06-12a</t>
  </si>
  <si>
    <t>Granofels</t>
  </si>
  <si>
    <t>XRF; ICP-MS; Fe3+; Mag</t>
  </si>
  <si>
    <t>Padrón-Navarta et al 11; Marchesi et al 13; Debret et al 15</t>
  </si>
  <si>
    <t>Al06-16</t>
  </si>
  <si>
    <t>Fine-grained spinifex</t>
  </si>
  <si>
    <t>Al06-17</t>
  </si>
  <si>
    <t>Spinifex</t>
  </si>
  <si>
    <t>Granofels DUP</t>
  </si>
  <si>
    <t>&lt;0.006</t>
  </si>
  <si>
    <t>Al06-18</t>
  </si>
  <si>
    <t>Granofels with Ol relic</t>
  </si>
  <si>
    <t>Al06-19</t>
  </si>
  <si>
    <t>Spinifex with Opx relic</t>
  </si>
  <si>
    <t>Al06-20a</t>
  </si>
  <si>
    <t xml:space="preserve">Ca-poor serpentinite </t>
  </si>
  <si>
    <t>Opx-Ol bearing Atg serpentinite</t>
  </si>
  <si>
    <t>Al06-30b</t>
  </si>
  <si>
    <t>Al06-37a</t>
  </si>
  <si>
    <t>Padrón-Navarta et al. 11; Marchesi et al 13</t>
  </si>
  <si>
    <t>Al06-38</t>
  </si>
  <si>
    <t>Al06-43</t>
  </si>
  <si>
    <t>Transitional</t>
  </si>
  <si>
    <t>Ca-poor transitional</t>
  </si>
  <si>
    <t>Atg-Chl-Opx-Ol rock</t>
  </si>
  <si>
    <t>Chl-serpentinites DUP</t>
  </si>
  <si>
    <t>Al06-44a</t>
  </si>
  <si>
    <t>Atg serpentinite</t>
  </si>
  <si>
    <t>Al06-44a_cor</t>
  </si>
  <si>
    <t>Al06-44b</t>
  </si>
  <si>
    <t>Atg serpentinite DUP</t>
  </si>
  <si>
    <t>Al06-46</t>
  </si>
  <si>
    <t>XRF; ICP-MS; Mag</t>
  </si>
  <si>
    <t>Marchesi et al 13; Debret et al 15</t>
  </si>
  <si>
    <t>Al07-06</t>
  </si>
  <si>
    <t>Ca-rich transitional</t>
  </si>
  <si>
    <t>Chlorite bearing Atg serpentinite</t>
  </si>
  <si>
    <t>Al07-09</t>
  </si>
  <si>
    <t>Al07-11a</t>
  </si>
  <si>
    <t>Chl-serpentinites</t>
  </si>
  <si>
    <t>Al07-11b</t>
  </si>
  <si>
    <t>Al07-11c</t>
  </si>
  <si>
    <t>Al07-13a/S</t>
  </si>
  <si>
    <t>Spinifex with Ol relic</t>
  </si>
  <si>
    <t>Al07-13b/S</t>
  </si>
  <si>
    <t>XRF; LA-ICP-MS</t>
  </si>
  <si>
    <t>Al08-07</t>
  </si>
  <si>
    <t>Al08-10</t>
  </si>
  <si>
    <t>XRF; Fe3+; Mag</t>
  </si>
  <si>
    <t>Spinifex DUP</t>
  </si>
  <si>
    <t>Al08-13</t>
  </si>
  <si>
    <t>XRF; Fe3+</t>
  </si>
  <si>
    <t>Al08-14a</t>
  </si>
  <si>
    <t>XRF; B; Sr isot.; Fe3+; Mag</t>
  </si>
  <si>
    <t>Padrón-Navarta et al 11; Marchesi et al 13; Harvey et al 14; Debret et al 15</t>
  </si>
  <si>
    <t>Atg-Chl-Opx-Ol rock DUP</t>
  </si>
  <si>
    <t>Al08-16</t>
  </si>
  <si>
    <t>&lt;0.01</t>
  </si>
  <si>
    <t>Al08-17</t>
  </si>
  <si>
    <t>Al08-21</t>
  </si>
  <si>
    <t>Al08-23</t>
  </si>
  <si>
    <t>AL08-26</t>
  </si>
  <si>
    <t>Cpx-Serp</t>
  </si>
  <si>
    <t>XRF, Fe3+</t>
  </si>
  <si>
    <t>&lt;0.02</t>
  </si>
  <si>
    <t>AL08-28</t>
  </si>
  <si>
    <t>Cpxite</t>
  </si>
  <si>
    <t>&lt;0.03</t>
  </si>
  <si>
    <t>AL08-32</t>
  </si>
  <si>
    <t>Ca-rich Chl-harzburigte</t>
  </si>
  <si>
    <t>Tr-Ol-fels</t>
  </si>
  <si>
    <t>Al08-38</t>
  </si>
  <si>
    <t>XRF; Mag</t>
  </si>
  <si>
    <t>Al08-52</t>
  </si>
  <si>
    <t>AL08-56</t>
  </si>
  <si>
    <t xml:space="preserve">Ca-rich blackwall </t>
  </si>
  <si>
    <t>Tr-Serp</t>
  </si>
  <si>
    <t>AL14-101</t>
  </si>
  <si>
    <t>close to metarodingite</t>
  </si>
  <si>
    <t>Laborda et al. 2018</t>
  </si>
  <si>
    <t>b.d.l.</t>
  </si>
  <si>
    <t>AL14-102</t>
  </si>
  <si>
    <t>far from metarodingite</t>
  </si>
  <si>
    <t>AL14-129</t>
  </si>
  <si>
    <t>n.a.</t>
  </si>
  <si>
    <t>AL14-130</t>
  </si>
  <si>
    <t>AL14-135</t>
  </si>
  <si>
    <t>AL14-145</t>
  </si>
  <si>
    <t xml:space="preserve">Chl-serpentinite </t>
  </si>
  <si>
    <t>AL14-146</t>
  </si>
  <si>
    <t xml:space="preserve">Atg–Chl–Opx–Ol rock </t>
  </si>
  <si>
    <t>AL14-148</t>
  </si>
  <si>
    <t>AL14-149</t>
  </si>
  <si>
    <t>AL14-32</t>
  </si>
  <si>
    <t>AL14-46</t>
  </si>
  <si>
    <t>AL14-49</t>
  </si>
  <si>
    <t>AL14-51</t>
  </si>
  <si>
    <t>AL14-52</t>
  </si>
  <si>
    <t>AL14-55</t>
  </si>
  <si>
    <t>AL14-56</t>
  </si>
  <si>
    <t>AL14-67</t>
  </si>
  <si>
    <t>AL14-68</t>
  </si>
  <si>
    <t>AL14-69</t>
  </si>
  <si>
    <t>AL14-72</t>
  </si>
  <si>
    <t>AL14-73</t>
  </si>
  <si>
    <t>AL14-76</t>
  </si>
  <si>
    <t>AL14-77</t>
  </si>
  <si>
    <t>AL14-80</t>
  </si>
  <si>
    <t>AL14-81</t>
  </si>
  <si>
    <t>AL14-89</t>
  </si>
  <si>
    <t>AL14-90</t>
  </si>
  <si>
    <t>AL14-97</t>
  </si>
  <si>
    <t>AL14-98</t>
  </si>
  <si>
    <t>Al16-07</t>
  </si>
  <si>
    <t>Almirez experiments Maxime</t>
  </si>
  <si>
    <t>XRF Veritas</t>
  </si>
  <si>
    <t>Maleno, Clement 2020</t>
  </si>
  <si>
    <t>&lt;2</t>
  </si>
  <si>
    <t>&lt;5</t>
  </si>
  <si>
    <t>&lt;3</t>
  </si>
  <si>
    <t>Al95-12</t>
  </si>
  <si>
    <t>Di-bearing  Atg serpentinite</t>
  </si>
  <si>
    <t>S; H2O; CO2; CALC.</t>
  </si>
  <si>
    <t>Alt et al. 12</t>
  </si>
  <si>
    <t>Al95-17</t>
  </si>
  <si>
    <t>Di-Ol Atg serpentinite</t>
  </si>
  <si>
    <t>XRF; ICP-MS; LA-ICP-MS; S; H2O; CO2; CALC.</t>
  </si>
  <si>
    <t>&lt; LLD</t>
  </si>
  <si>
    <t>Garrido et al 05; Alt et al 12</t>
  </si>
  <si>
    <t>Al95-24</t>
  </si>
  <si>
    <t>XRF; ICP-MS; S; H2O; CO2; CALC.; B; Sr isot.</t>
  </si>
  <si>
    <t>XRF; ICP-MS; S; H2O; CO2; CALC.</t>
  </si>
  <si>
    <t>Duplicate PGE</t>
  </si>
  <si>
    <t>Garrido et al 05; Alt et al 12; Harvey et al 14</t>
  </si>
  <si>
    <t>Al95-26</t>
  </si>
  <si>
    <t>Al95-29</t>
  </si>
  <si>
    <t>XRF; ICP-MS; S; H2O; CO2; CALC.; B</t>
  </si>
  <si>
    <t>Duplicate B isot.</t>
  </si>
  <si>
    <t>Duplicate B-Sr isot.</t>
  </si>
  <si>
    <t xml:space="preserve">Al95-34  </t>
  </si>
  <si>
    <t>XRF; ICP-MS; S; H2O; CO2; CALC.; Mag</t>
  </si>
  <si>
    <t>Garrido et al 05; Alt et al 12; Debret et al 15</t>
  </si>
  <si>
    <t>Al95-35</t>
  </si>
  <si>
    <t>Di-bearing  Atg serpentinite DUP</t>
  </si>
  <si>
    <t>Al95-41</t>
  </si>
  <si>
    <t>Al95-42</t>
  </si>
  <si>
    <t>XRF; ICP-MS; LA-ICP-MS; S; H2O; CO2; CALC.; Fe3+; Mag</t>
  </si>
  <si>
    <t>Al95-55</t>
  </si>
  <si>
    <t>Al96-01a</t>
  </si>
  <si>
    <t>Marchesi et al 13; Alt et al 12</t>
  </si>
  <si>
    <t>Al96-01c</t>
  </si>
  <si>
    <t>XRF; ICP-MS; LA-ICP-MS; PGE</t>
  </si>
  <si>
    <t xml:space="preserve">Al96-07 </t>
  </si>
  <si>
    <t>Al96-11</t>
  </si>
  <si>
    <t xml:space="preserve">Al96-17 </t>
  </si>
  <si>
    <t>Di-Tr-Ol Atg serpentinite</t>
  </si>
  <si>
    <t>XRF; ICP-MS; LA-ICP-MS; S; H2O; CO2; CALC.; B isot</t>
  </si>
  <si>
    <t>XRF; ICP-MS; LA-ICP-MS; S; H2O; CO2; CALC.; B; Sr isot.</t>
  </si>
  <si>
    <t>Al96-18</t>
  </si>
  <si>
    <t>XRF; S; H2O;CO2; CALC.</t>
  </si>
  <si>
    <t>Al96-30</t>
  </si>
  <si>
    <t>Al98-03</t>
  </si>
  <si>
    <t>Al98-04b</t>
  </si>
  <si>
    <t>Al98-05a</t>
  </si>
  <si>
    <t>Al98-18a</t>
  </si>
  <si>
    <t>Al98-20a</t>
  </si>
  <si>
    <t>XRF; ICP-MS; S; H2O;CO2; CALC.</t>
  </si>
  <si>
    <t>Al98-23</t>
  </si>
  <si>
    <t>Al98-33b</t>
  </si>
  <si>
    <t>Alm06-058</t>
  </si>
  <si>
    <t>Granular Chl-harzburgites</t>
  </si>
  <si>
    <t>Bretscher et al. 2018</t>
  </si>
  <si>
    <t>Alm06-077</t>
  </si>
  <si>
    <t>Alm06-085</t>
  </si>
  <si>
    <t>Alm06-086</t>
  </si>
  <si>
    <t>Alm06-087</t>
  </si>
  <si>
    <t>Alm06-094</t>
  </si>
  <si>
    <t>Atg-serpentinites</t>
  </si>
  <si>
    <t>Alm06-095</t>
  </si>
  <si>
    <t>Alm06-107</t>
  </si>
  <si>
    <t>Alm06-109</t>
  </si>
  <si>
    <t>Alm06-111</t>
  </si>
  <si>
    <t>Alm06-113</t>
  </si>
  <si>
    <t>Alm06-119</t>
  </si>
  <si>
    <t>Alm06-141</t>
  </si>
  <si>
    <t>Spinifex-textured Chl-harzburgites</t>
  </si>
  <si>
    <t>Alm06-142</t>
  </si>
  <si>
    <t>Alm06-145</t>
  </si>
  <si>
    <t>MG160-4-3</t>
  </si>
  <si>
    <t>CdG</t>
  </si>
  <si>
    <t>Gagnone Chl-harzburgite</t>
  </si>
  <si>
    <t>Chl-tremolite-enstatite-olivine rock</t>
  </si>
  <si>
    <t>Evans and Trommsforff 1978</t>
  </si>
  <si>
    <t>MG160-4-5</t>
  </si>
  <si>
    <t>MG160-4-8</t>
  </si>
  <si>
    <t>Garnet peridotite</t>
  </si>
  <si>
    <t>Amph-garnet-diopside-enstatite-olivine</t>
  </si>
  <si>
    <t>MG304A</t>
  </si>
  <si>
    <t>TiCl Ol-Opx rock</t>
  </si>
  <si>
    <t>Evans and Trommsforff 1983</t>
  </si>
  <si>
    <t>MG304B</t>
  </si>
  <si>
    <t>TiCl Ol-Opx rock with chlorite and magnesite</t>
  </si>
  <si>
    <t>DM</t>
  </si>
  <si>
    <t>Depleted Mantle</t>
  </si>
  <si>
    <t>Salters &amp; Stracke, 2004</t>
  </si>
  <si>
    <t>LZ14b</t>
  </si>
  <si>
    <t>Lanzo</t>
  </si>
  <si>
    <t>Alpine serpentinite</t>
  </si>
  <si>
    <t>Atg-serpentinite</t>
  </si>
  <si>
    <t>Alpine ophiolite</t>
  </si>
  <si>
    <t>Debret et al. 2014</t>
  </si>
  <si>
    <t>LZ17a</t>
  </si>
  <si>
    <t>Ol2/Atg-serpentinite</t>
  </si>
  <si>
    <t>LZ19</t>
  </si>
  <si>
    <t>LZ27a1</t>
  </si>
  <si>
    <t>RO1</t>
  </si>
  <si>
    <t>125-779A-10R-2W, 51-53</t>
  </si>
  <si>
    <t>Leg 125</t>
  </si>
  <si>
    <t>subduction zone forearc</t>
  </si>
  <si>
    <t>Forearc</t>
  </si>
  <si>
    <t>OPD Leg 125 Marianas</t>
  </si>
  <si>
    <t>Klein et al. 2014, 2017</t>
  </si>
  <si>
    <t>125-779A-17R-4W, 32-34</t>
  </si>
  <si>
    <t>125-779A-26R-2W, 72-74</t>
  </si>
  <si>
    <t>153-920B-10R-1W, 82-86</t>
  </si>
  <si>
    <t>Leg 153</t>
  </si>
  <si>
    <t>MOR</t>
  </si>
  <si>
    <t>MARK</t>
  </si>
  <si>
    <t>OPD Leg 153 MARK</t>
  </si>
  <si>
    <t>153-920B-10R-2W, 68-70</t>
  </si>
  <si>
    <t>153-920B-12R-2W, 140-143</t>
  </si>
  <si>
    <t>153-920B-1W-3W, 64-66</t>
  </si>
  <si>
    <t>153-920B-2R-1W, 80-82</t>
  </si>
  <si>
    <t>153-920B-3R1</t>
  </si>
  <si>
    <t>MARK7</t>
  </si>
  <si>
    <t>Andreani et al. 2013</t>
  </si>
  <si>
    <t>153-920D-14R2</t>
  </si>
  <si>
    <t>MARK11</t>
  </si>
  <si>
    <t>153-920D-14R3</t>
  </si>
  <si>
    <t>MARK24</t>
  </si>
  <si>
    <t>153-920D-5R2</t>
  </si>
  <si>
    <t>MARK9</t>
  </si>
  <si>
    <t>173-1068A-24R-2W, 56-59</t>
  </si>
  <si>
    <t>Leg 173</t>
  </si>
  <si>
    <t>passive margin</t>
  </si>
  <si>
    <t>Passive margin</t>
  </si>
  <si>
    <t>OPD Leg 173 Iberia</t>
  </si>
  <si>
    <t>173-1068A-25R-1W, 104-106</t>
  </si>
  <si>
    <t>173-1068A-26R-1W, 14-16</t>
  </si>
  <si>
    <t>173-1068A-28R-1W, 49-50</t>
  </si>
  <si>
    <t>Leg 209</t>
  </si>
  <si>
    <t>1268A</t>
  </si>
  <si>
    <t>FD serp, Du</t>
  </si>
  <si>
    <t>OPD Leg 209 15º</t>
  </si>
  <si>
    <t>Paulick et al. (2006)</t>
  </si>
  <si>
    <t>&lt;19</t>
  </si>
  <si>
    <t>nd</t>
  </si>
  <si>
    <t>&lt;0.013</t>
  </si>
  <si>
    <t>&lt;0.05</t>
  </si>
  <si>
    <t>&lt;0.1</t>
  </si>
  <si>
    <t>&lt;0.45</t>
  </si>
  <si>
    <t xml:space="preserve">2C   </t>
  </si>
  <si>
    <t>&lt;6</t>
  </si>
  <si>
    <t xml:space="preserve">2A   </t>
  </si>
  <si>
    <t>FD serp, Hz</t>
  </si>
  <si>
    <t>bdl</t>
  </si>
  <si>
    <t xml:space="preserve">1B   </t>
  </si>
  <si>
    <t xml:space="preserve">4B   </t>
  </si>
  <si>
    <t xml:space="preserve">9A   </t>
  </si>
  <si>
    <t xml:space="preserve">1A   </t>
  </si>
  <si>
    <t>&lt;0.5</t>
  </si>
  <si>
    <t xml:space="preserve">6B   </t>
  </si>
  <si>
    <t>talc altn, Du</t>
  </si>
  <si>
    <t>&lt;0.014</t>
  </si>
  <si>
    <t>talc altn, Hz</t>
  </si>
  <si>
    <t>&lt;0.06</t>
  </si>
  <si>
    <t>1270A</t>
  </si>
  <si>
    <t>serp Hz, MRI?</t>
  </si>
  <si>
    <t>1270B</t>
  </si>
  <si>
    <t>talc altn, Hz, MRI</t>
  </si>
  <si>
    <t>1270C</t>
  </si>
  <si>
    <t>serp Hz, MRI</t>
  </si>
  <si>
    <t>1270D</t>
  </si>
  <si>
    <t>1271A</t>
  </si>
  <si>
    <t>serp Du, MRI?</t>
  </si>
  <si>
    <t>1271B</t>
  </si>
  <si>
    <t>talc-altn, Hz, MRI?</t>
  </si>
  <si>
    <t>serp Du</t>
  </si>
  <si>
    <t>serp Du, MRI</t>
  </si>
  <si>
    <t xml:space="preserve">8B   </t>
  </si>
  <si>
    <t>Olivine-Gabbro</t>
  </si>
  <si>
    <t>Amphibole-Gabbro</t>
  </si>
  <si>
    <t>1272A</t>
  </si>
  <si>
    <t>Diabase</t>
  </si>
  <si>
    <t>serp-iow Hz</t>
  </si>
  <si>
    <t xml:space="preserve">7B   </t>
  </si>
  <si>
    <t xml:space="preserve">2B   </t>
  </si>
  <si>
    <t xml:space="preserve">1C   </t>
  </si>
  <si>
    <t>1274A</t>
  </si>
  <si>
    <t>least-alt Hz</t>
  </si>
  <si>
    <t>serp Hz</t>
  </si>
  <si>
    <t xml:space="preserve">12A  </t>
  </si>
  <si>
    <t xml:space="preserve">15A  </t>
  </si>
  <si>
    <t>serp, Fault</t>
  </si>
  <si>
    <t>69321</t>
  </si>
  <si>
    <t>Serpentinized peridotite</t>
  </si>
  <si>
    <t xml:space="preserve">MAR </t>
  </si>
  <si>
    <t>Evans 2012</t>
  </si>
  <si>
    <t>69322</t>
  </si>
  <si>
    <t>69323</t>
  </si>
  <si>
    <t>69324</t>
  </si>
  <si>
    <t>69327</t>
  </si>
  <si>
    <t>69332</t>
  </si>
  <si>
    <t>69427</t>
  </si>
  <si>
    <t>69430</t>
  </si>
  <si>
    <t>69431</t>
  </si>
  <si>
    <t>69432</t>
  </si>
  <si>
    <t>69433</t>
  </si>
  <si>
    <t>69434</t>
  </si>
  <si>
    <t>69435</t>
  </si>
  <si>
    <t>69495</t>
  </si>
  <si>
    <t>69497</t>
  </si>
  <si>
    <t>69498</t>
  </si>
  <si>
    <t>69499</t>
  </si>
  <si>
    <t>AZO30</t>
  </si>
  <si>
    <t>Mal</t>
  </si>
  <si>
    <t>Malenco Atg-serpentinite</t>
  </si>
  <si>
    <t>Dun.</t>
  </si>
  <si>
    <t>Alpe Zocca</t>
  </si>
  <si>
    <t>Lafay et al. 2020</t>
  </si>
  <si>
    <t>AZO31</t>
  </si>
  <si>
    <t>Capoor Harz.</t>
  </si>
  <si>
    <t>AZO32</t>
  </si>
  <si>
    <t>AZO33</t>
  </si>
  <si>
    <t>AZO34</t>
  </si>
  <si>
    <t>R.Z.</t>
  </si>
  <si>
    <t>AZO34B</t>
  </si>
  <si>
    <t>AZO36B</t>
  </si>
  <si>
    <t>Harz.</t>
  </si>
  <si>
    <t>AZO37</t>
  </si>
  <si>
    <t>AZO38A</t>
  </si>
  <si>
    <t>Harz</t>
  </si>
  <si>
    <t>AZO38B</t>
  </si>
  <si>
    <t>Carich Harz.</t>
  </si>
  <si>
    <t>AZO39A</t>
  </si>
  <si>
    <t>AZO39B</t>
  </si>
  <si>
    <t>Haez</t>
  </si>
  <si>
    <t>AZO40Rz</t>
  </si>
  <si>
    <t>AZO40S</t>
  </si>
  <si>
    <t>Hz.</t>
  </si>
  <si>
    <t>B-UM 204</t>
  </si>
  <si>
    <t>Clinopiroxenite</t>
  </si>
  <si>
    <t>Müntener and Hermann 1997</t>
  </si>
  <si>
    <t>&lt; 0.02</t>
  </si>
  <si>
    <t>&lt; 4</t>
  </si>
  <si>
    <t>&lt; 3</t>
  </si>
  <si>
    <t>&lt; 5</t>
  </si>
  <si>
    <t>&lt; 50</t>
  </si>
  <si>
    <t>&lt; 10</t>
  </si>
  <si>
    <t>&lt; 17</t>
  </si>
  <si>
    <t>&lt; 11</t>
  </si>
  <si>
    <t>L-UM 106</t>
  </si>
  <si>
    <t>Dunite 2</t>
  </si>
  <si>
    <t>&lt; 0.21</t>
  </si>
  <si>
    <t>&lt; 0.01</t>
  </si>
  <si>
    <t>L-UM 216</t>
  </si>
  <si>
    <t>Spinel peridotite</t>
  </si>
  <si>
    <t>&lt; 8</t>
  </si>
  <si>
    <t>L-UM 218</t>
  </si>
  <si>
    <t>Corundum bearing garnet clinopyroxenite</t>
  </si>
  <si>
    <t>LP03A</t>
  </si>
  <si>
    <t>LP03B</t>
  </si>
  <si>
    <t>LP04</t>
  </si>
  <si>
    <t>Lherz.</t>
  </si>
  <si>
    <t>MA16-12A</t>
  </si>
  <si>
    <t>Ol-Tlc</t>
  </si>
  <si>
    <t>Coarse vein</t>
  </si>
  <si>
    <t>MA16-13</t>
  </si>
  <si>
    <t>Dp-Atg-serpentinite</t>
  </si>
  <si>
    <t>MA16-17X</t>
  </si>
  <si>
    <t>MA16-17Y</t>
  </si>
  <si>
    <t>MA16-18</t>
  </si>
  <si>
    <t>MA16-23</t>
  </si>
  <si>
    <t>MA16-34</t>
  </si>
  <si>
    <t>O-Tr-Atg</t>
  </si>
  <si>
    <t>MA16-36</t>
  </si>
  <si>
    <t>MA16-43</t>
  </si>
  <si>
    <t>MA16-45I</t>
  </si>
  <si>
    <t>Fine grained</t>
  </si>
  <si>
    <t>MA16-45II</t>
  </si>
  <si>
    <t>MA16-46X</t>
  </si>
  <si>
    <t>MA16-46Y</t>
  </si>
  <si>
    <t>MA16-48</t>
  </si>
  <si>
    <t>MA16-51A</t>
  </si>
  <si>
    <t>MA16-51C</t>
  </si>
  <si>
    <t>MA16-56</t>
  </si>
  <si>
    <t>Chl-Tr-Ol</t>
  </si>
  <si>
    <t>MA16-57</t>
  </si>
  <si>
    <t>MA16-58</t>
  </si>
  <si>
    <t>MA16-59</t>
  </si>
  <si>
    <t>MA16-63</t>
  </si>
  <si>
    <t>Serp Peridotite</t>
  </si>
  <si>
    <t>MA17-22</t>
  </si>
  <si>
    <t>MA17-34</t>
  </si>
  <si>
    <t>MA17-36</t>
  </si>
  <si>
    <t>MA17-37A</t>
  </si>
  <si>
    <t>MA17-47P</t>
  </si>
  <si>
    <t>MA17-47S</t>
  </si>
  <si>
    <t>Or-UM 222</t>
  </si>
  <si>
    <t>Spinel websterite</t>
  </si>
  <si>
    <t>Or-UM 227</t>
  </si>
  <si>
    <t>Phlogopite hornblendite</t>
  </si>
  <si>
    <t>P-UM 103</t>
  </si>
  <si>
    <t>Dunite 1 and harzburgite</t>
  </si>
  <si>
    <t>&lt; 2</t>
  </si>
  <si>
    <t>&lt; 16</t>
  </si>
  <si>
    <t>PR01</t>
  </si>
  <si>
    <t>Preda Rossa</t>
  </si>
  <si>
    <t>PR02</t>
  </si>
  <si>
    <t>PR03</t>
  </si>
  <si>
    <t>PR04</t>
  </si>
  <si>
    <t>PR05</t>
  </si>
  <si>
    <t>PR07</t>
  </si>
  <si>
    <t>PR08</t>
  </si>
  <si>
    <t>PR09</t>
  </si>
  <si>
    <t>PR11</t>
  </si>
  <si>
    <t>PR12</t>
  </si>
  <si>
    <t>PR13</t>
  </si>
  <si>
    <t>PR14</t>
  </si>
  <si>
    <t>PR15</t>
  </si>
  <si>
    <t>PR16</t>
  </si>
  <si>
    <t>PR17</t>
  </si>
  <si>
    <t>RLAZO01</t>
  </si>
  <si>
    <t>Hz</t>
  </si>
  <si>
    <t>RLAZO02</t>
  </si>
  <si>
    <t>RLAZO02b</t>
  </si>
  <si>
    <t>RLAzo05</t>
  </si>
  <si>
    <t>RLAzo05b</t>
  </si>
  <si>
    <t>RLAzo06</t>
  </si>
  <si>
    <t>RLAzo07</t>
  </si>
  <si>
    <t>RLAZO09</t>
  </si>
  <si>
    <t>RLAzo10</t>
  </si>
  <si>
    <t>RLAzo12</t>
  </si>
  <si>
    <t>RLAzo13</t>
  </si>
  <si>
    <t>RLAzo14</t>
  </si>
  <si>
    <t>Ca-rich</t>
  </si>
  <si>
    <t>RLAzo15</t>
  </si>
  <si>
    <t>RLAZO16</t>
  </si>
  <si>
    <t>RLAzo17</t>
  </si>
  <si>
    <t>RLAZO18</t>
  </si>
  <si>
    <t>RLAZO19</t>
  </si>
  <si>
    <t>RLAZO20</t>
  </si>
  <si>
    <t>RLAZO26</t>
  </si>
  <si>
    <t>RLAZO28</t>
  </si>
  <si>
    <t>VA01</t>
  </si>
  <si>
    <t>Valle Airale</t>
  </si>
  <si>
    <t>VA02</t>
  </si>
  <si>
    <t>VA03</t>
  </si>
  <si>
    <t>VA04</t>
  </si>
  <si>
    <t>Ca-poor Hz</t>
  </si>
  <si>
    <t>VA06</t>
  </si>
  <si>
    <t>VA07</t>
  </si>
  <si>
    <t>VA08</t>
  </si>
  <si>
    <t>VA10</t>
  </si>
  <si>
    <t>VA11</t>
  </si>
  <si>
    <t>VA12</t>
  </si>
  <si>
    <t>VA13</t>
  </si>
  <si>
    <t>VA14b</t>
  </si>
  <si>
    <t>VA15</t>
  </si>
  <si>
    <t>VA15b</t>
  </si>
  <si>
    <t>Bch10</t>
  </si>
  <si>
    <t>Mont Genèvre</t>
  </si>
  <si>
    <t>Liz-serpentinite</t>
  </si>
  <si>
    <t>Bch6</t>
  </si>
  <si>
    <t>Atg/Liz-serpentinite</t>
  </si>
  <si>
    <t>Bch9</t>
  </si>
  <si>
    <t>ICH02</t>
  </si>
  <si>
    <t>MAG26</t>
  </si>
  <si>
    <t>Monte Maggiore</t>
  </si>
  <si>
    <t>MAG33</t>
  </si>
  <si>
    <t>MM15</t>
  </si>
  <si>
    <t>MM19</t>
  </si>
  <si>
    <t>MM2</t>
  </si>
  <si>
    <t>MM8</t>
  </si>
  <si>
    <t>Vis1</t>
  </si>
  <si>
    <t>Monviso</t>
  </si>
  <si>
    <t>Vis5b</t>
  </si>
  <si>
    <t>NC07-01</t>
  </si>
  <si>
    <t>New Caledonia</t>
  </si>
  <si>
    <t>New Caledonia ophiolite</t>
  </si>
  <si>
    <t>NC07-012</t>
  </si>
  <si>
    <t>NC07-014</t>
  </si>
  <si>
    <t>NC07-02</t>
  </si>
  <si>
    <t>NC07-03</t>
  </si>
  <si>
    <t>NC07-04</t>
  </si>
  <si>
    <t>NC07-05</t>
  </si>
  <si>
    <t>NC07-06</t>
  </si>
  <si>
    <t>NC07-07</t>
  </si>
  <si>
    <t>NC07-08</t>
  </si>
  <si>
    <t>NC07-09</t>
  </si>
  <si>
    <t>NC07-10</t>
  </si>
  <si>
    <t>NC07-11</t>
  </si>
  <si>
    <t>D10-1</t>
  </si>
  <si>
    <t>Puerto Rico</t>
  </si>
  <si>
    <t>Lz-srp</t>
  </si>
  <si>
    <t>NWPRT</t>
  </si>
  <si>
    <t>Klein et al. 2017</t>
  </si>
  <si>
    <t>D10-10</t>
  </si>
  <si>
    <t>D10-12</t>
  </si>
  <si>
    <t>D10-15</t>
  </si>
  <si>
    <t>D10-16</t>
  </si>
  <si>
    <t>D10-3</t>
  </si>
  <si>
    <t>D10-4</t>
  </si>
  <si>
    <t>D10-7</t>
  </si>
  <si>
    <t>D10-8</t>
  </si>
  <si>
    <t>D10-9</t>
  </si>
  <si>
    <t>D2-1</t>
  </si>
  <si>
    <t>Atg-srp</t>
  </si>
  <si>
    <t>Talc-weathered</t>
  </si>
  <si>
    <t>D2-2</t>
  </si>
  <si>
    <t>D2-3</t>
  </si>
  <si>
    <t>D2-4</t>
  </si>
  <si>
    <t>D2-5</t>
  </si>
  <si>
    <t>D2-6</t>
  </si>
  <si>
    <t>This work: duplicate CO2 S 2019</t>
  </si>
  <si>
    <t>see Al07-13B43</t>
  </si>
  <si>
    <t>Padrón-Navarta Thesis</t>
  </si>
  <si>
    <t>Lafay et al.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</si>
</sst>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"/>
    <numFmt numFmtId="165" formatCode="0.0000"/>
    <numFmt numFmtId="166" formatCode="0.00000"/>
    <numFmt numFmtId="167" formatCode="0.000000"/>
    <numFmt numFmtId="168" formatCode="&quot; &quot;* #,##0.00&quot;   &quot;;&quot;-&quot;* #,##0.00&quot;   &quot;;&quot; &quot;* &quot;-&quot;??&quot;   &quot;"/>
    <numFmt numFmtId="169" formatCode="0.0"/>
    <numFmt numFmtId="170" formatCode="[&lt;0.005]0.0000;[&gt;0.5]0.00;0.000"/>
  </numFmts>
  <fonts count="8" x14ac:knownFonts="1">
    <font>
      <sz val="11"/>
      <color indexed="8"/>
      <name val="Calibri"/>
    </font>
    <font>
      <b/>
      <sz val="10"/>
      <color indexed="8"/>
      <name val="Arial Narrow"/>
      <family val="2"/>
    </font>
    <font>
      <b/>
      <vertAlign val="subscript"/>
      <sz val="10"/>
      <color indexed="8"/>
      <name val="Arial Narrow"/>
      <family val="2"/>
    </font>
    <font>
      <b/>
      <vertAlign val="superscript"/>
      <sz val="10"/>
      <color indexed="8"/>
      <name val="Arial Narrow"/>
      <family val="2"/>
    </font>
    <font>
      <sz val="10"/>
      <color indexed="8"/>
      <name val="Arial Narrow"/>
      <family val="2"/>
    </font>
    <font>
      <sz val="10"/>
      <color indexed="21"/>
      <name val="Arial Narrow"/>
      <family val="2"/>
    </font>
    <font>
      <sz val="10"/>
      <color indexed="23"/>
      <name val="Arial Narrow"/>
      <family val="2"/>
    </font>
    <font>
      <sz val="8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indexed="12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  <fill>
      <patternFill patternType="solid">
        <fgColor indexed="22"/>
        <bgColor auto="1"/>
      </patternFill>
    </fill>
  </fills>
  <borders count="27">
    <border>
      <left/>
      <right/>
      <top/>
      <bottom/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14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hair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8"/>
      </bottom>
      <diagonal/>
    </border>
    <border>
      <left style="thin">
        <color indexed="14"/>
      </left>
      <right style="thin">
        <color indexed="14"/>
      </right>
      <top style="thin">
        <color indexed="14"/>
      </top>
      <bottom style="thin">
        <color indexed="8"/>
      </bottom>
      <diagonal/>
    </border>
    <border>
      <left style="thin">
        <color indexed="13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8"/>
      </top>
      <bottom style="thin">
        <color indexed="13"/>
      </bottom>
      <diagonal/>
    </border>
    <border>
      <left style="thin">
        <color indexed="14"/>
      </left>
      <right style="thin">
        <color indexed="14"/>
      </right>
      <top style="thin">
        <color indexed="8"/>
      </top>
      <bottom style="thin">
        <color indexed="14"/>
      </bottom>
      <diagonal/>
    </border>
    <border>
      <left/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8"/>
      </top>
      <bottom style="thin">
        <color indexed="13"/>
      </bottom>
      <diagonal/>
    </border>
    <border>
      <left style="thin">
        <color indexed="14"/>
      </left>
      <right style="hair">
        <color indexed="14"/>
      </right>
      <top style="thin">
        <color indexed="14"/>
      </top>
      <bottom style="thin">
        <color indexed="14"/>
      </bottom>
      <diagonal/>
    </border>
    <border>
      <left style="hair">
        <color indexed="14"/>
      </left>
      <right style="hair">
        <color indexed="14"/>
      </right>
      <top style="hair">
        <color indexed="14"/>
      </top>
      <bottom style="hair">
        <color indexed="14"/>
      </bottom>
      <diagonal/>
    </border>
    <border>
      <left style="hair">
        <color indexed="14"/>
      </left>
      <right style="thin">
        <color indexed="14"/>
      </right>
      <top style="hair">
        <color indexed="14"/>
      </top>
      <bottom style="hair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3"/>
      </bottom>
      <diagonal/>
    </border>
    <border>
      <left/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3"/>
      </bottom>
      <diagonal/>
    </border>
    <border>
      <left style="thin">
        <color indexed="13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4"/>
      </right>
      <top style="thin">
        <color indexed="13"/>
      </top>
      <bottom style="thin">
        <color indexed="14"/>
      </bottom>
      <diagonal/>
    </border>
    <border>
      <left/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4"/>
      </left>
      <right style="thin">
        <color indexed="13"/>
      </right>
      <top style="thin">
        <color indexed="13"/>
      </top>
      <bottom style="thin">
        <color indexed="14"/>
      </bottom>
      <diagonal/>
    </border>
    <border>
      <left style="thin">
        <color indexed="13"/>
      </left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3"/>
      </left>
      <right style="thin">
        <color indexed="14"/>
      </right>
      <top style="thin">
        <color indexed="14"/>
      </top>
      <bottom style="thin">
        <color indexed="13"/>
      </bottom>
      <diagonal/>
    </border>
    <border>
      <left/>
      <right style="thin">
        <color indexed="13"/>
      </right>
      <top style="thin">
        <color indexed="14"/>
      </top>
      <bottom style="thin">
        <color indexed="13"/>
      </bottom>
      <diagonal/>
    </border>
    <border>
      <left style="thin">
        <color indexed="14"/>
      </left>
      <right style="thin">
        <color indexed="13"/>
      </right>
      <top style="thin">
        <color indexed="14"/>
      </top>
      <bottom style="thin">
        <color indexed="13"/>
      </bottom>
      <diagonal/>
    </border>
  </borders>
  <cellStyleXfs count="1">
    <xf numFmtId="0" fontId="0" fillId="0" borderId="0" applyNumberFormat="0" applyFill="0" applyBorder="0" applyProtection="0"/>
  </cellStyleXfs>
  <cellXfs count="169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1" fillId="2" borderId="1" xfId="0" applyNumberFormat="1" applyFont="1" applyFill="1" applyBorder="1" applyAlignment="1">
      <alignment horizontal="center"/>
    </xf>
    <xf numFmtId="49" fontId="1" fillId="2" borderId="2" xfId="0" applyNumberFormat="1" applyFont="1" applyFill="1" applyBorder="1" applyAlignment="1">
      <alignment horizontal="center"/>
    </xf>
    <xf numFmtId="49" fontId="1" fillId="3" borderId="3" xfId="0" applyNumberFormat="1" applyFont="1" applyFill="1" applyBorder="1" applyAlignment="1">
      <alignment horizontal="center" vertical="center"/>
    </xf>
    <xf numFmtId="49" fontId="1" fillId="3" borderId="4" xfId="0" applyNumberFormat="1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49" fontId="1" fillId="2" borderId="6" xfId="0" applyNumberFormat="1" applyFont="1" applyFill="1" applyBorder="1" applyAlignment="1">
      <alignment horizontal="center"/>
    </xf>
    <xf numFmtId="49" fontId="1" fillId="2" borderId="5" xfId="0" applyNumberFormat="1" applyFont="1" applyFill="1" applyBorder="1" applyAlignment="1">
      <alignment horizontal="center"/>
    </xf>
    <xf numFmtId="49" fontId="4" fillId="3" borderId="7" xfId="0" applyNumberFormat="1" applyFont="1" applyFill="1" applyBorder="1" applyAlignment="1"/>
    <xf numFmtId="49" fontId="4" fillId="4" borderId="8" xfId="0" applyNumberFormat="1" applyFont="1" applyFill="1" applyBorder="1" applyAlignment="1">
      <alignment horizontal="left"/>
    </xf>
    <xf numFmtId="0" fontId="4" fillId="4" borderId="9" xfId="0" applyFont="1" applyFill="1" applyBorder="1" applyAlignment="1">
      <alignment horizontal="left"/>
    </xf>
    <xf numFmtId="49" fontId="4" fillId="4" borderId="10" xfId="0" applyNumberFormat="1" applyFont="1" applyFill="1" applyBorder="1" applyAlignment="1">
      <alignment horizontal="left"/>
    </xf>
    <xf numFmtId="49" fontId="4" fillId="4" borderId="7" xfId="0" applyNumberFormat="1" applyFont="1" applyFill="1" applyBorder="1" applyAlignment="1">
      <alignment horizontal="left"/>
    </xf>
    <xf numFmtId="0" fontId="4" fillId="4" borderId="7" xfId="0" applyFont="1" applyFill="1" applyBorder="1" applyAlignment="1">
      <alignment horizontal="left"/>
    </xf>
    <xf numFmtId="2" fontId="4" fillId="4" borderId="7" xfId="0" applyNumberFormat="1" applyFont="1" applyFill="1" applyBorder="1" applyAlignment="1">
      <alignment horizontal="center"/>
    </xf>
    <xf numFmtId="49" fontId="4" fillId="4" borderId="7" xfId="0" applyNumberFormat="1" applyFont="1" applyFill="1" applyBorder="1" applyAlignment="1">
      <alignment horizontal="center"/>
    </xf>
    <xf numFmtId="2" fontId="4" fillId="4" borderId="8" xfId="0" applyNumberFormat="1" applyFont="1" applyFill="1" applyBorder="1" applyAlignment="1">
      <alignment horizontal="center"/>
    </xf>
    <xf numFmtId="2" fontId="4" fillId="4" borderId="9" xfId="0" applyNumberFormat="1" applyFont="1" applyFill="1" applyBorder="1" applyAlignment="1">
      <alignment horizontal="center"/>
    </xf>
    <xf numFmtId="2" fontId="4" fillId="4" borderId="11" xfId="0" applyNumberFormat="1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4" borderId="7" xfId="0" applyNumberFormat="1" applyFont="1" applyFill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2" fontId="4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2" fontId="4" fillId="3" borderId="12" xfId="0" applyNumberFormat="1" applyFont="1" applyFill="1" applyBorder="1" applyAlignment="1">
      <alignment horizontal="center"/>
    </xf>
    <xf numFmtId="2" fontId="4" fillId="3" borderId="13" xfId="0" applyNumberFormat="1" applyFont="1" applyFill="1" applyBorder="1" applyAlignment="1">
      <alignment horizontal="center"/>
    </xf>
    <xf numFmtId="2" fontId="4" fillId="3" borderId="14" xfId="0" applyNumberFormat="1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165" fontId="4" fillId="4" borderId="7" xfId="0" applyNumberFormat="1" applyFont="1" applyFill="1" applyBorder="1" applyAlignment="1">
      <alignment horizontal="center" wrapText="1"/>
    </xf>
    <xf numFmtId="1" fontId="4" fillId="4" borderId="7" xfId="0" applyNumberFormat="1" applyFont="1" applyFill="1" applyBorder="1" applyAlignment="1">
      <alignment horizontal="center" wrapText="1"/>
    </xf>
    <xf numFmtId="165" fontId="4" fillId="4" borderId="7" xfId="0" applyNumberFormat="1" applyFont="1" applyFill="1" applyBorder="1" applyAlignment="1">
      <alignment horizontal="center"/>
    </xf>
    <xf numFmtId="166" fontId="4" fillId="4" borderId="7" xfId="0" applyNumberFormat="1" applyFont="1" applyFill="1" applyBorder="1" applyAlignment="1">
      <alignment horizontal="center"/>
    </xf>
    <xf numFmtId="166" fontId="4" fillId="4" borderId="7" xfId="0" applyNumberFormat="1" applyFont="1" applyFill="1" applyBorder="1" applyAlignment="1">
      <alignment horizontal="center" vertical="center"/>
    </xf>
    <xf numFmtId="167" fontId="4" fillId="4" borderId="7" xfId="0" applyNumberFormat="1" applyFont="1" applyFill="1" applyBorder="1" applyAlignment="1">
      <alignment horizontal="center"/>
    </xf>
    <xf numFmtId="49" fontId="4" fillId="3" borderId="15" xfId="0" applyNumberFormat="1" applyFont="1" applyFill="1" applyBorder="1" applyAlignment="1">
      <alignment horizontal="left"/>
    </xf>
    <xf numFmtId="49" fontId="4" fillId="4" borderId="16" xfId="0" applyNumberFormat="1" applyFont="1" applyFill="1" applyBorder="1" applyAlignment="1">
      <alignment horizontal="left"/>
    </xf>
    <xf numFmtId="0" fontId="4" fillId="4" borderId="3" xfId="0" applyFont="1" applyFill="1" applyBorder="1" applyAlignment="1">
      <alignment horizontal="left"/>
    </xf>
    <xf numFmtId="49" fontId="4" fillId="4" borderId="17" xfId="0" applyNumberFormat="1" applyFont="1" applyFill="1" applyBorder="1" applyAlignment="1">
      <alignment horizontal="left"/>
    </xf>
    <xf numFmtId="49" fontId="4" fillId="4" borderId="15" xfId="0" applyNumberFormat="1" applyFont="1" applyFill="1" applyBorder="1" applyAlignment="1">
      <alignment horizontal="left"/>
    </xf>
    <xf numFmtId="0" fontId="4" fillId="4" borderId="15" xfId="0" applyFont="1" applyFill="1" applyBorder="1" applyAlignment="1">
      <alignment horizontal="left"/>
    </xf>
    <xf numFmtId="2" fontId="4" fillId="4" borderId="15" xfId="0" applyNumberFormat="1" applyFont="1" applyFill="1" applyBorder="1" applyAlignment="1">
      <alignment horizontal="center"/>
    </xf>
    <xf numFmtId="49" fontId="4" fillId="4" borderId="15" xfId="0" applyNumberFormat="1" applyFont="1" applyFill="1" applyBorder="1" applyAlignment="1">
      <alignment horizontal="center"/>
    </xf>
    <xf numFmtId="164" fontId="4" fillId="4" borderId="15" xfId="0" applyNumberFormat="1" applyFont="1" applyFill="1" applyBorder="1" applyAlignment="1">
      <alignment horizontal="center"/>
    </xf>
    <xf numFmtId="2" fontId="4" fillId="4" borderId="16" xfId="0" applyNumberFormat="1" applyFont="1" applyFill="1" applyBorder="1" applyAlignment="1">
      <alignment horizontal="center"/>
    </xf>
    <xf numFmtId="2" fontId="4" fillId="4" borderId="3" xfId="0" applyNumberFormat="1" applyFont="1" applyFill="1" applyBorder="1" applyAlignment="1">
      <alignment horizontal="center"/>
    </xf>
    <xf numFmtId="2" fontId="4" fillId="4" borderId="18" xfId="0" applyNumberFormat="1" applyFont="1" applyFill="1" applyBorder="1" applyAlignment="1">
      <alignment horizontal="center"/>
    </xf>
    <xf numFmtId="1" fontId="4" fillId="4" borderId="15" xfId="0" applyNumberFormat="1" applyFont="1" applyFill="1" applyBorder="1" applyAlignment="1">
      <alignment horizontal="center"/>
    </xf>
    <xf numFmtId="1" fontId="4" fillId="4" borderId="16" xfId="0" applyNumberFormat="1" applyFont="1" applyFill="1" applyBorder="1" applyAlignment="1">
      <alignment horizontal="center"/>
    </xf>
    <xf numFmtId="0" fontId="4" fillId="4" borderId="18" xfId="0" applyFont="1" applyFill="1" applyBorder="1" applyAlignment="1">
      <alignment horizontal="center"/>
    </xf>
    <xf numFmtId="0" fontId="4" fillId="4" borderId="15" xfId="0" applyFont="1" applyFill="1" applyBorder="1" applyAlignment="1">
      <alignment horizontal="center"/>
    </xf>
    <xf numFmtId="0" fontId="4" fillId="4" borderId="15" xfId="0" applyFont="1" applyFill="1" applyBorder="1" applyAlignment="1"/>
    <xf numFmtId="165" fontId="4" fillId="4" borderId="15" xfId="0" applyNumberFormat="1" applyFont="1" applyFill="1" applyBorder="1" applyAlignment="1">
      <alignment horizontal="center"/>
    </xf>
    <xf numFmtId="166" fontId="4" fillId="4" borderId="15" xfId="0" applyNumberFormat="1" applyFont="1" applyFill="1" applyBorder="1" applyAlignment="1">
      <alignment horizontal="center"/>
    </xf>
    <xf numFmtId="166" fontId="4" fillId="4" borderId="3" xfId="0" applyNumberFormat="1" applyFont="1" applyFill="1" applyBorder="1" applyAlignment="1">
      <alignment horizontal="center"/>
    </xf>
    <xf numFmtId="166" fontId="4" fillId="4" borderId="18" xfId="0" applyNumberFormat="1" applyFont="1" applyFill="1" applyBorder="1" applyAlignment="1">
      <alignment horizontal="center"/>
    </xf>
    <xf numFmtId="166" fontId="4" fillId="4" borderId="15" xfId="0" applyNumberFormat="1" applyFont="1" applyFill="1" applyBorder="1" applyAlignment="1">
      <alignment horizontal="center" vertical="center"/>
    </xf>
    <xf numFmtId="167" fontId="4" fillId="4" borderId="15" xfId="0" applyNumberFormat="1" applyFont="1" applyFill="1" applyBorder="1" applyAlignment="1">
      <alignment horizontal="center"/>
    </xf>
    <xf numFmtId="49" fontId="4" fillId="3" borderId="19" xfId="0" applyNumberFormat="1" applyFont="1" applyFill="1" applyBorder="1" applyAlignment="1">
      <alignment horizontal="left"/>
    </xf>
    <xf numFmtId="49" fontId="4" fillId="4" borderId="20" xfId="0" applyNumberFormat="1" applyFont="1" applyFill="1" applyBorder="1" applyAlignment="1">
      <alignment horizontal="left"/>
    </xf>
    <xf numFmtId="49" fontId="4" fillId="4" borderId="21" xfId="0" applyNumberFormat="1" applyFont="1" applyFill="1" applyBorder="1" applyAlignment="1">
      <alignment horizontal="left"/>
    </xf>
    <xf numFmtId="49" fontId="4" fillId="4" borderId="19" xfId="0" applyNumberFormat="1" applyFont="1" applyFill="1" applyBorder="1" applyAlignment="1">
      <alignment horizontal="left"/>
    </xf>
    <xf numFmtId="0" fontId="4" fillId="4" borderId="19" xfId="0" applyFont="1" applyFill="1" applyBorder="1" applyAlignment="1">
      <alignment horizontal="left"/>
    </xf>
    <xf numFmtId="2" fontId="4" fillId="4" borderId="19" xfId="0" applyNumberFormat="1" applyFont="1" applyFill="1" applyBorder="1" applyAlignment="1">
      <alignment horizontal="center"/>
    </xf>
    <xf numFmtId="2" fontId="4" fillId="4" borderId="20" xfId="0" applyNumberFormat="1" applyFont="1" applyFill="1" applyBorder="1" applyAlignment="1">
      <alignment horizontal="center"/>
    </xf>
    <xf numFmtId="2" fontId="4" fillId="4" borderId="22" xfId="0" applyNumberFormat="1" applyFont="1" applyFill="1" applyBorder="1" applyAlignment="1">
      <alignment horizontal="center"/>
    </xf>
    <xf numFmtId="1" fontId="4" fillId="4" borderId="19" xfId="0" applyNumberFormat="1" applyFont="1" applyFill="1" applyBorder="1" applyAlignment="1">
      <alignment horizontal="center"/>
    </xf>
    <xf numFmtId="1" fontId="4" fillId="4" borderId="20" xfId="0" applyNumberFormat="1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4" fillId="4" borderId="19" xfId="0" applyFont="1" applyFill="1" applyBorder="1" applyAlignment="1">
      <alignment horizontal="center"/>
    </xf>
    <xf numFmtId="165" fontId="4" fillId="4" borderId="19" xfId="0" applyNumberFormat="1" applyFont="1" applyFill="1" applyBorder="1" applyAlignment="1">
      <alignment horizontal="center"/>
    </xf>
    <xf numFmtId="166" fontId="4" fillId="4" borderId="19" xfId="0" applyNumberFormat="1" applyFont="1" applyFill="1" applyBorder="1" applyAlignment="1">
      <alignment horizontal="center"/>
    </xf>
    <xf numFmtId="166" fontId="4" fillId="4" borderId="19" xfId="0" applyNumberFormat="1" applyFont="1" applyFill="1" applyBorder="1" applyAlignment="1">
      <alignment horizontal="center" vertical="center"/>
    </xf>
    <xf numFmtId="167" fontId="4" fillId="4" borderId="19" xfId="0" applyNumberFormat="1" applyFont="1" applyFill="1" applyBorder="1" applyAlignment="1">
      <alignment horizontal="center"/>
    </xf>
    <xf numFmtId="49" fontId="4" fillId="3" borderId="3" xfId="0" applyNumberFormat="1" applyFont="1" applyFill="1" applyBorder="1" applyAlignment="1">
      <alignment horizontal="left"/>
    </xf>
    <xf numFmtId="49" fontId="4" fillId="4" borderId="3" xfId="0" applyNumberFormat="1" applyFont="1" applyFill="1" applyBorder="1" applyAlignment="1">
      <alignment horizontal="left"/>
    </xf>
    <xf numFmtId="1" fontId="4" fillId="4" borderId="3" xfId="0" applyNumberFormat="1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3" xfId="0" applyNumberFormat="1" applyFont="1" applyFill="1" applyBorder="1" applyAlignment="1">
      <alignment horizontal="center"/>
    </xf>
    <xf numFmtId="165" fontId="4" fillId="4" borderId="3" xfId="0" applyNumberFormat="1" applyFont="1" applyFill="1" applyBorder="1" applyAlignment="1">
      <alignment horizontal="center" wrapText="1"/>
    </xf>
    <xf numFmtId="1" fontId="4" fillId="4" borderId="3" xfId="0" applyNumberFormat="1" applyFont="1" applyFill="1" applyBorder="1" applyAlignment="1">
      <alignment horizontal="center" wrapText="1"/>
    </xf>
    <xf numFmtId="165" fontId="4" fillId="4" borderId="3" xfId="0" applyNumberFormat="1" applyFont="1" applyFill="1" applyBorder="1" applyAlignment="1">
      <alignment horizontal="center"/>
    </xf>
    <xf numFmtId="166" fontId="4" fillId="4" borderId="3" xfId="0" applyNumberFormat="1" applyFont="1" applyFill="1" applyBorder="1" applyAlignment="1">
      <alignment horizontal="center" vertical="center"/>
    </xf>
    <xf numFmtId="167" fontId="4" fillId="4" borderId="3" xfId="0" applyNumberFormat="1" applyFont="1" applyFill="1" applyBorder="1" applyAlignment="1">
      <alignment horizontal="center"/>
    </xf>
    <xf numFmtId="49" fontId="4" fillId="3" borderId="23" xfId="0" applyNumberFormat="1" applyFont="1" applyFill="1" applyBorder="1" applyAlignment="1">
      <alignment horizontal="left"/>
    </xf>
    <xf numFmtId="49" fontId="4" fillId="4" borderId="24" xfId="0" applyNumberFormat="1" applyFont="1" applyFill="1" applyBorder="1" applyAlignment="1">
      <alignment horizontal="left"/>
    </xf>
    <xf numFmtId="49" fontId="4" fillId="4" borderId="25" xfId="0" applyNumberFormat="1" applyFont="1" applyFill="1" applyBorder="1" applyAlignment="1">
      <alignment horizontal="left"/>
    </xf>
    <xf numFmtId="49" fontId="4" fillId="4" borderId="23" xfId="0" applyNumberFormat="1" applyFont="1" applyFill="1" applyBorder="1" applyAlignment="1">
      <alignment horizontal="left"/>
    </xf>
    <xf numFmtId="0" fontId="4" fillId="4" borderId="23" xfId="0" applyFont="1" applyFill="1" applyBorder="1" applyAlignment="1">
      <alignment horizontal="left"/>
    </xf>
    <xf numFmtId="2" fontId="4" fillId="4" borderId="23" xfId="0" applyNumberFormat="1" applyFont="1" applyFill="1" applyBorder="1" applyAlignment="1">
      <alignment horizontal="center"/>
    </xf>
    <xf numFmtId="164" fontId="4" fillId="4" borderId="23" xfId="0" applyNumberFormat="1" applyFont="1" applyFill="1" applyBorder="1" applyAlignment="1">
      <alignment horizontal="center"/>
    </xf>
    <xf numFmtId="2" fontId="4" fillId="4" borderId="24" xfId="0" applyNumberFormat="1" applyFont="1" applyFill="1" applyBorder="1" applyAlignment="1">
      <alignment horizontal="center"/>
    </xf>
    <xf numFmtId="2" fontId="4" fillId="4" borderId="26" xfId="0" applyNumberFormat="1" applyFont="1" applyFill="1" applyBorder="1" applyAlignment="1">
      <alignment horizontal="center"/>
    </xf>
    <xf numFmtId="1" fontId="4" fillId="4" borderId="23" xfId="0" applyNumberFormat="1" applyFont="1" applyFill="1" applyBorder="1" applyAlignment="1">
      <alignment horizontal="center"/>
    </xf>
    <xf numFmtId="1" fontId="4" fillId="4" borderId="24" xfId="0" applyNumberFormat="1" applyFont="1" applyFill="1" applyBorder="1" applyAlignment="1">
      <alignment horizontal="center"/>
    </xf>
    <xf numFmtId="0" fontId="4" fillId="4" borderId="26" xfId="0" applyFont="1" applyFill="1" applyBorder="1" applyAlignment="1">
      <alignment horizontal="center"/>
    </xf>
    <xf numFmtId="165" fontId="4" fillId="4" borderId="23" xfId="0" applyNumberFormat="1" applyFont="1" applyFill="1" applyBorder="1" applyAlignment="1">
      <alignment horizontal="center"/>
    </xf>
    <xf numFmtId="0" fontId="4" fillId="4" borderId="23" xfId="0" applyNumberFormat="1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166" fontId="4" fillId="4" borderId="23" xfId="0" applyNumberFormat="1" applyFont="1" applyFill="1" applyBorder="1" applyAlignment="1">
      <alignment horizontal="center"/>
    </xf>
    <xf numFmtId="166" fontId="4" fillId="4" borderId="23" xfId="0" applyNumberFormat="1" applyFont="1" applyFill="1" applyBorder="1" applyAlignment="1">
      <alignment horizontal="center" vertical="center"/>
    </xf>
    <xf numFmtId="167" fontId="4" fillId="4" borderId="23" xfId="0" applyNumberFormat="1" applyFont="1" applyFill="1" applyBorder="1" applyAlignment="1">
      <alignment horizontal="center"/>
    </xf>
    <xf numFmtId="0" fontId="4" fillId="4" borderId="15" xfId="0" applyNumberFormat="1" applyFont="1" applyFill="1" applyBorder="1" applyAlignment="1">
      <alignment horizontal="center"/>
    </xf>
    <xf numFmtId="165" fontId="4" fillId="4" borderId="15" xfId="0" applyNumberFormat="1" applyFont="1" applyFill="1" applyBorder="1" applyAlignment="1">
      <alignment horizontal="center" wrapText="1"/>
    </xf>
    <xf numFmtId="1" fontId="4" fillId="4" borderId="15" xfId="0" applyNumberFormat="1" applyFont="1" applyFill="1" applyBorder="1" applyAlignment="1">
      <alignment horizontal="center" wrapText="1"/>
    </xf>
    <xf numFmtId="49" fontId="4" fillId="3" borderId="15" xfId="0" applyNumberFormat="1" applyFont="1" applyFill="1" applyBorder="1" applyAlignment="1"/>
    <xf numFmtId="0" fontId="4" fillId="4" borderId="16" xfId="0" applyFont="1" applyFill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168" fontId="4" fillId="3" borderId="3" xfId="0" applyNumberFormat="1" applyFont="1" applyFill="1" applyBorder="1" applyAlignment="1">
      <alignment horizontal="center"/>
    </xf>
    <xf numFmtId="168" fontId="4" fillId="3" borderId="12" xfId="0" applyNumberFormat="1" applyFont="1" applyFill="1" applyBorder="1" applyAlignment="1">
      <alignment horizontal="center"/>
    </xf>
    <xf numFmtId="2" fontId="4" fillId="4" borderId="15" xfId="0" applyNumberFormat="1" applyFont="1" applyFill="1" applyBorder="1" applyAlignment="1">
      <alignment horizontal="center" wrapText="1"/>
    </xf>
    <xf numFmtId="169" fontId="4" fillId="4" borderId="15" xfId="0" applyNumberFormat="1" applyFont="1" applyFill="1" applyBorder="1" applyAlignment="1">
      <alignment horizontal="center"/>
    </xf>
    <xf numFmtId="164" fontId="4" fillId="4" borderId="15" xfId="0" applyNumberFormat="1" applyFont="1" applyFill="1" applyBorder="1" applyAlignment="1">
      <alignment horizontal="center" wrapText="1"/>
    </xf>
    <xf numFmtId="49" fontId="4" fillId="4" borderId="18" xfId="0" applyNumberFormat="1" applyFont="1" applyFill="1" applyBorder="1" applyAlignment="1">
      <alignment horizontal="left"/>
    </xf>
    <xf numFmtId="0" fontId="0" fillId="4" borderId="15" xfId="0" applyFont="1" applyFill="1" applyBorder="1" applyAlignment="1"/>
    <xf numFmtId="49" fontId="4" fillId="3" borderId="3" xfId="0" applyNumberFormat="1" applyFont="1" applyFill="1" applyBorder="1" applyAlignment="1">
      <alignment horizontal="center"/>
    </xf>
    <xf numFmtId="49" fontId="4" fillId="4" borderId="16" xfId="0" applyNumberFormat="1" applyFont="1" applyFill="1" applyBorder="1" applyAlignment="1"/>
    <xf numFmtId="0" fontId="4" fillId="4" borderId="15" xfId="0" applyNumberFormat="1" applyFont="1" applyFill="1" applyBorder="1" applyAlignment="1"/>
    <xf numFmtId="49" fontId="4" fillId="4" borderId="15" xfId="0" applyNumberFormat="1" applyFont="1" applyFill="1" applyBorder="1" applyAlignment="1"/>
    <xf numFmtId="0" fontId="4" fillId="4" borderId="16" xfId="0" applyFont="1" applyFill="1" applyBorder="1" applyAlignment="1"/>
    <xf numFmtId="0" fontId="5" fillId="4" borderId="15" xfId="0" applyFont="1" applyFill="1" applyBorder="1" applyAlignment="1">
      <alignment horizontal="center"/>
    </xf>
    <xf numFmtId="49" fontId="4" fillId="3" borderId="15" xfId="0" applyNumberFormat="1" applyFont="1" applyFill="1" applyBorder="1" applyAlignment="1">
      <alignment horizontal="left" wrapText="1"/>
    </xf>
    <xf numFmtId="49" fontId="4" fillId="3" borderId="15" xfId="0" applyNumberFormat="1" applyFont="1" applyFill="1" applyBorder="1" applyAlignment="1">
      <alignment horizontal="left" vertical="center"/>
    </xf>
    <xf numFmtId="2" fontId="4" fillId="3" borderId="3" xfId="0" applyNumberFormat="1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2" fontId="4" fillId="3" borderId="12" xfId="0" applyNumberFormat="1" applyFont="1" applyFill="1" applyBorder="1" applyAlignment="1">
      <alignment horizontal="center" vertical="center"/>
    </xf>
    <xf numFmtId="2" fontId="4" fillId="3" borderId="13" xfId="0" applyNumberFormat="1" applyFont="1" applyFill="1" applyBorder="1" applyAlignment="1">
      <alignment horizontal="center" vertical="center"/>
    </xf>
    <xf numFmtId="2" fontId="4" fillId="3" borderId="14" xfId="0" applyNumberFormat="1" applyFont="1" applyFill="1" applyBorder="1" applyAlignment="1">
      <alignment horizontal="center" vertical="center"/>
    </xf>
    <xf numFmtId="0" fontId="4" fillId="4" borderId="3" xfId="0" applyFont="1" applyFill="1" applyBorder="1" applyAlignment="1">
      <alignment horizontal="left" vertical="center"/>
    </xf>
    <xf numFmtId="2" fontId="4" fillId="4" borderId="15" xfId="0" applyNumberFormat="1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center" vertical="center"/>
    </xf>
    <xf numFmtId="0" fontId="4" fillId="4" borderId="15" xfId="0" applyNumberFormat="1" applyFont="1" applyFill="1" applyBorder="1" applyAlignment="1">
      <alignment horizontal="center" vertical="center"/>
    </xf>
    <xf numFmtId="0" fontId="4" fillId="4" borderId="15" xfId="0" applyFont="1" applyFill="1" applyBorder="1" applyAlignment="1">
      <alignment horizontal="center" vertical="center"/>
    </xf>
    <xf numFmtId="0" fontId="4" fillId="4" borderId="18" xfId="0" applyFont="1" applyFill="1" applyBorder="1" applyAlignment="1">
      <alignment horizontal="left"/>
    </xf>
    <xf numFmtId="2" fontId="4" fillId="4" borderId="19" xfId="0" applyNumberFormat="1" applyFont="1" applyFill="1" applyBorder="1" applyAlignment="1">
      <alignment horizontal="center" wrapText="1"/>
    </xf>
    <xf numFmtId="169" fontId="4" fillId="4" borderId="19" xfId="0" applyNumberFormat="1" applyFont="1" applyFill="1" applyBorder="1" applyAlignment="1">
      <alignment horizontal="center"/>
    </xf>
    <xf numFmtId="164" fontId="4" fillId="4" borderId="19" xfId="0" applyNumberFormat="1" applyFont="1" applyFill="1" applyBorder="1" applyAlignment="1">
      <alignment horizontal="center" wrapText="1"/>
    </xf>
    <xf numFmtId="165" fontId="4" fillId="4" borderId="19" xfId="0" applyNumberFormat="1" applyFont="1" applyFill="1" applyBorder="1" applyAlignment="1">
      <alignment horizontal="center" wrapText="1"/>
    </xf>
    <xf numFmtId="1" fontId="4" fillId="4" borderId="19" xfId="0" applyNumberFormat="1" applyFont="1" applyFill="1" applyBorder="1" applyAlignment="1">
      <alignment horizontal="center" wrapText="1"/>
    </xf>
    <xf numFmtId="2" fontId="4" fillId="4" borderId="3" xfId="0" applyNumberFormat="1" applyFont="1" applyFill="1" applyBorder="1" applyAlignment="1">
      <alignment horizontal="center" wrapText="1"/>
    </xf>
    <xf numFmtId="169" fontId="4" fillId="4" borderId="3" xfId="0" applyNumberFormat="1" applyFont="1" applyFill="1" applyBorder="1" applyAlignment="1">
      <alignment horizontal="center"/>
    </xf>
    <xf numFmtId="164" fontId="4" fillId="4" borderId="3" xfId="0" applyNumberFormat="1" applyFont="1" applyFill="1" applyBorder="1" applyAlignment="1">
      <alignment horizontal="center" wrapText="1"/>
    </xf>
    <xf numFmtId="49" fontId="4" fillId="3" borderId="23" xfId="0" applyNumberFormat="1" applyFont="1" applyFill="1" applyBorder="1" applyAlignment="1">
      <alignment horizontal="left" wrapText="1"/>
    </xf>
    <xf numFmtId="49" fontId="4" fillId="4" borderId="23" xfId="0" applyNumberFormat="1" applyFont="1" applyFill="1" applyBorder="1" applyAlignment="1">
      <alignment horizontal="center"/>
    </xf>
    <xf numFmtId="0" fontId="4" fillId="4" borderId="24" xfId="0" applyFont="1" applyFill="1" applyBorder="1" applyAlignment="1">
      <alignment horizontal="center"/>
    </xf>
    <xf numFmtId="2" fontId="4" fillId="4" borderId="23" xfId="0" applyNumberFormat="1" applyFont="1" applyFill="1" applyBorder="1" applyAlignment="1">
      <alignment horizontal="center" wrapText="1"/>
    </xf>
    <xf numFmtId="169" fontId="4" fillId="4" borderId="23" xfId="0" applyNumberFormat="1" applyFont="1" applyFill="1" applyBorder="1" applyAlignment="1">
      <alignment horizontal="center"/>
    </xf>
    <xf numFmtId="164" fontId="4" fillId="4" borderId="23" xfId="0" applyNumberFormat="1" applyFont="1" applyFill="1" applyBorder="1" applyAlignment="1">
      <alignment horizontal="center" wrapText="1"/>
    </xf>
    <xf numFmtId="165" fontId="4" fillId="4" borderId="23" xfId="0" applyNumberFormat="1" applyFont="1" applyFill="1" applyBorder="1" applyAlignment="1">
      <alignment horizontal="center" wrapText="1"/>
    </xf>
    <xf numFmtId="1" fontId="4" fillId="4" borderId="23" xfId="0" applyNumberFormat="1" applyFont="1" applyFill="1" applyBorder="1" applyAlignment="1">
      <alignment horizontal="center" wrapText="1"/>
    </xf>
    <xf numFmtId="164" fontId="4" fillId="3" borderId="3" xfId="0" applyNumberFormat="1" applyFont="1" applyFill="1" applyBorder="1" applyAlignment="1">
      <alignment horizontal="center"/>
    </xf>
    <xf numFmtId="0" fontId="4" fillId="3" borderId="3" xfId="0" applyFont="1" applyFill="1" applyBorder="1" applyAlignment="1"/>
    <xf numFmtId="49" fontId="4" fillId="5" borderId="15" xfId="0" applyNumberFormat="1" applyFont="1" applyFill="1" applyBorder="1" applyAlignment="1">
      <alignment horizontal="left"/>
    </xf>
    <xf numFmtId="49" fontId="4" fillId="5" borderId="15" xfId="0" applyNumberFormat="1" applyFont="1" applyFill="1" applyBorder="1" applyAlignment="1"/>
    <xf numFmtId="0" fontId="4" fillId="5" borderId="15" xfId="0" applyNumberFormat="1" applyFont="1" applyFill="1" applyBorder="1" applyAlignment="1">
      <alignment horizontal="left"/>
    </xf>
    <xf numFmtId="0" fontId="4" fillId="4" borderId="15" xfId="0" applyNumberFormat="1" applyFont="1" applyFill="1" applyBorder="1" applyAlignment="1">
      <alignment horizontal="left"/>
    </xf>
    <xf numFmtId="1" fontId="4" fillId="3" borderId="3" xfId="0" applyNumberFormat="1" applyFont="1" applyFill="1" applyBorder="1" applyAlignment="1">
      <alignment horizontal="center"/>
    </xf>
    <xf numFmtId="49" fontId="4" fillId="4" borderId="15" xfId="0" applyNumberFormat="1" applyFont="1" applyFill="1" applyBorder="1" applyAlignment="1">
      <alignment horizontal="center" wrapText="1"/>
    </xf>
    <xf numFmtId="169" fontId="4" fillId="4" borderId="15" xfId="0" applyNumberFormat="1" applyFont="1" applyFill="1" applyBorder="1" applyAlignment="1">
      <alignment horizontal="left"/>
    </xf>
    <xf numFmtId="170" fontId="4" fillId="4" borderId="15" xfId="0" applyNumberFormat="1" applyFont="1" applyFill="1" applyBorder="1" applyAlignment="1">
      <alignment horizontal="center"/>
    </xf>
    <xf numFmtId="170" fontId="4" fillId="4" borderId="16" xfId="0" applyNumberFormat="1" applyFont="1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49" fontId="4" fillId="4" borderId="16" xfId="0" applyNumberFormat="1" applyFont="1" applyFill="1" applyBorder="1" applyAlignment="1">
      <alignment horizontal="center"/>
    </xf>
    <xf numFmtId="0" fontId="6" fillId="4" borderId="15" xfId="0" applyFont="1" applyFill="1" applyBorder="1" applyAlignment="1">
      <alignment horizontal="center"/>
    </xf>
    <xf numFmtId="0" fontId="4" fillId="4" borderId="15" xfId="0" applyNumberFormat="1" applyFont="1" applyFill="1" applyBorder="1" applyAlignment="1">
      <alignment horizontal="center" wrapText="1"/>
    </xf>
    <xf numFmtId="0" fontId="0" fillId="0" borderId="0" xfId="0" applyNumberFormat="1" applyFont="1" applyFill="1" applyAlignment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015E88B1"/>
      <rgbColor rgb="01EEF3F4"/>
      <rgbColor rgb="FF0000FF"/>
      <rgbColor rgb="FFBDC0BF"/>
      <rgbColor rgb="FFAAAAAA"/>
      <rgbColor rgb="FFA7A7A7"/>
      <rgbColor rgb="FFDDDDDD"/>
      <rgbColor rgb="FFFFFFFF"/>
      <rgbColor rgb="FFB2A1C7"/>
      <rgbColor rgb="FFDAEEF3"/>
      <rgbColor rgb="FFEAF1DD"/>
      <rgbColor rgb="FFFDE9D9"/>
      <rgbColor rgb="FFFF0000"/>
      <rgbColor rgb="FFDBDBDB"/>
      <rgbColor rgb="FF7F7F7F"/>
      <rgbColor rgb="FFA5A5A5"/>
      <rgbColor rgb="FF3F3F3F"/>
      <rgbColor rgb="FF878787"/>
      <rgbColor rgb="FF4A7DBB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Tema de 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Tema de Offic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Tema de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9" tIns="45719" rIns="45719" bIns="45719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F423"/>
  <sheetViews>
    <sheetView showGridLines="0" tabSelected="1" workbookViewId="0">
      <pane xSplit="1" ySplit="1" topLeftCell="M2" activePane="bottomRight" state="frozen"/>
      <selection pane="topRight"/>
      <selection pane="bottomLeft"/>
      <selection pane="bottomRight" activeCell="DH10" sqref="DH10"/>
    </sheetView>
  </sheetViews>
  <sheetFormatPr baseColWidth="10" defaultColWidth="11.5" defaultRowHeight="15" customHeight="1" x14ac:dyDescent="0.2"/>
  <cols>
    <col min="1" max="1" width="11" style="1" customWidth="1"/>
    <col min="2" max="2" width="11.6640625" style="1" bestFit="1" customWidth="1"/>
    <col min="3" max="8" width="14.1640625" style="1" customWidth="1"/>
    <col min="9" max="9" width="4.83203125" style="1" bestFit="1" customWidth="1"/>
    <col min="10" max="10" width="17.6640625" style="168" bestFit="1" customWidth="1"/>
    <col min="11" max="12" width="21.5" style="1" customWidth="1"/>
    <col min="13" max="15" width="17.83203125" style="1" customWidth="1"/>
    <col min="16" max="16" width="47.6640625" style="1" bestFit="1" customWidth="1"/>
    <col min="17" max="17" width="5.33203125" style="1" bestFit="1" customWidth="1"/>
    <col min="18" max="18" width="3.6640625" style="1" customWidth="1"/>
    <col min="19" max="19" width="4.33203125" style="1" customWidth="1"/>
    <col min="20" max="20" width="4.5" style="1" bestFit="1" customWidth="1"/>
    <col min="21" max="21" width="4.6640625" style="1" customWidth="1"/>
    <col min="22" max="22" width="5" style="1" customWidth="1"/>
    <col min="23" max="23" width="4.33203125" style="1" customWidth="1"/>
    <col min="24" max="24" width="4" style="1" customWidth="1"/>
    <col min="25" max="25" width="5.33203125" style="1" bestFit="1" customWidth="1"/>
    <col min="26" max="26" width="4.83203125" style="1" bestFit="1" customWidth="1"/>
    <col min="27" max="27" width="4.6640625" style="1" customWidth="1"/>
    <col min="28" max="29" width="5.1640625" style="1" customWidth="1"/>
    <col min="30" max="30" width="7.33203125" style="1" bestFit="1" customWidth="1"/>
    <col min="31" max="31" width="5" style="1" customWidth="1"/>
    <col min="32" max="32" width="5.33203125" style="1" bestFit="1" customWidth="1"/>
    <col min="33" max="33" width="8.1640625" style="1" customWidth="1"/>
    <col min="34" max="35" width="6.83203125" style="1" customWidth="1"/>
    <col min="36" max="36" width="5.33203125" style="1" customWidth="1"/>
    <col min="37" max="37" width="5.6640625" style="1" customWidth="1"/>
    <col min="38" max="38" width="6.1640625" style="1" customWidth="1"/>
    <col min="39" max="40" width="6" style="1" customWidth="1"/>
    <col min="41" max="41" width="5.33203125" style="1" customWidth="1"/>
    <col min="42" max="42" width="6.1640625" style="1" customWidth="1"/>
    <col min="43" max="43" width="6" style="1" customWidth="1"/>
    <col min="44" max="44" width="6.1640625" style="1" customWidth="1"/>
    <col min="45" max="45" width="6.33203125" style="1" customWidth="1"/>
    <col min="46" max="46" width="5.6640625" style="1" customWidth="1"/>
    <col min="47" max="48" width="5.83203125" style="1" customWidth="1"/>
    <col min="49" max="49" width="5.33203125" style="1" customWidth="1"/>
    <col min="50" max="58" width="6.1640625" style="1" customWidth="1"/>
    <col min="59" max="59" width="4.33203125" style="1" hidden="1" customWidth="1"/>
    <col min="60" max="60" width="5.1640625" style="1" hidden="1" customWidth="1"/>
    <col min="61" max="61" width="5.83203125" style="1" hidden="1" customWidth="1"/>
    <col min="62" max="62" width="4.1640625" style="1" hidden="1" customWidth="1"/>
    <col min="63" max="64" width="5.1640625" style="1" hidden="1" customWidth="1"/>
    <col min="65" max="66" width="5.6640625" style="1" hidden="1" customWidth="1"/>
    <col min="67" max="67" width="6.5" style="1" hidden="1" customWidth="1"/>
    <col min="68" max="68" width="4.33203125" style="1" hidden="1" customWidth="1"/>
    <col min="69" max="69" width="3.5" style="1" hidden="1" customWidth="1"/>
    <col min="70" max="70" width="4.6640625" style="1" hidden="1" customWidth="1"/>
    <col min="71" max="71" width="3.5" style="1" hidden="1" customWidth="1"/>
    <col min="72" max="72" width="4.33203125" style="1" hidden="1" customWidth="1"/>
    <col min="73" max="73" width="5.6640625" style="1" hidden="1" customWidth="1"/>
    <col min="74" max="74" width="4.83203125" style="1" hidden="1" customWidth="1"/>
    <col min="75" max="75" width="4.33203125" style="1" hidden="1" customWidth="1"/>
    <col min="76" max="76" width="5.6640625" style="1" hidden="1" customWidth="1"/>
    <col min="77" max="77" width="4.83203125" style="1" hidden="1" customWidth="1"/>
    <col min="78" max="78" width="5.6640625" style="1" hidden="1" customWidth="1"/>
    <col min="79" max="79" width="4.83203125" style="1" hidden="1" customWidth="1"/>
    <col min="80" max="80" width="3.6640625" style="1" hidden="1" customWidth="1"/>
    <col min="81" max="81" width="5.1640625" style="1" hidden="1" customWidth="1"/>
    <col min="82" max="83" width="4.33203125" style="1" hidden="1" customWidth="1"/>
    <col min="84" max="85" width="4.83203125" style="1" hidden="1" customWidth="1"/>
    <col min="86" max="86" width="4" style="1" hidden="1" customWidth="1"/>
    <col min="87" max="87" width="4.83203125" style="1" hidden="1" customWidth="1"/>
    <col min="88" max="97" width="4" style="1" hidden="1" customWidth="1"/>
    <col min="98" max="99" width="7.33203125" style="1" hidden="1" customWidth="1"/>
    <col min="100" max="100" width="2.6640625" style="1" hidden="1" customWidth="1"/>
    <col min="101" max="101" width="10.6640625" style="1" hidden="1" customWidth="1"/>
    <col min="102" max="102" width="2.83203125" style="1" hidden="1" customWidth="1"/>
    <col min="103" max="103" width="3.83203125" style="1" hidden="1" customWidth="1"/>
    <col min="104" max="104" width="7.1640625" style="1" hidden="1" customWidth="1"/>
    <col min="105" max="105" width="10.6640625" style="1" hidden="1" customWidth="1"/>
    <col min="106" max="106" width="10.6640625" style="1" customWidth="1"/>
    <col min="107" max="107" width="7.33203125" style="1" bestFit="1" customWidth="1"/>
    <col min="108" max="108" width="11.83203125" style="1" customWidth="1"/>
    <col min="109" max="109" width="19.83203125" style="1" customWidth="1"/>
    <col min="110" max="110" width="22.6640625" style="1" customWidth="1"/>
    <col min="111" max="111" width="9" style="1" customWidth="1"/>
    <col min="112" max="113" width="11.6640625" style="1" customWidth="1"/>
    <col min="114" max="114" width="7.6640625" style="1" customWidth="1"/>
    <col min="115" max="115" width="16.83203125" style="1" customWidth="1"/>
    <col min="116" max="116" width="10.1640625" style="1" customWidth="1"/>
    <col min="117" max="117" width="1.83203125" style="1" customWidth="1"/>
    <col min="118" max="118" width="5.6640625" style="1" hidden="1" customWidth="1"/>
    <col min="119" max="119" width="7.33203125" style="1" hidden="1" customWidth="1"/>
    <col min="120" max="122" width="5.6640625" style="1" hidden="1" customWidth="1"/>
    <col min="123" max="123" width="9" style="1" hidden="1" customWidth="1"/>
    <col min="124" max="125" width="5.6640625" style="1" hidden="1" customWidth="1"/>
    <col min="126" max="131" width="7.33203125" style="1" hidden="1" customWidth="1"/>
    <col min="132" max="132" width="6.5" style="1" hidden="1" customWidth="1"/>
    <col min="133" max="135" width="7.33203125" style="1" hidden="1" customWidth="1"/>
    <col min="136" max="136" width="9.6640625" style="1" hidden="1" customWidth="1"/>
    <col min="137" max="137" width="11.5" style="1" customWidth="1"/>
    <col min="138" max="16384" width="11.5" style="1"/>
  </cols>
  <sheetData>
    <row r="1" spans="1:136" ht="17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  <c r="BB1" s="3" t="s">
        <v>53</v>
      </c>
      <c r="BC1" s="3" t="s">
        <v>54</v>
      </c>
      <c r="BD1" s="3" t="s">
        <v>55</v>
      </c>
      <c r="BE1" s="3" t="s">
        <v>56</v>
      </c>
      <c r="BF1" s="4" t="s">
        <v>57</v>
      </c>
      <c r="BG1" s="5" t="s">
        <v>58</v>
      </c>
      <c r="BH1" s="5" t="s">
        <v>59</v>
      </c>
      <c r="BI1" s="5" t="s">
        <v>60</v>
      </c>
      <c r="BJ1" s="5" t="s">
        <v>61</v>
      </c>
      <c r="BK1" s="5" t="s">
        <v>62</v>
      </c>
      <c r="BL1" s="5" t="s">
        <v>63</v>
      </c>
      <c r="BM1" s="5" t="s">
        <v>64</v>
      </c>
      <c r="BN1" s="5" t="s">
        <v>65</v>
      </c>
      <c r="BO1" s="5" t="s">
        <v>66</v>
      </c>
      <c r="BP1" s="5" t="s">
        <v>67</v>
      </c>
      <c r="BQ1" s="5" t="s">
        <v>68</v>
      </c>
      <c r="BR1" s="5" t="s">
        <v>69</v>
      </c>
      <c r="BS1" s="5" t="s">
        <v>70</v>
      </c>
      <c r="BT1" s="5" t="s">
        <v>71</v>
      </c>
      <c r="BU1" s="5" t="s">
        <v>72</v>
      </c>
      <c r="BV1" s="5" t="s">
        <v>73</v>
      </c>
      <c r="BW1" s="5" t="s">
        <v>74</v>
      </c>
      <c r="BX1" s="5" t="s">
        <v>75</v>
      </c>
      <c r="BY1" s="5" t="s">
        <v>76</v>
      </c>
      <c r="BZ1" s="5" t="s">
        <v>77</v>
      </c>
      <c r="CA1" s="5" t="s">
        <v>78</v>
      </c>
      <c r="CB1" s="5" t="s">
        <v>79</v>
      </c>
      <c r="CC1" s="5" t="s">
        <v>80</v>
      </c>
      <c r="CD1" s="5" t="s">
        <v>81</v>
      </c>
      <c r="CE1" s="5" t="s">
        <v>82</v>
      </c>
      <c r="CF1" s="5" t="s">
        <v>83</v>
      </c>
      <c r="CG1" s="5" t="s">
        <v>84</v>
      </c>
      <c r="CH1" s="5" t="s">
        <v>85</v>
      </c>
      <c r="CI1" s="5" t="s">
        <v>86</v>
      </c>
      <c r="CJ1" s="5" t="s">
        <v>87</v>
      </c>
      <c r="CK1" s="5" t="s">
        <v>88</v>
      </c>
      <c r="CL1" s="5" t="s">
        <v>89</v>
      </c>
      <c r="CM1" s="5" t="s">
        <v>90</v>
      </c>
      <c r="CN1" s="5" t="s">
        <v>91</v>
      </c>
      <c r="CO1" s="5" t="s">
        <v>92</v>
      </c>
      <c r="CP1" s="5" t="s">
        <v>93</v>
      </c>
      <c r="CQ1" s="5" t="s">
        <v>94</v>
      </c>
      <c r="CR1" s="5" t="s">
        <v>95</v>
      </c>
      <c r="CS1" s="5" t="s">
        <v>96</v>
      </c>
      <c r="CT1" s="6" t="s">
        <v>97</v>
      </c>
      <c r="CU1" s="6" t="s">
        <v>98</v>
      </c>
      <c r="CV1" s="7"/>
      <c r="CW1" s="3" t="s">
        <v>99</v>
      </c>
      <c r="CX1" s="3" t="s">
        <v>100</v>
      </c>
      <c r="CY1" s="3" t="s">
        <v>101</v>
      </c>
      <c r="CZ1" s="8"/>
      <c r="DA1" s="3" t="s">
        <v>102</v>
      </c>
      <c r="DB1" s="3" t="s">
        <v>103</v>
      </c>
      <c r="DC1" s="3" t="s">
        <v>104</v>
      </c>
      <c r="DD1" s="3" t="s">
        <v>105</v>
      </c>
      <c r="DE1" s="3" t="s">
        <v>106</v>
      </c>
      <c r="DF1" s="3" t="s">
        <v>107</v>
      </c>
      <c r="DG1" s="3" t="s">
        <v>108</v>
      </c>
      <c r="DH1" s="3" t="s">
        <v>109</v>
      </c>
      <c r="DI1" s="3" t="s">
        <v>110</v>
      </c>
      <c r="DJ1" s="3" t="s">
        <v>111</v>
      </c>
      <c r="DK1" s="3" t="s">
        <v>112</v>
      </c>
      <c r="DL1" s="3" t="s">
        <v>113</v>
      </c>
      <c r="DM1" s="9"/>
      <c r="DN1" s="3" t="s">
        <v>114</v>
      </c>
      <c r="DO1" s="3" t="s">
        <v>64</v>
      </c>
      <c r="DP1" s="3" t="s">
        <v>115</v>
      </c>
      <c r="DQ1" s="3" t="s">
        <v>116</v>
      </c>
      <c r="DR1" s="3" t="s">
        <v>117</v>
      </c>
      <c r="DS1" s="3" t="s">
        <v>118</v>
      </c>
      <c r="DT1" s="3" t="s">
        <v>60</v>
      </c>
      <c r="DU1" s="3" t="s">
        <v>119</v>
      </c>
      <c r="DV1" s="3" t="s">
        <v>120</v>
      </c>
      <c r="DW1" s="4" t="s">
        <v>121</v>
      </c>
      <c r="DX1" s="10" t="s">
        <v>59</v>
      </c>
      <c r="DY1" s="10" t="s">
        <v>58</v>
      </c>
      <c r="DZ1" s="11" t="s">
        <v>66</v>
      </c>
      <c r="EA1" s="3" t="s">
        <v>69</v>
      </c>
      <c r="EB1" s="3" t="s">
        <v>122</v>
      </c>
      <c r="EC1" s="3" t="s">
        <v>123</v>
      </c>
      <c r="ED1" s="3" t="s">
        <v>124</v>
      </c>
      <c r="EE1" s="3" t="s">
        <v>125</v>
      </c>
      <c r="EF1" s="3" t="s">
        <v>126</v>
      </c>
    </row>
    <row r="2" spans="1:136" ht="14" customHeight="1" x14ac:dyDescent="0.2">
      <c r="A2" s="12" t="s">
        <v>127</v>
      </c>
      <c r="B2" s="13" t="s">
        <v>128</v>
      </c>
      <c r="C2" s="14"/>
      <c r="D2" s="14"/>
      <c r="E2" s="14"/>
      <c r="F2" s="14"/>
      <c r="G2" s="14"/>
      <c r="H2" s="14"/>
      <c r="I2" s="14"/>
      <c r="J2" s="78" t="s">
        <v>129</v>
      </c>
      <c r="K2" s="15" t="s">
        <v>130</v>
      </c>
      <c r="L2" s="16"/>
      <c r="M2" s="17"/>
      <c r="N2" s="17"/>
      <c r="O2" s="16" t="s">
        <v>131</v>
      </c>
      <c r="P2" s="16"/>
      <c r="Q2" s="18">
        <f>41.6</f>
        <v>41.6</v>
      </c>
      <c r="R2" s="18">
        <v>0.28000000000000003</v>
      </c>
      <c r="S2" s="18">
        <v>3.72</v>
      </c>
      <c r="T2" s="18"/>
      <c r="U2" s="18"/>
      <c r="V2" s="18">
        <v>8.01</v>
      </c>
      <c r="W2" s="18"/>
      <c r="X2" s="18">
        <v>0.09</v>
      </c>
      <c r="Y2" s="18">
        <v>24.37</v>
      </c>
      <c r="Z2" s="18">
        <v>12.85</v>
      </c>
      <c r="AA2" s="19" t="s">
        <v>132</v>
      </c>
      <c r="AB2" s="19" t="s">
        <v>132</v>
      </c>
      <c r="AC2" s="18">
        <v>0.03</v>
      </c>
      <c r="AD2" s="46">
        <f t="shared" ref="AD2:AD65" si="0">IF(ISNUMBER(AL2)=FALSE,0,1.2725*AL2/10000)</f>
        <v>0</v>
      </c>
      <c r="AE2" s="46">
        <f t="shared" ref="AE2:AE65" si="1">IF(ISNUMBER(AM2)=FALSE,0,1.4615*AM2/10000)</f>
        <v>0</v>
      </c>
      <c r="AF2" s="18">
        <v>5.2</v>
      </c>
      <c r="AG2" s="18">
        <f>Q2+R2+S2+T2+U2+X2+Y2+Z2+AD2+AE2</f>
        <v>82.91</v>
      </c>
      <c r="AH2" s="20">
        <f>U2*100/AG2</f>
        <v>0</v>
      </c>
      <c r="AI2" s="21">
        <f t="shared" ref="AI2:AI65" si="2">Y2/Q2</f>
        <v>0.58581730769230766</v>
      </c>
      <c r="AJ2" s="22">
        <f>T2*100/AG2</f>
        <v>0</v>
      </c>
      <c r="AK2" s="18">
        <f>Y2*100/AG2</f>
        <v>29.393318055723075</v>
      </c>
      <c r="AL2" s="23"/>
      <c r="AM2" s="23"/>
      <c r="AN2" s="23"/>
      <c r="AO2" s="23"/>
      <c r="AP2" s="23"/>
      <c r="AQ2" s="23"/>
      <c r="AR2" s="23"/>
      <c r="AS2" s="23"/>
      <c r="AT2" s="23"/>
      <c r="AU2" s="23"/>
      <c r="AV2" s="24">
        <v>13.3</v>
      </c>
      <c r="AW2" s="23"/>
      <c r="AX2" s="23"/>
      <c r="AY2" s="23"/>
      <c r="AZ2" s="23"/>
      <c r="BA2" s="23"/>
      <c r="BB2" s="23"/>
      <c r="BC2" s="23"/>
      <c r="BD2" s="23"/>
      <c r="BE2" s="23"/>
      <c r="BF2" s="25"/>
      <c r="BG2" s="26"/>
      <c r="BH2" s="26"/>
      <c r="BI2" s="26"/>
      <c r="BJ2" s="26"/>
      <c r="BK2" s="26"/>
      <c r="BL2" s="26"/>
      <c r="BM2" s="26"/>
      <c r="BN2" s="26"/>
      <c r="BO2" s="26"/>
      <c r="BP2" s="26"/>
      <c r="BQ2" s="27"/>
      <c r="BR2" s="27"/>
      <c r="BS2" s="27"/>
      <c r="BT2" s="26"/>
      <c r="BU2" s="26"/>
      <c r="BV2" s="26"/>
      <c r="BW2" s="26"/>
      <c r="BX2" s="26"/>
      <c r="BY2" s="26"/>
      <c r="BZ2" s="26"/>
      <c r="CA2" s="26"/>
      <c r="CB2" s="26"/>
      <c r="CC2" s="26"/>
      <c r="CD2" s="26"/>
      <c r="CE2" s="26"/>
      <c r="CF2" s="26"/>
      <c r="CG2" s="26"/>
      <c r="CH2" s="26"/>
      <c r="CI2" s="26"/>
      <c r="CJ2" s="26"/>
      <c r="CK2" s="26"/>
      <c r="CL2" s="26"/>
      <c r="CM2" s="26"/>
      <c r="CN2" s="26"/>
      <c r="CO2" s="26"/>
      <c r="CP2" s="26"/>
      <c r="CQ2" s="26"/>
      <c r="CR2" s="26"/>
      <c r="CS2" s="28"/>
      <c r="CT2" s="29"/>
      <c r="CU2" s="30"/>
      <c r="CV2" s="31"/>
      <c r="CW2" s="23"/>
      <c r="CX2" s="23"/>
      <c r="CY2" s="23"/>
      <c r="CZ2" s="23"/>
      <c r="DA2" s="23"/>
      <c r="DB2" s="23"/>
      <c r="DC2" s="32">
        <f>DB2*(12/(12+2*16))</f>
        <v>0</v>
      </c>
      <c r="DD2" s="33">
        <f>DC2*10000</f>
        <v>0</v>
      </c>
      <c r="DE2" s="23"/>
      <c r="DF2" s="23"/>
      <c r="DG2" s="23"/>
      <c r="DH2" s="23"/>
      <c r="DI2" s="23"/>
      <c r="DJ2" s="23"/>
      <c r="DK2" s="23"/>
      <c r="DL2" s="18"/>
      <c r="DM2" s="23"/>
      <c r="DN2" s="34">
        <f t="shared" ref="DN2:DN65" si="3">Q2/60.08</f>
        <v>0.69241011984021306</v>
      </c>
      <c r="DO2" s="34">
        <f t="shared" ref="DO2:DO13" si="4">R2/79.88</f>
        <v>3.5052578868302459E-3</v>
      </c>
      <c r="DP2" s="34">
        <f t="shared" ref="DP2:DP65" si="5">2*S2/101.96</f>
        <v>7.296979207532367E-2</v>
      </c>
      <c r="DQ2" s="34">
        <f t="shared" ref="DQ2:DQ65" si="6">T2/71.85</f>
        <v>0</v>
      </c>
      <c r="DR2" s="34">
        <f t="shared" ref="DR2:DR65" si="7">2*U2/159.69</f>
        <v>0</v>
      </c>
      <c r="DS2" s="34">
        <f t="shared" ref="DS2:DS65" si="8">W2/71.85</f>
        <v>0</v>
      </c>
      <c r="DT2" s="34">
        <f t="shared" ref="DT2:DT65" si="9">X2/70.94</f>
        <v>1.268677755850014E-3</v>
      </c>
      <c r="DU2" s="34">
        <f t="shared" ref="DU2:DU65" si="10">Y2/40.3</f>
        <v>0.60471464019851129</v>
      </c>
      <c r="DV2" s="35">
        <f t="shared" ref="DV2:DV65" si="11">Z2/56.08</f>
        <v>0.22913694721825964</v>
      </c>
      <c r="DW2" s="55">
        <f>IF(ISNUMBER(AA2)=FALSE,0,AA2/61.9789*2)</f>
        <v>0</v>
      </c>
      <c r="DX2" s="55">
        <f>IF(ISNUMBER(AB2)=FALSE,0,AB2/94.2*2)</f>
        <v>0</v>
      </c>
      <c r="DY2" s="55">
        <f>IF(ISNUMBER(AC2)=FALSE,0,AC2/141.9445*2)</f>
        <v>4.2270042164367058E-4</v>
      </c>
      <c r="DZ2" s="58">
        <f t="shared" ref="DZ2:DZ52" si="12">IF(ISNUMBER(AD2)=FALSE,0,AD2/74.69)</f>
        <v>0</v>
      </c>
      <c r="EA2" s="56">
        <f t="shared" ref="EA2:EA52" si="13">IF(ISNUMBER(AE2)=FALSE,0,2*AE2/151.99)</f>
        <v>0</v>
      </c>
      <c r="EB2" s="35">
        <f t="shared" ref="EB2:EB65" si="14">AF2/18.015</f>
        <v>0.28864834859839023</v>
      </c>
      <c r="EC2" s="36">
        <f t="shared" ref="EC2:EC65" si="15">DD2/12.011/10000</f>
        <v>0</v>
      </c>
      <c r="ED2" s="36">
        <f t="shared" ref="ED2:ED65" si="16">DI2/32.06/2/10000</f>
        <v>0</v>
      </c>
      <c r="EE2" s="37">
        <f t="shared" ref="EE2:EE65" si="17">DN2+DP2*3/4+DQ2/2+DR2*3/4+DU2/2+DV2/2+EC2+EB2/2-ED2</f>
        <v>1.3083874319042865</v>
      </c>
      <c r="EF2" s="60" t="str">
        <f>IF(DR2=0,"",DR2/DS2)</f>
        <v/>
      </c>
    </row>
    <row r="3" spans="1:136" ht="14" customHeight="1" x14ac:dyDescent="0.2">
      <c r="A3" s="38" t="s">
        <v>133</v>
      </c>
      <c r="B3" s="39" t="s">
        <v>128</v>
      </c>
      <c r="C3" s="40"/>
      <c r="D3" s="40"/>
      <c r="E3" s="40"/>
      <c r="F3" s="40"/>
      <c r="G3" s="40"/>
      <c r="H3" s="40"/>
      <c r="I3" s="40"/>
      <c r="J3" s="78" t="s">
        <v>134</v>
      </c>
      <c r="K3" s="41" t="s">
        <v>135</v>
      </c>
      <c r="L3" s="42" t="s">
        <v>136</v>
      </c>
      <c r="M3" s="43"/>
      <c r="N3" s="43"/>
      <c r="O3" s="42" t="s">
        <v>137</v>
      </c>
      <c r="P3" s="42" t="s">
        <v>138</v>
      </c>
      <c r="Q3" s="44">
        <v>41.36</v>
      </c>
      <c r="R3" s="44">
        <v>0.02</v>
      </c>
      <c r="S3" s="44">
        <v>1.1000000000000001</v>
      </c>
      <c r="T3" s="44"/>
      <c r="U3" s="44"/>
      <c r="V3" s="44">
        <v>8.51</v>
      </c>
      <c r="W3" s="44">
        <f t="shared" ref="W3:W39" si="18">0.8998*V3</f>
        <v>7.6572979999999999</v>
      </c>
      <c r="X3" s="44">
        <v>0.12</v>
      </c>
      <c r="Y3" s="44">
        <v>41.32</v>
      </c>
      <c r="Z3" s="44">
        <v>0.04</v>
      </c>
      <c r="AA3" s="44">
        <v>0.05</v>
      </c>
      <c r="AB3" s="45" t="s">
        <v>139</v>
      </c>
      <c r="AC3" s="44">
        <v>0.01</v>
      </c>
      <c r="AD3" s="46">
        <f t="shared" si="0"/>
        <v>0.26607975</v>
      </c>
      <c r="AE3" s="46">
        <f t="shared" si="1"/>
        <v>0.37414400000000003</v>
      </c>
      <c r="AF3" s="44">
        <v>7.43</v>
      </c>
      <c r="AG3" s="44"/>
      <c r="AH3" s="47"/>
      <c r="AI3" s="48">
        <f t="shared" si="2"/>
        <v>0.99903288201160545</v>
      </c>
      <c r="AJ3" s="49"/>
      <c r="AK3" s="44"/>
      <c r="AL3" s="50">
        <v>2091</v>
      </c>
      <c r="AM3" s="50">
        <v>2560</v>
      </c>
      <c r="AN3" s="50">
        <v>6</v>
      </c>
      <c r="AO3" s="50">
        <v>36</v>
      </c>
      <c r="AP3" s="50">
        <v>4</v>
      </c>
      <c r="AQ3" s="50">
        <v>74</v>
      </c>
      <c r="AR3" s="50">
        <v>115</v>
      </c>
      <c r="AS3" s="50">
        <v>793</v>
      </c>
      <c r="AT3" s="50">
        <v>132</v>
      </c>
      <c r="AU3" s="50"/>
      <c r="AV3" s="50"/>
      <c r="AW3" s="50"/>
      <c r="AX3" s="50"/>
      <c r="AY3" s="50"/>
      <c r="AZ3" s="50"/>
      <c r="BA3" s="50"/>
      <c r="BB3" s="50"/>
      <c r="BC3" s="50"/>
      <c r="BD3" s="50"/>
      <c r="BE3" s="50"/>
      <c r="BF3" s="51"/>
      <c r="BG3" s="26"/>
      <c r="BH3" s="26"/>
      <c r="BI3" s="26"/>
      <c r="BJ3" s="26"/>
      <c r="BK3" s="26">
        <v>1.3217555599999999</v>
      </c>
      <c r="BL3" s="26">
        <v>7.2068019999999997E-2</v>
      </c>
      <c r="BM3" s="26"/>
      <c r="BN3" s="26"/>
      <c r="BO3" s="26"/>
      <c r="BP3" s="26"/>
      <c r="BQ3" s="27"/>
      <c r="BR3" s="27"/>
      <c r="BS3" s="27"/>
      <c r="BT3" s="26">
        <v>0.31719902999999999</v>
      </c>
      <c r="BU3" s="26"/>
      <c r="BV3" s="26"/>
      <c r="BW3" s="26">
        <v>0.13274014000000001</v>
      </c>
      <c r="BX3" s="26">
        <v>1.9367127500000001</v>
      </c>
      <c r="BY3" s="26">
        <v>0.40194136000000003</v>
      </c>
      <c r="BZ3" s="26">
        <v>0.19874639</v>
      </c>
      <c r="CA3" s="26">
        <v>0.53833921703302401</v>
      </c>
      <c r="CB3" s="26">
        <v>6.1585728403943897E-3</v>
      </c>
      <c r="CC3" s="26">
        <v>3.3418690899753398E-2</v>
      </c>
      <c r="CD3" s="26">
        <v>0.10778809</v>
      </c>
      <c r="CE3" s="26">
        <v>5.4630310000000001E-2</v>
      </c>
      <c r="CF3" s="26">
        <v>0.12269612000000001</v>
      </c>
      <c r="CG3" s="26">
        <v>0.27788940000000001</v>
      </c>
      <c r="CH3" s="26">
        <v>3.6644950000000003E-2</v>
      </c>
      <c r="CI3" s="26">
        <v>0.16888828</v>
      </c>
      <c r="CJ3" s="26">
        <v>3.8550180000000003E-2</v>
      </c>
      <c r="CK3" s="26">
        <v>7.2056535998738704E-3</v>
      </c>
      <c r="CL3" s="26">
        <v>4.7251040476371402E-2</v>
      </c>
      <c r="CM3" s="26">
        <v>9.0835824839496909E-3</v>
      </c>
      <c r="CN3" s="26">
        <v>7.2642902411480401E-2</v>
      </c>
      <c r="CO3" s="26">
        <v>1.5950763713467399E-2</v>
      </c>
      <c r="CP3" s="26">
        <v>5.16806683815405E-2</v>
      </c>
      <c r="CQ3" s="26">
        <v>9.1645608797600604E-3</v>
      </c>
      <c r="CR3" s="26">
        <v>6.9242573775661995E-2</v>
      </c>
      <c r="CS3" s="28">
        <v>1.21494388771931E-2</v>
      </c>
      <c r="CT3" s="29">
        <f t="shared" ref="CT3:CT65" si="19">(CK3/0.058)/SQRT((CJ3/0.153)*(CL3/0.2055))</f>
        <v>0.51615260319842338</v>
      </c>
      <c r="CU3" s="30">
        <f t="shared" ref="CU3:CU65" si="20">(CF3/0.31)/(CS3/0.0381)</f>
        <v>1.2411889219215841</v>
      </c>
      <c r="CV3" s="52"/>
      <c r="CW3" s="44"/>
      <c r="CX3" s="44"/>
      <c r="CY3" s="44"/>
      <c r="CZ3" s="44"/>
      <c r="DA3" s="53"/>
      <c r="DB3" s="53"/>
      <c r="DC3" s="53"/>
      <c r="DD3" s="44"/>
      <c r="DE3" s="54"/>
      <c r="DF3" s="44"/>
      <c r="DG3" s="44"/>
      <c r="DH3" s="54"/>
      <c r="DI3" s="54"/>
      <c r="DJ3" s="44"/>
      <c r="DK3" s="53"/>
      <c r="DL3" s="53"/>
      <c r="DM3" s="53"/>
      <c r="DN3" s="55">
        <f t="shared" si="3"/>
        <v>0.68841544607190419</v>
      </c>
      <c r="DO3" s="55">
        <f t="shared" si="4"/>
        <v>2.5037556334501755E-4</v>
      </c>
      <c r="DP3" s="55">
        <f t="shared" si="5"/>
        <v>2.1577089054531193E-2</v>
      </c>
      <c r="DQ3" s="55">
        <f t="shared" si="6"/>
        <v>0</v>
      </c>
      <c r="DR3" s="55">
        <f t="shared" si="7"/>
        <v>0</v>
      </c>
      <c r="DS3" s="55">
        <f t="shared" si="8"/>
        <v>0.10657338900487126</v>
      </c>
      <c r="DT3" s="55">
        <f t="shared" si="9"/>
        <v>1.6915703411333521E-3</v>
      </c>
      <c r="DU3" s="55">
        <f t="shared" si="10"/>
        <v>1.0253101736972705</v>
      </c>
      <c r="DV3" s="56">
        <f t="shared" si="11"/>
        <v>7.1326676176890159E-4</v>
      </c>
      <c r="DW3" s="55">
        <f t="shared" ref="DW3:DW66" si="21">IF(ISNUMBER(AA3)=FALSE,0,AA3/61.9789*2)</f>
        <v>1.6134523200637637E-3</v>
      </c>
      <c r="DX3" s="55">
        <f t="shared" ref="DX3:DX66" si="22">IF(ISNUMBER(AB3)=FALSE,0,AB3/94.2*2)</f>
        <v>0</v>
      </c>
      <c r="DY3" s="55">
        <f t="shared" ref="DY3:DY66" si="23">IF(ISNUMBER(AC3)=FALSE,0,AC3/141.9445*2)</f>
        <v>1.409001405478902E-4</v>
      </c>
      <c r="DZ3" s="58">
        <f t="shared" si="12"/>
        <v>3.5624548132280093E-3</v>
      </c>
      <c r="EA3" s="56">
        <f t="shared" si="13"/>
        <v>4.9232712678465686E-3</v>
      </c>
      <c r="EB3" s="56">
        <f t="shared" si="14"/>
        <v>0.41243408270885368</v>
      </c>
      <c r="EC3" s="59">
        <f t="shared" si="15"/>
        <v>0</v>
      </c>
      <c r="ED3" s="59">
        <f t="shared" si="16"/>
        <v>0</v>
      </c>
      <c r="EE3" s="60">
        <f t="shared" si="17"/>
        <v>1.4238270244467492</v>
      </c>
      <c r="EF3" s="60" t="str">
        <f t="shared" ref="EF3:EF66" si="24">IF(DR3=0,"",DR3/DS3)</f>
        <v/>
      </c>
    </row>
    <row r="4" spans="1:136" ht="14" customHeight="1" x14ac:dyDescent="0.2">
      <c r="A4" s="61" t="s">
        <v>140</v>
      </c>
      <c r="B4" s="62" t="s">
        <v>128</v>
      </c>
      <c r="C4" s="40"/>
      <c r="D4" s="40"/>
      <c r="E4" s="40"/>
      <c r="F4" s="40"/>
      <c r="G4" s="40"/>
      <c r="H4" s="40"/>
      <c r="I4" s="40"/>
      <c r="J4" s="78" t="s">
        <v>134</v>
      </c>
      <c r="K4" s="63" t="s">
        <v>135</v>
      </c>
      <c r="L4" s="64" t="s">
        <v>136</v>
      </c>
      <c r="M4" s="65"/>
      <c r="N4" s="65"/>
      <c r="O4" s="64" t="s">
        <v>141</v>
      </c>
      <c r="P4" s="64" t="s">
        <v>142</v>
      </c>
      <c r="Q4" s="66">
        <v>42.35</v>
      </c>
      <c r="R4" s="66">
        <v>0.04</v>
      </c>
      <c r="S4" s="66">
        <v>2.02</v>
      </c>
      <c r="T4" s="66">
        <v>4.71</v>
      </c>
      <c r="U4" s="66">
        <v>3.59</v>
      </c>
      <c r="V4" s="66">
        <f>U4+1.11*T4</f>
        <v>8.8181000000000012</v>
      </c>
      <c r="W4" s="66">
        <f t="shared" si="18"/>
        <v>7.9345263800000012</v>
      </c>
      <c r="X4" s="66">
        <v>0.12</v>
      </c>
      <c r="Y4" s="66">
        <v>41.28</v>
      </c>
      <c r="Z4" s="66">
        <v>7.0000000000000007E-2</v>
      </c>
      <c r="AA4" s="66">
        <v>0.06</v>
      </c>
      <c r="AB4" s="66">
        <v>0.01</v>
      </c>
      <c r="AC4" s="66">
        <v>0.03</v>
      </c>
      <c r="AD4" s="46">
        <f t="shared" si="0"/>
        <v>0.26506174999999998</v>
      </c>
      <c r="AE4" s="46">
        <f t="shared" si="1"/>
        <v>0.44239605000000004</v>
      </c>
      <c r="AF4" s="66">
        <v>4.7300000000000004</v>
      </c>
      <c r="AG4" s="66">
        <f>Q4+R4+S4+T4+U4+X4+Y4+Z4+AD4+AE4</f>
        <v>94.887457800000007</v>
      </c>
      <c r="AH4" s="67">
        <f>U4*100/AG4</f>
        <v>3.7834294260120855</v>
      </c>
      <c r="AI4" s="48">
        <f t="shared" si="2"/>
        <v>0.97473435655253837</v>
      </c>
      <c r="AJ4" s="68">
        <f>T4*100/AG4</f>
        <v>4.9637750965228191</v>
      </c>
      <c r="AK4" s="66">
        <f>Y4*100/AG4</f>
        <v>43.504168998824198</v>
      </c>
      <c r="AL4" s="69">
        <v>2083</v>
      </c>
      <c r="AM4" s="69">
        <v>3027</v>
      </c>
      <c r="AN4" s="69">
        <v>12</v>
      </c>
      <c r="AO4" s="69">
        <v>54</v>
      </c>
      <c r="AP4" s="69">
        <v>5</v>
      </c>
      <c r="AQ4" s="69">
        <v>77</v>
      </c>
      <c r="AR4" s="69">
        <v>111</v>
      </c>
      <c r="AS4" s="69">
        <v>766</v>
      </c>
      <c r="AT4" s="69">
        <v>277</v>
      </c>
      <c r="AU4" s="69"/>
      <c r="AV4" s="69"/>
      <c r="AW4" s="69"/>
      <c r="AX4" s="69"/>
      <c r="AY4" s="69"/>
      <c r="AZ4" s="69"/>
      <c r="BA4" s="69"/>
      <c r="BB4" s="69"/>
      <c r="BC4" s="69"/>
      <c r="BD4" s="69"/>
      <c r="BE4" s="69"/>
      <c r="BF4" s="70"/>
      <c r="BG4" s="26"/>
      <c r="BH4" s="26"/>
      <c r="BI4" s="26"/>
      <c r="BJ4" s="26"/>
      <c r="BK4" s="26">
        <v>1.06141047</v>
      </c>
      <c r="BL4" s="26">
        <v>5.6328709999999997E-2</v>
      </c>
      <c r="BM4" s="26"/>
      <c r="BN4" s="26"/>
      <c r="BO4" s="26"/>
      <c r="BP4" s="26"/>
      <c r="BQ4" s="27"/>
      <c r="BR4" s="27"/>
      <c r="BS4" s="27"/>
      <c r="BT4" s="26">
        <v>0.39677037999999998</v>
      </c>
      <c r="BU4" s="26"/>
      <c r="BV4" s="26"/>
      <c r="BW4" s="26">
        <v>6.2284619999999999E-2</v>
      </c>
      <c r="BX4" s="26">
        <v>2.7014845300000001</v>
      </c>
      <c r="BY4" s="26">
        <v>0.49420934</v>
      </c>
      <c r="BZ4" s="26">
        <v>0.19785280999999999</v>
      </c>
      <c r="CA4" s="26">
        <v>2.4544131733210501</v>
      </c>
      <c r="CB4" s="26">
        <v>5.7917975813025898E-3</v>
      </c>
      <c r="CC4" s="26">
        <v>0.110635922057682</v>
      </c>
      <c r="CD4" s="26">
        <v>0.107223</v>
      </c>
      <c r="CE4" s="26">
        <v>2.6300960000000002E-2</v>
      </c>
      <c r="CF4" s="26">
        <v>4.7328799999999997E-2</v>
      </c>
      <c r="CG4" s="26">
        <v>0.10386707000000001</v>
      </c>
      <c r="CH4" s="26">
        <v>1.3983880000000001E-2</v>
      </c>
      <c r="CI4" s="26">
        <v>7.2783940000000005E-2</v>
      </c>
      <c r="CJ4" s="26">
        <v>2.1710699999999999E-2</v>
      </c>
      <c r="CK4" s="26">
        <v>4.6612483674319596E-3</v>
      </c>
      <c r="CL4" s="26">
        <v>3.4813768656766803E-2</v>
      </c>
      <c r="CM4" s="26">
        <v>7.8481942084320192E-3</v>
      </c>
      <c r="CN4" s="26">
        <v>7.5125096613972403E-2</v>
      </c>
      <c r="CO4" s="26">
        <v>1.9046555838789302E-2</v>
      </c>
      <c r="CP4" s="26">
        <v>7.04654655686002E-2</v>
      </c>
      <c r="CQ4" s="26">
        <v>1.4284907230271E-2</v>
      </c>
      <c r="CR4" s="26">
        <v>0.121099398609256</v>
      </c>
      <c r="CS4" s="28">
        <v>2.4738834618173701E-2</v>
      </c>
      <c r="CT4" s="29">
        <f t="shared" si="19"/>
        <v>0.51833847488399476</v>
      </c>
      <c r="CU4" s="30">
        <f t="shared" si="20"/>
        <v>0.23513080884073617</v>
      </c>
      <c r="CV4" s="71"/>
      <c r="CW4" s="66"/>
      <c r="CX4" s="66"/>
      <c r="CY4" s="66"/>
      <c r="CZ4" s="66"/>
      <c r="DA4" s="66"/>
      <c r="DB4" s="66"/>
      <c r="DC4" s="66"/>
      <c r="DD4" s="66"/>
      <c r="DE4" s="66"/>
      <c r="DF4" s="66"/>
      <c r="DG4" s="66"/>
      <c r="DH4" s="66"/>
      <c r="DI4" s="66"/>
      <c r="DJ4" s="66"/>
      <c r="DK4" s="72"/>
      <c r="DL4" s="72"/>
      <c r="DM4" s="72"/>
      <c r="DN4" s="73">
        <f t="shared" si="3"/>
        <v>0.70489347536617852</v>
      </c>
      <c r="DO4" s="73">
        <f t="shared" si="4"/>
        <v>5.0075112669003511E-4</v>
      </c>
      <c r="DP4" s="73">
        <f t="shared" si="5"/>
        <v>3.9623381718320916E-2</v>
      </c>
      <c r="DQ4" s="73">
        <f t="shared" si="6"/>
        <v>6.5553235908141966E-2</v>
      </c>
      <c r="DR4" s="73">
        <f t="shared" si="7"/>
        <v>4.4962114096061115E-2</v>
      </c>
      <c r="DS4" s="73">
        <f t="shared" si="8"/>
        <v>0.11043182157272097</v>
      </c>
      <c r="DT4" s="73">
        <f t="shared" si="9"/>
        <v>1.6915703411333521E-3</v>
      </c>
      <c r="DU4" s="73">
        <f t="shared" si="10"/>
        <v>1.0243176178660052</v>
      </c>
      <c r="DV4" s="74">
        <f t="shared" si="11"/>
        <v>1.2482168330955779E-3</v>
      </c>
      <c r="DW4" s="55">
        <f t="shared" si="21"/>
        <v>1.9361427840765162E-3</v>
      </c>
      <c r="DX4" s="55">
        <f t="shared" si="22"/>
        <v>2.1231422505307856E-4</v>
      </c>
      <c r="DY4" s="55">
        <f t="shared" si="23"/>
        <v>4.2270042164367058E-4</v>
      </c>
      <c r="DZ4" s="58">
        <f t="shared" si="12"/>
        <v>3.5488251439282368E-3</v>
      </c>
      <c r="EA4" s="56">
        <f t="shared" si="13"/>
        <v>5.8213836436607673E-3</v>
      </c>
      <c r="EB4" s="74">
        <f t="shared" si="14"/>
        <v>0.26255897862892036</v>
      </c>
      <c r="EC4" s="75">
        <f t="shared" si="15"/>
        <v>0</v>
      </c>
      <c r="ED4" s="75">
        <f t="shared" si="16"/>
        <v>0</v>
      </c>
      <c r="EE4" s="76">
        <f t="shared" si="17"/>
        <v>1.4451716218450466</v>
      </c>
      <c r="EF4" s="60">
        <f t="shared" si="24"/>
        <v>0.407148170298476</v>
      </c>
    </row>
    <row r="5" spans="1:136" ht="14" customHeight="1" x14ac:dyDescent="0.2">
      <c r="A5" s="77" t="s">
        <v>143</v>
      </c>
      <c r="B5" s="78" t="s">
        <v>128</v>
      </c>
      <c r="C5" s="40"/>
      <c r="D5" s="40"/>
      <c r="E5" s="40"/>
      <c r="F5" s="40"/>
      <c r="G5" s="40"/>
      <c r="H5" s="40"/>
      <c r="I5" s="40"/>
      <c r="J5" s="78" t="s">
        <v>144</v>
      </c>
      <c r="K5" s="78" t="s">
        <v>145</v>
      </c>
      <c r="L5" s="78" t="s">
        <v>146</v>
      </c>
      <c r="M5" s="40"/>
      <c r="N5" s="40"/>
      <c r="O5" s="78" t="s">
        <v>137</v>
      </c>
      <c r="P5" s="78" t="s">
        <v>138</v>
      </c>
      <c r="Q5" s="48">
        <v>41.6</v>
      </c>
      <c r="R5" s="48">
        <v>0.1</v>
      </c>
      <c r="S5" s="48">
        <v>2.4700000000000002</v>
      </c>
      <c r="T5" s="48">
        <v>2.98</v>
      </c>
      <c r="U5" s="48">
        <v>7.6481529228717502</v>
      </c>
      <c r="V5" s="48">
        <v>10.96</v>
      </c>
      <c r="W5" s="48">
        <f t="shared" si="18"/>
        <v>9.8618080000000017</v>
      </c>
      <c r="X5" s="48">
        <v>0.1</v>
      </c>
      <c r="Y5" s="48">
        <v>34.26</v>
      </c>
      <c r="Z5" s="48">
        <v>2.64</v>
      </c>
      <c r="AA5" s="48">
        <v>7.0000000000000007E-2</v>
      </c>
      <c r="AB5" s="48">
        <v>0.01</v>
      </c>
      <c r="AC5" s="48">
        <v>0.01</v>
      </c>
      <c r="AD5" s="46">
        <f t="shared" si="0"/>
        <v>0.20703575000000002</v>
      </c>
      <c r="AE5" s="46">
        <f t="shared" si="1"/>
        <v>0.39533574999999999</v>
      </c>
      <c r="AF5" s="48">
        <v>7.52</v>
      </c>
      <c r="AG5" s="48">
        <f>Q5+R5+S5+T5+U5+X5+Y5+Z5+AD5+AE5</f>
        <v>92.400524422871754</v>
      </c>
      <c r="AH5" s="48">
        <f>U5*100/AG5</f>
        <v>8.2771748002964962</v>
      </c>
      <c r="AI5" s="48">
        <f t="shared" si="2"/>
        <v>0.82355769230769227</v>
      </c>
      <c r="AJ5" s="48">
        <f>T5*100/AG5</f>
        <v>3.2250899208775112</v>
      </c>
      <c r="AK5" s="48">
        <f>Y5*100/AG5</f>
        <v>37.077711640692463</v>
      </c>
      <c r="AL5" s="79">
        <v>1627</v>
      </c>
      <c r="AM5" s="79">
        <v>2705</v>
      </c>
      <c r="AN5" s="79">
        <v>16</v>
      </c>
      <c r="AO5" s="79">
        <v>86</v>
      </c>
      <c r="AP5" s="79">
        <v>30</v>
      </c>
      <c r="AQ5" s="79">
        <v>46</v>
      </c>
      <c r="AR5" s="79">
        <v>90</v>
      </c>
      <c r="AS5" s="79">
        <v>621</v>
      </c>
      <c r="AT5" s="79">
        <v>575</v>
      </c>
      <c r="AU5" s="79"/>
      <c r="AV5" s="79"/>
      <c r="AW5" s="79"/>
      <c r="AX5" s="79"/>
      <c r="AY5" s="79"/>
      <c r="AZ5" s="79"/>
      <c r="BA5" s="79"/>
      <c r="BB5" s="79"/>
      <c r="BC5" s="79"/>
      <c r="BD5" s="79"/>
      <c r="BE5" s="79"/>
      <c r="BF5" s="79"/>
      <c r="BG5" s="26"/>
      <c r="BH5" s="26"/>
      <c r="BI5" s="26"/>
      <c r="BJ5" s="26"/>
      <c r="BK5" s="26">
        <v>3.2494952100000001</v>
      </c>
      <c r="BL5" s="26">
        <v>4.3033630000000003E-2</v>
      </c>
      <c r="BM5" s="26"/>
      <c r="BN5" s="26"/>
      <c r="BO5" s="26"/>
      <c r="BP5" s="26"/>
      <c r="BQ5" s="27"/>
      <c r="BR5" s="27"/>
      <c r="BS5" s="27"/>
      <c r="BT5" s="26">
        <v>0.25426449000000001</v>
      </c>
      <c r="BU5" s="26"/>
      <c r="BV5" s="26"/>
      <c r="BW5" s="26">
        <v>8.2867689999999994E-2</v>
      </c>
      <c r="BX5" s="26">
        <v>2.3893868</v>
      </c>
      <c r="BY5" s="26">
        <v>2.53247015</v>
      </c>
      <c r="BZ5" s="26">
        <v>0.38898624999999998</v>
      </c>
      <c r="CA5" s="26">
        <v>0.62469084568918198</v>
      </c>
      <c r="CB5" s="26">
        <v>1.5665421518126301E-2</v>
      </c>
      <c r="CC5" s="26">
        <v>3.1093532516833701E-2</v>
      </c>
      <c r="CD5" s="26">
        <v>9.8642859999999999E-2</v>
      </c>
      <c r="CE5" s="26">
        <v>1.801521E-2</v>
      </c>
      <c r="CF5" s="26">
        <v>0.15900452000000001</v>
      </c>
      <c r="CG5" s="26">
        <v>0.41882217999999999</v>
      </c>
      <c r="CH5" s="26">
        <v>5.8807980000000003E-2</v>
      </c>
      <c r="CI5" s="26">
        <v>0.33471861000000003</v>
      </c>
      <c r="CJ5" s="26">
        <v>0.14701449999999999</v>
      </c>
      <c r="CK5" s="26">
        <v>2.87536836831093E-2</v>
      </c>
      <c r="CL5" s="26">
        <v>0.27426174713016499</v>
      </c>
      <c r="CM5" s="26">
        <v>5.1555803559714099E-2</v>
      </c>
      <c r="CN5" s="26">
        <v>0.408713198393996</v>
      </c>
      <c r="CO5" s="26">
        <v>9.6101960259358604E-2</v>
      </c>
      <c r="CP5" s="26">
        <v>0.302394736020213</v>
      </c>
      <c r="CQ5" s="26">
        <v>4.2775057036829801E-2</v>
      </c>
      <c r="CR5" s="26">
        <v>0.25085915633304701</v>
      </c>
      <c r="CS5" s="28">
        <v>3.99975373656873E-2</v>
      </c>
      <c r="CT5" s="29">
        <f t="shared" si="19"/>
        <v>0.4377784920811531</v>
      </c>
      <c r="CU5" s="30">
        <f t="shared" si="20"/>
        <v>0.48858429075613785</v>
      </c>
      <c r="CV5" s="80"/>
      <c r="CW5" s="48"/>
      <c r="CX5" s="79"/>
      <c r="CY5" s="79"/>
      <c r="CZ5" s="79"/>
      <c r="DA5" s="80"/>
      <c r="DB5" s="81">
        <v>4.3999999999999997E-2</v>
      </c>
      <c r="DC5" s="82">
        <f>DB5*(12/(12+2*16))</f>
        <v>1.1999999999999999E-2</v>
      </c>
      <c r="DD5" s="83">
        <f>DC5*10000</f>
        <v>119.99999999999999</v>
      </c>
      <c r="DE5" s="79"/>
      <c r="DF5" s="79"/>
      <c r="DG5" s="79"/>
      <c r="DH5" s="79"/>
      <c r="DI5" s="79">
        <v>490</v>
      </c>
      <c r="DJ5" s="48"/>
      <c r="DK5" s="80"/>
      <c r="DL5" s="81">
        <v>8.4</v>
      </c>
      <c r="DM5" s="80"/>
      <c r="DN5" s="84">
        <f t="shared" si="3"/>
        <v>0.69241011984021306</v>
      </c>
      <c r="DO5" s="84">
        <f t="shared" si="4"/>
        <v>1.2518778167250877E-3</v>
      </c>
      <c r="DP5" s="84">
        <f t="shared" si="5"/>
        <v>4.8450372695174583E-2</v>
      </c>
      <c r="DQ5" s="84">
        <f t="shared" si="6"/>
        <v>4.1475295755045237E-2</v>
      </c>
      <c r="DR5" s="84">
        <f t="shared" si="7"/>
        <v>9.578749981679191E-2</v>
      </c>
      <c r="DS5" s="84">
        <f t="shared" si="8"/>
        <v>0.13725550452331248</v>
      </c>
      <c r="DT5" s="84">
        <f t="shared" si="9"/>
        <v>1.4096419509444602E-3</v>
      </c>
      <c r="DU5" s="84">
        <f t="shared" si="10"/>
        <v>0.85012406947890817</v>
      </c>
      <c r="DV5" s="57">
        <f t="shared" si="11"/>
        <v>4.7075606276747506E-2</v>
      </c>
      <c r="DW5" s="55">
        <f t="shared" si="21"/>
        <v>2.2588332480892692E-3</v>
      </c>
      <c r="DX5" s="55">
        <f t="shared" si="22"/>
        <v>2.1231422505307856E-4</v>
      </c>
      <c r="DY5" s="55">
        <f t="shared" si="23"/>
        <v>1.409001405478902E-4</v>
      </c>
      <c r="DZ5" s="58">
        <f t="shared" si="12"/>
        <v>2.7719339938412106E-3</v>
      </c>
      <c r="EA5" s="56">
        <f t="shared" si="13"/>
        <v>5.2021284295019404E-3</v>
      </c>
      <c r="EB5" s="57">
        <f t="shared" si="14"/>
        <v>0.41742991951151814</v>
      </c>
      <c r="EC5" s="85">
        <f t="shared" si="15"/>
        <v>9.9908417284156194E-4</v>
      </c>
      <c r="ED5" s="85">
        <f t="shared" si="16"/>
        <v>7.6419213973799116E-4</v>
      </c>
      <c r="EE5" s="86">
        <f t="shared" si="17"/>
        <v>1.4788758617684012</v>
      </c>
      <c r="EF5" s="60">
        <f t="shared" si="24"/>
        <v>0.69787729205805848</v>
      </c>
    </row>
    <row r="6" spans="1:136" ht="14" customHeight="1" x14ac:dyDescent="0.2">
      <c r="A6" s="87" t="s">
        <v>147</v>
      </c>
      <c r="B6" s="88" t="s">
        <v>128</v>
      </c>
      <c r="C6" s="40"/>
      <c r="D6" s="40"/>
      <c r="E6" s="40"/>
      <c r="F6" s="40"/>
      <c r="G6" s="40"/>
      <c r="H6" s="40"/>
      <c r="I6" s="40"/>
      <c r="J6" s="78" t="s">
        <v>134</v>
      </c>
      <c r="K6" s="89" t="s">
        <v>135</v>
      </c>
      <c r="L6" s="90" t="s">
        <v>148</v>
      </c>
      <c r="M6" s="91"/>
      <c r="N6" s="91"/>
      <c r="O6" s="90" t="s">
        <v>149</v>
      </c>
      <c r="P6" s="90" t="s">
        <v>150</v>
      </c>
      <c r="Q6" s="92">
        <v>42.97</v>
      </c>
      <c r="R6" s="92">
        <v>0.13</v>
      </c>
      <c r="S6" s="92">
        <v>2.79</v>
      </c>
      <c r="T6" s="92">
        <v>5.0999999999999996</v>
      </c>
      <c r="U6" s="92">
        <v>2.84</v>
      </c>
      <c r="V6" s="92">
        <f>U6+1.11*T6</f>
        <v>8.5010000000000012</v>
      </c>
      <c r="W6" s="92">
        <f t="shared" si="18"/>
        <v>7.6491998000000017</v>
      </c>
      <c r="X6" s="92">
        <v>0.1</v>
      </c>
      <c r="Y6" s="92">
        <v>41.1</v>
      </c>
      <c r="Z6" s="92">
        <v>0.11</v>
      </c>
      <c r="AA6" s="92">
        <v>7.0000000000000007E-2</v>
      </c>
      <c r="AB6" s="92">
        <v>0.01</v>
      </c>
      <c r="AC6" s="92">
        <v>0.01</v>
      </c>
      <c r="AD6" s="46">
        <f t="shared" si="0"/>
        <v>0.24648324999999999</v>
      </c>
      <c r="AE6" s="46">
        <f t="shared" si="1"/>
        <v>0.4404961</v>
      </c>
      <c r="AF6" s="92">
        <v>4.18</v>
      </c>
      <c r="AG6" s="92">
        <f>Q6+R6+S6+T6+U6+X6+Y6+Z6+AD6+AE6</f>
        <v>95.826979350000002</v>
      </c>
      <c r="AH6" s="94">
        <f>U6*100/AG6</f>
        <v>2.9636747597220383</v>
      </c>
      <c r="AI6" s="48">
        <f t="shared" si="2"/>
        <v>0.95648126599953465</v>
      </c>
      <c r="AJ6" s="95">
        <f>T6*100/AG6</f>
        <v>5.3220919980923922</v>
      </c>
      <c r="AK6" s="92">
        <f>Y6*100/AG6</f>
        <v>42.88980021992105</v>
      </c>
      <c r="AL6" s="96">
        <v>1937</v>
      </c>
      <c r="AM6" s="96">
        <v>3014</v>
      </c>
      <c r="AN6" s="96">
        <v>15</v>
      </c>
      <c r="AO6" s="96">
        <v>80</v>
      </c>
      <c r="AP6" s="96">
        <v>9</v>
      </c>
      <c r="AQ6" s="96">
        <v>48</v>
      </c>
      <c r="AR6" s="96">
        <v>86</v>
      </c>
      <c r="AS6" s="96">
        <v>623</v>
      </c>
      <c r="AT6" s="96">
        <v>654</v>
      </c>
      <c r="AU6" s="96"/>
      <c r="AV6" s="96"/>
      <c r="AW6" s="96"/>
      <c r="AX6" s="96"/>
      <c r="AY6" s="96"/>
      <c r="AZ6" s="96"/>
      <c r="BA6" s="96"/>
      <c r="BB6" s="96"/>
      <c r="BC6" s="96"/>
      <c r="BD6" s="96"/>
      <c r="BE6" s="96"/>
      <c r="BF6" s="97"/>
      <c r="BG6" s="26"/>
      <c r="BH6" s="26"/>
      <c r="BI6" s="26"/>
      <c r="BJ6" s="26"/>
      <c r="BK6" s="26">
        <v>3.0959157899999998</v>
      </c>
      <c r="BL6" s="26">
        <v>0.14431589</v>
      </c>
      <c r="BM6" s="26"/>
      <c r="BN6" s="26"/>
      <c r="BO6" s="26"/>
      <c r="BP6" s="26"/>
      <c r="BQ6" s="27"/>
      <c r="BR6" s="27"/>
      <c r="BS6" s="27"/>
      <c r="BT6" s="26">
        <v>0.55365726000000004</v>
      </c>
      <c r="BU6" s="26"/>
      <c r="BV6" s="26"/>
      <c r="BW6" s="26">
        <v>0.38120937999999999</v>
      </c>
      <c r="BX6" s="26">
        <v>6.2092947499999998</v>
      </c>
      <c r="BY6" s="26">
        <v>0.96921725000000003</v>
      </c>
      <c r="BZ6" s="26">
        <v>0.14346713999999999</v>
      </c>
      <c r="CA6" s="26">
        <v>1.68588811845515</v>
      </c>
      <c r="CB6" s="26">
        <v>4.9861567934491998E-3</v>
      </c>
      <c r="CC6" s="26">
        <v>8.5790062102614806E-2</v>
      </c>
      <c r="CD6" s="26">
        <v>0.24730552</v>
      </c>
      <c r="CE6" s="26">
        <v>4.828317E-2</v>
      </c>
      <c r="CF6" s="26">
        <v>0.12075378000000001</v>
      </c>
      <c r="CG6" s="26">
        <v>0.32547245000000002</v>
      </c>
      <c r="CH6" s="26">
        <v>4.7963409999999998E-2</v>
      </c>
      <c r="CI6" s="26">
        <v>0.2492895</v>
      </c>
      <c r="CJ6" s="26">
        <v>6.8297860000000002E-2</v>
      </c>
      <c r="CK6" s="26">
        <v>1.34657661378001E-2</v>
      </c>
      <c r="CL6" s="26">
        <v>9.9489724604514704E-2</v>
      </c>
      <c r="CM6" s="26">
        <v>2.06101961789141E-2</v>
      </c>
      <c r="CN6" s="26">
        <v>0.16726812975157801</v>
      </c>
      <c r="CO6" s="26">
        <v>3.8063517552244998E-2</v>
      </c>
      <c r="CP6" s="26">
        <v>0.13641732291008299</v>
      </c>
      <c r="CQ6" s="26">
        <v>2.7353498704672002E-2</v>
      </c>
      <c r="CR6" s="26">
        <v>0.23791755304384299</v>
      </c>
      <c r="CS6" s="28">
        <v>4.8744152456491101E-2</v>
      </c>
      <c r="CT6" s="29">
        <f t="shared" si="19"/>
        <v>0.49941552670471173</v>
      </c>
      <c r="CU6" s="30">
        <f t="shared" si="20"/>
        <v>0.30446788675974301</v>
      </c>
      <c r="CV6" s="98"/>
      <c r="CW6" s="92"/>
      <c r="CX6" s="96"/>
      <c r="CY6" s="96"/>
      <c r="CZ6" s="96"/>
      <c r="DA6" s="93"/>
      <c r="DB6" s="93"/>
      <c r="DC6" s="99"/>
      <c r="DD6" s="92"/>
      <c r="DE6" s="96"/>
      <c r="DF6" s="96"/>
      <c r="DG6" s="96"/>
      <c r="DH6" s="96"/>
      <c r="DI6" s="96"/>
      <c r="DJ6" s="92">
        <v>0.34</v>
      </c>
      <c r="DK6" s="100">
        <v>1.1000000000000001</v>
      </c>
      <c r="DL6" s="92">
        <v>0.40418897063690601</v>
      </c>
      <c r="DM6" s="101"/>
      <c r="DN6" s="99">
        <f t="shared" si="3"/>
        <v>0.71521304926764317</v>
      </c>
      <c r="DO6" s="99">
        <f t="shared" si="4"/>
        <v>1.627441161742614E-3</v>
      </c>
      <c r="DP6" s="99">
        <f t="shared" si="5"/>
        <v>5.4727344056492745E-2</v>
      </c>
      <c r="DQ6" s="99">
        <f t="shared" si="6"/>
        <v>7.0981210855949897E-2</v>
      </c>
      <c r="DR6" s="99">
        <f t="shared" si="7"/>
        <v>3.5568914772371465E-2</v>
      </c>
      <c r="DS6" s="99">
        <f t="shared" si="8"/>
        <v>0.10646067919276272</v>
      </c>
      <c r="DT6" s="99">
        <f t="shared" si="9"/>
        <v>1.4096419509444602E-3</v>
      </c>
      <c r="DU6" s="99">
        <f t="shared" si="10"/>
        <v>1.0198511166253104</v>
      </c>
      <c r="DV6" s="102">
        <f t="shared" si="11"/>
        <v>1.9614835948644793E-3</v>
      </c>
      <c r="DW6" s="55">
        <f t="shared" si="21"/>
        <v>2.2588332480892692E-3</v>
      </c>
      <c r="DX6" s="55">
        <f t="shared" si="22"/>
        <v>2.1231422505307856E-4</v>
      </c>
      <c r="DY6" s="55">
        <f t="shared" si="23"/>
        <v>1.409001405478902E-4</v>
      </c>
      <c r="DZ6" s="58">
        <f t="shared" si="12"/>
        <v>3.3000836792073905E-3</v>
      </c>
      <c r="EA6" s="56">
        <f t="shared" si="13"/>
        <v>5.7963826567537331E-3</v>
      </c>
      <c r="EB6" s="102">
        <f t="shared" si="14"/>
        <v>0.23202886483485982</v>
      </c>
      <c r="EC6" s="103">
        <f t="shared" si="15"/>
        <v>0</v>
      </c>
      <c r="ED6" s="103">
        <f t="shared" si="16"/>
        <v>0</v>
      </c>
      <c r="EE6" s="104">
        <f t="shared" si="17"/>
        <v>1.4453465813447837</v>
      </c>
      <c r="EF6" s="60">
        <f t="shared" si="24"/>
        <v>0.33410377467129165</v>
      </c>
    </row>
    <row r="7" spans="1:136" ht="14" customHeight="1" x14ac:dyDescent="0.2">
      <c r="A7" s="38" t="s">
        <v>151</v>
      </c>
      <c r="B7" s="39" t="s">
        <v>128</v>
      </c>
      <c r="C7" s="40"/>
      <c r="D7" s="40"/>
      <c r="E7" s="40"/>
      <c r="F7" s="40"/>
      <c r="G7" s="40"/>
      <c r="H7" s="40"/>
      <c r="I7" s="40"/>
      <c r="J7" s="78" t="s">
        <v>134</v>
      </c>
      <c r="K7" s="41" t="s">
        <v>135</v>
      </c>
      <c r="L7" s="42" t="s">
        <v>152</v>
      </c>
      <c r="M7" s="43"/>
      <c r="N7" s="43"/>
      <c r="O7" s="42" t="s">
        <v>137</v>
      </c>
      <c r="P7" s="42" t="s">
        <v>138</v>
      </c>
      <c r="Q7" s="44">
        <v>42.26</v>
      </c>
      <c r="R7" s="44">
        <v>7.0000000000000007E-2</v>
      </c>
      <c r="S7" s="44">
        <v>3.68</v>
      </c>
      <c r="T7" s="44"/>
      <c r="U7" s="44"/>
      <c r="V7" s="44">
        <v>8.3800000000000008</v>
      </c>
      <c r="W7" s="44">
        <f t="shared" si="18"/>
        <v>7.5403240000000009</v>
      </c>
      <c r="X7" s="44">
        <v>0.13</v>
      </c>
      <c r="Y7" s="44">
        <v>37.549999999999997</v>
      </c>
      <c r="Z7" s="44">
        <v>0.14000000000000001</v>
      </c>
      <c r="AA7" s="44">
        <v>0.06</v>
      </c>
      <c r="AB7" s="45" t="s">
        <v>139</v>
      </c>
      <c r="AC7" s="44">
        <v>0.01</v>
      </c>
      <c r="AD7" s="46">
        <f t="shared" si="0"/>
        <v>0.22128775000000001</v>
      </c>
      <c r="AE7" s="46">
        <f t="shared" si="1"/>
        <v>0.43143480000000001</v>
      </c>
      <c r="AF7" s="44">
        <v>6.74</v>
      </c>
      <c r="AG7" s="44"/>
      <c r="AH7" s="47"/>
      <c r="AI7" s="48">
        <f t="shared" si="2"/>
        <v>0.88854708944628491</v>
      </c>
      <c r="AJ7" s="49"/>
      <c r="AK7" s="44"/>
      <c r="AL7" s="50">
        <v>1739</v>
      </c>
      <c r="AM7" s="50">
        <v>2952</v>
      </c>
      <c r="AN7" s="50">
        <v>13</v>
      </c>
      <c r="AO7" s="50">
        <v>82</v>
      </c>
      <c r="AP7" s="50">
        <v>108</v>
      </c>
      <c r="AQ7" s="50">
        <v>48</v>
      </c>
      <c r="AR7" s="50">
        <v>109</v>
      </c>
      <c r="AS7" s="50">
        <v>855</v>
      </c>
      <c r="AT7" s="50">
        <v>353</v>
      </c>
      <c r="AU7" s="50"/>
      <c r="AV7" s="50"/>
      <c r="AW7" s="50"/>
      <c r="AX7" s="50"/>
      <c r="AY7" s="50"/>
      <c r="AZ7" s="50"/>
      <c r="BA7" s="50"/>
      <c r="BB7" s="50"/>
      <c r="BC7" s="50"/>
      <c r="BD7" s="50"/>
      <c r="BE7" s="50"/>
      <c r="BF7" s="51"/>
      <c r="BG7" s="26"/>
      <c r="BH7" s="26"/>
      <c r="BI7" s="26"/>
      <c r="BJ7" s="26"/>
      <c r="BK7" s="26">
        <v>3.0102864600000001</v>
      </c>
      <c r="BL7" s="26">
        <v>8.6021700000000006E-2</v>
      </c>
      <c r="BM7" s="26"/>
      <c r="BN7" s="26"/>
      <c r="BO7" s="26"/>
      <c r="BP7" s="26"/>
      <c r="BQ7" s="27"/>
      <c r="BR7" s="27"/>
      <c r="BS7" s="27"/>
      <c r="BT7" s="26">
        <v>0.38817792000000001</v>
      </c>
      <c r="BU7" s="26"/>
      <c r="BV7" s="26"/>
      <c r="BW7" s="26">
        <v>7.6227619999999996E-2</v>
      </c>
      <c r="BX7" s="26">
        <v>2.8749660800000001</v>
      </c>
      <c r="BY7" s="26">
        <v>1.23415005</v>
      </c>
      <c r="BZ7" s="26">
        <v>0.30777198</v>
      </c>
      <c r="CA7" s="26">
        <v>0.493180378434253</v>
      </c>
      <c r="CB7" s="26">
        <v>1.4496563287749901E-2</v>
      </c>
      <c r="CC7" s="26">
        <v>2.9312742825758201E-2</v>
      </c>
      <c r="CD7" s="26">
        <v>0.15041282</v>
      </c>
      <c r="CE7" s="26">
        <v>8.5467100000000004E-2</v>
      </c>
      <c r="CF7" s="26">
        <v>7.2187520000000005E-2</v>
      </c>
      <c r="CG7" s="26">
        <v>0.21935542</v>
      </c>
      <c r="CH7" s="26">
        <v>3.5884619999999999E-2</v>
      </c>
      <c r="CI7" s="26">
        <v>0.21736583000000001</v>
      </c>
      <c r="CJ7" s="26">
        <v>7.9317970000000002E-2</v>
      </c>
      <c r="CK7" s="26">
        <v>1.0256331954192901E-2</v>
      </c>
      <c r="CL7" s="26">
        <v>0.129508931568802</v>
      </c>
      <c r="CM7" s="26">
        <v>2.45626602185018E-2</v>
      </c>
      <c r="CN7" s="26">
        <v>0.207959558894004</v>
      </c>
      <c r="CO7" s="26">
        <v>5.4500359898324503E-2</v>
      </c>
      <c r="CP7" s="26">
        <v>0.200638894283208</v>
      </c>
      <c r="CQ7" s="26">
        <v>3.5809524905599001E-2</v>
      </c>
      <c r="CR7" s="26">
        <v>0.26841760322828501</v>
      </c>
      <c r="CS7" s="28">
        <v>5.2883429481528597E-2</v>
      </c>
      <c r="CT7" s="29">
        <f t="shared" si="19"/>
        <v>0.30937131835548076</v>
      </c>
      <c r="CU7" s="30">
        <f t="shared" si="20"/>
        <v>0.16776671176491362</v>
      </c>
      <c r="CV7" s="52"/>
      <c r="CW7" s="44"/>
      <c r="CX7" s="50"/>
      <c r="CY7" s="50"/>
      <c r="CZ7" s="50"/>
      <c r="DA7" s="46"/>
      <c r="DB7" s="46"/>
      <c r="DC7" s="55"/>
      <c r="DD7" s="44"/>
      <c r="DE7" s="50"/>
      <c r="DF7" s="50"/>
      <c r="DG7" s="50"/>
      <c r="DH7" s="50"/>
      <c r="DI7" s="50"/>
      <c r="DJ7" s="44"/>
      <c r="DK7" s="53"/>
      <c r="DL7" s="44"/>
      <c r="DM7" s="53"/>
      <c r="DN7" s="55">
        <f t="shared" si="3"/>
        <v>0.70339547270306257</v>
      </c>
      <c r="DO7" s="55">
        <f t="shared" si="4"/>
        <v>8.7631447170756147E-4</v>
      </c>
      <c r="DP7" s="55">
        <f t="shared" si="5"/>
        <v>7.2185170655158892E-2</v>
      </c>
      <c r="DQ7" s="55">
        <f t="shared" si="6"/>
        <v>0</v>
      </c>
      <c r="DR7" s="55">
        <f t="shared" si="7"/>
        <v>0</v>
      </c>
      <c r="DS7" s="55">
        <f t="shared" si="8"/>
        <v>0.10494535838552542</v>
      </c>
      <c r="DT7" s="55">
        <f t="shared" si="9"/>
        <v>1.8325345362277983E-3</v>
      </c>
      <c r="DU7" s="55">
        <f t="shared" si="10"/>
        <v>0.93176178660049624</v>
      </c>
      <c r="DV7" s="56">
        <f t="shared" si="11"/>
        <v>2.4964336661911558E-3</v>
      </c>
      <c r="DW7" s="55">
        <f t="shared" si="21"/>
        <v>1.9361427840765162E-3</v>
      </c>
      <c r="DX7" s="55">
        <f t="shared" si="22"/>
        <v>0</v>
      </c>
      <c r="DY7" s="55">
        <f t="shared" si="23"/>
        <v>1.409001405478902E-4</v>
      </c>
      <c r="DZ7" s="58">
        <f t="shared" si="12"/>
        <v>2.9627493640380239E-3</v>
      </c>
      <c r="EA7" s="56">
        <f t="shared" si="13"/>
        <v>5.6771471807355745E-3</v>
      </c>
      <c r="EB7" s="56">
        <f t="shared" si="14"/>
        <v>0.37413266722175964</v>
      </c>
      <c r="EC7" s="59">
        <f t="shared" si="15"/>
        <v>0</v>
      </c>
      <c r="ED7" s="59">
        <f t="shared" si="16"/>
        <v>0</v>
      </c>
      <c r="EE7" s="60">
        <f t="shared" si="17"/>
        <v>1.4117297944386553</v>
      </c>
      <c r="EF7" s="60" t="str">
        <f t="shared" si="24"/>
        <v/>
      </c>
    </row>
    <row r="8" spans="1:136" ht="14" customHeight="1" x14ac:dyDescent="0.2">
      <c r="A8" s="38" t="s">
        <v>153</v>
      </c>
      <c r="B8" s="39" t="s">
        <v>128</v>
      </c>
      <c r="C8" s="40"/>
      <c r="D8" s="40"/>
      <c r="E8" s="40"/>
      <c r="F8" s="40"/>
      <c r="G8" s="40"/>
      <c r="H8" s="40"/>
      <c r="I8" s="40"/>
      <c r="J8" s="78" t="s">
        <v>134</v>
      </c>
      <c r="K8" s="41" t="s">
        <v>135</v>
      </c>
      <c r="L8" s="42" t="s">
        <v>154</v>
      </c>
      <c r="M8" s="43"/>
      <c r="N8" s="43"/>
      <c r="O8" s="42" t="s">
        <v>149</v>
      </c>
      <c r="P8" s="42" t="s">
        <v>150</v>
      </c>
      <c r="Q8" s="44">
        <v>42.18</v>
      </c>
      <c r="R8" s="44">
        <v>0.08</v>
      </c>
      <c r="S8" s="44">
        <v>3.51</v>
      </c>
      <c r="T8" s="44">
        <v>4.8899999999999997</v>
      </c>
      <c r="U8" s="44">
        <v>3.44</v>
      </c>
      <c r="V8" s="44">
        <f>U8+1.11*T8</f>
        <v>8.8679000000000006</v>
      </c>
      <c r="W8" s="44">
        <f t="shared" si="18"/>
        <v>7.979336420000001</v>
      </c>
      <c r="X8" s="44">
        <v>0.11</v>
      </c>
      <c r="Y8" s="44">
        <v>37.75</v>
      </c>
      <c r="Z8" s="44">
        <v>0.32</v>
      </c>
      <c r="AA8" s="44">
        <v>0.06</v>
      </c>
      <c r="AB8" s="45" t="s">
        <v>139</v>
      </c>
      <c r="AC8" s="44">
        <v>0.02</v>
      </c>
      <c r="AD8" s="46">
        <f t="shared" si="0"/>
        <v>0.22472350000000002</v>
      </c>
      <c r="AE8" s="46">
        <f t="shared" si="1"/>
        <v>0.41258145000000002</v>
      </c>
      <c r="AF8" s="44">
        <v>6.6</v>
      </c>
      <c r="AG8" s="44">
        <f>Q8+R8+S8+T8+U8+X8+Y8+Z8+AD8+AE8</f>
        <v>92.917304949999988</v>
      </c>
      <c r="AH8" s="47">
        <f>U8*100/AG8</f>
        <v>3.7022167203957421</v>
      </c>
      <c r="AI8" s="48">
        <f t="shared" si="2"/>
        <v>0.89497392128971076</v>
      </c>
      <c r="AJ8" s="49">
        <f>T8*100/AG8</f>
        <v>5.2627441170741793</v>
      </c>
      <c r="AK8" s="44">
        <f>Y8*100/AG8</f>
        <v>40.627523603180016</v>
      </c>
      <c r="AL8" s="50">
        <v>1766</v>
      </c>
      <c r="AM8" s="50">
        <v>2823</v>
      </c>
      <c r="AN8" s="50">
        <v>14</v>
      </c>
      <c r="AO8" s="50">
        <v>89</v>
      </c>
      <c r="AP8" s="50">
        <v>169</v>
      </c>
      <c r="AQ8" s="50">
        <v>58</v>
      </c>
      <c r="AR8" s="50">
        <v>111</v>
      </c>
      <c r="AS8" s="50">
        <v>769</v>
      </c>
      <c r="AT8" s="50">
        <v>348</v>
      </c>
      <c r="AU8" s="50"/>
      <c r="AV8" s="50"/>
      <c r="AW8" s="50"/>
      <c r="AX8" s="50"/>
      <c r="AY8" s="50"/>
      <c r="AZ8" s="50"/>
      <c r="BA8" s="50"/>
      <c r="BB8" s="50"/>
      <c r="BC8" s="50"/>
      <c r="BD8" s="50"/>
      <c r="BE8" s="50"/>
      <c r="BF8" s="51"/>
      <c r="BG8" s="26"/>
      <c r="BH8" s="26"/>
      <c r="BI8" s="26"/>
      <c r="BJ8" s="26"/>
      <c r="BK8" s="26">
        <v>5.9894545800000003</v>
      </c>
      <c r="BL8" s="26">
        <v>7.2830759999999994E-2</v>
      </c>
      <c r="BM8" s="26"/>
      <c r="BN8" s="26"/>
      <c r="BO8" s="26"/>
      <c r="BP8" s="26"/>
      <c r="BQ8" s="27"/>
      <c r="BR8" s="27"/>
      <c r="BS8" s="27"/>
      <c r="BT8" s="26">
        <v>0.39545251999999997</v>
      </c>
      <c r="BU8" s="26"/>
      <c r="BV8" s="26"/>
      <c r="BW8" s="26">
        <v>9.4416639999999996E-2</v>
      </c>
      <c r="BX8" s="26">
        <v>3.9544362500000001</v>
      </c>
      <c r="BY8" s="26">
        <v>1.4072696499999999</v>
      </c>
      <c r="BZ8" s="26">
        <v>0.40785904000000001</v>
      </c>
      <c r="CA8" s="26">
        <v>0.48321976809948097</v>
      </c>
      <c r="CB8" s="26">
        <v>1.7649112758905301E-2</v>
      </c>
      <c r="CC8" s="26">
        <v>2.50115839963766E-2</v>
      </c>
      <c r="CD8" s="26">
        <v>0.14222106000000001</v>
      </c>
      <c r="CE8" s="26">
        <v>0.1383973</v>
      </c>
      <c r="CF8" s="26">
        <v>9.4024380000000005E-2</v>
      </c>
      <c r="CG8" s="26">
        <v>0.28341212999999998</v>
      </c>
      <c r="CH8" s="26">
        <v>4.6868350000000003E-2</v>
      </c>
      <c r="CI8" s="26">
        <v>0.27468641999999999</v>
      </c>
      <c r="CJ8" s="26">
        <v>9.5296930000000002E-2</v>
      </c>
      <c r="CK8" s="26">
        <v>1.41430305923198E-2</v>
      </c>
      <c r="CL8" s="26">
        <v>0.149422901003889</v>
      </c>
      <c r="CM8" s="26">
        <v>2.9124652563017699E-2</v>
      </c>
      <c r="CN8" s="26">
        <v>0.242704743122379</v>
      </c>
      <c r="CO8" s="26">
        <v>6.13958279450268E-2</v>
      </c>
      <c r="CP8" s="26">
        <v>0.22029994810557099</v>
      </c>
      <c r="CQ8" s="26">
        <v>4.12324911296581E-2</v>
      </c>
      <c r="CR8" s="26">
        <v>0.32287043772177398</v>
      </c>
      <c r="CS8" s="28">
        <v>6.0974263181598799E-2</v>
      </c>
      <c r="CT8" s="29">
        <f t="shared" si="19"/>
        <v>0.36234150077592608</v>
      </c>
      <c r="CU8" s="30">
        <f t="shared" si="20"/>
        <v>0.18952093889244451</v>
      </c>
      <c r="CV8" s="52"/>
      <c r="CW8" s="44"/>
      <c r="CX8" s="50"/>
      <c r="CY8" s="50"/>
      <c r="CZ8" s="50"/>
      <c r="DA8" s="53"/>
      <c r="DB8" s="105">
        <v>9.2999999999999999E-2</v>
      </c>
      <c r="DC8" s="106">
        <f>DB8*(12/(12+2*16))</f>
        <v>2.5363636363636363E-2</v>
      </c>
      <c r="DD8" s="107">
        <f>DC8*10000</f>
        <v>253.63636363636363</v>
      </c>
      <c r="DE8" s="50"/>
      <c r="DF8" s="50"/>
      <c r="DG8" s="50"/>
      <c r="DH8" s="50"/>
      <c r="DI8" s="50">
        <v>2950</v>
      </c>
      <c r="DJ8" s="44"/>
      <c r="DK8" s="105">
        <v>1.2</v>
      </c>
      <c r="DL8" s="44">
        <v>1.6</v>
      </c>
      <c r="DM8" s="53"/>
      <c r="DN8" s="55">
        <f t="shared" si="3"/>
        <v>0.70206391478029295</v>
      </c>
      <c r="DO8" s="55">
        <f t="shared" si="4"/>
        <v>1.0015022533800702E-3</v>
      </c>
      <c r="DP8" s="55">
        <f t="shared" si="5"/>
        <v>6.8850529619458617E-2</v>
      </c>
      <c r="DQ8" s="55">
        <f t="shared" si="6"/>
        <v>6.8058455114822544E-2</v>
      </c>
      <c r="DR8" s="55">
        <f t="shared" si="7"/>
        <v>4.3083474231323186E-2</v>
      </c>
      <c r="DS8" s="55">
        <f t="shared" si="8"/>
        <v>0.111055482533055</v>
      </c>
      <c r="DT8" s="55">
        <f t="shared" si="9"/>
        <v>1.5506061460389062E-3</v>
      </c>
      <c r="DU8" s="55">
        <f t="shared" si="10"/>
        <v>0.93672456575682383</v>
      </c>
      <c r="DV8" s="56">
        <f t="shared" si="11"/>
        <v>5.7061340941512127E-3</v>
      </c>
      <c r="DW8" s="55">
        <f t="shared" si="21"/>
        <v>1.9361427840765162E-3</v>
      </c>
      <c r="DX8" s="55">
        <f t="shared" si="22"/>
        <v>0</v>
      </c>
      <c r="DY8" s="55">
        <f t="shared" si="23"/>
        <v>2.8180028109578041E-4</v>
      </c>
      <c r="DZ8" s="58">
        <f t="shared" si="12"/>
        <v>3.0087494979247559E-3</v>
      </c>
      <c r="EA8" s="56">
        <f t="shared" si="13"/>
        <v>5.4290604645042435E-3</v>
      </c>
      <c r="EB8" s="56">
        <f t="shared" si="14"/>
        <v>0.36636136552872606</v>
      </c>
      <c r="EC8" s="59">
        <f t="shared" si="15"/>
        <v>2.111700638051483E-3</v>
      </c>
      <c r="ED8" s="59">
        <f t="shared" si="16"/>
        <v>4.6007485963817834E-3</v>
      </c>
      <c r="EE8" s="60">
        <f t="shared" si="17"/>
        <v>1.4719506299573109</v>
      </c>
      <c r="EF8" s="60">
        <f t="shared" si="24"/>
        <v>0.38794549578855458</v>
      </c>
    </row>
    <row r="9" spans="1:136" ht="14" customHeight="1" x14ac:dyDescent="0.2">
      <c r="A9" s="38" t="s">
        <v>153</v>
      </c>
      <c r="B9" s="39" t="s">
        <v>128</v>
      </c>
      <c r="C9" s="40"/>
      <c r="D9" s="40"/>
      <c r="E9" s="40"/>
      <c r="F9" s="40"/>
      <c r="G9" s="40"/>
      <c r="H9" s="40"/>
      <c r="I9" s="40"/>
      <c r="J9" s="78" t="s">
        <v>134</v>
      </c>
      <c r="K9" s="41" t="s">
        <v>135</v>
      </c>
      <c r="L9" s="42" t="s">
        <v>155</v>
      </c>
      <c r="M9" s="43"/>
      <c r="N9" s="43"/>
      <c r="O9" s="43"/>
      <c r="P9" s="43"/>
      <c r="Q9" s="44">
        <v>42.18</v>
      </c>
      <c r="R9" s="44">
        <v>0.08</v>
      </c>
      <c r="S9" s="44">
        <v>3.51</v>
      </c>
      <c r="T9" s="44">
        <v>4.0999999999999996</v>
      </c>
      <c r="U9" s="44">
        <v>4.3113318737497197</v>
      </c>
      <c r="V9" s="44">
        <f>U9+1.11*T9</f>
        <v>8.8623318737497208</v>
      </c>
      <c r="W9" s="44">
        <f t="shared" si="18"/>
        <v>7.9743262199999991</v>
      </c>
      <c r="X9" s="44">
        <v>0.11</v>
      </c>
      <c r="Y9" s="44">
        <v>37.75</v>
      </c>
      <c r="Z9" s="44">
        <v>0.32</v>
      </c>
      <c r="AA9" s="44">
        <v>0.06</v>
      </c>
      <c r="AB9" s="45" t="s">
        <v>156</v>
      </c>
      <c r="AC9" s="44">
        <v>0.02</v>
      </c>
      <c r="AD9" s="46">
        <f t="shared" si="0"/>
        <v>0.22472350000000002</v>
      </c>
      <c r="AE9" s="46">
        <f t="shared" si="1"/>
        <v>0.41272759999999997</v>
      </c>
      <c r="AF9" s="44">
        <v>6.6</v>
      </c>
      <c r="AG9" s="44">
        <f>Q9+R9+S9+T9+U9+X9+Y9+Z9+AD9+AE9</f>
        <v>92.998782973749712</v>
      </c>
      <c r="AH9" s="47">
        <f>U9*100/AG9</f>
        <v>4.635901391275902</v>
      </c>
      <c r="AI9" s="48">
        <f t="shared" si="2"/>
        <v>0.89497392128971076</v>
      </c>
      <c r="AJ9" s="49">
        <f>T9*100/AG9</f>
        <v>4.4086598435995503</v>
      </c>
      <c r="AK9" s="44">
        <f>Y9*100/AG9</f>
        <v>40.591929047776354</v>
      </c>
      <c r="AL9" s="50">
        <v>1766</v>
      </c>
      <c r="AM9" s="50">
        <v>2824</v>
      </c>
      <c r="AN9" s="50">
        <v>14</v>
      </c>
      <c r="AO9" s="50">
        <v>89</v>
      </c>
      <c r="AP9" s="50">
        <v>169</v>
      </c>
      <c r="AQ9" s="50">
        <v>58</v>
      </c>
      <c r="AR9" s="50">
        <v>111</v>
      </c>
      <c r="AS9" s="50">
        <v>769</v>
      </c>
      <c r="AT9" s="50">
        <v>348</v>
      </c>
      <c r="AU9" s="50"/>
      <c r="AV9" s="50"/>
      <c r="AW9" s="50"/>
      <c r="AX9" s="50"/>
      <c r="AY9" s="50"/>
      <c r="AZ9" s="50"/>
      <c r="BA9" s="50"/>
      <c r="BB9" s="50"/>
      <c r="BC9" s="50"/>
      <c r="BD9" s="50"/>
      <c r="BE9" s="50"/>
      <c r="BF9" s="51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7"/>
      <c r="BR9" s="27"/>
      <c r="BS9" s="27"/>
      <c r="BT9" s="26"/>
      <c r="BU9" s="26"/>
      <c r="BV9" s="26"/>
      <c r="BW9" s="26"/>
      <c r="BX9" s="26"/>
      <c r="BY9" s="26"/>
      <c r="BZ9" s="26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26"/>
      <c r="CS9" s="28"/>
      <c r="CT9" s="29"/>
      <c r="CU9" s="30"/>
      <c r="CV9" s="52"/>
      <c r="CW9" s="44"/>
      <c r="CX9" s="50"/>
      <c r="CY9" s="50"/>
      <c r="CZ9" s="50"/>
      <c r="DA9" s="53"/>
      <c r="DB9" s="53"/>
      <c r="DC9" s="106"/>
      <c r="DD9" s="107"/>
      <c r="DE9" s="50"/>
      <c r="DF9" s="50"/>
      <c r="DG9" s="50"/>
      <c r="DH9" s="50"/>
      <c r="DI9" s="50"/>
      <c r="DJ9" s="44"/>
      <c r="DK9" s="105">
        <v>1.2</v>
      </c>
      <c r="DL9" s="44">
        <v>1.6</v>
      </c>
      <c r="DM9" s="53"/>
      <c r="DN9" s="55">
        <f t="shared" si="3"/>
        <v>0.70206391478029295</v>
      </c>
      <c r="DO9" s="55">
        <f t="shared" si="4"/>
        <v>1.0015022533800702E-3</v>
      </c>
      <c r="DP9" s="55">
        <f t="shared" si="5"/>
        <v>6.8850529619458617E-2</v>
      </c>
      <c r="DQ9" s="55">
        <f t="shared" si="6"/>
        <v>5.7063326374391092E-2</v>
      </c>
      <c r="DR9" s="55">
        <f t="shared" si="7"/>
        <v>5.3996266187609991E-2</v>
      </c>
      <c r="DS9" s="55">
        <f t="shared" si="8"/>
        <v>0.11098575114822547</v>
      </c>
      <c r="DT9" s="55">
        <f t="shared" si="9"/>
        <v>1.5506061460389062E-3</v>
      </c>
      <c r="DU9" s="55">
        <f t="shared" si="10"/>
        <v>0.93672456575682383</v>
      </c>
      <c r="DV9" s="56">
        <f t="shared" si="11"/>
        <v>5.7061340941512127E-3</v>
      </c>
      <c r="DW9" s="55">
        <f t="shared" si="21"/>
        <v>1.9361427840765162E-3</v>
      </c>
      <c r="DX9" s="55">
        <f t="shared" si="22"/>
        <v>0</v>
      </c>
      <c r="DY9" s="55">
        <f t="shared" si="23"/>
        <v>2.8180028109578041E-4</v>
      </c>
      <c r="DZ9" s="58">
        <f t="shared" si="12"/>
        <v>3.0087494979247559E-3</v>
      </c>
      <c r="EA9" s="56">
        <f t="shared" si="13"/>
        <v>5.4309836173432454E-3</v>
      </c>
      <c r="EB9" s="56">
        <f t="shared" si="14"/>
        <v>0.36636136552872606</v>
      </c>
      <c r="EC9" s="59">
        <f t="shared" si="15"/>
        <v>0</v>
      </c>
      <c r="ED9" s="59">
        <f t="shared" si="16"/>
        <v>0</v>
      </c>
      <c r="EE9" s="60">
        <f t="shared" si="17"/>
        <v>1.4771267075126406</v>
      </c>
      <c r="EF9" s="60">
        <f t="shared" si="24"/>
        <v>0.48651530154980016</v>
      </c>
    </row>
    <row r="10" spans="1:136" ht="14" customHeight="1" x14ac:dyDescent="0.2">
      <c r="A10" s="38" t="s">
        <v>157</v>
      </c>
      <c r="B10" s="39" t="s">
        <v>128</v>
      </c>
      <c r="C10" s="40"/>
      <c r="D10" s="40"/>
      <c r="E10" s="40"/>
      <c r="F10" s="40"/>
      <c r="G10" s="40"/>
      <c r="H10" s="40"/>
      <c r="I10" s="40"/>
      <c r="J10" s="78" t="s">
        <v>134</v>
      </c>
      <c r="K10" s="41" t="s">
        <v>135</v>
      </c>
      <c r="L10" s="42" t="s">
        <v>158</v>
      </c>
      <c r="M10" s="43"/>
      <c r="N10" s="43"/>
      <c r="O10" s="42" t="s">
        <v>137</v>
      </c>
      <c r="P10" s="42" t="s">
        <v>138</v>
      </c>
      <c r="Q10" s="44">
        <v>43.3</v>
      </c>
      <c r="R10" s="44">
        <v>0.13</v>
      </c>
      <c r="S10" s="44">
        <v>3.71</v>
      </c>
      <c r="T10" s="44"/>
      <c r="U10" s="44"/>
      <c r="V10" s="44">
        <v>7.65</v>
      </c>
      <c r="W10" s="44">
        <f t="shared" si="18"/>
        <v>6.8834700000000009</v>
      </c>
      <c r="X10" s="44">
        <v>0.11</v>
      </c>
      <c r="Y10" s="44">
        <v>37.03</v>
      </c>
      <c r="Z10" s="44">
        <v>0.08</v>
      </c>
      <c r="AA10" s="44">
        <v>0.06</v>
      </c>
      <c r="AB10" s="44">
        <v>0.01</v>
      </c>
      <c r="AC10" s="44">
        <v>0.01</v>
      </c>
      <c r="AD10" s="46">
        <f t="shared" si="0"/>
        <v>0.2639165</v>
      </c>
      <c r="AE10" s="46">
        <f t="shared" si="1"/>
        <v>0.52657844999999992</v>
      </c>
      <c r="AF10" s="44">
        <v>6.96</v>
      </c>
      <c r="AG10" s="44"/>
      <c r="AH10" s="47"/>
      <c r="AI10" s="48">
        <f t="shared" si="2"/>
        <v>0.85519630484988463</v>
      </c>
      <c r="AJ10" s="49"/>
      <c r="AK10" s="44"/>
      <c r="AL10" s="50">
        <v>2074</v>
      </c>
      <c r="AM10" s="50">
        <v>3603</v>
      </c>
      <c r="AN10" s="50">
        <v>20</v>
      </c>
      <c r="AO10" s="50">
        <v>80</v>
      </c>
      <c r="AP10" s="50">
        <v>26</v>
      </c>
      <c r="AQ10" s="50">
        <v>38</v>
      </c>
      <c r="AR10" s="50">
        <v>104</v>
      </c>
      <c r="AS10" s="50">
        <v>664</v>
      </c>
      <c r="AT10" s="50">
        <v>586</v>
      </c>
      <c r="AU10" s="50"/>
      <c r="AV10" s="50"/>
      <c r="AW10" s="50"/>
      <c r="AX10" s="50"/>
      <c r="AY10" s="50"/>
      <c r="AZ10" s="50"/>
      <c r="BA10" s="50"/>
      <c r="BB10" s="50"/>
      <c r="BC10" s="50"/>
      <c r="BD10" s="50"/>
      <c r="BE10" s="50"/>
      <c r="BF10" s="51"/>
      <c r="BG10" s="26"/>
      <c r="BH10" s="26"/>
      <c r="BI10" s="26"/>
      <c r="BJ10" s="26"/>
      <c r="BK10" s="26">
        <v>6.93325952</v>
      </c>
      <c r="BL10" s="26">
        <v>5.547498E-2</v>
      </c>
      <c r="BM10" s="26"/>
      <c r="BN10" s="26"/>
      <c r="BO10" s="26"/>
      <c r="BP10" s="26"/>
      <c r="BQ10" s="27"/>
      <c r="BR10" s="27"/>
      <c r="BS10" s="27"/>
      <c r="BT10" s="26">
        <v>0.23057498000000001</v>
      </c>
      <c r="BU10" s="26"/>
      <c r="BV10" s="26"/>
      <c r="BW10" s="26">
        <v>0.11337624</v>
      </c>
      <c r="BX10" s="26">
        <v>2.1107192499999998</v>
      </c>
      <c r="BY10" s="26">
        <v>0.6573464</v>
      </c>
      <c r="BZ10" s="26">
        <v>0.13408842000000001</v>
      </c>
      <c r="CA10" s="26">
        <v>0.81538197056520201</v>
      </c>
      <c r="CB10" s="26">
        <v>4.9379030316153497E-3</v>
      </c>
      <c r="CC10" s="26">
        <v>4.0735903581595803E-2</v>
      </c>
      <c r="CD10" s="26">
        <v>0.19690342999999999</v>
      </c>
      <c r="CE10" s="26">
        <v>7.9953960000000004E-2</v>
      </c>
      <c r="CF10" s="26">
        <v>6.158574E-2</v>
      </c>
      <c r="CG10" s="26">
        <v>0.16141441000000001</v>
      </c>
      <c r="CH10" s="26">
        <v>2.160933E-2</v>
      </c>
      <c r="CI10" s="26">
        <v>0.11632354</v>
      </c>
      <c r="CJ10" s="26">
        <v>3.5754679999999997E-2</v>
      </c>
      <c r="CK10" s="26">
        <v>5.3135596070645599E-3</v>
      </c>
      <c r="CL10" s="26">
        <v>5.4841026715390401E-2</v>
      </c>
      <c r="CM10" s="26">
        <v>1.0413399179842599E-2</v>
      </c>
      <c r="CN10" s="26">
        <v>9.5160500132494802E-2</v>
      </c>
      <c r="CO10" s="26">
        <v>2.6995475822096299E-2</v>
      </c>
      <c r="CP10" s="26">
        <v>0.11393667320767301</v>
      </c>
      <c r="CQ10" s="26">
        <v>2.3288555408883499E-2</v>
      </c>
      <c r="CR10" s="26">
        <v>0.20970428676721101</v>
      </c>
      <c r="CS10" s="28">
        <v>5.4863460730384297E-2</v>
      </c>
      <c r="CT10" s="29">
        <f t="shared" si="19"/>
        <v>0.36685120974496915</v>
      </c>
      <c r="CU10" s="30">
        <f t="shared" si="20"/>
        <v>0.13796224315622754</v>
      </c>
      <c r="CV10" s="52"/>
      <c r="CW10" s="44"/>
      <c r="CX10" s="50"/>
      <c r="CY10" s="50"/>
      <c r="CZ10" s="50"/>
      <c r="DA10" s="46"/>
      <c r="DB10" s="46"/>
      <c r="DC10" s="55"/>
      <c r="DD10" s="44"/>
      <c r="DE10" s="50"/>
      <c r="DF10" s="50"/>
      <c r="DG10" s="50"/>
      <c r="DH10" s="50"/>
      <c r="DI10" s="50"/>
      <c r="DJ10" s="44"/>
      <c r="DK10" s="53"/>
      <c r="DL10" s="44"/>
      <c r="DM10" s="53"/>
      <c r="DN10" s="55">
        <f t="shared" si="3"/>
        <v>0.72070572569906788</v>
      </c>
      <c r="DO10" s="55">
        <f t="shared" si="4"/>
        <v>1.627441161742614E-3</v>
      </c>
      <c r="DP10" s="55">
        <f t="shared" si="5"/>
        <v>7.2773636720282461E-2</v>
      </c>
      <c r="DQ10" s="55">
        <f t="shared" si="6"/>
        <v>0</v>
      </c>
      <c r="DR10" s="55">
        <f t="shared" si="7"/>
        <v>0</v>
      </c>
      <c r="DS10" s="55">
        <f t="shared" si="8"/>
        <v>9.5803340292275593E-2</v>
      </c>
      <c r="DT10" s="55">
        <f t="shared" si="9"/>
        <v>1.5506061460389062E-3</v>
      </c>
      <c r="DU10" s="55">
        <f t="shared" si="10"/>
        <v>0.91885856079404471</v>
      </c>
      <c r="DV10" s="56">
        <f t="shared" si="11"/>
        <v>1.4265335235378032E-3</v>
      </c>
      <c r="DW10" s="55">
        <f t="shared" si="21"/>
        <v>1.9361427840765162E-3</v>
      </c>
      <c r="DX10" s="55">
        <f t="shared" si="22"/>
        <v>2.1231422505307856E-4</v>
      </c>
      <c r="DY10" s="55">
        <f t="shared" si="23"/>
        <v>1.409001405478902E-4</v>
      </c>
      <c r="DZ10" s="58">
        <f t="shared" si="12"/>
        <v>3.533491765965993E-3</v>
      </c>
      <c r="EA10" s="56">
        <f t="shared" si="13"/>
        <v>6.9291196789262434E-3</v>
      </c>
      <c r="EB10" s="56">
        <f t="shared" si="14"/>
        <v>0.38634471273938381</v>
      </c>
      <c r="EC10" s="59">
        <f t="shared" si="15"/>
        <v>0</v>
      </c>
      <c r="ED10" s="59">
        <f t="shared" si="16"/>
        <v>0</v>
      </c>
      <c r="EE10" s="60">
        <f t="shared" si="17"/>
        <v>1.4286008567677628</v>
      </c>
      <c r="EF10" s="60" t="str">
        <f t="shared" si="24"/>
        <v/>
      </c>
    </row>
    <row r="11" spans="1:136" ht="14" customHeight="1" x14ac:dyDescent="0.2">
      <c r="A11" s="38" t="s">
        <v>159</v>
      </c>
      <c r="B11" s="39" t="s">
        <v>128</v>
      </c>
      <c r="C11" s="40"/>
      <c r="D11" s="40"/>
      <c r="E11" s="40"/>
      <c r="F11" s="40"/>
      <c r="G11" s="40"/>
      <c r="H11" s="40"/>
      <c r="I11" s="40"/>
      <c r="J11" s="78" t="s">
        <v>134</v>
      </c>
      <c r="K11" s="41" t="s">
        <v>135</v>
      </c>
      <c r="L11" s="42" t="s">
        <v>160</v>
      </c>
      <c r="M11" s="43"/>
      <c r="N11" s="43"/>
      <c r="O11" s="42" t="s">
        <v>141</v>
      </c>
      <c r="P11" s="42" t="s">
        <v>142</v>
      </c>
      <c r="Q11" s="44">
        <v>45.44</v>
      </c>
      <c r="R11" s="44">
        <v>7.0000000000000007E-2</v>
      </c>
      <c r="S11" s="44">
        <v>2.41</v>
      </c>
      <c r="T11" s="44">
        <v>4.63</v>
      </c>
      <c r="U11" s="44">
        <v>3.83</v>
      </c>
      <c r="V11" s="44">
        <f>U11+1.11*T11</f>
        <v>8.9693000000000005</v>
      </c>
      <c r="W11" s="44">
        <f t="shared" si="18"/>
        <v>8.07057614</v>
      </c>
      <c r="X11" s="44">
        <v>0.12</v>
      </c>
      <c r="Y11" s="44">
        <v>39.07</v>
      </c>
      <c r="Z11" s="44">
        <v>0.1</v>
      </c>
      <c r="AA11" s="44">
        <v>7.0000000000000007E-2</v>
      </c>
      <c r="AB11" s="44">
        <v>0.01</v>
      </c>
      <c r="AC11" s="44">
        <v>0.01</v>
      </c>
      <c r="AD11" s="46">
        <f t="shared" si="0"/>
        <v>0.23337649999999999</v>
      </c>
      <c r="AE11" s="46">
        <f t="shared" si="1"/>
        <v>0.40936615000000004</v>
      </c>
      <c r="AF11" s="44">
        <v>4.8099999999999996</v>
      </c>
      <c r="AG11" s="44">
        <f>Q11+R11+S11+T11+U11+X11+Y11+Z11+AD11+AE11</f>
        <v>96.31274264999999</v>
      </c>
      <c r="AH11" s="47">
        <f>U11*100/AG11</f>
        <v>3.9766285276686597</v>
      </c>
      <c r="AI11" s="48">
        <f t="shared" si="2"/>
        <v>0.85981514084507049</v>
      </c>
      <c r="AJ11" s="49">
        <f>T11*100/AG11</f>
        <v>4.807255896372296</v>
      </c>
      <c r="AK11" s="44">
        <f>Y11*100/AG11</f>
        <v>40.56576411906385</v>
      </c>
      <c r="AL11" s="50">
        <v>1834</v>
      </c>
      <c r="AM11" s="50">
        <v>2801</v>
      </c>
      <c r="AN11" s="50">
        <v>10</v>
      </c>
      <c r="AO11" s="50">
        <v>70</v>
      </c>
      <c r="AP11" s="50">
        <v>147</v>
      </c>
      <c r="AQ11" s="50">
        <v>66</v>
      </c>
      <c r="AR11" s="50">
        <v>108</v>
      </c>
      <c r="AS11" s="50">
        <v>798</v>
      </c>
      <c r="AT11" s="50">
        <v>254</v>
      </c>
      <c r="AU11" s="50"/>
      <c r="AV11" s="50"/>
      <c r="AW11" s="50"/>
      <c r="AX11" s="50"/>
      <c r="AY11" s="50"/>
      <c r="AZ11" s="50"/>
      <c r="BA11" s="50"/>
      <c r="BB11" s="50"/>
      <c r="BC11" s="50"/>
      <c r="BD11" s="50"/>
      <c r="BE11" s="50"/>
      <c r="BF11" s="51"/>
      <c r="BG11" s="26"/>
      <c r="BH11" s="26"/>
      <c r="BI11" s="26"/>
      <c r="BJ11" s="26"/>
      <c r="BK11" s="26">
        <v>5.9121297300000002</v>
      </c>
      <c r="BL11" s="26">
        <v>5.1889039999999997E-2</v>
      </c>
      <c r="BM11" s="26"/>
      <c r="BN11" s="26"/>
      <c r="BO11" s="26"/>
      <c r="BP11" s="26"/>
      <c r="BQ11" s="27"/>
      <c r="BR11" s="27"/>
      <c r="BS11" s="27"/>
      <c r="BT11" s="26">
        <v>0.51831373000000003</v>
      </c>
      <c r="BU11" s="26"/>
      <c r="BV11" s="26"/>
      <c r="BW11" s="26">
        <v>0.10723003</v>
      </c>
      <c r="BX11" s="26">
        <v>3.86372487</v>
      </c>
      <c r="BY11" s="26">
        <v>1.08245277</v>
      </c>
      <c r="BZ11" s="26">
        <v>0.30453818999999999</v>
      </c>
      <c r="CA11" s="26">
        <v>0.40108959596056898</v>
      </c>
      <c r="CB11" s="26">
        <v>1.2825925384858401E-2</v>
      </c>
      <c r="CC11" s="26">
        <v>2.16485151294925E-2</v>
      </c>
      <c r="CD11" s="26">
        <v>8.2950109999999994E-2</v>
      </c>
      <c r="CE11" s="26">
        <v>7.4034559999999999E-2</v>
      </c>
      <c r="CF11" s="26">
        <v>0.17033544</v>
      </c>
      <c r="CG11" s="26">
        <v>0.18521709</v>
      </c>
      <c r="CH11" s="26">
        <v>2.640002E-2</v>
      </c>
      <c r="CI11" s="26">
        <v>0.13855835999999999</v>
      </c>
      <c r="CJ11" s="26">
        <v>4.1874580000000002E-2</v>
      </c>
      <c r="CK11" s="26">
        <v>7.7418954730330298E-3</v>
      </c>
      <c r="CL11" s="26">
        <v>6.6447346028089896E-2</v>
      </c>
      <c r="CM11" s="26">
        <v>1.51596352253785E-2</v>
      </c>
      <c r="CN11" s="26">
        <v>0.14713958320081599</v>
      </c>
      <c r="CO11" s="26">
        <v>4.1650316618105199E-2</v>
      </c>
      <c r="CP11" s="26">
        <v>0.18192805647567101</v>
      </c>
      <c r="CQ11" s="26">
        <v>4.2329202336042301E-2</v>
      </c>
      <c r="CR11" s="26">
        <v>0.38491886435466599</v>
      </c>
      <c r="CS11" s="28">
        <v>7.8178147153881605E-2</v>
      </c>
      <c r="CT11" s="29">
        <f t="shared" si="19"/>
        <v>0.44870084413246103</v>
      </c>
      <c r="CU11" s="30">
        <f t="shared" si="20"/>
        <v>0.26778295223541715</v>
      </c>
      <c r="CV11" s="52"/>
      <c r="CW11" s="44"/>
      <c r="CX11" s="50"/>
      <c r="CY11" s="50"/>
      <c r="CZ11" s="50"/>
      <c r="DA11" s="46"/>
      <c r="DB11" s="46"/>
      <c r="DC11" s="55"/>
      <c r="DD11" s="44"/>
      <c r="DE11" s="50"/>
      <c r="DF11" s="50"/>
      <c r="DG11" s="50"/>
      <c r="DH11" s="50"/>
      <c r="DI11" s="50"/>
      <c r="DJ11" s="44"/>
      <c r="DK11" s="53"/>
      <c r="DL11" s="44"/>
      <c r="DM11" s="53"/>
      <c r="DN11" s="55">
        <f t="shared" si="3"/>
        <v>0.75632490013315579</v>
      </c>
      <c r="DO11" s="55">
        <f t="shared" si="4"/>
        <v>8.7631447170756147E-4</v>
      </c>
      <c r="DP11" s="55">
        <f t="shared" si="5"/>
        <v>4.7273440564927431E-2</v>
      </c>
      <c r="DQ11" s="55">
        <f t="shared" si="6"/>
        <v>6.4439805149617266E-2</v>
      </c>
      <c r="DR11" s="55">
        <f t="shared" si="7"/>
        <v>4.7967937879641806E-2</v>
      </c>
      <c r="DS11" s="55">
        <f t="shared" si="8"/>
        <v>0.11232534641614475</v>
      </c>
      <c r="DT11" s="55">
        <f t="shared" si="9"/>
        <v>1.6915703411333521E-3</v>
      </c>
      <c r="DU11" s="55">
        <f t="shared" si="10"/>
        <v>0.96947890818858573</v>
      </c>
      <c r="DV11" s="56">
        <f t="shared" si="11"/>
        <v>1.783166904422254E-3</v>
      </c>
      <c r="DW11" s="55">
        <f t="shared" si="21"/>
        <v>2.2588332480892692E-3</v>
      </c>
      <c r="DX11" s="55">
        <f t="shared" si="22"/>
        <v>2.1231422505307856E-4</v>
      </c>
      <c r="DY11" s="55">
        <f t="shared" si="23"/>
        <v>1.409001405478902E-4</v>
      </c>
      <c r="DZ11" s="58">
        <f t="shared" si="12"/>
        <v>3.1246016869728209E-3</v>
      </c>
      <c r="EA11" s="56">
        <f t="shared" si="13"/>
        <v>5.3867511020461879E-3</v>
      </c>
      <c r="EB11" s="56">
        <f t="shared" si="14"/>
        <v>0.26699972245351095</v>
      </c>
      <c r="EC11" s="59">
        <f t="shared" si="15"/>
        <v>0</v>
      </c>
      <c r="ED11" s="59">
        <f t="shared" si="16"/>
        <v>0</v>
      </c>
      <c r="EE11" s="60">
        <f t="shared" si="17"/>
        <v>1.479106735314651</v>
      </c>
      <c r="EF11" s="60">
        <f t="shared" si="24"/>
        <v>0.42704464673475762</v>
      </c>
    </row>
    <row r="12" spans="1:136" ht="14" customHeight="1" x14ac:dyDescent="0.2">
      <c r="A12" s="38" t="s">
        <v>161</v>
      </c>
      <c r="B12" s="39" t="s">
        <v>128</v>
      </c>
      <c r="C12" s="40"/>
      <c r="D12" s="40"/>
      <c r="E12" s="40"/>
      <c r="F12" s="40"/>
      <c r="G12" s="40"/>
      <c r="H12" s="40"/>
      <c r="I12" s="40"/>
      <c r="J12" s="78" t="s">
        <v>144</v>
      </c>
      <c r="K12" s="41" t="s">
        <v>162</v>
      </c>
      <c r="L12" s="42" t="s">
        <v>163</v>
      </c>
      <c r="M12" s="43"/>
      <c r="N12" s="43"/>
      <c r="O12" s="42" t="s">
        <v>137</v>
      </c>
      <c r="P12" s="42" t="s">
        <v>138</v>
      </c>
      <c r="Q12" s="44">
        <v>42.23</v>
      </c>
      <c r="R12" s="44">
        <v>0.08</v>
      </c>
      <c r="S12" s="44">
        <v>2.73</v>
      </c>
      <c r="T12" s="44"/>
      <c r="U12" s="44"/>
      <c r="V12" s="44">
        <v>8.14</v>
      </c>
      <c r="W12" s="44">
        <f t="shared" si="18"/>
        <v>7.3243720000000012</v>
      </c>
      <c r="X12" s="44">
        <v>0.09</v>
      </c>
      <c r="Y12" s="44">
        <v>37.44</v>
      </c>
      <c r="Z12" s="44">
        <v>7.0000000000000007E-2</v>
      </c>
      <c r="AA12" s="44">
        <v>0.04</v>
      </c>
      <c r="AB12" s="44">
        <v>0.01</v>
      </c>
      <c r="AC12" s="45" t="s">
        <v>139</v>
      </c>
      <c r="AD12" s="46">
        <f t="shared" si="0"/>
        <v>0.2028365</v>
      </c>
      <c r="AE12" s="46">
        <f t="shared" si="1"/>
        <v>0.53081679999999998</v>
      </c>
      <c r="AF12" s="44">
        <v>8.6999999999999993</v>
      </c>
      <c r="AG12" s="44"/>
      <c r="AH12" s="47"/>
      <c r="AI12" s="48">
        <f t="shared" si="2"/>
        <v>0.88657352592943406</v>
      </c>
      <c r="AJ12" s="49"/>
      <c r="AK12" s="44"/>
      <c r="AL12" s="50">
        <v>1594</v>
      </c>
      <c r="AM12" s="50">
        <v>3632</v>
      </c>
      <c r="AN12" s="50">
        <v>13</v>
      </c>
      <c r="AO12" s="50">
        <v>83</v>
      </c>
      <c r="AP12" s="50">
        <v>20</v>
      </c>
      <c r="AQ12" s="50">
        <v>34</v>
      </c>
      <c r="AR12" s="50">
        <v>91</v>
      </c>
      <c r="AS12" s="50">
        <v>557</v>
      </c>
      <c r="AT12" s="50">
        <v>404</v>
      </c>
      <c r="AU12" s="50"/>
      <c r="AV12" s="50"/>
      <c r="AW12" s="50"/>
      <c r="AX12" s="50"/>
      <c r="AY12" s="50"/>
      <c r="AZ12" s="50"/>
      <c r="BA12" s="50"/>
      <c r="BB12" s="50"/>
      <c r="BC12" s="50"/>
      <c r="BD12" s="50"/>
      <c r="BE12" s="50"/>
      <c r="BF12" s="51"/>
      <c r="BG12" s="26"/>
      <c r="BH12" s="26"/>
      <c r="BI12" s="26"/>
      <c r="BJ12" s="26"/>
      <c r="BK12" s="26">
        <v>2.60249475</v>
      </c>
      <c r="BL12" s="26">
        <v>9.2891199999999993E-2</v>
      </c>
      <c r="BM12" s="26"/>
      <c r="BN12" s="26"/>
      <c r="BO12" s="26"/>
      <c r="BP12" s="26"/>
      <c r="BQ12" s="27"/>
      <c r="BR12" s="27"/>
      <c r="BS12" s="27"/>
      <c r="BT12" s="26">
        <v>0.14179586</v>
      </c>
      <c r="BU12" s="26"/>
      <c r="BV12" s="26"/>
      <c r="BW12" s="26">
        <v>0.14517996</v>
      </c>
      <c r="BX12" s="26">
        <v>1.51714349</v>
      </c>
      <c r="BY12" s="26">
        <v>0.64919313000000001</v>
      </c>
      <c r="BZ12" s="26">
        <v>0.22782085999999999</v>
      </c>
      <c r="CA12" s="26">
        <v>0.20995870551822901</v>
      </c>
      <c r="CB12" s="26">
        <v>1.26764683566501E-2</v>
      </c>
      <c r="CC12" s="26">
        <v>1.0126639774177101E-2</v>
      </c>
      <c r="CD12" s="26">
        <v>5.2573090000000003E-2</v>
      </c>
      <c r="CE12" s="26">
        <v>3.8177080000000002E-2</v>
      </c>
      <c r="CF12" s="26">
        <v>3.8377300000000003E-2</v>
      </c>
      <c r="CG12" s="26">
        <v>0.10601853</v>
      </c>
      <c r="CH12" s="26">
        <v>1.6387189999999999E-2</v>
      </c>
      <c r="CI12" s="26">
        <v>9.4204629999999998E-2</v>
      </c>
      <c r="CJ12" s="26">
        <v>3.3552850000000002E-2</v>
      </c>
      <c r="CK12" s="26">
        <v>4.0173985912232901E-3</v>
      </c>
      <c r="CL12" s="26">
        <v>5.5360514861746903E-2</v>
      </c>
      <c r="CM12" s="26">
        <v>1.16420490365688E-2</v>
      </c>
      <c r="CN12" s="26">
        <v>0.101094103874784</v>
      </c>
      <c r="CO12" s="26">
        <v>2.6502617825172901E-2</v>
      </c>
      <c r="CP12" s="26">
        <v>9.7277546755336897E-2</v>
      </c>
      <c r="CQ12" s="26">
        <v>1.88857337097121E-2</v>
      </c>
      <c r="CR12" s="26">
        <v>0.15921767877767601</v>
      </c>
      <c r="CS12" s="28">
        <v>3.3396003637981897E-2</v>
      </c>
      <c r="CT12" s="29">
        <f t="shared" si="19"/>
        <v>0.28497304962211178</v>
      </c>
      <c r="CU12" s="30">
        <f t="shared" si="20"/>
        <v>0.14123528128909268</v>
      </c>
      <c r="CV12" s="52"/>
      <c r="CW12" s="44"/>
      <c r="CX12" s="50"/>
      <c r="CY12" s="50"/>
      <c r="CZ12" s="50"/>
      <c r="DA12" s="46"/>
      <c r="DB12" s="46"/>
      <c r="DC12" s="55"/>
      <c r="DD12" s="44"/>
      <c r="DE12" s="50"/>
      <c r="DF12" s="50"/>
      <c r="DG12" s="50"/>
      <c r="DH12" s="50"/>
      <c r="DI12" s="50"/>
      <c r="DJ12" s="44"/>
      <c r="DK12" s="53"/>
      <c r="DL12" s="44"/>
      <c r="DM12" s="53"/>
      <c r="DN12" s="55">
        <f t="shared" si="3"/>
        <v>0.70289613848202392</v>
      </c>
      <c r="DO12" s="55">
        <f t="shared" si="4"/>
        <v>1.0015022533800702E-3</v>
      </c>
      <c r="DP12" s="55">
        <f t="shared" si="5"/>
        <v>5.3550411926245586E-2</v>
      </c>
      <c r="DQ12" s="55">
        <f t="shared" si="6"/>
        <v>0</v>
      </c>
      <c r="DR12" s="55">
        <f t="shared" si="7"/>
        <v>0</v>
      </c>
      <c r="DS12" s="55">
        <f t="shared" si="8"/>
        <v>0.10193976339596383</v>
      </c>
      <c r="DT12" s="55">
        <f t="shared" si="9"/>
        <v>1.268677755850014E-3</v>
      </c>
      <c r="DU12" s="55">
        <f t="shared" si="10"/>
        <v>0.92903225806451617</v>
      </c>
      <c r="DV12" s="56">
        <f t="shared" si="11"/>
        <v>1.2482168330955779E-3</v>
      </c>
      <c r="DW12" s="55">
        <f t="shared" si="21"/>
        <v>1.290761856051011E-3</v>
      </c>
      <c r="DX12" s="55">
        <f t="shared" si="22"/>
        <v>2.1231422505307856E-4</v>
      </c>
      <c r="DY12" s="55">
        <f t="shared" si="23"/>
        <v>0</v>
      </c>
      <c r="DZ12" s="58">
        <f t="shared" si="12"/>
        <v>2.7157116079796493E-3</v>
      </c>
      <c r="EA12" s="56">
        <f t="shared" si="13"/>
        <v>6.9848911112573185E-3</v>
      </c>
      <c r="EB12" s="56">
        <f t="shared" si="14"/>
        <v>0.48293089092422975</v>
      </c>
      <c r="EC12" s="59">
        <f t="shared" si="15"/>
        <v>0</v>
      </c>
      <c r="ED12" s="59">
        <f t="shared" si="16"/>
        <v>0</v>
      </c>
      <c r="EE12" s="60">
        <f t="shared" si="17"/>
        <v>1.4496646303376286</v>
      </c>
      <c r="EF12" s="60" t="str">
        <f t="shared" si="24"/>
        <v/>
      </c>
    </row>
    <row r="13" spans="1:136" ht="14" customHeight="1" x14ac:dyDescent="0.2">
      <c r="A13" s="38" t="s">
        <v>164</v>
      </c>
      <c r="B13" s="39" t="s">
        <v>128</v>
      </c>
      <c r="C13" s="40"/>
      <c r="D13" s="40"/>
      <c r="E13" s="40"/>
      <c r="F13" s="40"/>
      <c r="G13" s="40"/>
      <c r="H13" s="40"/>
      <c r="I13" s="40"/>
      <c r="J13" s="78" t="s">
        <v>134</v>
      </c>
      <c r="K13" s="41" t="s">
        <v>135</v>
      </c>
      <c r="L13" s="42" t="s">
        <v>136</v>
      </c>
      <c r="M13" s="43"/>
      <c r="N13" s="43"/>
      <c r="O13" s="42" t="s">
        <v>137</v>
      </c>
      <c r="P13" s="42" t="s">
        <v>138</v>
      </c>
      <c r="Q13" s="44">
        <v>43.91</v>
      </c>
      <c r="R13" s="44">
        <v>7.0000000000000007E-2</v>
      </c>
      <c r="S13" s="44">
        <v>2.2000000000000002</v>
      </c>
      <c r="T13" s="44"/>
      <c r="U13" s="44"/>
      <c r="V13" s="44">
        <v>7.93</v>
      </c>
      <c r="W13" s="44">
        <f t="shared" si="18"/>
        <v>7.1354139999999999</v>
      </c>
      <c r="X13" s="44">
        <v>0.12</v>
      </c>
      <c r="Y13" s="44">
        <v>42.25</v>
      </c>
      <c r="Z13" s="44">
        <v>0.08</v>
      </c>
      <c r="AA13" s="44">
        <v>0.06</v>
      </c>
      <c r="AB13" s="44">
        <v>0.01</v>
      </c>
      <c r="AC13" s="44">
        <v>0.01</v>
      </c>
      <c r="AD13" s="46">
        <f t="shared" si="0"/>
        <v>0.24661050000000001</v>
      </c>
      <c r="AE13" s="46">
        <f t="shared" si="1"/>
        <v>0.38539754999999998</v>
      </c>
      <c r="AF13" s="44">
        <v>3.81</v>
      </c>
      <c r="AG13" s="44"/>
      <c r="AH13" s="47"/>
      <c r="AI13" s="48">
        <f t="shared" si="2"/>
        <v>0.96219539968116607</v>
      </c>
      <c r="AJ13" s="49"/>
      <c r="AK13" s="44"/>
      <c r="AL13" s="50">
        <v>1938</v>
      </c>
      <c r="AM13" s="50">
        <v>2637</v>
      </c>
      <c r="AN13" s="50">
        <v>11</v>
      </c>
      <c r="AO13" s="50">
        <v>46</v>
      </c>
      <c r="AP13" s="50">
        <v>5</v>
      </c>
      <c r="AQ13" s="50">
        <v>71</v>
      </c>
      <c r="AR13" s="50">
        <v>107</v>
      </c>
      <c r="AS13" s="50">
        <v>826</v>
      </c>
      <c r="AT13" s="50">
        <v>268</v>
      </c>
      <c r="AU13" s="50"/>
      <c r="AV13" s="50"/>
      <c r="AW13" s="50"/>
      <c r="AX13" s="50"/>
      <c r="AY13" s="50"/>
      <c r="AZ13" s="50"/>
      <c r="BA13" s="50"/>
      <c r="BB13" s="50"/>
      <c r="BC13" s="50"/>
      <c r="BD13" s="50"/>
      <c r="BE13" s="50"/>
      <c r="BF13" s="51"/>
      <c r="BG13" s="26"/>
      <c r="BH13" s="26"/>
      <c r="BI13" s="26"/>
      <c r="BJ13" s="26"/>
      <c r="BK13" s="26">
        <v>1.18327731</v>
      </c>
      <c r="BL13" s="26">
        <v>7.8099539999999995E-2</v>
      </c>
      <c r="BM13" s="26"/>
      <c r="BN13" s="26"/>
      <c r="BO13" s="26"/>
      <c r="BP13" s="26"/>
      <c r="BQ13" s="27"/>
      <c r="BR13" s="27"/>
      <c r="BS13" s="27"/>
      <c r="BT13" s="26">
        <v>0.37558606999999999</v>
      </c>
      <c r="BU13" s="26"/>
      <c r="BV13" s="26"/>
      <c r="BW13" s="26">
        <v>8.4952299999999994E-2</v>
      </c>
      <c r="BX13" s="26">
        <v>2.8655348699999998</v>
      </c>
      <c r="BY13" s="26">
        <v>0.41834416000000002</v>
      </c>
      <c r="BZ13" s="26">
        <v>0.23228623000000001</v>
      </c>
      <c r="CA13" s="26">
        <v>1.6901992895285201</v>
      </c>
      <c r="CB13" s="26">
        <v>6.6092123354821999E-3</v>
      </c>
      <c r="CC13" s="26">
        <v>3.0377064890592699E-2</v>
      </c>
      <c r="CD13" s="26">
        <v>8.0959160000000002E-2</v>
      </c>
      <c r="CE13" s="26">
        <v>3.1443789999999999E-2</v>
      </c>
      <c r="CF13" s="26">
        <v>4.819114E-2</v>
      </c>
      <c r="CG13" s="26">
        <v>9.8982319999999999E-2</v>
      </c>
      <c r="CH13" s="26">
        <v>1.225207E-2</v>
      </c>
      <c r="CI13" s="26">
        <v>5.7723009999999998E-2</v>
      </c>
      <c r="CJ13" s="26">
        <v>1.5486110000000001E-2</v>
      </c>
      <c r="CK13" s="26">
        <v>3.8212121451619801E-3</v>
      </c>
      <c r="CL13" s="26">
        <v>2.2853261695551699E-2</v>
      </c>
      <c r="CM13" s="26">
        <v>5.4870599485911803E-3</v>
      </c>
      <c r="CN13" s="26">
        <v>5.3628284207485402E-2</v>
      </c>
      <c r="CO13" s="26">
        <v>1.52321649408441E-2</v>
      </c>
      <c r="CP13" s="26">
        <v>6.7060487697496896E-2</v>
      </c>
      <c r="CQ13" s="26">
        <v>1.49116975674192E-2</v>
      </c>
      <c r="CR13" s="26">
        <v>0.13268275405364299</v>
      </c>
      <c r="CS13" s="28">
        <v>2.60579709674667E-2</v>
      </c>
      <c r="CT13" s="29">
        <f t="shared" si="19"/>
        <v>0.62098272396032739</v>
      </c>
      <c r="CU13" s="30">
        <f t="shared" si="20"/>
        <v>0.22729500192800811</v>
      </c>
      <c r="CV13" s="52"/>
      <c r="CW13" s="44"/>
      <c r="CX13" s="44"/>
      <c r="CY13" s="44"/>
      <c r="CZ13" s="44"/>
      <c r="DA13" s="44"/>
      <c r="DB13" s="44"/>
      <c r="DC13" s="44"/>
      <c r="DD13" s="44"/>
      <c r="DE13" s="44"/>
      <c r="DF13" s="44"/>
      <c r="DG13" s="44"/>
      <c r="DH13" s="44"/>
      <c r="DI13" s="44"/>
      <c r="DJ13" s="44"/>
      <c r="DK13" s="53"/>
      <c r="DL13" s="44"/>
      <c r="DM13" s="53"/>
      <c r="DN13" s="55">
        <f t="shared" si="3"/>
        <v>0.73085885486018642</v>
      </c>
      <c r="DO13" s="55">
        <f t="shared" si="4"/>
        <v>8.7631447170756147E-4</v>
      </c>
      <c r="DP13" s="55">
        <f t="shared" si="5"/>
        <v>4.3154178109062385E-2</v>
      </c>
      <c r="DQ13" s="55">
        <f t="shared" si="6"/>
        <v>0</v>
      </c>
      <c r="DR13" s="55">
        <f t="shared" si="7"/>
        <v>0</v>
      </c>
      <c r="DS13" s="55">
        <f t="shared" si="8"/>
        <v>9.9309867780097427E-2</v>
      </c>
      <c r="DT13" s="55">
        <f t="shared" si="9"/>
        <v>1.6915703411333521E-3</v>
      </c>
      <c r="DU13" s="55">
        <f t="shared" si="10"/>
        <v>1.0483870967741937</v>
      </c>
      <c r="DV13" s="56">
        <f t="shared" si="11"/>
        <v>1.4265335235378032E-3</v>
      </c>
      <c r="DW13" s="55">
        <f t="shared" si="21"/>
        <v>1.9361427840765162E-3</v>
      </c>
      <c r="DX13" s="55">
        <f t="shared" si="22"/>
        <v>2.1231422505307856E-4</v>
      </c>
      <c r="DY13" s="55">
        <f t="shared" si="23"/>
        <v>1.409001405478902E-4</v>
      </c>
      <c r="DZ13" s="58">
        <f t="shared" si="12"/>
        <v>3.3017873878698621E-3</v>
      </c>
      <c r="EA13" s="56">
        <f t="shared" si="13"/>
        <v>5.0713540364497661E-3</v>
      </c>
      <c r="EB13" s="56">
        <f t="shared" si="14"/>
        <v>0.21149042464612822</v>
      </c>
      <c r="EC13" s="59">
        <f t="shared" si="15"/>
        <v>0</v>
      </c>
      <c r="ED13" s="59">
        <f t="shared" si="16"/>
        <v>0</v>
      </c>
      <c r="EE13" s="60">
        <f t="shared" si="17"/>
        <v>1.393876515913913</v>
      </c>
      <c r="EF13" s="60" t="str">
        <f t="shared" si="24"/>
        <v/>
      </c>
    </row>
    <row r="14" spans="1:136" ht="14" customHeight="1" x14ac:dyDescent="0.2">
      <c r="A14" s="38" t="s">
        <v>165</v>
      </c>
      <c r="B14" s="39" t="s">
        <v>128</v>
      </c>
      <c r="C14" s="40"/>
      <c r="D14" s="40"/>
      <c r="E14" s="40"/>
      <c r="F14" s="40"/>
      <c r="G14" s="40"/>
      <c r="H14" s="40"/>
      <c r="I14" s="40"/>
      <c r="J14" s="78" t="s">
        <v>144</v>
      </c>
      <c r="K14" s="41" t="s">
        <v>162</v>
      </c>
      <c r="L14" s="42" t="s">
        <v>163</v>
      </c>
      <c r="M14" s="43"/>
      <c r="N14" s="43"/>
      <c r="O14" s="42" t="s">
        <v>141</v>
      </c>
      <c r="P14" s="42" t="s">
        <v>166</v>
      </c>
      <c r="Q14" s="44">
        <v>45.07</v>
      </c>
      <c r="R14" s="44">
        <v>0.08</v>
      </c>
      <c r="S14" s="44">
        <v>2.19</v>
      </c>
      <c r="T14" s="44">
        <v>3.78</v>
      </c>
      <c r="U14" s="44">
        <v>3.08</v>
      </c>
      <c r="V14" s="44">
        <f>U14+1.11*T14</f>
        <v>7.2758000000000003</v>
      </c>
      <c r="W14" s="44">
        <f t="shared" si="18"/>
        <v>6.5467648400000007</v>
      </c>
      <c r="X14" s="44">
        <v>0.09</v>
      </c>
      <c r="Y14" s="44">
        <v>36.979999999999997</v>
      </c>
      <c r="Z14" s="44">
        <v>0.16</v>
      </c>
      <c r="AA14" s="44">
        <v>0.05</v>
      </c>
      <c r="AB14" s="44">
        <v>0.01</v>
      </c>
      <c r="AC14" s="45" t="s">
        <v>139</v>
      </c>
      <c r="AD14" s="46">
        <f t="shared" si="0"/>
        <v>0.27867750000000002</v>
      </c>
      <c r="AE14" s="46">
        <f t="shared" si="1"/>
        <v>0.50874814999999995</v>
      </c>
      <c r="AF14" s="44">
        <v>7.71</v>
      </c>
      <c r="AG14" s="44">
        <f>Q14+R14+S14+T14+U14+X14+Y14+Z14+AD14+AE14</f>
        <v>92.217425649999996</v>
      </c>
      <c r="AH14" s="47">
        <f>U14*100/AG14</f>
        <v>3.3399327494672915</v>
      </c>
      <c r="AI14" s="48">
        <f t="shared" si="2"/>
        <v>0.82050144220102061</v>
      </c>
      <c r="AJ14" s="49">
        <f>T14*100/AG14</f>
        <v>4.0990083743462211</v>
      </c>
      <c r="AK14" s="44">
        <f>Y14*100/AG14</f>
        <v>40.10088086860403</v>
      </c>
      <c r="AL14" s="50">
        <v>2190</v>
      </c>
      <c r="AM14" s="50">
        <v>3481</v>
      </c>
      <c r="AN14" s="50">
        <v>10</v>
      </c>
      <c r="AO14" s="50">
        <v>63</v>
      </c>
      <c r="AP14" s="50">
        <v>35</v>
      </c>
      <c r="AQ14" s="50">
        <v>32</v>
      </c>
      <c r="AR14" s="50">
        <v>107</v>
      </c>
      <c r="AS14" s="50">
        <v>577</v>
      </c>
      <c r="AT14" s="50">
        <v>353</v>
      </c>
      <c r="AU14" s="50"/>
      <c r="AV14" s="50"/>
      <c r="AW14" s="50"/>
      <c r="AX14" s="50"/>
      <c r="AY14" s="50"/>
      <c r="AZ14" s="50"/>
      <c r="BA14" s="50"/>
      <c r="BB14" s="50"/>
      <c r="BC14" s="50"/>
      <c r="BD14" s="50"/>
      <c r="BE14" s="50"/>
      <c r="BF14" s="51"/>
      <c r="BG14" s="26"/>
      <c r="BH14" s="26"/>
      <c r="BI14" s="26"/>
      <c r="BJ14" s="26"/>
      <c r="BK14" s="26">
        <v>3.73163774</v>
      </c>
      <c r="BL14" s="26">
        <v>7.9308069999999994E-2</v>
      </c>
      <c r="BM14" s="26"/>
      <c r="BN14" s="26"/>
      <c r="BO14" s="26"/>
      <c r="BP14" s="26"/>
      <c r="BQ14" s="27"/>
      <c r="BR14" s="27"/>
      <c r="BS14" s="27"/>
      <c r="BT14" s="26">
        <v>0.26940351000000001</v>
      </c>
      <c r="BU14" s="26"/>
      <c r="BV14" s="26"/>
      <c r="BW14" s="26">
        <v>0.14372112000000001</v>
      </c>
      <c r="BX14" s="26">
        <v>2.3268783399999999</v>
      </c>
      <c r="BY14" s="26">
        <v>0.93108800999999997</v>
      </c>
      <c r="BZ14" s="26">
        <v>0.24051273000000001</v>
      </c>
      <c r="CA14" s="26">
        <v>0.174878107777061</v>
      </c>
      <c r="CB14" s="26">
        <v>1.3970594219319E-2</v>
      </c>
      <c r="CC14" s="26">
        <v>9.6503728300146308E-3</v>
      </c>
      <c r="CD14" s="26">
        <v>3.3273780000000003E-2</v>
      </c>
      <c r="CE14" s="26">
        <v>2.3022040000000001E-2</v>
      </c>
      <c r="CF14" s="26">
        <v>4.5116259999999998E-2</v>
      </c>
      <c r="CG14" s="26">
        <v>0.12274639</v>
      </c>
      <c r="CH14" s="26">
        <v>1.9793109999999999E-2</v>
      </c>
      <c r="CI14" s="26">
        <v>0.11793612000000001</v>
      </c>
      <c r="CJ14" s="26">
        <v>4.6024509999999998E-2</v>
      </c>
      <c r="CK14" s="26">
        <v>5.5909604295122503E-3</v>
      </c>
      <c r="CL14" s="26">
        <v>8.0665981972796202E-2</v>
      </c>
      <c r="CM14" s="26">
        <v>1.7424258985467699E-2</v>
      </c>
      <c r="CN14" s="26">
        <v>0.15452510931267099</v>
      </c>
      <c r="CO14" s="26">
        <v>3.87376521560098E-2</v>
      </c>
      <c r="CP14" s="26">
        <v>0.13679202903250601</v>
      </c>
      <c r="CQ14" s="26">
        <v>2.49978302783865E-2</v>
      </c>
      <c r="CR14" s="26">
        <v>0.19992038241203999</v>
      </c>
      <c r="CS14" s="28">
        <v>3.90469036914802E-2</v>
      </c>
      <c r="CT14" s="29">
        <f t="shared" si="19"/>
        <v>0.2805241494332627</v>
      </c>
      <c r="CU14" s="30">
        <f t="shared" si="20"/>
        <v>0.14200700609027936</v>
      </c>
      <c r="CV14" s="52"/>
      <c r="CW14" s="44"/>
      <c r="CX14" s="50"/>
      <c r="CY14" s="50"/>
      <c r="CZ14" s="50"/>
      <c r="DA14" s="46"/>
      <c r="DB14" s="46"/>
      <c r="DC14" s="55"/>
      <c r="DD14" s="44"/>
      <c r="DE14" s="50"/>
      <c r="DF14" s="50"/>
      <c r="DG14" s="50"/>
      <c r="DH14" s="50"/>
      <c r="DI14" s="50"/>
      <c r="DJ14" s="44"/>
      <c r="DK14" s="53"/>
      <c r="DL14" s="44"/>
      <c r="DM14" s="53"/>
      <c r="DN14" s="55">
        <f t="shared" si="3"/>
        <v>0.75016644474034622</v>
      </c>
      <c r="DO14" s="55">
        <f t="shared" ref="DO14:DO77" si="25">IF(ISNUMBER(R14)=FALSE,0,R14/79.88)</f>
        <v>1.0015022533800702E-3</v>
      </c>
      <c r="DP14" s="55">
        <f t="shared" si="5"/>
        <v>4.2958022754021184E-2</v>
      </c>
      <c r="DQ14" s="55">
        <f t="shared" si="6"/>
        <v>5.2609603340292278E-2</v>
      </c>
      <c r="DR14" s="55">
        <f t="shared" si="7"/>
        <v>3.8574738555952157E-2</v>
      </c>
      <c r="DS14" s="55">
        <f t="shared" si="8"/>
        <v>9.1117116771050818E-2</v>
      </c>
      <c r="DT14" s="55">
        <f t="shared" si="9"/>
        <v>1.268677755850014E-3</v>
      </c>
      <c r="DU14" s="55">
        <f t="shared" si="10"/>
        <v>0.91761786600496276</v>
      </c>
      <c r="DV14" s="56">
        <f t="shared" si="11"/>
        <v>2.8530670470756064E-3</v>
      </c>
      <c r="DW14" s="55">
        <f t="shared" si="21"/>
        <v>1.6134523200637637E-3</v>
      </c>
      <c r="DX14" s="55">
        <f t="shared" si="22"/>
        <v>2.1231422505307856E-4</v>
      </c>
      <c r="DY14" s="55">
        <f t="shared" si="23"/>
        <v>0</v>
      </c>
      <c r="DZ14" s="58">
        <f t="shared" si="12"/>
        <v>3.7311219708126928E-3</v>
      </c>
      <c r="EA14" s="56">
        <f t="shared" si="13"/>
        <v>6.694495032567931E-3</v>
      </c>
      <c r="EB14" s="56">
        <f t="shared" si="14"/>
        <v>0.4279766860949209</v>
      </c>
      <c r="EC14" s="59">
        <f t="shared" si="15"/>
        <v>0</v>
      </c>
      <c r="ED14" s="59">
        <f t="shared" si="16"/>
        <v>0</v>
      </c>
      <c r="EE14" s="60">
        <f t="shared" si="17"/>
        <v>1.5118446269664521</v>
      </c>
      <c r="EF14" s="60">
        <f t="shared" si="24"/>
        <v>0.42335337116601884</v>
      </c>
    </row>
    <row r="15" spans="1:136" ht="14" customHeight="1" x14ac:dyDescent="0.2">
      <c r="A15" s="38" t="s">
        <v>167</v>
      </c>
      <c r="B15" s="39" t="s">
        <v>128</v>
      </c>
      <c r="C15" s="40"/>
      <c r="D15" s="40"/>
      <c r="E15" s="40"/>
      <c r="F15" s="40"/>
      <c r="G15" s="40"/>
      <c r="H15" s="40"/>
      <c r="I15" s="40"/>
      <c r="J15" s="78" t="s">
        <v>144</v>
      </c>
      <c r="K15" s="41" t="s">
        <v>162</v>
      </c>
      <c r="L15" s="42" t="s">
        <v>163</v>
      </c>
      <c r="M15" s="43"/>
      <c r="N15" s="43"/>
      <c r="O15" s="42" t="s">
        <v>137</v>
      </c>
      <c r="P15" s="42" t="s">
        <v>138</v>
      </c>
      <c r="Q15" s="44">
        <v>40.72</v>
      </c>
      <c r="R15" s="44">
        <v>0.12</v>
      </c>
      <c r="S15" s="44">
        <v>4.05</v>
      </c>
      <c r="T15" s="44"/>
      <c r="U15" s="44"/>
      <c r="V15" s="44">
        <v>6.52</v>
      </c>
      <c r="W15" s="44">
        <f t="shared" si="18"/>
        <v>5.8666960000000001</v>
      </c>
      <c r="X15" s="44">
        <v>0.06</v>
      </c>
      <c r="Y15" s="44">
        <v>36.49</v>
      </c>
      <c r="Z15" s="44">
        <v>0.49</v>
      </c>
      <c r="AA15" s="44">
        <v>0.04</v>
      </c>
      <c r="AB15" s="44">
        <v>0.01</v>
      </c>
      <c r="AC15" s="45" t="s">
        <v>139</v>
      </c>
      <c r="AD15" s="46">
        <f t="shared" si="0"/>
        <v>0.29903750000000001</v>
      </c>
      <c r="AE15" s="46">
        <f t="shared" si="1"/>
        <v>0.48287960000000002</v>
      </c>
      <c r="AF15" s="44">
        <v>11.29</v>
      </c>
      <c r="AG15" s="44"/>
      <c r="AH15" s="47"/>
      <c r="AI15" s="48">
        <f t="shared" si="2"/>
        <v>0.89611984282907664</v>
      </c>
      <c r="AJ15" s="49"/>
      <c r="AK15" s="44"/>
      <c r="AL15" s="50">
        <v>2350</v>
      </c>
      <c r="AM15" s="50">
        <v>3304</v>
      </c>
      <c r="AN15" s="50">
        <v>17</v>
      </c>
      <c r="AO15" s="50">
        <v>84</v>
      </c>
      <c r="AP15" s="50">
        <v>48</v>
      </c>
      <c r="AQ15" s="50">
        <v>28</v>
      </c>
      <c r="AR15" s="50">
        <v>112</v>
      </c>
      <c r="AS15" s="50">
        <v>330</v>
      </c>
      <c r="AT15" s="50">
        <v>669</v>
      </c>
      <c r="AU15" s="50"/>
      <c r="AV15" s="50"/>
      <c r="AW15" s="50"/>
      <c r="AX15" s="50"/>
      <c r="AY15" s="50"/>
      <c r="AZ15" s="50"/>
      <c r="BA15" s="50"/>
      <c r="BB15" s="50"/>
      <c r="BC15" s="50"/>
      <c r="BD15" s="50"/>
      <c r="BE15" s="50"/>
      <c r="BF15" s="51"/>
      <c r="BG15" s="26"/>
      <c r="BH15" s="26"/>
      <c r="BI15" s="26"/>
      <c r="BJ15" s="26"/>
      <c r="BK15" s="26">
        <v>5.97088909</v>
      </c>
      <c r="BL15" s="26">
        <v>0.22189803</v>
      </c>
      <c r="BM15" s="26"/>
      <c r="BN15" s="26"/>
      <c r="BO15" s="26"/>
      <c r="BP15" s="26"/>
      <c r="BQ15" s="27"/>
      <c r="BR15" s="27"/>
      <c r="BS15" s="27"/>
      <c r="BT15" s="26">
        <v>1.24979712</v>
      </c>
      <c r="BU15" s="26"/>
      <c r="BV15" s="26"/>
      <c r="BW15" s="26">
        <v>0.23162260000000001</v>
      </c>
      <c r="BX15" s="26">
        <v>2.4824317900000001</v>
      </c>
      <c r="BY15" s="26">
        <v>1.5533711400000001</v>
      </c>
      <c r="BZ15" s="26">
        <v>0.55852590999999996</v>
      </c>
      <c r="CA15" s="26">
        <v>0.56624502321165904</v>
      </c>
      <c r="CB15" s="26">
        <v>2.58981368799556E-2</v>
      </c>
      <c r="CC15" s="26">
        <v>3.2647547340618401E-2</v>
      </c>
      <c r="CD15" s="26">
        <v>9.5907240000000005E-2</v>
      </c>
      <c r="CE15" s="26">
        <v>7.9273209999999997E-2</v>
      </c>
      <c r="CF15" s="26">
        <v>9.1928570000000001E-2</v>
      </c>
      <c r="CG15" s="26">
        <v>0.26628297000000001</v>
      </c>
      <c r="CH15" s="26">
        <v>4.4696890000000003E-2</v>
      </c>
      <c r="CI15" s="26">
        <v>0.26659304</v>
      </c>
      <c r="CJ15" s="26">
        <v>9.8584889999999994E-2</v>
      </c>
      <c r="CK15" s="26">
        <v>1.28569131511135E-2</v>
      </c>
      <c r="CL15" s="26">
        <v>0.16320352154960399</v>
      </c>
      <c r="CM15" s="26">
        <v>3.2320545056754101E-2</v>
      </c>
      <c r="CN15" s="26">
        <v>0.25867263443295602</v>
      </c>
      <c r="CO15" s="26">
        <v>6.3718689181228E-2</v>
      </c>
      <c r="CP15" s="26">
        <v>0.22229526651992701</v>
      </c>
      <c r="CQ15" s="26">
        <v>3.9765953089711703E-2</v>
      </c>
      <c r="CR15" s="26">
        <v>0.31196276895140101</v>
      </c>
      <c r="CS15" s="28">
        <v>6.23261162037805E-2</v>
      </c>
      <c r="CT15" s="29">
        <f t="shared" si="19"/>
        <v>0.30987775740740264</v>
      </c>
      <c r="CU15" s="30">
        <f t="shared" si="20"/>
        <v>0.18127742405500433</v>
      </c>
      <c r="CV15" s="52"/>
      <c r="CW15" s="44"/>
      <c r="CX15" s="50"/>
      <c r="CY15" s="50"/>
      <c r="CZ15" s="50"/>
      <c r="DA15" s="46"/>
      <c r="DB15" s="46"/>
      <c r="DC15" s="55"/>
      <c r="DD15" s="44"/>
      <c r="DE15" s="50"/>
      <c r="DF15" s="50"/>
      <c r="DG15" s="50"/>
      <c r="DH15" s="50"/>
      <c r="DI15" s="50"/>
      <c r="DJ15" s="44"/>
      <c r="DK15" s="53"/>
      <c r="DL15" s="44"/>
      <c r="DM15" s="53"/>
      <c r="DN15" s="55">
        <f t="shared" si="3"/>
        <v>0.677762982689747</v>
      </c>
      <c r="DO15" s="55">
        <f t="shared" si="25"/>
        <v>1.5022533800701052E-3</v>
      </c>
      <c r="DP15" s="55">
        <f t="shared" si="5"/>
        <v>7.9442918791683012E-2</v>
      </c>
      <c r="DQ15" s="55">
        <f t="shared" si="6"/>
        <v>0</v>
      </c>
      <c r="DR15" s="55">
        <f t="shared" si="7"/>
        <v>0</v>
      </c>
      <c r="DS15" s="55">
        <f t="shared" si="8"/>
        <v>8.1651997216423106E-2</v>
      </c>
      <c r="DT15" s="55">
        <f t="shared" si="9"/>
        <v>8.4578517056667607E-4</v>
      </c>
      <c r="DU15" s="55">
        <f t="shared" si="10"/>
        <v>0.90545905707196039</v>
      </c>
      <c r="DV15" s="56">
        <f t="shared" si="11"/>
        <v>8.7375178316690446E-3</v>
      </c>
      <c r="DW15" s="55">
        <f t="shared" si="21"/>
        <v>1.290761856051011E-3</v>
      </c>
      <c r="DX15" s="55">
        <f t="shared" si="22"/>
        <v>2.1231422505307856E-4</v>
      </c>
      <c r="DY15" s="55">
        <f t="shared" si="23"/>
        <v>0</v>
      </c>
      <c r="DZ15" s="58">
        <f t="shared" si="12"/>
        <v>4.0037153568081409E-3</v>
      </c>
      <c r="EA15" s="56">
        <f t="shared" si="13"/>
        <v>6.3540969800644775E-3</v>
      </c>
      <c r="EB15" s="56">
        <f t="shared" si="14"/>
        <v>0.62669997224535101</v>
      </c>
      <c r="EC15" s="59">
        <f t="shared" si="15"/>
        <v>0</v>
      </c>
      <c r="ED15" s="59">
        <f t="shared" si="16"/>
        <v>0</v>
      </c>
      <c r="EE15" s="60">
        <f t="shared" si="17"/>
        <v>1.5077934453579993</v>
      </c>
      <c r="EF15" s="60" t="str">
        <f t="shared" si="24"/>
        <v/>
      </c>
    </row>
    <row r="16" spans="1:136" ht="14" customHeight="1" x14ac:dyDescent="0.2">
      <c r="A16" s="38" t="s">
        <v>168</v>
      </c>
      <c r="B16" s="39" t="s">
        <v>128</v>
      </c>
      <c r="C16" s="40"/>
      <c r="D16" s="40"/>
      <c r="E16" s="40"/>
      <c r="F16" s="40"/>
      <c r="G16" s="40"/>
      <c r="H16" s="40"/>
      <c r="I16" s="40"/>
      <c r="J16" s="78" t="s">
        <v>169</v>
      </c>
      <c r="K16" s="41" t="s">
        <v>170</v>
      </c>
      <c r="L16" s="42" t="s">
        <v>171</v>
      </c>
      <c r="M16" s="43"/>
      <c r="N16" s="43"/>
      <c r="O16" s="42" t="s">
        <v>149</v>
      </c>
      <c r="P16" s="42" t="s">
        <v>150</v>
      </c>
      <c r="Q16" s="44">
        <v>41.57</v>
      </c>
      <c r="R16" s="44">
        <v>0.1</v>
      </c>
      <c r="S16" s="44">
        <v>2.61</v>
      </c>
      <c r="T16" s="44">
        <v>3.34</v>
      </c>
      <c r="U16" s="44">
        <v>4.25</v>
      </c>
      <c r="V16" s="44">
        <f>U16+1.11*T16</f>
        <v>7.9573999999999998</v>
      </c>
      <c r="W16" s="44">
        <f t="shared" si="18"/>
        <v>7.1600685200000003</v>
      </c>
      <c r="X16" s="44">
        <v>0.13</v>
      </c>
      <c r="Y16" s="44">
        <v>36.979999999999997</v>
      </c>
      <c r="Z16" s="44">
        <v>0.28999999999999998</v>
      </c>
      <c r="AA16" s="44">
        <v>0.05</v>
      </c>
      <c r="AB16" s="44">
        <v>0.01</v>
      </c>
      <c r="AC16" s="44">
        <v>0.01</v>
      </c>
      <c r="AD16" s="46">
        <f t="shared" si="0"/>
        <v>0.22306925000000002</v>
      </c>
      <c r="AE16" s="46">
        <f t="shared" si="1"/>
        <v>0.38174380000000002</v>
      </c>
      <c r="AF16" s="44">
        <v>10.24</v>
      </c>
      <c r="AG16" s="44">
        <f t="shared" ref="AG16:AG21" si="26">Q16+R16+S16+T16+U16+X16+Y16+Z16+AD16+AE16</f>
        <v>89.87481305</v>
      </c>
      <c r="AH16" s="47">
        <f t="shared" ref="AH16:AH21" si="27">U16*100/AG16</f>
        <v>4.7287998225215784</v>
      </c>
      <c r="AI16" s="48">
        <f t="shared" si="2"/>
        <v>0.88958383449603073</v>
      </c>
      <c r="AJ16" s="49">
        <f t="shared" ref="AJ16:AJ21" si="28">T16*100/AG16</f>
        <v>3.7162803311110753</v>
      </c>
      <c r="AK16" s="44">
        <f t="shared" ref="AK16:AK21" si="29">Y16*100/AG16</f>
        <v>41.146121749846571</v>
      </c>
      <c r="AL16" s="50">
        <v>1753</v>
      </c>
      <c r="AM16" s="50">
        <v>2612</v>
      </c>
      <c r="AN16" s="50">
        <v>9</v>
      </c>
      <c r="AO16" s="50">
        <v>67</v>
      </c>
      <c r="AP16" s="50">
        <v>6</v>
      </c>
      <c r="AQ16" s="50">
        <v>63</v>
      </c>
      <c r="AR16" s="50">
        <v>101</v>
      </c>
      <c r="AS16" s="50">
        <v>894</v>
      </c>
      <c r="AT16" s="50">
        <v>462</v>
      </c>
      <c r="AU16" s="50"/>
      <c r="AV16" s="50"/>
      <c r="AW16" s="50"/>
      <c r="AX16" s="50"/>
      <c r="AY16" s="50"/>
      <c r="AZ16" s="50"/>
      <c r="BA16" s="50"/>
      <c r="BB16" s="50"/>
      <c r="BC16" s="50"/>
      <c r="BD16" s="50"/>
      <c r="BE16" s="50"/>
      <c r="BF16" s="51"/>
      <c r="BG16" s="26"/>
      <c r="BH16" s="26"/>
      <c r="BI16" s="26"/>
      <c r="BJ16" s="26"/>
      <c r="BK16" s="26">
        <v>3.5879306299999998</v>
      </c>
      <c r="BL16" s="26">
        <v>0.10660952999999999</v>
      </c>
      <c r="BM16" s="26"/>
      <c r="BN16" s="26"/>
      <c r="BO16" s="26"/>
      <c r="BP16" s="26"/>
      <c r="BQ16" s="27"/>
      <c r="BR16" s="27"/>
      <c r="BS16" s="27"/>
      <c r="BT16" s="26">
        <v>0.27025622999999999</v>
      </c>
      <c r="BU16" s="26"/>
      <c r="BV16" s="26"/>
      <c r="BW16" s="26">
        <v>0.19769639</v>
      </c>
      <c r="BX16" s="26">
        <v>3.9745069000000002</v>
      </c>
      <c r="BY16" s="26">
        <v>1.5250748199999999</v>
      </c>
      <c r="BZ16" s="26">
        <v>0.25686798</v>
      </c>
      <c r="CA16" s="26">
        <v>0.57380720450325895</v>
      </c>
      <c r="CB16" s="26">
        <v>9.3462509174222098E-3</v>
      </c>
      <c r="CC16" s="26">
        <v>2.11547217948506E-2</v>
      </c>
      <c r="CD16" s="26">
        <v>7.5770320000000002E-2</v>
      </c>
      <c r="CE16" s="26">
        <v>2.497854E-2</v>
      </c>
      <c r="CF16" s="26">
        <v>0.24702452</v>
      </c>
      <c r="CG16" s="26">
        <v>0.67101169000000005</v>
      </c>
      <c r="CH16" s="26">
        <v>9.7057329999999997E-2</v>
      </c>
      <c r="CI16" s="26">
        <v>0.49708305000000003</v>
      </c>
      <c r="CJ16" s="26">
        <v>0.14778163999999999</v>
      </c>
      <c r="CK16" s="26">
        <v>4.0098712918158398E-2</v>
      </c>
      <c r="CL16" s="26">
        <v>0.205050003501102</v>
      </c>
      <c r="CM16" s="26">
        <v>3.8913435820090603E-2</v>
      </c>
      <c r="CN16" s="26">
        <v>0.29796861170489197</v>
      </c>
      <c r="CO16" s="26">
        <v>6.6653905662534693E-2</v>
      </c>
      <c r="CP16" s="26">
        <v>0.20511452591850399</v>
      </c>
      <c r="CQ16" s="26">
        <v>3.2683824618958801E-2</v>
      </c>
      <c r="CR16" s="26">
        <v>0.23351517381690801</v>
      </c>
      <c r="CS16" s="28">
        <v>4.2797488115482098E-2</v>
      </c>
      <c r="CT16" s="29">
        <f t="shared" si="19"/>
        <v>0.70422905059426499</v>
      </c>
      <c r="CU16" s="30">
        <f t="shared" si="20"/>
        <v>0.70939000623981663</v>
      </c>
      <c r="CV16" s="52"/>
      <c r="CW16" s="44"/>
      <c r="CX16" s="50"/>
      <c r="CY16" s="50"/>
      <c r="CZ16" s="50"/>
      <c r="DA16" s="53"/>
      <c r="DB16" s="105">
        <v>0.13700000000000001</v>
      </c>
      <c r="DC16" s="106">
        <f>DB16*(12/(12+2*16))</f>
        <v>3.7363636363636363E-2</v>
      </c>
      <c r="DD16" s="107">
        <f>DC16*10000</f>
        <v>373.63636363636363</v>
      </c>
      <c r="DE16" s="50"/>
      <c r="DF16" s="50"/>
      <c r="DG16" s="50"/>
      <c r="DH16" s="50"/>
      <c r="DI16" s="50">
        <v>240</v>
      </c>
      <c r="DJ16" s="44">
        <v>0.53</v>
      </c>
      <c r="DK16" s="105">
        <v>2.2000000000000002</v>
      </c>
      <c r="DL16" s="44">
        <v>2.71935295247714</v>
      </c>
      <c r="DM16" s="53"/>
      <c r="DN16" s="55">
        <f t="shared" si="3"/>
        <v>0.69191078561917441</v>
      </c>
      <c r="DO16" s="55">
        <f t="shared" si="25"/>
        <v>1.2518778167250877E-3</v>
      </c>
      <c r="DP16" s="55">
        <f t="shared" si="5"/>
        <v>5.1196547665751276E-2</v>
      </c>
      <c r="DQ16" s="55">
        <f t="shared" si="6"/>
        <v>4.6485734168406401E-2</v>
      </c>
      <c r="DR16" s="55">
        <f t="shared" si="7"/>
        <v>5.3228129500908009E-2</v>
      </c>
      <c r="DS16" s="55">
        <f t="shared" si="8"/>
        <v>9.9653006541405714E-2</v>
      </c>
      <c r="DT16" s="55">
        <f t="shared" si="9"/>
        <v>1.8325345362277983E-3</v>
      </c>
      <c r="DU16" s="55">
        <f t="shared" si="10"/>
        <v>0.91761786600496276</v>
      </c>
      <c r="DV16" s="56">
        <f t="shared" si="11"/>
        <v>5.1711840228245362E-3</v>
      </c>
      <c r="DW16" s="55">
        <f t="shared" si="21"/>
        <v>1.6134523200637637E-3</v>
      </c>
      <c r="DX16" s="55">
        <f t="shared" si="22"/>
        <v>2.1231422505307856E-4</v>
      </c>
      <c r="DY16" s="55">
        <f t="shared" si="23"/>
        <v>1.409001405478902E-4</v>
      </c>
      <c r="DZ16" s="58">
        <f t="shared" si="12"/>
        <v>2.9866012853126261E-3</v>
      </c>
      <c r="EA16" s="56">
        <f t="shared" si="13"/>
        <v>5.0232752154747021E-3</v>
      </c>
      <c r="EB16" s="56">
        <f t="shared" si="14"/>
        <v>0.56841520954759917</v>
      </c>
      <c r="EC16" s="59">
        <f t="shared" si="15"/>
        <v>3.1107848108930451E-3</v>
      </c>
      <c r="ED16" s="59">
        <f t="shared" si="16"/>
        <v>3.7429819089207733E-4</v>
      </c>
      <c r="EE16" s="60">
        <f t="shared" si="17"/>
        <v>1.5418107769860663</v>
      </c>
      <c r="EF16" s="60">
        <f t="shared" si="24"/>
        <v>0.53413470750420133</v>
      </c>
    </row>
    <row r="17" spans="1:136" ht="14" customHeight="1" x14ac:dyDescent="0.2">
      <c r="A17" s="38" t="s">
        <v>168</v>
      </c>
      <c r="B17" s="39" t="s">
        <v>128</v>
      </c>
      <c r="C17" s="40"/>
      <c r="D17" s="40"/>
      <c r="E17" s="40"/>
      <c r="F17" s="40"/>
      <c r="G17" s="40"/>
      <c r="H17" s="40"/>
      <c r="I17" s="40"/>
      <c r="J17" s="78" t="s">
        <v>169</v>
      </c>
      <c r="K17" s="41" t="s">
        <v>170</v>
      </c>
      <c r="L17" s="42" t="s">
        <v>172</v>
      </c>
      <c r="M17" s="43"/>
      <c r="N17" s="43"/>
      <c r="O17" s="43"/>
      <c r="P17" s="43"/>
      <c r="Q17" s="44">
        <v>40.72</v>
      </c>
      <c r="R17" s="44">
        <v>0.12</v>
      </c>
      <c r="S17" s="44">
        <v>4.05</v>
      </c>
      <c r="T17" s="44">
        <v>3.19</v>
      </c>
      <c r="U17" s="44">
        <v>4.4121677261613703</v>
      </c>
      <c r="V17" s="44">
        <v>6.52</v>
      </c>
      <c r="W17" s="44">
        <f t="shared" si="18"/>
        <v>5.8666960000000001</v>
      </c>
      <c r="X17" s="44">
        <v>0.06</v>
      </c>
      <c r="Y17" s="44">
        <v>36.49</v>
      </c>
      <c r="Z17" s="44">
        <v>0.49</v>
      </c>
      <c r="AA17" s="44">
        <v>0.04</v>
      </c>
      <c r="AB17" s="44">
        <v>0.01</v>
      </c>
      <c r="AC17" s="45" t="s">
        <v>156</v>
      </c>
      <c r="AD17" s="46">
        <f t="shared" si="0"/>
        <v>0.29903750000000001</v>
      </c>
      <c r="AE17" s="46">
        <f t="shared" si="1"/>
        <v>0.48302574999999998</v>
      </c>
      <c r="AF17" s="44">
        <v>11.29</v>
      </c>
      <c r="AG17" s="44">
        <f t="shared" si="26"/>
        <v>90.314230976161355</v>
      </c>
      <c r="AH17" s="47">
        <f t="shared" si="27"/>
        <v>4.885351597940276</v>
      </c>
      <c r="AI17" s="48">
        <f t="shared" si="2"/>
        <v>0.89611984282907664</v>
      </c>
      <c r="AJ17" s="49">
        <f t="shared" si="28"/>
        <v>3.5321122325029903</v>
      </c>
      <c r="AK17" s="44">
        <f t="shared" si="29"/>
        <v>40.403377857063987</v>
      </c>
      <c r="AL17" s="50">
        <v>2350</v>
      </c>
      <c r="AM17" s="50">
        <v>3305</v>
      </c>
      <c r="AN17" s="50">
        <v>17</v>
      </c>
      <c r="AO17" s="50">
        <v>84</v>
      </c>
      <c r="AP17" s="50">
        <v>48</v>
      </c>
      <c r="AQ17" s="50">
        <v>28</v>
      </c>
      <c r="AR17" s="50">
        <v>112</v>
      </c>
      <c r="AS17" s="50">
        <v>330</v>
      </c>
      <c r="AT17" s="50">
        <v>669</v>
      </c>
      <c r="AU17" s="50"/>
      <c r="AV17" s="50"/>
      <c r="AW17" s="50"/>
      <c r="AX17" s="50"/>
      <c r="AY17" s="50"/>
      <c r="AZ17" s="50"/>
      <c r="BA17" s="50"/>
      <c r="BB17" s="50"/>
      <c r="BC17" s="50"/>
      <c r="BD17" s="50"/>
      <c r="BE17" s="50"/>
      <c r="BF17" s="51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7"/>
      <c r="BR17" s="27"/>
      <c r="BS17" s="27"/>
      <c r="BT17" s="26"/>
      <c r="BU17" s="26"/>
      <c r="BV17" s="26"/>
      <c r="BW17" s="26"/>
      <c r="BX17" s="26"/>
      <c r="BY17" s="26"/>
      <c r="BZ17" s="26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26"/>
      <c r="CS17" s="28"/>
      <c r="CT17" s="29"/>
      <c r="CU17" s="30"/>
      <c r="CV17" s="52"/>
      <c r="CW17" s="44"/>
      <c r="CX17" s="50"/>
      <c r="CY17" s="50"/>
      <c r="CZ17" s="50"/>
      <c r="DA17" s="46"/>
      <c r="DB17" s="46"/>
      <c r="DC17" s="55"/>
      <c r="DD17" s="44"/>
      <c r="DE17" s="50"/>
      <c r="DF17" s="50"/>
      <c r="DG17" s="50"/>
      <c r="DH17" s="50"/>
      <c r="DI17" s="50"/>
      <c r="DJ17" s="44"/>
      <c r="DK17" s="105">
        <v>2.2000000000000002</v>
      </c>
      <c r="DL17" s="44">
        <v>2.71935295247714</v>
      </c>
      <c r="DM17" s="53"/>
      <c r="DN17" s="55">
        <f t="shared" si="3"/>
        <v>0.677762982689747</v>
      </c>
      <c r="DO17" s="55">
        <f t="shared" si="25"/>
        <v>1.5022533800701052E-3</v>
      </c>
      <c r="DP17" s="55">
        <f t="shared" si="5"/>
        <v>7.9442918791683012E-2</v>
      </c>
      <c r="DQ17" s="55">
        <f t="shared" si="6"/>
        <v>4.4398051496172583E-2</v>
      </c>
      <c r="DR17" s="55">
        <f t="shared" si="7"/>
        <v>5.5259161201845708E-2</v>
      </c>
      <c r="DS17" s="55">
        <f t="shared" si="8"/>
        <v>8.1651997216423106E-2</v>
      </c>
      <c r="DT17" s="55">
        <f t="shared" si="9"/>
        <v>8.4578517056667607E-4</v>
      </c>
      <c r="DU17" s="55">
        <f t="shared" si="10"/>
        <v>0.90545905707196039</v>
      </c>
      <c r="DV17" s="56">
        <f t="shared" si="11"/>
        <v>8.7375178316690446E-3</v>
      </c>
      <c r="DW17" s="55">
        <f t="shared" si="21"/>
        <v>1.290761856051011E-3</v>
      </c>
      <c r="DX17" s="55">
        <f t="shared" si="22"/>
        <v>2.1231422505307856E-4</v>
      </c>
      <c r="DY17" s="55">
        <f t="shared" si="23"/>
        <v>0</v>
      </c>
      <c r="DZ17" s="58">
        <f t="shared" si="12"/>
        <v>4.0037153568081409E-3</v>
      </c>
      <c r="EA17" s="56">
        <f t="shared" si="13"/>
        <v>6.3560201329034794E-3</v>
      </c>
      <c r="EB17" s="56">
        <f t="shared" si="14"/>
        <v>0.62669997224535101</v>
      </c>
      <c r="EC17" s="59">
        <f t="shared" si="15"/>
        <v>0</v>
      </c>
      <c r="ED17" s="59">
        <f t="shared" si="16"/>
        <v>0</v>
      </c>
      <c r="EE17" s="60">
        <f t="shared" si="17"/>
        <v>1.5714368420074702</v>
      </c>
      <c r="EF17" s="60">
        <f t="shared" si="24"/>
        <v>0.67676435464742235</v>
      </c>
    </row>
    <row r="18" spans="1:136" ht="14" customHeight="1" x14ac:dyDescent="0.2">
      <c r="A18" s="38" t="s">
        <v>173</v>
      </c>
      <c r="B18" s="39" t="s">
        <v>128</v>
      </c>
      <c r="C18" s="40"/>
      <c r="D18" s="40"/>
      <c r="E18" s="40"/>
      <c r="F18" s="40"/>
      <c r="G18" s="40"/>
      <c r="H18" s="40"/>
      <c r="I18" s="40"/>
      <c r="J18" s="78" t="s">
        <v>144</v>
      </c>
      <c r="K18" s="41" t="s">
        <v>162</v>
      </c>
      <c r="L18" s="42" t="s">
        <v>174</v>
      </c>
      <c r="M18" s="43"/>
      <c r="N18" s="43"/>
      <c r="O18" s="42" t="s">
        <v>149</v>
      </c>
      <c r="P18" s="42" t="s">
        <v>150</v>
      </c>
      <c r="Q18" s="44">
        <v>40.340000000000003</v>
      </c>
      <c r="R18" s="44">
        <v>0.1</v>
      </c>
      <c r="S18" s="44">
        <v>2.81</v>
      </c>
      <c r="T18" s="44">
        <v>2.87</v>
      </c>
      <c r="U18" s="44">
        <v>4.26</v>
      </c>
      <c r="V18" s="44">
        <f>U18+1.11*T18</f>
        <v>7.4457000000000004</v>
      </c>
      <c r="W18" s="44">
        <f t="shared" si="18"/>
        <v>6.6996408600000006</v>
      </c>
      <c r="X18" s="44">
        <v>0.09</v>
      </c>
      <c r="Y18" s="44">
        <v>37.479999999999997</v>
      </c>
      <c r="Z18" s="44">
        <v>7.0000000000000007E-2</v>
      </c>
      <c r="AA18" s="44">
        <v>0.04</v>
      </c>
      <c r="AB18" s="45" t="s">
        <v>139</v>
      </c>
      <c r="AC18" s="45" t="s">
        <v>139</v>
      </c>
      <c r="AD18" s="46">
        <f t="shared" si="0"/>
        <v>0.23337649999999999</v>
      </c>
      <c r="AE18" s="46">
        <f t="shared" si="1"/>
        <v>0.43406549999999999</v>
      </c>
      <c r="AF18" s="44">
        <v>11.47</v>
      </c>
      <c r="AG18" s="44">
        <f t="shared" si="26"/>
        <v>88.687442000000004</v>
      </c>
      <c r="AH18" s="47">
        <f t="shared" si="27"/>
        <v>4.8033858051740852</v>
      </c>
      <c r="AI18" s="48">
        <f t="shared" si="2"/>
        <v>0.92910262766484863</v>
      </c>
      <c r="AJ18" s="49">
        <f t="shared" si="28"/>
        <v>3.2360838640492076</v>
      </c>
      <c r="AK18" s="44">
        <f t="shared" si="29"/>
        <v>42.260774642705329</v>
      </c>
      <c r="AL18" s="50">
        <v>1834</v>
      </c>
      <c r="AM18" s="50">
        <v>2970</v>
      </c>
      <c r="AN18" s="50">
        <v>12</v>
      </c>
      <c r="AO18" s="50">
        <v>69</v>
      </c>
      <c r="AP18" s="50">
        <v>10</v>
      </c>
      <c r="AQ18" s="50">
        <v>42</v>
      </c>
      <c r="AR18" s="50">
        <v>98</v>
      </c>
      <c r="AS18" s="50">
        <v>605</v>
      </c>
      <c r="AT18" s="50">
        <v>490</v>
      </c>
      <c r="AU18" s="50"/>
      <c r="AV18" s="50"/>
      <c r="AW18" s="50"/>
      <c r="AX18" s="50"/>
      <c r="AY18" s="50"/>
      <c r="AZ18" s="50"/>
      <c r="BA18" s="50"/>
      <c r="BB18" s="50"/>
      <c r="BC18" s="50"/>
      <c r="BD18" s="50"/>
      <c r="BE18" s="50"/>
      <c r="BF18" s="51"/>
      <c r="BG18" s="26"/>
      <c r="BH18" s="26"/>
      <c r="BI18" s="26"/>
      <c r="BJ18" s="26"/>
      <c r="BK18" s="26">
        <v>1.25638819</v>
      </c>
      <c r="BL18" s="26">
        <v>5.5627389999999999E-2</v>
      </c>
      <c r="BM18" s="26"/>
      <c r="BN18" s="26"/>
      <c r="BO18" s="26"/>
      <c r="BP18" s="26"/>
      <c r="BQ18" s="27"/>
      <c r="BR18" s="27"/>
      <c r="BS18" s="27"/>
      <c r="BT18" s="26">
        <v>0.18585989</v>
      </c>
      <c r="BU18" s="26"/>
      <c r="BV18" s="26"/>
      <c r="BW18" s="26">
        <v>5.6646670000000003E-2</v>
      </c>
      <c r="BX18" s="26">
        <v>0.61024431999999995</v>
      </c>
      <c r="BY18" s="26">
        <v>1.3615696900000001</v>
      </c>
      <c r="BZ18" s="26">
        <v>0.33024265000000003</v>
      </c>
      <c r="CA18" s="26">
        <v>0.369259791521589</v>
      </c>
      <c r="CB18" s="26">
        <v>1.8038572140182601E-2</v>
      </c>
      <c r="CC18" s="26">
        <v>1.8512276677233999E-2</v>
      </c>
      <c r="CD18" s="26">
        <v>5.1529800000000001E-2</v>
      </c>
      <c r="CE18" s="26">
        <v>1.2445660000000001E-2</v>
      </c>
      <c r="CF18" s="26">
        <v>0.17455957</v>
      </c>
      <c r="CG18" s="26">
        <v>0.51568040000000004</v>
      </c>
      <c r="CH18" s="26">
        <v>7.6304830000000004E-2</v>
      </c>
      <c r="CI18" s="26">
        <v>0.39238769000000001</v>
      </c>
      <c r="CJ18" s="26">
        <v>0.10979741</v>
      </c>
      <c r="CK18" s="26">
        <v>3.4709714181601001E-2</v>
      </c>
      <c r="CL18" s="26">
        <v>0.17421047881896101</v>
      </c>
      <c r="CM18" s="26">
        <v>3.21007295176668E-2</v>
      </c>
      <c r="CN18" s="26">
        <v>0.24514241858850999</v>
      </c>
      <c r="CO18" s="26">
        <v>5.4150825755073302E-2</v>
      </c>
      <c r="CP18" s="26">
        <v>0.15375225041959301</v>
      </c>
      <c r="CQ18" s="26">
        <v>2.6128955022617101E-2</v>
      </c>
      <c r="CR18" s="26">
        <v>0.19069279617629201</v>
      </c>
      <c r="CS18" s="28">
        <v>3.4732942125091502E-2</v>
      </c>
      <c r="CT18" s="29">
        <f t="shared" si="19"/>
        <v>0.76725810946265161</v>
      </c>
      <c r="CU18" s="30">
        <f t="shared" si="20"/>
        <v>0.61768260722400803</v>
      </c>
      <c r="CV18" s="52"/>
      <c r="CW18" s="44"/>
      <c r="CX18" s="50"/>
      <c r="CY18" s="50"/>
      <c r="CZ18" s="50"/>
      <c r="DA18" s="53"/>
      <c r="DB18" s="105">
        <v>3.6999999999999998E-2</v>
      </c>
      <c r="DC18" s="106">
        <f>DB18*(12/(12+2*16))</f>
        <v>1.009090909090909E-2</v>
      </c>
      <c r="DD18" s="107">
        <f>DC18*10000</f>
        <v>100.90909090909089</v>
      </c>
      <c r="DE18" s="50"/>
      <c r="DF18" s="50"/>
      <c r="DG18" s="50"/>
      <c r="DH18" s="50"/>
      <c r="DI18" s="50">
        <v>90</v>
      </c>
      <c r="DJ18" s="44">
        <v>0.56999999999999995</v>
      </c>
      <c r="DK18" s="105">
        <v>3.3</v>
      </c>
      <c r="DL18" s="44">
        <v>2.8661158966276501</v>
      </c>
      <c r="DM18" s="53"/>
      <c r="DN18" s="55">
        <f t="shared" si="3"/>
        <v>0.67143808255659132</v>
      </c>
      <c r="DO18" s="55">
        <f t="shared" si="25"/>
        <v>1.2518778167250877E-3</v>
      </c>
      <c r="DP18" s="55">
        <f t="shared" si="5"/>
        <v>5.5119654766575134E-2</v>
      </c>
      <c r="DQ18" s="55">
        <f t="shared" si="6"/>
        <v>3.9944328462073769E-2</v>
      </c>
      <c r="DR18" s="55">
        <f t="shared" si="7"/>
        <v>5.3353372158557205E-2</v>
      </c>
      <c r="DS18" s="55">
        <f t="shared" si="8"/>
        <v>9.3244827557411286E-2</v>
      </c>
      <c r="DT18" s="55">
        <f t="shared" si="9"/>
        <v>1.268677755850014E-3</v>
      </c>
      <c r="DU18" s="55">
        <f t="shared" si="10"/>
        <v>0.93002481389578162</v>
      </c>
      <c r="DV18" s="56">
        <f t="shared" si="11"/>
        <v>1.2482168330955779E-3</v>
      </c>
      <c r="DW18" s="55">
        <f t="shared" si="21"/>
        <v>1.290761856051011E-3</v>
      </c>
      <c r="DX18" s="55">
        <f t="shared" si="22"/>
        <v>0</v>
      </c>
      <c r="DY18" s="55">
        <f t="shared" si="23"/>
        <v>0</v>
      </c>
      <c r="DZ18" s="58">
        <f t="shared" si="12"/>
        <v>3.1246016869728209E-3</v>
      </c>
      <c r="EA18" s="56">
        <f t="shared" si="13"/>
        <v>5.7117639318376209E-3</v>
      </c>
      <c r="EB18" s="56">
        <f t="shared" si="14"/>
        <v>0.63669164585068005</v>
      </c>
      <c r="EC18" s="59">
        <f t="shared" si="15"/>
        <v>8.4013896352585875E-4</v>
      </c>
      <c r="ED18" s="59">
        <f t="shared" si="16"/>
        <v>1.4036182158452899E-4</v>
      </c>
      <c r="EE18" s="60">
        <f t="shared" si="17"/>
        <v>1.5574471324131971</v>
      </c>
      <c r="EF18" s="60">
        <f t="shared" si="24"/>
        <v>0.5721858633467608</v>
      </c>
    </row>
    <row r="19" spans="1:136" ht="14" customHeight="1" x14ac:dyDescent="0.2">
      <c r="A19" s="38" t="s">
        <v>175</v>
      </c>
      <c r="B19" s="39" t="s">
        <v>128</v>
      </c>
      <c r="C19" s="40"/>
      <c r="D19" s="40"/>
      <c r="E19" s="40"/>
      <c r="F19" s="40"/>
      <c r="G19" s="40"/>
      <c r="H19" s="40"/>
      <c r="I19" s="40"/>
      <c r="J19" s="78" t="s">
        <v>144</v>
      </c>
      <c r="K19" s="41" t="s">
        <v>162</v>
      </c>
      <c r="L19" s="42" t="s">
        <v>174</v>
      </c>
      <c r="M19" s="43"/>
      <c r="N19" s="43"/>
      <c r="O19" s="42" t="s">
        <v>149</v>
      </c>
      <c r="P19" s="42" t="s">
        <v>150</v>
      </c>
      <c r="Q19" s="44">
        <v>40.340000000000003</v>
      </c>
      <c r="R19" s="44">
        <v>0.1</v>
      </c>
      <c r="S19" s="44">
        <v>2.81</v>
      </c>
      <c r="T19" s="44">
        <f>2.87+1.8*1/1.1113</f>
        <v>4.4897246468100427</v>
      </c>
      <c r="U19" s="44">
        <f>4.26-1.8</f>
        <v>2.46</v>
      </c>
      <c r="V19" s="44">
        <f>U19+1.11*T19</f>
        <v>7.4435943579591477</v>
      </c>
      <c r="W19" s="44">
        <f t="shared" si="18"/>
        <v>6.6977462032916417</v>
      </c>
      <c r="X19" s="44">
        <v>0.09</v>
      </c>
      <c r="Y19" s="44">
        <v>37.479999999999997</v>
      </c>
      <c r="Z19" s="44">
        <v>7.0000000000000007E-2</v>
      </c>
      <c r="AA19" s="44">
        <v>0.04</v>
      </c>
      <c r="AB19" s="45" t="s">
        <v>139</v>
      </c>
      <c r="AC19" s="45" t="s">
        <v>139</v>
      </c>
      <c r="AD19" s="46">
        <f t="shared" si="0"/>
        <v>0.23337649999999999</v>
      </c>
      <c r="AE19" s="46">
        <f t="shared" si="1"/>
        <v>0.43406549999999999</v>
      </c>
      <c r="AF19" s="44">
        <v>11.47</v>
      </c>
      <c r="AG19" s="44">
        <f t="shared" si="26"/>
        <v>88.507166646810049</v>
      </c>
      <c r="AH19" s="47">
        <f t="shared" si="27"/>
        <v>2.7794359408393317</v>
      </c>
      <c r="AI19" s="48">
        <f t="shared" si="2"/>
        <v>0.92910262766484863</v>
      </c>
      <c r="AJ19" s="49">
        <f t="shared" si="28"/>
        <v>5.072724409681304</v>
      </c>
      <c r="AK19" s="44">
        <f t="shared" si="29"/>
        <v>42.346853277503307</v>
      </c>
      <c r="AL19" s="50">
        <v>1834</v>
      </c>
      <c r="AM19" s="50">
        <v>2970</v>
      </c>
      <c r="AN19" s="50">
        <v>12</v>
      </c>
      <c r="AO19" s="50">
        <v>69</v>
      </c>
      <c r="AP19" s="50">
        <v>10</v>
      </c>
      <c r="AQ19" s="50">
        <v>42</v>
      </c>
      <c r="AR19" s="50">
        <v>98</v>
      </c>
      <c r="AS19" s="50">
        <v>605</v>
      </c>
      <c r="AT19" s="50">
        <v>490</v>
      </c>
      <c r="AU19" s="50"/>
      <c r="AV19" s="50"/>
      <c r="AW19" s="50"/>
      <c r="AX19" s="50"/>
      <c r="AY19" s="50"/>
      <c r="AZ19" s="50"/>
      <c r="BA19" s="50"/>
      <c r="BB19" s="50"/>
      <c r="BC19" s="50"/>
      <c r="BD19" s="50"/>
      <c r="BE19" s="50"/>
      <c r="BF19" s="51"/>
      <c r="BG19" s="26"/>
      <c r="BH19" s="26"/>
      <c r="BI19" s="26"/>
      <c r="BJ19" s="26"/>
      <c r="BK19" s="26">
        <v>1.25638819</v>
      </c>
      <c r="BL19" s="26">
        <v>5.5627389999999999E-2</v>
      </c>
      <c r="BM19" s="26"/>
      <c r="BN19" s="26"/>
      <c r="BO19" s="26"/>
      <c r="BP19" s="26"/>
      <c r="BQ19" s="27"/>
      <c r="BR19" s="27"/>
      <c r="BS19" s="27"/>
      <c r="BT19" s="26">
        <v>0.18585989</v>
      </c>
      <c r="BU19" s="26"/>
      <c r="BV19" s="26"/>
      <c r="BW19" s="26">
        <v>5.6646670000000003E-2</v>
      </c>
      <c r="BX19" s="26">
        <v>0.61024431999999995</v>
      </c>
      <c r="BY19" s="26">
        <v>1.3615696900000001</v>
      </c>
      <c r="BZ19" s="26">
        <v>0.33024265000000003</v>
      </c>
      <c r="CA19" s="26">
        <v>0.369259791521589</v>
      </c>
      <c r="CB19" s="26">
        <v>1.8038572140182601E-2</v>
      </c>
      <c r="CC19" s="26">
        <v>1.8512276677233999E-2</v>
      </c>
      <c r="CD19" s="26">
        <v>5.1529800000000001E-2</v>
      </c>
      <c r="CE19" s="26">
        <v>1.2445660000000001E-2</v>
      </c>
      <c r="CF19" s="26">
        <v>0.17455957</v>
      </c>
      <c r="CG19" s="26">
        <v>0.51568040000000004</v>
      </c>
      <c r="CH19" s="26">
        <v>7.6304830000000004E-2</v>
      </c>
      <c r="CI19" s="26">
        <v>0.39238769000000001</v>
      </c>
      <c r="CJ19" s="26">
        <v>0.10979741</v>
      </c>
      <c r="CK19" s="26">
        <v>3.4709714181601001E-2</v>
      </c>
      <c r="CL19" s="26">
        <v>0.17421047881896101</v>
      </c>
      <c r="CM19" s="26">
        <v>3.21007295176668E-2</v>
      </c>
      <c r="CN19" s="26">
        <v>0.24514241858850999</v>
      </c>
      <c r="CO19" s="26">
        <v>5.4150825755073302E-2</v>
      </c>
      <c r="CP19" s="26">
        <v>0.15375225041959301</v>
      </c>
      <c r="CQ19" s="26">
        <v>2.6128955022617101E-2</v>
      </c>
      <c r="CR19" s="26">
        <v>0.19069279617629201</v>
      </c>
      <c r="CS19" s="28">
        <v>3.4732942125091502E-2</v>
      </c>
      <c r="CT19" s="29">
        <f t="shared" si="19"/>
        <v>0.76725810946265161</v>
      </c>
      <c r="CU19" s="30">
        <f t="shared" si="20"/>
        <v>0.61768260722400803</v>
      </c>
      <c r="CV19" s="52"/>
      <c r="CW19" s="44"/>
      <c r="CX19" s="50"/>
      <c r="CY19" s="50"/>
      <c r="CZ19" s="50"/>
      <c r="DA19" s="53"/>
      <c r="DB19" s="105">
        <v>3.6999999999999998E-2</v>
      </c>
      <c r="DC19" s="106">
        <f>DB19*(12/(12+2*16))</f>
        <v>1.009090909090909E-2</v>
      </c>
      <c r="DD19" s="107">
        <f>DC19*10000</f>
        <v>100.90909090909089</v>
      </c>
      <c r="DE19" s="50"/>
      <c r="DF19" s="50"/>
      <c r="DG19" s="50"/>
      <c r="DH19" s="50"/>
      <c r="DI19" s="50">
        <v>90</v>
      </c>
      <c r="DJ19" s="44">
        <v>0.56999999999999995</v>
      </c>
      <c r="DK19" s="105">
        <v>3.3</v>
      </c>
      <c r="DL19" s="44">
        <v>2.8661158966276501</v>
      </c>
      <c r="DM19" s="53"/>
      <c r="DN19" s="55">
        <f t="shared" si="3"/>
        <v>0.67143808255659132</v>
      </c>
      <c r="DO19" s="55">
        <f t="shared" si="25"/>
        <v>1.2518778167250877E-3</v>
      </c>
      <c r="DP19" s="55">
        <f t="shared" si="5"/>
        <v>5.5119654766575134E-2</v>
      </c>
      <c r="DQ19" s="55">
        <f t="shared" si="6"/>
        <v>6.2487468988309577E-2</v>
      </c>
      <c r="DR19" s="55">
        <f t="shared" si="7"/>
        <v>3.0809693781702049E-2</v>
      </c>
      <c r="DS19" s="55">
        <f t="shared" si="8"/>
        <v>9.3218457944212144E-2</v>
      </c>
      <c r="DT19" s="55">
        <f t="shared" si="9"/>
        <v>1.268677755850014E-3</v>
      </c>
      <c r="DU19" s="55">
        <f t="shared" si="10"/>
        <v>0.93002481389578162</v>
      </c>
      <c r="DV19" s="56">
        <f t="shared" si="11"/>
        <v>1.2482168330955779E-3</v>
      </c>
      <c r="DW19" s="55">
        <f t="shared" si="21"/>
        <v>1.290761856051011E-3</v>
      </c>
      <c r="DX19" s="55">
        <f t="shared" si="22"/>
        <v>0</v>
      </c>
      <c r="DY19" s="55">
        <f t="shared" si="23"/>
        <v>0</v>
      </c>
      <c r="DZ19" s="58">
        <f t="shared" si="12"/>
        <v>3.1246016869728209E-3</v>
      </c>
      <c r="EA19" s="56">
        <f t="shared" si="13"/>
        <v>5.7117639318376209E-3</v>
      </c>
      <c r="EB19" s="56">
        <f t="shared" si="14"/>
        <v>0.63669164585068005</v>
      </c>
      <c r="EC19" s="59">
        <f t="shared" si="15"/>
        <v>8.4013896352585875E-4</v>
      </c>
      <c r="ED19" s="59">
        <f t="shared" si="16"/>
        <v>1.4036182158452899E-4</v>
      </c>
      <c r="EE19" s="60">
        <f t="shared" si="17"/>
        <v>1.5518109438936738</v>
      </c>
      <c r="EF19" s="60">
        <f t="shared" si="24"/>
        <v>0.3305106570218157</v>
      </c>
    </row>
    <row r="20" spans="1:136" ht="14" customHeight="1" x14ac:dyDescent="0.2">
      <c r="A20" s="38" t="s">
        <v>176</v>
      </c>
      <c r="B20" s="39" t="s">
        <v>128</v>
      </c>
      <c r="C20" s="40"/>
      <c r="D20" s="40"/>
      <c r="E20" s="40"/>
      <c r="F20" s="40"/>
      <c r="G20" s="40"/>
      <c r="H20" s="40"/>
      <c r="I20" s="40"/>
      <c r="J20" s="78" t="s">
        <v>144</v>
      </c>
      <c r="K20" s="41" t="s">
        <v>162</v>
      </c>
      <c r="L20" s="42" t="s">
        <v>177</v>
      </c>
      <c r="M20" s="43"/>
      <c r="N20" s="43"/>
      <c r="O20" s="43"/>
      <c r="P20" s="43"/>
      <c r="Q20" s="44">
        <v>40.340000000000003</v>
      </c>
      <c r="R20" s="44">
        <v>0.1</v>
      </c>
      <c r="S20" s="44">
        <v>2.81</v>
      </c>
      <c r="T20" s="44">
        <v>2.98</v>
      </c>
      <c r="U20" s="44">
        <v>4.1338529228717498</v>
      </c>
      <c r="V20" s="44">
        <f>U20+1.11*T20</f>
        <v>7.4416529228717501</v>
      </c>
      <c r="W20" s="44">
        <f t="shared" si="18"/>
        <v>6.6959993000000013</v>
      </c>
      <c r="X20" s="44">
        <v>0.09</v>
      </c>
      <c r="Y20" s="44">
        <v>37.479999999999997</v>
      </c>
      <c r="Z20" s="44">
        <v>7.0000000000000007E-2</v>
      </c>
      <c r="AA20" s="44">
        <v>0.04</v>
      </c>
      <c r="AB20" s="45" t="s">
        <v>139</v>
      </c>
      <c r="AC20" s="45" t="s">
        <v>139</v>
      </c>
      <c r="AD20" s="46">
        <f t="shared" si="0"/>
        <v>0.23337649999999999</v>
      </c>
      <c r="AE20" s="46">
        <f t="shared" si="1"/>
        <v>0.43391935000000004</v>
      </c>
      <c r="AF20" s="44">
        <v>11.47</v>
      </c>
      <c r="AG20" s="44">
        <f t="shared" si="26"/>
        <v>88.671148772871746</v>
      </c>
      <c r="AH20" s="47">
        <f t="shared" si="27"/>
        <v>4.6620044739247479</v>
      </c>
      <c r="AI20" s="48">
        <f t="shared" si="2"/>
        <v>0.92910262766484863</v>
      </c>
      <c r="AJ20" s="49">
        <f t="shared" si="28"/>
        <v>3.3607323703825838</v>
      </c>
      <c r="AK20" s="44">
        <f t="shared" si="29"/>
        <v>42.268540014073565</v>
      </c>
      <c r="AL20" s="50">
        <v>1834</v>
      </c>
      <c r="AM20" s="50">
        <v>2969</v>
      </c>
      <c r="AN20" s="50">
        <v>12</v>
      </c>
      <c r="AO20" s="50">
        <v>69</v>
      </c>
      <c r="AP20" s="50">
        <v>10</v>
      </c>
      <c r="AQ20" s="50">
        <v>42</v>
      </c>
      <c r="AR20" s="50">
        <v>98</v>
      </c>
      <c r="AS20" s="50">
        <v>605</v>
      </c>
      <c r="AT20" s="50">
        <v>490</v>
      </c>
      <c r="AU20" s="50"/>
      <c r="AV20" s="50"/>
      <c r="AW20" s="50"/>
      <c r="AX20" s="50"/>
      <c r="AY20" s="50"/>
      <c r="AZ20" s="50"/>
      <c r="BA20" s="50"/>
      <c r="BB20" s="50"/>
      <c r="BC20" s="50"/>
      <c r="BD20" s="50"/>
      <c r="BE20" s="50"/>
      <c r="BF20" s="51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7"/>
      <c r="BR20" s="27"/>
      <c r="BS20" s="27"/>
      <c r="BT20" s="26"/>
      <c r="BU20" s="26"/>
      <c r="BV20" s="26"/>
      <c r="BW20" s="26"/>
      <c r="BX20" s="26"/>
      <c r="BY20" s="26"/>
      <c r="BZ20" s="26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26"/>
      <c r="CS20" s="28"/>
      <c r="CT20" s="29"/>
      <c r="CU20" s="30"/>
      <c r="CV20" s="52"/>
      <c r="CW20" s="44"/>
      <c r="CX20" s="50"/>
      <c r="CY20" s="50"/>
      <c r="CZ20" s="50"/>
      <c r="DA20" s="53"/>
      <c r="DB20" s="53"/>
      <c r="DC20" s="106"/>
      <c r="DD20" s="107"/>
      <c r="DE20" s="50"/>
      <c r="DF20" s="50"/>
      <c r="DG20" s="50"/>
      <c r="DH20" s="50"/>
      <c r="DI20" s="50"/>
      <c r="DJ20" s="44"/>
      <c r="DK20" s="53"/>
      <c r="DL20" s="44"/>
      <c r="DM20" s="53"/>
      <c r="DN20" s="55">
        <f t="shared" si="3"/>
        <v>0.67143808255659132</v>
      </c>
      <c r="DO20" s="55">
        <f t="shared" si="25"/>
        <v>1.2518778167250877E-3</v>
      </c>
      <c r="DP20" s="55">
        <f t="shared" si="5"/>
        <v>5.5119654766575134E-2</v>
      </c>
      <c r="DQ20" s="55">
        <f t="shared" si="6"/>
        <v>4.1475295755045237E-2</v>
      </c>
      <c r="DR20" s="55">
        <f t="shared" si="7"/>
        <v>5.1773472639135197E-2</v>
      </c>
      <c r="DS20" s="55">
        <f t="shared" si="8"/>
        <v>9.3194144745998631E-2</v>
      </c>
      <c r="DT20" s="55">
        <f t="shared" si="9"/>
        <v>1.268677755850014E-3</v>
      </c>
      <c r="DU20" s="55">
        <f t="shared" si="10"/>
        <v>0.93002481389578162</v>
      </c>
      <c r="DV20" s="56">
        <f t="shared" si="11"/>
        <v>1.2482168330955779E-3</v>
      </c>
      <c r="DW20" s="55">
        <f t="shared" si="21"/>
        <v>1.290761856051011E-3</v>
      </c>
      <c r="DX20" s="55">
        <f t="shared" si="22"/>
        <v>0</v>
      </c>
      <c r="DY20" s="55">
        <f t="shared" si="23"/>
        <v>0</v>
      </c>
      <c r="DZ20" s="58">
        <f t="shared" si="12"/>
        <v>3.1246016869728209E-3</v>
      </c>
      <c r="EA20" s="56">
        <f t="shared" si="13"/>
        <v>5.7098407789986181E-3</v>
      </c>
      <c r="EB20" s="56">
        <f t="shared" si="14"/>
        <v>0.63669164585068005</v>
      </c>
      <c r="EC20" s="59">
        <f t="shared" si="15"/>
        <v>0</v>
      </c>
      <c r="ED20" s="59">
        <f t="shared" si="16"/>
        <v>0</v>
      </c>
      <c r="EE20" s="60">
        <f t="shared" si="17"/>
        <v>1.5563279142781752</v>
      </c>
      <c r="EF20" s="60">
        <f t="shared" si="24"/>
        <v>0.55554426493471454</v>
      </c>
    </row>
    <row r="21" spans="1:136" ht="14" customHeight="1" x14ac:dyDescent="0.2">
      <c r="A21" s="38" t="s">
        <v>178</v>
      </c>
      <c r="B21" s="39" t="s">
        <v>128</v>
      </c>
      <c r="C21" s="40"/>
      <c r="D21" s="40"/>
      <c r="E21" s="40"/>
      <c r="F21" s="40"/>
      <c r="G21" s="40"/>
      <c r="H21" s="40"/>
      <c r="I21" s="40"/>
      <c r="J21" s="78" t="s">
        <v>144</v>
      </c>
      <c r="K21" s="41" t="s">
        <v>162</v>
      </c>
      <c r="L21" s="42" t="s">
        <v>174</v>
      </c>
      <c r="M21" s="43"/>
      <c r="N21" s="43"/>
      <c r="O21" s="42" t="s">
        <v>179</v>
      </c>
      <c r="P21" s="42" t="s">
        <v>180</v>
      </c>
      <c r="Q21" s="44">
        <v>40.03</v>
      </c>
      <c r="R21" s="44">
        <v>7.0000000000000007E-2</v>
      </c>
      <c r="S21" s="44">
        <v>2.09</v>
      </c>
      <c r="T21" s="44">
        <v>2.34</v>
      </c>
      <c r="U21" s="44">
        <v>5.2094220937986204</v>
      </c>
      <c r="V21" s="44">
        <v>7.81</v>
      </c>
      <c r="W21" s="44">
        <f t="shared" si="18"/>
        <v>7.0274380000000001</v>
      </c>
      <c r="X21" s="44">
        <v>0.12</v>
      </c>
      <c r="Y21" s="44">
        <v>37.4</v>
      </c>
      <c r="Z21" s="44">
        <v>7.0000000000000007E-2</v>
      </c>
      <c r="AA21" s="44">
        <v>0.04</v>
      </c>
      <c r="AB21" s="44">
        <v>0.01</v>
      </c>
      <c r="AC21" s="45" t="s">
        <v>139</v>
      </c>
      <c r="AD21" s="46">
        <f t="shared" si="0"/>
        <v>0.24966450000000001</v>
      </c>
      <c r="AE21" s="46">
        <f t="shared" si="1"/>
        <v>0.3498831</v>
      </c>
      <c r="AF21" s="44">
        <v>11.62</v>
      </c>
      <c r="AG21" s="44">
        <f t="shared" si="26"/>
        <v>87.928969693798606</v>
      </c>
      <c r="AH21" s="47">
        <f t="shared" si="27"/>
        <v>5.9245799330297695</v>
      </c>
      <c r="AI21" s="48">
        <f t="shared" si="2"/>
        <v>0.93429927554334247</v>
      </c>
      <c r="AJ21" s="49">
        <f t="shared" si="28"/>
        <v>2.6612389615717671</v>
      </c>
      <c r="AK21" s="44">
        <f t="shared" si="29"/>
        <v>42.534332120847907</v>
      </c>
      <c r="AL21" s="50">
        <v>1962</v>
      </c>
      <c r="AM21" s="50">
        <v>2394</v>
      </c>
      <c r="AN21" s="50">
        <v>10</v>
      </c>
      <c r="AO21" s="50">
        <v>53</v>
      </c>
      <c r="AP21" s="50">
        <v>13</v>
      </c>
      <c r="AQ21" s="50">
        <v>43</v>
      </c>
      <c r="AR21" s="50">
        <v>105</v>
      </c>
      <c r="AS21" s="50">
        <v>828</v>
      </c>
      <c r="AT21" s="50">
        <v>338</v>
      </c>
      <c r="AU21" s="50"/>
      <c r="AV21" s="50"/>
      <c r="AW21" s="50"/>
      <c r="AX21" s="50"/>
      <c r="AY21" s="50"/>
      <c r="AZ21" s="50"/>
      <c r="BA21" s="50"/>
      <c r="BB21" s="50"/>
      <c r="BC21" s="50"/>
      <c r="BD21" s="50"/>
      <c r="BE21" s="50"/>
      <c r="BF21" s="51"/>
      <c r="BG21" s="26"/>
      <c r="BH21" s="26"/>
      <c r="BI21" s="26"/>
      <c r="BJ21" s="26"/>
      <c r="BK21" s="26">
        <v>1.3100000599999999</v>
      </c>
      <c r="BL21" s="26">
        <v>8.0736799999999997E-3</v>
      </c>
      <c r="BM21" s="26"/>
      <c r="BN21" s="26"/>
      <c r="BO21" s="26"/>
      <c r="BP21" s="26"/>
      <c r="BQ21" s="27"/>
      <c r="BR21" s="27"/>
      <c r="BS21" s="27"/>
      <c r="BT21" s="26">
        <v>0.39714426000000003</v>
      </c>
      <c r="BU21" s="26"/>
      <c r="BV21" s="26"/>
      <c r="BW21" s="26">
        <v>2.827089E-2</v>
      </c>
      <c r="BX21" s="26">
        <v>0.41987222000000002</v>
      </c>
      <c r="BY21" s="26">
        <v>1.4811597599999999</v>
      </c>
      <c r="BZ21" s="26">
        <v>0.21173131000000001</v>
      </c>
      <c r="CA21" s="26">
        <v>8.1122204772866302E-2</v>
      </c>
      <c r="CB21" s="26">
        <v>1.4076436206103301E-2</v>
      </c>
      <c r="CC21" s="26">
        <v>3.3218731984267099E-3</v>
      </c>
      <c r="CD21" s="26">
        <v>1.179792E-2</v>
      </c>
      <c r="CE21" s="26">
        <v>1.002397E-2</v>
      </c>
      <c r="CF21" s="26">
        <v>0.17262886999999999</v>
      </c>
      <c r="CG21" s="26">
        <v>0.41556050999999999</v>
      </c>
      <c r="CH21" s="26">
        <v>5.6344690000000003E-2</v>
      </c>
      <c r="CI21" s="26">
        <v>0.29520007999999998</v>
      </c>
      <c r="CJ21" s="26">
        <v>9.5359070000000004E-2</v>
      </c>
      <c r="CK21" s="26">
        <v>3.8521261499383903E-2</v>
      </c>
      <c r="CL21" s="26">
        <v>0.16052703576317601</v>
      </c>
      <c r="CM21" s="26">
        <v>3.1049589473182499E-2</v>
      </c>
      <c r="CN21" s="26">
        <v>0.261332746093909</v>
      </c>
      <c r="CO21" s="26">
        <v>6.1697388376514103E-2</v>
      </c>
      <c r="CP21" s="26">
        <v>0.17681272748760499</v>
      </c>
      <c r="CQ21" s="26">
        <v>2.9490488329630998E-2</v>
      </c>
      <c r="CR21" s="26">
        <v>0.214751367231654</v>
      </c>
      <c r="CS21" s="28">
        <v>3.9543388417441698E-2</v>
      </c>
      <c r="CT21" s="29">
        <f t="shared" si="19"/>
        <v>0.95185115099416495</v>
      </c>
      <c r="CU21" s="30">
        <f t="shared" si="20"/>
        <v>0.53654089443089792</v>
      </c>
      <c r="CV21" s="52"/>
      <c r="CW21" s="44"/>
      <c r="CX21" s="50"/>
      <c r="CY21" s="50"/>
      <c r="CZ21" s="50"/>
      <c r="DA21" s="53"/>
      <c r="DB21" s="105">
        <v>5.3999999999999999E-2</v>
      </c>
      <c r="DC21" s="106">
        <f>DB21*(12/(12+2*16))</f>
        <v>1.4727272727272726E-2</v>
      </c>
      <c r="DD21" s="107">
        <f>DC21*10000</f>
        <v>147.27272727272725</v>
      </c>
      <c r="DE21" s="50"/>
      <c r="DF21" s="50"/>
      <c r="DG21" s="50"/>
      <c r="DH21" s="50"/>
      <c r="DI21" s="50">
        <v>240</v>
      </c>
      <c r="DJ21" s="44"/>
      <c r="DK21" s="105">
        <v>4.3</v>
      </c>
      <c r="DL21" s="44">
        <v>2.7660983343483898</v>
      </c>
      <c r="DM21" s="53"/>
      <c r="DN21" s="55">
        <f t="shared" si="3"/>
        <v>0.66627829560585894</v>
      </c>
      <c r="DO21" s="55">
        <f t="shared" si="25"/>
        <v>8.7631447170756147E-4</v>
      </c>
      <c r="DP21" s="55">
        <f t="shared" si="5"/>
        <v>4.0996469203609255E-2</v>
      </c>
      <c r="DQ21" s="55">
        <f t="shared" si="6"/>
        <v>3.2567849686847603E-2</v>
      </c>
      <c r="DR21" s="55">
        <f t="shared" si="7"/>
        <v>6.5244186784377489E-2</v>
      </c>
      <c r="DS21" s="55">
        <f t="shared" si="8"/>
        <v>9.7807070285316641E-2</v>
      </c>
      <c r="DT21" s="55">
        <f t="shared" si="9"/>
        <v>1.6915703411333521E-3</v>
      </c>
      <c r="DU21" s="55">
        <f t="shared" si="10"/>
        <v>0.92803970223325061</v>
      </c>
      <c r="DV21" s="56">
        <f t="shared" si="11"/>
        <v>1.2482168330955779E-3</v>
      </c>
      <c r="DW21" s="55">
        <f t="shared" si="21"/>
        <v>1.290761856051011E-3</v>
      </c>
      <c r="DX21" s="55">
        <f t="shared" si="22"/>
        <v>2.1231422505307856E-4</v>
      </c>
      <c r="DY21" s="55">
        <f t="shared" si="23"/>
        <v>0</v>
      </c>
      <c r="DZ21" s="58">
        <f t="shared" si="12"/>
        <v>3.3426763957691797E-3</v>
      </c>
      <c r="EA21" s="56">
        <f t="shared" si="13"/>
        <v>4.604027896572143E-3</v>
      </c>
      <c r="EB21" s="56">
        <f t="shared" si="14"/>
        <v>0.64501804052178735</v>
      </c>
      <c r="EC21" s="59">
        <f t="shared" si="15"/>
        <v>1.2261487575782803E-3</v>
      </c>
      <c r="ED21" s="59">
        <f t="shared" si="16"/>
        <v>3.7429819089207733E-4</v>
      </c>
      <c r="EE21" s="60">
        <f t="shared" si="17"/>
        <v>1.5502475428010254</v>
      </c>
      <c r="EF21" s="60">
        <f t="shared" si="24"/>
        <v>0.66707024956428251</v>
      </c>
    </row>
    <row r="22" spans="1:136" ht="14" customHeight="1" x14ac:dyDescent="0.2">
      <c r="A22" s="38" t="s">
        <v>181</v>
      </c>
      <c r="B22" s="39" t="s">
        <v>128</v>
      </c>
      <c r="C22" s="40"/>
      <c r="D22" s="40"/>
      <c r="E22" s="40"/>
      <c r="F22" s="40"/>
      <c r="G22" s="40"/>
      <c r="H22" s="40"/>
      <c r="I22" s="40"/>
      <c r="J22" s="78" t="s">
        <v>169</v>
      </c>
      <c r="K22" s="41" t="s">
        <v>182</v>
      </c>
      <c r="L22" s="42" t="s">
        <v>183</v>
      </c>
      <c r="M22" s="43"/>
      <c r="N22" s="43"/>
      <c r="O22" s="42" t="s">
        <v>137</v>
      </c>
      <c r="P22" s="42" t="s">
        <v>138</v>
      </c>
      <c r="Q22" s="44">
        <v>40.83</v>
      </c>
      <c r="R22" s="44">
        <v>0.08</v>
      </c>
      <c r="S22" s="44">
        <v>2.4500000000000002</v>
      </c>
      <c r="T22" s="44"/>
      <c r="U22" s="44"/>
      <c r="V22" s="44">
        <v>8.6199999999999992</v>
      </c>
      <c r="W22" s="44">
        <f t="shared" si="18"/>
        <v>7.7562759999999997</v>
      </c>
      <c r="X22" s="44">
        <v>0.09</v>
      </c>
      <c r="Y22" s="44">
        <v>36.32</v>
      </c>
      <c r="Z22" s="44">
        <v>2</v>
      </c>
      <c r="AA22" s="44">
        <v>0.08</v>
      </c>
      <c r="AB22" s="44">
        <v>0.01</v>
      </c>
      <c r="AC22" s="45" t="s">
        <v>139</v>
      </c>
      <c r="AD22" s="46">
        <f t="shared" si="0"/>
        <v>0.23490349999999999</v>
      </c>
      <c r="AE22" s="46">
        <f t="shared" si="1"/>
        <v>0.37312095000000001</v>
      </c>
      <c r="AF22" s="44">
        <v>9.18</v>
      </c>
      <c r="AG22" s="44"/>
      <c r="AH22" s="47"/>
      <c r="AI22" s="48">
        <f t="shared" si="2"/>
        <v>0.88954200342885137</v>
      </c>
      <c r="AJ22" s="49"/>
      <c r="AK22" s="44"/>
      <c r="AL22" s="50">
        <v>1846</v>
      </c>
      <c r="AM22" s="50">
        <v>2553</v>
      </c>
      <c r="AN22" s="50">
        <v>13</v>
      </c>
      <c r="AO22" s="50">
        <v>64</v>
      </c>
      <c r="AP22" s="50">
        <v>18</v>
      </c>
      <c r="AQ22" s="50">
        <v>45</v>
      </c>
      <c r="AR22" s="50">
        <v>93</v>
      </c>
      <c r="AS22" s="50">
        <v>580</v>
      </c>
      <c r="AT22" s="50">
        <v>384</v>
      </c>
      <c r="AU22" s="50"/>
      <c r="AV22" s="50"/>
      <c r="AW22" s="50"/>
      <c r="AX22" s="50"/>
      <c r="AY22" s="50"/>
      <c r="AZ22" s="50"/>
      <c r="BA22" s="50"/>
      <c r="BB22" s="50"/>
      <c r="BC22" s="50"/>
      <c r="BD22" s="50"/>
      <c r="BE22" s="50"/>
      <c r="BF22" s="51"/>
      <c r="BG22" s="26"/>
      <c r="BH22" s="26"/>
      <c r="BI22" s="26"/>
      <c r="BJ22" s="26"/>
      <c r="BK22" s="26">
        <v>2.4878916100000001</v>
      </c>
      <c r="BL22" s="26">
        <v>6.5033869999999994E-2</v>
      </c>
      <c r="BM22" s="26"/>
      <c r="BN22" s="26"/>
      <c r="BO22" s="26"/>
      <c r="BP22" s="26"/>
      <c r="BQ22" s="27"/>
      <c r="BR22" s="27"/>
      <c r="BS22" s="27"/>
      <c r="BT22" s="26">
        <v>0.21773376</v>
      </c>
      <c r="BU22" s="26"/>
      <c r="BV22" s="26"/>
      <c r="BW22" s="26">
        <v>0.14594814</v>
      </c>
      <c r="BX22" s="26">
        <v>5.9077670199999996</v>
      </c>
      <c r="BY22" s="26">
        <v>1.99092599</v>
      </c>
      <c r="BZ22" s="26">
        <v>0.27494728000000002</v>
      </c>
      <c r="CA22" s="26">
        <v>0.35860548111013302</v>
      </c>
      <c r="CB22" s="26">
        <v>1.5359232460570299E-2</v>
      </c>
      <c r="CC22" s="26">
        <v>1.41362685146248E-2</v>
      </c>
      <c r="CD22" s="26">
        <v>0.12969584000000001</v>
      </c>
      <c r="CE22" s="26">
        <v>5.930067E-2</v>
      </c>
      <c r="CF22" s="26">
        <v>5.475766E-2</v>
      </c>
      <c r="CG22" s="26">
        <v>0.17442843999999999</v>
      </c>
      <c r="CH22" s="26">
        <v>3.4570879999999998E-2</v>
      </c>
      <c r="CI22" s="26">
        <v>0.23872503</v>
      </c>
      <c r="CJ22" s="26">
        <v>0.12284858999999999</v>
      </c>
      <c r="CK22" s="26">
        <v>2.8155320717468998E-2</v>
      </c>
      <c r="CL22" s="26">
        <v>0.23404298974395699</v>
      </c>
      <c r="CM22" s="26">
        <v>4.9802184608051497E-2</v>
      </c>
      <c r="CN22" s="26">
        <v>0.405406673857442</v>
      </c>
      <c r="CO22" s="26">
        <v>8.7902703053670206E-2</v>
      </c>
      <c r="CP22" s="26">
        <v>0.23123110423360399</v>
      </c>
      <c r="CQ22" s="26">
        <v>3.4691281176865402E-2</v>
      </c>
      <c r="CR22" s="26">
        <v>0.22154102609929899</v>
      </c>
      <c r="CS22" s="28">
        <v>3.3934935045616697E-2</v>
      </c>
      <c r="CT22" s="29">
        <f t="shared" si="19"/>
        <v>0.50763458986718746</v>
      </c>
      <c r="CU22" s="30">
        <f t="shared" si="20"/>
        <v>0.19831754628574688</v>
      </c>
      <c r="CV22" s="52"/>
      <c r="CW22" s="44"/>
      <c r="CX22" s="50"/>
      <c r="CY22" s="50"/>
      <c r="CZ22" s="50"/>
      <c r="DA22" s="46"/>
      <c r="DB22" s="46"/>
      <c r="DC22" s="55"/>
      <c r="DD22" s="44"/>
      <c r="DE22" s="50"/>
      <c r="DF22" s="50"/>
      <c r="DG22" s="50"/>
      <c r="DH22" s="50"/>
      <c r="DI22" s="50"/>
      <c r="DJ22" s="44"/>
      <c r="DK22" s="53"/>
      <c r="DL22" s="44"/>
      <c r="DM22" s="53"/>
      <c r="DN22" s="55">
        <f t="shared" si="3"/>
        <v>0.67959387483355527</v>
      </c>
      <c r="DO22" s="55">
        <f t="shared" si="25"/>
        <v>1.0015022533800702E-3</v>
      </c>
      <c r="DP22" s="55">
        <f t="shared" si="5"/>
        <v>4.8058061985092201E-2</v>
      </c>
      <c r="DQ22" s="55">
        <f t="shared" si="6"/>
        <v>0</v>
      </c>
      <c r="DR22" s="55">
        <f t="shared" si="7"/>
        <v>0</v>
      </c>
      <c r="DS22" s="55">
        <f t="shared" si="8"/>
        <v>0.10795095337508699</v>
      </c>
      <c r="DT22" s="55">
        <f t="shared" si="9"/>
        <v>1.268677755850014E-3</v>
      </c>
      <c r="DU22" s="55">
        <f t="shared" si="10"/>
        <v>0.90124069478908198</v>
      </c>
      <c r="DV22" s="56">
        <f t="shared" si="11"/>
        <v>3.566333808844508E-2</v>
      </c>
      <c r="DW22" s="55">
        <f t="shared" si="21"/>
        <v>2.5815237121020219E-3</v>
      </c>
      <c r="DX22" s="55">
        <f t="shared" si="22"/>
        <v>2.1231422505307856E-4</v>
      </c>
      <c r="DY22" s="55">
        <f t="shared" si="23"/>
        <v>0</v>
      </c>
      <c r="DZ22" s="58">
        <f t="shared" si="12"/>
        <v>3.1450461909224795E-3</v>
      </c>
      <c r="EA22" s="56">
        <f t="shared" si="13"/>
        <v>4.909809197973551E-3</v>
      </c>
      <c r="EB22" s="56">
        <f t="shared" si="14"/>
        <v>0.50957535387177344</v>
      </c>
      <c r="EC22" s="59">
        <f t="shared" si="15"/>
        <v>0</v>
      </c>
      <c r="ED22" s="59">
        <f t="shared" si="16"/>
        <v>0</v>
      </c>
      <c r="EE22" s="60">
        <f t="shared" si="17"/>
        <v>1.4388771146970247</v>
      </c>
      <c r="EF22" s="60" t="str">
        <f t="shared" si="24"/>
        <v/>
      </c>
    </row>
    <row r="23" spans="1:136" ht="14" customHeight="1" x14ac:dyDescent="0.2">
      <c r="A23" s="38" t="s">
        <v>184</v>
      </c>
      <c r="B23" s="39" t="s">
        <v>128</v>
      </c>
      <c r="C23" s="40"/>
      <c r="D23" s="40"/>
      <c r="E23" s="40"/>
      <c r="F23" s="40"/>
      <c r="G23" s="40"/>
      <c r="H23" s="40"/>
      <c r="I23" s="40"/>
      <c r="J23" s="78" t="s">
        <v>134</v>
      </c>
      <c r="K23" s="41" t="s">
        <v>135</v>
      </c>
      <c r="L23" s="42" t="s">
        <v>148</v>
      </c>
      <c r="M23" s="43"/>
      <c r="N23" s="43"/>
      <c r="O23" s="42" t="s">
        <v>137</v>
      </c>
      <c r="P23" s="42" t="s">
        <v>138</v>
      </c>
      <c r="Q23" s="44">
        <v>42.66</v>
      </c>
      <c r="R23" s="44">
        <v>0.11</v>
      </c>
      <c r="S23" s="44">
        <v>2.67</v>
      </c>
      <c r="T23" s="44"/>
      <c r="U23" s="44"/>
      <c r="V23" s="44">
        <v>8.7200000000000006</v>
      </c>
      <c r="W23" s="44">
        <f t="shared" si="18"/>
        <v>7.8462560000000012</v>
      </c>
      <c r="X23" s="44">
        <v>0.1</v>
      </c>
      <c r="Y23" s="44">
        <v>40.950000000000003</v>
      </c>
      <c r="Z23" s="44">
        <v>0.06</v>
      </c>
      <c r="AA23" s="44">
        <v>7.0000000000000007E-2</v>
      </c>
      <c r="AB23" s="44">
        <v>0.01</v>
      </c>
      <c r="AC23" s="44">
        <v>0.01</v>
      </c>
      <c r="AD23" s="46">
        <f t="shared" si="0"/>
        <v>0.23986625</v>
      </c>
      <c r="AE23" s="46">
        <f t="shared" si="1"/>
        <v>0.44868050000000004</v>
      </c>
      <c r="AF23" s="44">
        <v>4.62</v>
      </c>
      <c r="AG23" s="44"/>
      <c r="AH23" s="47"/>
      <c r="AI23" s="48">
        <f t="shared" si="2"/>
        <v>0.95991561181434615</v>
      </c>
      <c r="AJ23" s="49"/>
      <c r="AK23" s="44"/>
      <c r="AL23" s="50">
        <v>1885</v>
      </c>
      <c r="AM23" s="50">
        <v>3070</v>
      </c>
      <c r="AN23" s="50">
        <v>12</v>
      </c>
      <c r="AO23" s="50">
        <v>79</v>
      </c>
      <c r="AP23" s="50">
        <v>10</v>
      </c>
      <c r="AQ23" s="50">
        <v>44</v>
      </c>
      <c r="AR23" s="50">
        <v>90</v>
      </c>
      <c r="AS23" s="50">
        <v>638</v>
      </c>
      <c r="AT23" s="50">
        <v>484</v>
      </c>
      <c r="AU23" s="50"/>
      <c r="AV23" s="50"/>
      <c r="AW23" s="50"/>
      <c r="AX23" s="50"/>
      <c r="AY23" s="50"/>
      <c r="AZ23" s="50"/>
      <c r="BA23" s="50"/>
      <c r="BB23" s="50"/>
      <c r="BC23" s="50"/>
      <c r="BD23" s="50"/>
      <c r="BE23" s="50"/>
      <c r="BF23" s="51"/>
      <c r="BG23" s="26"/>
      <c r="BH23" s="26"/>
      <c r="BI23" s="26"/>
      <c r="BJ23" s="26"/>
      <c r="BK23" s="26">
        <v>2.8049736699999999</v>
      </c>
      <c r="BL23" s="26">
        <v>6.5656530000000005E-2</v>
      </c>
      <c r="BM23" s="26"/>
      <c r="BN23" s="26"/>
      <c r="BO23" s="26"/>
      <c r="BP23" s="26"/>
      <c r="BQ23" s="27"/>
      <c r="BR23" s="27"/>
      <c r="BS23" s="27"/>
      <c r="BT23" s="26">
        <v>0.44511959000000001</v>
      </c>
      <c r="BU23" s="26"/>
      <c r="BV23" s="26"/>
      <c r="BW23" s="26">
        <v>0.19446050000000001</v>
      </c>
      <c r="BX23" s="26">
        <v>4.1011790699999997</v>
      </c>
      <c r="BY23" s="26">
        <v>0.71266381999999995</v>
      </c>
      <c r="BZ23" s="26">
        <v>0.13387847999999999</v>
      </c>
      <c r="CA23" s="26">
        <v>1.33274283902693</v>
      </c>
      <c r="CB23" s="26">
        <v>4.5880503918755301E-3</v>
      </c>
      <c r="CC23" s="26">
        <v>7.2578653911262794E-2</v>
      </c>
      <c r="CD23" s="26">
        <v>0.25940244000000001</v>
      </c>
      <c r="CE23" s="26">
        <v>4.5445300000000001E-2</v>
      </c>
      <c r="CF23" s="26">
        <v>7.9680520000000005E-2</v>
      </c>
      <c r="CG23" s="26">
        <v>0.19180003000000001</v>
      </c>
      <c r="CH23" s="26">
        <v>2.5684820000000001E-2</v>
      </c>
      <c r="CI23" s="26">
        <v>0.12572929999999999</v>
      </c>
      <c r="CJ23" s="26">
        <v>3.5109559999999998E-2</v>
      </c>
      <c r="CK23" s="26">
        <v>8.2578435303010504E-3</v>
      </c>
      <c r="CL23" s="26">
        <v>5.6256827523992102E-2</v>
      </c>
      <c r="CM23" s="26">
        <v>1.2705770016954601E-2</v>
      </c>
      <c r="CN23" s="26">
        <v>0.12186300137612401</v>
      </c>
      <c r="CO23" s="26">
        <v>3.2113098002374399E-2</v>
      </c>
      <c r="CP23" s="26">
        <v>0.111962734905692</v>
      </c>
      <c r="CQ23" s="26">
        <v>2.3896042497268101E-2</v>
      </c>
      <c r="CR23" s="26">
        <v>0.21027546431147401</v>
      </c>
      <c r="CS23" s="28">
        <v>4.44951632448993E-2</v>
      </c>
      <c r="CT23" s="29">
        <f t="shared" si="19"/>
        <v>0.56805445791855447</v>
      </c>
      <c r="CU23" s="30">
        <f t="shared" si="20"/>
        <v>0.22009117908019149</v>
      </c>
      <c r="CV23" s="52"/>
      <c r="CW23" s="44"/>
      <c r="CX23" s="50"/>
      <c r="CY23" s="50"/>
      <c r="CZ23" s="50"/>
      <c r="DA23" s="46"/>
      <c r="DB23" s="46"/>
      <c r="DC23" s="55"/>
      <c r="DD23" s="44"/>
      <c r="DE23" s="50"/>
      <c r="DF23" s="50"/>
      <c r="DG23" s="50"/>
      <c r="DH23" s="50"/>
      <c r="DI23" s="50"/>
      <c r="DJ23" s="44"/>
      <c r="DK23" s="53"/>
      <c r="DL23" s="44"/>
      <c r="DM23" s="53"/>
      <c r="DN23" s="55">
        <f t="shared" si="3"/>
        <v>0.71005326231691079</v>
      </c>
      <c r="DO23" s="55">
        <f t="shared" si="25"/>
        <v>1.3770655983975965E-3</v>
      </c>
      <c r="DP23" s="55">
        <f t="shared" si="5"/>
        <v>5.2373479795998434E-2</v>
      </c>
      <c r="DQ23" s="55">
        <f t="shared" si="6"/>
        <v>0</v>
      </c>
      <c r="DR23" s="55">
        <f t="shared" si="7"/>
        <v>0</v>
      </c>
      <c r="DS23" s="55">
        <f t="shared" si="8"/>
        <v>0.10920328462073767</v>
      </c>
      <c r="DT23" s="55">
        <f t="shared" si="9"/>
        <v>1.4096419509444602E-3</v>
      </c>
      <c r="DU23" s="55">
        <f t="shared" si="10"/>
        <v>1.0161290322580647</v>
      </c>
      <c r="DV23" s="56">
        <f t="shared" si="11"/>
        <v>1.0699001426533524E-3</v>
      </c>
      <c r="DW23" s="55">
        <f t="shared" si="21"/>
        <v>2.2588332480892692E-3</v>
      </c>
      <c r="DX23" s="55">
        <f t="shared" si="22"/>
        <v>2.1231422505307856E-4</v>
      </c>
      <c r="DY23" s="55">
        <f t="shared" si="23"/>
        <v>1.409001405478902E-4</v>
      </c>
      <c r="DZ23" s="58">
        <f t="shared" si="12"/>
        <v>3.2114908287588701E-3</v>
      </c>
      <c r="EA23" s="56">
        <f t="shared" si="13"/>
        <v>5.9040792157378777E-3</v>
      </c>
      <c r="EB23" s="56">
        <f t="shared" si="14"/>
        <v>0.25645295587010825</v>
      </c>
      <c r="EC23" s="59">
        <f t="shared" si="15"/>
        <v>0</v>
      </c>
      <c r="ED23" s="59">
        <f t="shared" si="16"/>
        <v>0</v>
      </c>
      <c r="EE23" s="60">
        <f t="shared" si="17"/>
        <v>1.3861593162993229</v>
      </c>
      <c r="EF23" s="60" t="str">
        <f t="shared" si="24"/>
        <v/>
      </c>
    </row>
    <row r="24" spans="1:136" ht="14" customHeight="1" x14ac:dyDescent="0.2">
      <c r="A24" s="38" t="s">
        <v>185</v>
      </c>
      <c r="B24" s="39" t="s">
        <v>128</v>
      </c>
      <c r="C24" s="40"/>
      <c r="D24" s="40"/>
      <c r="E24" s="40"/>
      <c r="F24" s="40"/>
      <c r="G24" s="40"/>
      <c r="H24" s="40"/>
      <c r="I24" s="40"/>
      <c r="J24" s="78" t="s">
        <v>169</v>
      </c>
      <c r="K24" s="41" t="s">
        <v>170</v>
      </c>
      <c r="L24" s="42" t="s">
        <v>186</v>
      </c>
      <c r="M24" s="43"/>
      <c r="N24" s="43"/>
      <c r="O24" s="42" t="s">
        <v>137</v>
      </c>
      <c r="P24" s="42" t="s">
        <v>138</v>
      </c>
      <c r="Q24" s="44">
        <v>41.17</v>
      </c>
      <c r="R24" s="44">
        <v>7.0000000000000007E-2</v>
      </c>
      <c r="S24" s="44">
        <v>2.68</v>
      </c>
      <c r="T24" s="44"/>
      <c r="U24" s="44"/>
      <c r="V24" s="44">
        <v>7.6</v>
      </c>
      <c r="W24" s="44">
        <f t="shared" si="18"/>
        <v>6.8384799999999997</v>
      </c>
      <c r="X24" s="44">
        <v>0.09</v>
      </c>
      <c r="Y24" s="44">
        <v>37.25</v>
      </c>
      <c r="Z24" s="44">
        <v>0.35</v>
      </c>
      <c r="AA24" s="44">
        <v>0.05</v>
      </c>
      <c r="AB24" s="45" t="s">
        <v>139</v>
      </c>
      <c r="AC24" s="44">
        <v>0.02</v>
      </c>
      <c r="AD24" s="46">
        <f t="shared" si="0"/>
        <v>0.18616674999999999</v>
      </c>
      <c r="AE24" s="46">
        <f t="shared" si="1"/>
        <v>0.35382915000000004</v>
      </c>
      <c r="AF24" s="44">
        <v>11.01</v>
      </c>
      <c r="AG24" s="44"/>
      <c r="AH24" s="47"/>
      <c r="AI24" s="48">
        <f t="shared" si="2"/>
        <v>0.90478503764877338</v>
      </c>
      <c r="AJ24" s="49"/>
      <c r="AK24" s="44"/>
      <c r="AL24" s="50">
        <v>1463</v>
      </c>
      <c r="AM24" s="50">
        <v>2421</v>
      </c>
      <c r="AN24" s="50">
        <v>15</v>
      </c>
      <c r="AO24" s="50">
        <v>73</v>
      </c>
      <c r="AP24" s="50">
        <v>28</v>
      </c>
      <c r="AQ24" s="50">
        <v>61</v>
      </c>
      <c r="AR24" s="50">
        <v>88</v>
      </c>
      <c r="AS24" s="50">
        <v>629</v>
      </c>
      <c r="AT24" s="50">
        <v>388</v>
      </c>
      <c r="AU24" s="50"/>
      <c r="AV24" s="50"/>
      <c r="AW24" s="50"/>
      <c r="AX24" s="50"/>
      <c r="AY24" s="50"/>
      <c r="AZ24" s="50"/>
      <c r="BA24" s="50"/>
      <c r="BB24" s="50"/>
      <c r="BC24" s="50"/>
      <c r="BD24" s="50"/>
      <c r="BE24" s="50"/>
      <c r="BF24" s="51"/>
      <c r="BG24" s="26"/>
      <c r="BH24" s="26"/>
      <c r="BI24" s="26"/>
      <c r="BJ24" s="26"/>
      <c r="BK24" s="26">
        <v>3.6269394400000001</v>
      </c>
      <c r="BL24" s="26">
        <v>7.7887499999999998E-2</v>
      </c>
      <c r="BM24" s="26"/>
      <c r="BN24" s="26"/>
      <c r="BO24" s="26"/>
      <c r="BP24" s="26"/>
      <c r="BQ24" s="27"/>
      <c r="BR24" s="27"/>
      <c r="BS24" s="27"/>
      <c r="BT24" s="26">
        <v>0.87102623000000001</v>
      </c>
      <c r="BU24" s="26"/>
      <c r="BV24" s="26"/>
      <c r="BW24" s="26">
        <v>0.10510678</v>
      </c>
      <c r="BX24" s="26">
        <v>1.6806811699999999</v>
      </c>
      <c r="BY24" s="26">
        <v>1.2500369600000001</v>
      </c>
      <c r="BZ24" s="26">
        <v>0.20833724000000001</v>
      </c>
      <c r="CA24" s="26">
        <v>0.57169972390369095</v>
      </c>
      <c r="CB24" s="26">
        <v>6.9660203156328799E-3</v>
      </c>
      <c r="CC24" s="26">
        <v>2.86554822368499E-2</v>
      </c>
      <c r="CD24" s="26">
        <v>0.13490696999999999</v>
      </c>
      <c r="CE24" s="26">
        <v>3.1204849999999999E-2</v>
      </c>
      <c r="CF24" s="26">
        <v>0.18464934</v>
      </c>
      <c r="CG24" s="26">
        <v>0.50911225000000004</v>
      </c>
      <c r="CH24" s="26">
        <v>7.6135930000000004E-2</v>
      </c>
      <c r="CI24" s="26">
        <v>0.38756795999999999</v>
      </c>
      <c r="CJ24" s="26">
        <v>0.10911893</v>
      </c>
      <c r="CK24" s="26">
        <v>3.2133950267596002E-2</v>
      </c>
      <c r="CL24" s="26">
        <v>0.15918879710674699</v>
      </c>
      <c r="CM24" s="26">
        <v>3.0154488827069399E-2</v>
      </c>
      <c r="CN24" s="26">
        <v>0.23970455529554499</v>
      </c>
      <c r="CO24" s="26">
        <v>5.5762188557634797E-2</v>
      </c>
      <c r="CP24" s="26">
        <v>0.16787567823983801</v>
      </c>
      <c r="CQ24" s="26">
        <v>3.0144155477698699E-2</v>
      </c>
      <c r="CR24" s="26">
        <v>0.23136332772939899</v>
      </c>
      <c r="CS24" s="28">
        <v>4.5239157612257698E-2</v>
      </c>
      <c r="CT24" s="29">
        <f t="shared" si="19"/>
        <v>0.74538637894790571</v>
      </c>
      <c r="CU24" s="30">
        <f t="shared" si="20"/>
        <v>0.50164505103170276</v>
      </c>
      <c r="CV24" s="52"/>
      <c r="CW24" s="44"/>
      <c r="CX24" s="50"/>
      <c r="CY24" s="50"/>
      <c r="CZ24" s="50"/>
      <c r="DA24" s="46"/>
      <c r="DB24" s="46"/>
      <c r="DC24" s="55"/>
      <c r="DD24" s="44"/>
      <c r="DE24" s="50"/>
      <c r="DF24" s="50"/>
      <c r="DG24" s="50"/>
      <c r="DH24" s="50"/>
      <c r="DI24" s="50"/>
      <c r="DJ24" s="44"/>
      <c r="DK24" s="53"/>
      <c r="DL24" s="44"/>
      <c r="DM24" s="53"/>
      <c r="DN24" s="55">
        <f t="shared" si="3"/>
        <v>0.6852529960053263</v>
      </c>
      <c r="DO24" s="55">
        <f t="shared" si="25"/>
        <v>8.7631447170756147E-4</v>
      </c>
      <c r="DP24" s="55">
        <f t="shared" si="5"/>
        <v>5.2569635151039629E-2</v>
      </c>
      <c r="DQ24" s="55">
        <f t="shared" si="6"/>
        <v>0</v>
      </c>
      <c r="DR24" s="55">
        <f t="shared" si="7"/>
        <v>0</v>
      </c>
      <c r="DS24" s="55">
        <f t="shared" si="8"/>
        <v>9.5177174669450249E-2</v>
      </c>
      <c r="DT24" s="55">
        <f t="shared" si="9"/>
        <v>1.268677755850014E-3</v>
      </c>
      <c r="DU24" s="55">
        <f t="shared" si="10"/>
        <v>0.92431761786600508</v>
      </c>
      <c r="DV24" s="56">
        <f t="shared" si="11"/>
        <v>6.2410841654778884E-3</v>
      </c>
      <c r="DW24" s="55">
        <f t="shared" si="21"/>
        <v>1.6134523200637637E-3</v>
      </c>
      <c r="DX24" s="55">
        <f t="shared" si="22"/>
        <v>0</v>
      </c>
      <c r="DY24" s="55">
        <f t="shared" si="23"/>
        <v>2.8180028109578041E-4</v>
      </c>
      <c r="DZ24" s="58">
        <f t="shared" si="12"/>
        <v>2.4925257731958765E-3</v>
      </c>
      <c r="EA24" s="56">
        <f t="shared" si="13"/>
        <v>4.6559530232252126E-3</v>
      </c>
      <c r="EB24" s="56">
        <f t="shared" si="14"/>
        <v>0.61115736885928384</v>
      </c>
      <c r="EC24" s="59">
        <f t="shared" si="15"/>
        <v>0</v>
      </c>
      <c r="ED24" s="59">
        <f t="shared" si="16"/>
        <v>0</v>
      </c>
      <c r="EE24" s="60">
        <f t="shared" si="17"/>
        <v>1.4955382578139893</v>
      </c>
      <c r="EF24" s="60" t="str">
        <f t="shared" si="24"/>
        <v/>
      </c>
    </row>
    <row r="25" spans="1:136" ht="14" customHeight="1" x14ac:dyDescent="0.2">
      <c r="A25" s="38" t="s">
        <v>187</v>
      </c>
      <c r="B25" s="39" t="s">
        <v>128</v>
      </c>
      <c r="C25" s="40"/>
      <c r="D25" s="40"/>
      <c r="E25" s="40"/>
      <c r="F25" s="40"/>
      <c r="G25" s="40"/>
      <c r="H25" s="40"/>
      <c r="I25" s="40"/>
      <c r="J25" s="78" t="s">
        <v>169</v>
      </c>
      <c r="K25" s="41" t="s">
        <v>170</v>
      </c>
      <c r="L25" s="42" t="s">
        <v>186</v>
      </c>
      <c r="M25" s="43"/>
      <c r="N25" s="43"/>
      <c r="O25" s="42" t="s">
        <v>137</v>
      </c>
      <c r="P25" s="42" t="s">
        <v>138</v>
      </c>
      <c r="Q25" s="44">
        <v>41.18</v>
      </c>
      <c r="R25" s="44">
        <v>0.06</v>
      </c>
      <c r="S25" s="44">
        <v>2.87</v>
      </c>
      <c r="T25" s="44"/>
      <c r="U25" s="44"/>
      <c r="V25" s="44">
        <v>7.52</v>
      </c>
      <c r="W25" s="44">
        <f t="shared" si="18"/>
        <v>6.7664960000000001</v>
      </c>
      <c r="X25" s="44">
        <v>0.08</v>
      </c>
      <c r="Y25" s="44">
        <v>36.880000000000003</v>
      </c>
      <c r="Z25" s="44">
        <v>0.2</v>
      </c>
      <c r="AA25" s="44">
        <v>0.05</v>
      </c>
      <c r="AB25" s="44">
        <v>0.01</v>
      </c>
      <c r="AC25" s="44">
        <v>0.02</v>
      </c>
      <c r="AD25" s="46">
        <f t="shared" si="0"/>
        <v>0.22154225000000002</v>
      </c>
      <c r="AE25" s="46">
        <f t="shared" si="1"/>
        <v>0.28996159999999999</v>
      </c>
      <c r="AF25" s="44">
        <v>11.05</v>
      </c>
      <c r="AG25" s="44"/>
      <c r="AH25" s="47"/>
      <c r="AI25" s="48">
        <f t="shared" si="2"/>
        <v>0.89558037882467223</v>
      </c>
      <c r="AJ25" s="49"/>
      <c r="AK25" s="44"/>
      <c r="AL25" s="50">
        <v>1741</v>
      </c>
      <c r="AM25" s="50">
        <v>1984</v>
      </c>
      <c r="AN25" s="50">
        <v>11</v>
      </c>
      <c r="AO25" s="50">
        <v>73</v>
      </c>
      <c r="AP25" s="50">
        <v>50</v>
      </c>
      <c r="AQ25" s="50">
        <v>59</v>
      </c>
      <c r="AR25" s="50">
        <v>105</v>
      </c>
      <c r="AS25" s="50">
        <v>565</v>
      </c>
      <c r="AT25" s="50">
        <v>306</v>
      </c>
      <c r="AU25" s="50"/>
      <c r="AV25" s="50"/>
      <c r="AW25" s="50"/>
      <c r="AX25" s="50"/>
      <c r="AY25" s="50"/>
      <c r="AZ25" s="50"/>
      <c r="BA25" s="50"/>
      <c r="BB25" s="50"/>
      <c r="BC25" s="50"/>
      <c r="BD25" s="50"/>
      <c r="BE25" s="50"/>
      <c r="BF25" s="51"/>
      <c r="BG25" s="26"/>
      <c r="BH25" s="26"/>
      <c r="BI25" s="26"/>
      <c r="BJ25" s="26"/>
      <c r="BK25" s="26">
        <v>3.1825695399999998</v>
      </c>
      <c r="BL25" s="26">
        <v>9.9374290000000004E-2</v>
      </c>
      <c r="BM25" s="26"/>
      <c r="BN25" s="26"/>
      <c r="BO25" s="26"/>
      <c r="BP25" s="26"/>
      <c r="BQ25" s="27"/>
      <c r="BR25" s="27"/>
      <c r="BS25" s="27"/>
      <c r="BT25" s="26">
        <v>0.77500186000000004</v>
      </c>
      <c r="BU25" s="26"/>
      <c r="BV25" s="26"/>
      <c r="BW25" s="26">
        <v>0.1243022</v>
      </c>
      <c r="BX25" s="26">
        <v>1.58500354</v>
      </c>
      <c r="BY25" s="26">
        <v>1.1039543300000001</v>
      </c>
      <c r="BZ25" s="26">
        <v>0.19600959000000001</v>
      </c>
      <c r="CA25" s="26">
        <v>0.47661943341826102</v>
      </c>
      <c r="CB25" s="26">
        <v>6.8687993515095499E-3</v>
      </c>
      <c r="CC25" s="26">
        <v>2.4785342839270499E-2</v>
      </c>
      <c r="CD25" s="26">
        <v>0.16343087000000001</v>
      </c>
      <c r="CE25" s="26">
        <v>3.2157980000000003E-2</v>
      </c>
      <c r="CF25" s="26">
        <v>0.15298941999999999</v>
      </c>
      <c r="CG25" s="26">
        <v>0.42854350000000002</v>
      </c>
      <c r="CH25" s="26">
        <v>6.3983739999999997E-2</v>
      </c>
      <c r="CI25" s="26">
        <v>0.32846827000000001</v>
      </c>
      <c r="CJ25" s="26">
        <v>8.7966749999999996E-2</v>
      </c>
      <c r="CK25" s="26">
        <v>3.3161126379843697E-2</v>
      </c>
      <c r="CL25" s="26">
        <v>0.13047374380260299</v>
      </c>
      <c r="CM25" s="26">
        <v>2.47919579759249E-2</v>
      </c>
      <c r="CN25" s="26">
        <v>0.205600967769239</v>
      </c>
      <c r="CO25" s="26">
        <v>4.9508601162186097E-2</v>
      </c>
      <c r="CP25" s="26">
        <v>0.154602598848395</v>
      </c>
      <c r="CQ25" s="26">
        <v>2.8677465337353901E-2</v>
      </c>
      <c r="CR25" s="26">
        <v>0.22850371266684599</v>
      </c>
      <c r="CS25" s="28">
        <v>4.7319912213930601E-2</v>
      </c>
      <c r="CT25" s="29">
        <f t="shared" si="19"/>
        <v>0.9463070446789893</v>
      </c>
      <c r="CU25" s="30">
        <f t="shared" si="20"/>
        <v>0.39735689168761062</v>
      </c>
      <c r="CV25" s="52"/>
      <c r="CW25" s="44"/>
      <c r="CX25" s="50"/>
      <c r="CY25" s="50"/>
      <c r="CZ25" s="50"/>
      <c r="DA25" s="46"/>
      <c r="DB25" s="46"/>
      <c r="DC25" s="55"/>
      <c r="DD25" s="44"/>
      <c r="DE25" s="50"/>
      <c r="DF25" s="50"/>
      <c r="DG25" s="50"/>
      <c r="DH25" s="50"/>
      <c r="DI25" s="50"/>
      <c r="DJ25" s="44"/>
      <c r="DK25" s="53"/>
      <c r="DL25" s="44"/>
      <c r="DM25" s="53"/>
      <c r="DN25" s="55">
        <f t="shared" si="3"/>
        <v>0.6854194407456724</v>
      </c>
      <c r="DO25" s="55">
        <f t="shared" si="25"/>
        <v>7.5112669003505261E-4</v>
      </c>
      <c r="DP25" s="55">
        <f t="shared" si="5"/>
        <v>5.6296586896822286E-2</v>
      </c>
      <c r="DQ25" s="55">
        <f t="shared" si="6"/>
        <v>0</v>
      </c>
      <c r="DR25" s="55">
        <f t="shared" si="7"/>
        <v>0</v>
      </c>
      <c r="DS25" s="55">
        <f t="shared" si="8"/>
        <v>9.4175309672929725E-2</v>
      </c>
      <c r="DT25" s="55">
        <f t="shared" si="9"/>
        <v>1.1277135607555681E-3</v>
      </c>
      <c r="DU25" s="55">
        <f t="shared" si="10"/>
        <v>0.91513647642679918</v>
      </c>
      <c r="DV25" s="56">
        <f t="shared" si="11"/>
        <v>3.566333808844508E-3</v>
      </c>
      <c r="DW25" s="55">
        <f t="shared" si="21"/>
        <v>1.6134523200637637E-3</v>
      </c>
      <c r="DX25" s="55">
        <f t="shared" si="22"/>
        <v>2.1231422505307856E-4</v>
      </c>
      <c r="DY25" s="55">
        <f t="shared" si="23"/>
        <v>2.8180028109578041E-4</v>
      </c>
      <c r="DZ25" s="58">
        <f t="shared" si="12"/>
        <v>2.9661567813629671E-3</v>
      </c>
      <c r="EA25" s="56">
        <f t="shared" si="13"/>
        <v>3.8155352325810903E-3</v>
      </c>
      <c r="EB25" s="56">
        <f t="shared" si="14"/>
        <v>0.61337774077157925</v>
      </c>
      <c r="EC25" s="59">
        <f t="shared" si="15"/>
        <v>0</v>
      </c>
      <c r="ED25" s="59">
        <f t="shared" si="16"/>
        <v>0</v>
      </c>
      <c r="EE25" s="60">
        <f t="shared" si="17"/>
        <v>1.4936821564219005</v>
      </c>
      <c r="EF25" s="60" t="str">
        <f t="shared" si="24"/>
        <v/>
      </c>
    </row>
    <row r="26" spans="1:136" ht="14" customHeight="1" x14ac:dyDescent="0.2">
      <c r="A26" s="38" t="s">
        <v>188</v>
      </c>
      <c r="B26" s="39" t="s">
        <v>128</v>
      </c>
      <c r="C26" s="40"/>
      <c r="D26" s="40"/>
      <c r="E26" s="40"/>
      <c r="F26" s="40"/>
      <c r="G26" s="40"/>
      <c r="H26" s="40"/>
      <c r="I26" s="40"/>
      <c r="J26" s="78" t="s">
        <v>169</v>
      </c>
      <c r="K26" s="41" t="s">
        <v>170</v>
      </c>
      <c r="L26" s="42" t="s">
        <v>183</v>
      </c>
      <c r="M26" s="43"/>
      <c r="N26" s="43"/>
      <c r="O26" s="42" t="s">
        <v>137</v>
      </c>
      <c r="P26" s="42" t="s">
        <v>138</v>
      </c>
      <c r="Q26" s="44">
        <v>41.35</v>
      </c>
      <c r="R26" s="44">
        <v>0.06</v>
      </c>
      <c r="S26" s="44">
        <v>2.27</v>
      </c>
      <c r="T26" s="44"/>
      <c r="U26" s="44"/>
      <c r="V26" s="44">
        <v>8.01</v>
      </c>
      <c r="W26" s="44">
        <f t="shared" si="18"/>
        <v>7.2073980000000004</v>
      </c>
      <c r="X26" s="44">
        <v>0.12</v>
      </c>
      <c r="Y26" s="44">
        <v>37.4</v>
      </c>
      <c r="Z26" s="44">
        <v>7.0000000000000007E-2</v>
      </c>
      <c r="AA26" s="44">
        <v>0.04</v>
      </c>
      <c r="AB26" s="44">
        <v>0.01</v>
      </c>
      <c r="AC26" s="44">
        <v>0.02</v>
      </c>
      <c r="AD26" s="46">
        <f t="shared" si="0"/>
        <v>0.21899724999999998</v>
      </c>
      <c r="AE26" s="46">
        <f t="shared" si="1"/>
        <v>0.41404295000000002</v>
      </c>
      <c r="AF26" s="44">
        <v>10.23</v>
      </c>
      <c r="AG26" s="44"/>
      <c r="AH26" s="47"/>
      <c r="AI26" s="48">
        <f t="shared" si="2"/>
        <v>0.90447400241837961</v>
      </c>
      <c r="AJ26" s="49"/>
      <c r="AK26" s="44"/>
      <c r="AL26" s="50">
        <v>1721</v>
      </c>
      <c r="AM26" s="50">
        <v>2833</v>
      </c>
      <c r="AN26" s="50">
        <v>15</v>
      </c>
      <c r="AO26" s="50">
        <v>59</v>
      </c>
      <c r="AP26" s="50">
        <v>38</v>
      </c>
      <c r="AQ26" s="50">
        <v>72</v>
      </c>
      <c r="AR26" s="50">
        <v>110</v>
      </c>
      <c r="AS26" s="50">
        <v>808</v>
      </c>
      <c r="AT26" s="50">
        <v>355</v>
      </c>
      <c r="AU26" s="50"/>
      <c r="AV26" s="50"/>
      <c r="AW26" s="50"/>
      <c r="AX26" s="50"/>
      <c r="AY26" s="50"/>
      <c r="AZ26" s="50"/>
      <c r="BA26" s="50"/>
      <c r="BB26" s="50"/>
      <c r="BC26" s="50"/>
      <c r="BD26" s="50"/>
      <c r="BE26" s="50"/>
      <c r="BF26" s="51"/>
      <c r="BG26" s="26"/>
      <c r="BH26" s="26"/>
      <c r="BI26" s="26"/>
      <c r="BJ26" s="26"/>
      <c r="BK26" s="26">
        <v>2.2842517999999998</v>
      </c>
      <c r="BL26" s="26">
        <v>5.2355119999999998E-2</v>
      </c>
      <c r="BM26" s="26"/>
      <c r="BN26" s="26"/>
      <c r="BO26" s="26"/>
      <c r="BP26" s="26"/>
      <c r="BQ26" s="27"/>
      <c r="BR26" s="27"/>
      <c r="BS26" s="27"/>
      <c r="BT26" s="26">
        <v>0.60448283000000003</v>
      </c>
      <c r="BU26" s="26"/>
      <c r="BV26" s="26"/>
      <c r="BW26" s="26">
        <v>6.2443819999999997E-2</v>
      </c>
      <c r="BX26" s="26">
        <v>1.5368228900000001</v>
      </c>
      <c r="BY26" s="26">
        <v>0.85547702000000003</v>
      </c>
      <c r="BZ26" s="26">
        <v>0.19164832000000001</v>
      </c>
      <c r="CA26" s="26">
        <v>0.587003318468302</v>
      </c>
      <c r="CB26" s="26">
        <v>6.6869804957932297E-3</v>
      </c>
      <c r="CC26" s="26">
        <v>3.2800052335887599E-2</v>
      </c>
      <c r="CD26" s="26">
        <v>0.13119223999999999</v>
      </c>
      <c r="CE26" s="26">
        <v>3.1056630000000002E-2</v>
      </c>
      <c r="CF26" s="26">
        <v>8.9885640000000003E-2</v>
      </c>
      <c r="CG26" s="26">
        <v>0.22028554</v>
      </c>
      <c r="CH26" s="26">
        <v>3.091284E-2</v>
      </c>
      <c r="CI26" s="26">
        <v>0.15680694000000001</v>
      </c>
      <c r="CJ26" s="26">
        <v>4.3942179999999997E-2</v>
      </c>
      <c r="CK26" s="26">
        <v>1.2555532529681E-2</v>
      </c>
      <c r="CL26" s="26">
        <v>7.4642778401865603E-2</v>
      </c>
      <c r="CM26" s="26">
        <v>1.58720263894764E-2</v>
      </c>
      <c r="CN26" s="26">
        <v>0.147355366707762</v>
      </c>
      <c r="CO26" s="26">
        <v>3.9199383817211199E-2</v>
      </c>
      <c r="CP26" s="26">
        <v>0.134415220131088</v>
      </c>
      <c r="CQ26" s="26">
        <v>2.6720168640408899E-2</v>
      </c>
      <c r="CR26" s="26">
        <v>0.21724033025772799</v>
      </c>
      <c r="CS26" s="28">
        <v>4.3887438564204802E-2</v>
      </c>
      <c r="CT26" s="29">
        <f t="shared" si="19"/>
        <v>0.67023032649546865</v>
      </c>
      <c r="CU26" s="30">
        <f t="shared" si="20"/>
        <v>0.25171747249536902</v>
      </c>
      <c r="CV26" s="52"/>
      <c r="CW26" s="44"/>
      <c r="CX26" s="50"/>
      <c r="CY26" s="50"/>
      <c r="CZ26" s="50"/>
      <c r="DA26" s="46"/>
      <c r="DB26" s="46"/>
      <c r="DC26" s="55"/>
      <c r="DD26" s="44"/>
      <c r="DE26" s="50"/>
      <c r="DF26" s="50"/>
      <c r="DG26" s="50"/>
      <c r="DH26" s="50"/>
      <c r="DI26" s="50"/>
      <c r="DJ26" s="44"/>
      <c r="DK26" s="53"/>
      <c r="DL26" s="44"/>
      <c r="DM26" s="53"/>
      <c r="DN26" s="55">
        <f t="shared" si="3"/>
        <v>0.68824900133155797</v>
      </c>
      <c r="DO26" s="55">
        <f t="shared" si="25"/>
        <v>7.5112669003505261E-4</v>
      </c>
      <c r="DP26" s="55">
        <f t="shared" si="5"/>
        <v>4.4527265594350732E-2</v>
      </c>
      <c r="DQ26" s="55">
        <f t="shared" si="6"/>
        <v>0</v>
      </c>
      <c r="DR26" s="55">
        <f t="shared" si="7"/>
        <v>0</v>
      </c>
      <c r="DS26" s="55">
        <f t="shared" si="8"/>
        <v>0.10031173277661797</v>
      </c>
      <c r="DT26" s="55">
        <f t="shared" si="9"/>
        <v>1.6915703411333521E-3</v>
      </c>
      <c r="DU26" s="55">
        <f t="shared" si="10"/>
        <v>0.92803970223325061</v>
      </c>
      <c r="DV26" s="56">
        <f t="shared" si="11"/>
        <v>1.2482168330955779E-3</v>
      </c>
      <c r="DW26" s="55">
        <f t="shared" si="21"/>
        <v>1.290761856051011E-3</v>
      </c>
      <c r="DX26" s="55">
        <f t="shared" si="22"/>
        <v>2.1231422505307856E-4</v>
      </c>
      <c r="DY26" s="55">
        <f t="shared" si="23"/>
        <v>2.8180028109578041E-4</v>
      </c>
      <c r="DZ26" s="58">
        <f t="shared" si="12"/>
        <v>2.9320826081135356E-3</v>
      </c>
      <c r="EA26" s="56">
        <f t="shared" si="13"/>
        <v>5.4482919928942695E-3</v>
      </c>
      <c r="EB26" s="56">
        <f t="shared" si="14"/>
        <v>0.5678601165695254</v>
      </c>
      <c r="EC26" s="59">
        <f t="shared" si="15"/>
        <v>0</v>
      </c>
      <c r="ED26" s="59">
        <f t="shared" si="16"/>
        <v>0</v>
      </c>
      <c r="EE26" s="60">
        <f t="shared" si="17"/>
        <v>1.4702184683452568</v>
      </c>
      <c r="EF26" s="60" t="str">
        <f t="shared" si="24"/>
        <v/>
      </c>
    </row>
    <row r="27" spans="1:136" ht="14" customHeight="1" x14ac:dyDescent="0.2">
      <c r="A27" s="38" t="s">
        <v>189</v>
      </c>
      <c r="B27" s="39" t="s">
        <v>128</v>
      </c>
      <c r="C27" s="40"/>
      <c r="D27" s="40"/>
      <c r="E27" s="40"/>
      <c r="F27" s="40"/>
      <c r="G27" s="40"/>
      <c r="H27" s="40"/>
      <c r="I27" s="40"/>
      <c r="J27" s="78" t="s">
        <v>134</v>
      </c>
      <c r="K27" s="41" t="s">
        <v>135</v>
      </c>
      <c r="L27" s="42" t="s">
        <v>190</v>
      </c>
      <c r="M27" s="43"/>
      <c r="N27" s="43"/>
      <c r="O27" s="42" t="s">
        <v>141</v>
      </c>
      <c r="P27" s="42" t="s">
        <v>142</v>
      </c>
      <c r="Q27" s="44">
        <v>42.3</v>
      </c>
      <c r="R27" s="44">
        <v>0.04</v>
      </c>
      <c r="S27" s="44">
        <v>1.1100000000000001</v>
      </c>
      <c r="T27" s="44">
        <v>4.8899999999999997</v>
      </c>
      <c r="U27" s="44">
        <v>3.44</v>
      </c>
      <c r="V27" s="44">
        <f>U27+1.11*T27</f>
        <v>8.8679000000000006</v>
      </c>
      <c r="W27" s="44">
        <f t="shared" si="18"/>
        <v>7.979336420000001</v>
      </c>
      <c r="X27" s="44">
        <v>0.13</v>
      </c>
      <c r="Y27" s="44">
        <v>39.85</v>
      </c>
      <c r="Z27" s="44">
        <v>0.1</v>
      </c>
      <c r="AA27" s="44">
        <v>0.05</v>
      </c>
      <c r="AB27" s="45" t="s">
        <v>139</v>
      </c>
      <c r="AC27" s="44">
        <v>0.01</v>
      </c>
      <c r="AD27" s="46">
        <f t="shared" si="0"/>
        <v>0.26302574999999995</v>
      </c>
      <c r="AE27" s="46">
        <f t="shared" si="1"/>
        <v>9.5143649999999996E-2</v>
      </c>
      <c r="AF27" s="44">
        <v>6.92</v>
      </c>
      <c r="AG27" s="44">
        <f>Q27+R27+S27+T27+U27+X27+Y27+Z27+AD27+AE27</f>
        <v>92.218169399999979</v>
      </c>
      <c r="AH27" s="47">
        <f>U27*100/AG27</f>
        <v>3.7302844139953191</v>
      </c>
      <c r="AI27" s="48">
        <f t="shared" si="2"/>
        <v>0.9420803782505911</v>
      </c>
      <c r="AJ27" s="49">
        <f>T27*100/AG27</f>
        <v>5.3026426698945084</v>
      </c>
      <c r="AK27" s="44">
        <f>Y27*100/AG27</f>
        <v>43.212742412126012</v>
      </c>
      <c r="AL27" s="50">
        <v>2067</v>
      </c>
      <c r="AM27" s="50">
        <v>651</v>
      </c>
      <c r="AN27" s="50">
        <v>9</v>
      </c>
      <c r="AO27" s="50">
        <v>33</v>
      </c>
      <c r="AP27" s="50">
        <v>112</v>
      </c>
      <c r="AQ27" s="50">
        <v>75</v>
      </c>
      <c r="AR27" s="50">
        <v>123</v>
      </c>
      <c r="AS27" s="50">
        <v>1003</v>
      </c>
      <c r="AT27" s="50">
        <v>219</v>
      </c>
      <c r="AU27" s="50"/>
      <c r="AV27" s="50"/>
      <c r="AW27" s="50"/>
      <c r="AX27" s="50"/>
      <c r="AY27" s="50"/>
      <c r="AZ27" s="50"/>
      <c r="BA27" s="50"/>
      <c r="BB27" s="50"/>
      <c r="BC27" s="50"/>
      <c r="BD27" s="50"/>
      <c r="BE27" s="50"/>
      <c r="BF27" s="51"/>
      <c r="BG27" s="26"/>
      <c r="BH27" s="26"/>
      <c r="BI27" s="26"/>
      <c r="BJ27" s="26"/>
      <c r="BK27" s="26">
        <v>1.31657709</v>
      </c>
      <c r="BL27" s="26">
        <v>6.7758840000000001E-2</v>
      </c>
      <c r="BM27" s="26"/>
      <c r="BN27" s="26"/>
      <c r="BO27" s="26"/>
      <c r="BP27" s="26"/>
      <c r="BQ27" s="27"/>
      <c r="BR27" s="27"/>
      <c r="BS27" s="27"/>
      <c r="BT27" s="26">
        <v>0.26100508</v>
      </c>
      <c r="BU27" s="26"/>
      <c r="BV27" s="26"/>
      <c r="BW27" s="26">
        <v>7.3605589999999999E-2</v>
      </c>
      <c r="BX27" s="26">
        <v>2.23096798</v>
      </c>
      <c r="BY27" s="26">
        <v>0.70806771999999996</v>
      </c>
      <c r="BZ27" s="26">
        <v>0.36122795000000002</v>
      </c>
      <c r="CA27" s="26">
        <v>1.79385056317987</v>
      </c>
      <c r="CB27" s="26">
        <v>1.36138550689116E-2</v>
      </c>
      <c r="CC27" s="26">
        <v>0.10691778511283399</v>
      </c>
      <c r="CD27" s="26">
        <v>0.12308649000000001</v>
      </c>
      <c r="CE27" s="26">
        <v>3.7999680000000001E-2</v>
      </c>
      <c r="CF27" s="26">
        <v>7.1860569999999999E-2</v>
      </c>
      <c r="CG27" s="26">
        <v>0.17715138</v>
      </c>
      <c r="CH27" s="26">
        <v>2.4052029999999999E-2</v>
      </c>
      <c r="CI27" s="26">
        <v>0.11840663</v>
      </c>
      <c r="CJ27" s="26">
        <v>3.1894939999999997E-2</v>
      </c>
      <c r="CK27" s="26">
        <v>6.5720742323212202E-3</v>
      </c>
      <c r="CL27" s="26">
        <v>5.1010539902539197E-2</v>
      </c>
      <c r="CM27" s="26">
        <v>1.12139962258053E-2</v>
      </c>
      <c r="CN27" s="26">
        <v>0.109317642719768</v>
      </c>
      <c r="CO27" s="26">
        <v>3.09335851243621E-2</v>
      </c>
      <c r="CP27" s="26">
        <v>0.120792282475479</v>
      </c>
      <c r="CQ27" s="26">
        <v>2.7309732310635298E-2</v>
      </c>
      <c r="CR27" s="26">
        <v>0.23060888949862299</v>
      </c>
      <c r="CS27" s="28">
        <v>4.3919684406028003E-2</v>
      </c>
      <c r="CT27" s="29">
        <f t="shared" si="19"/>
        <v>0.49812144618159088</v>
      </c>
      <c r="CU27" s="30">
        <f t="shared" si="20"/>
        <v>0.20109197005245646</v>
      </c>
      <c r="CV27" s="52"/>
      <c r="CW27" s="44"/>
      <c r="CX27" s="50"/>
      <c r="CY27" s="50"/>
      <c r="CZ27" s="50"/>
      <c r="DA27" s="46"/>
      <c r="DB27" s="46"/>
      <c r="DC27" s="55"/>
      <c r="DD27" s="44"/>
      <c r="DE27" s="50"/>
      <c r="DF27" s="50"/>
      <c r="DG27" s="50"/>
      <c r="DH27" s="50"/>
      <c r="DI27" s="50"/>
      <c r="DJ27" s="44"/>
      <c r="DK27" s="53"/>
      <c r="DL27" s="44"/>
      <c r="DM27" s="53"/>
      <c r="DN27" s="55">
        <f t="shared" si="3"/>
        <v>0.70406125166444733</v>
      </c>
      <c r="DO27" s="55">
        <f t="shared" si="25"/>
        <v>5.0075112669003511E-4</v>
      </c>
      <c r="DP27" s="55">
        <f t="shared" si="5"/>
        <v>2.1773244409572384E-2</v>
      </c>
      <c r="DQ27" s="55">
        <f t="shared" si="6"/>
        <v>6.8058455114822544E-2</v>
      </c>
      <c r="DR27" s="55">
        <f t="shared" si="7"/>
        <v>4.3083474231323186E-2</v>
      </c>
      <c r="DS27" s="55">
        <f t="shared" si="8"/>
        <v>0.111055482533055</v>
      </c>
      <c r="DT27" s="55">
        <f t="shared" si="9"/>
        <v>1.8325345362277983E-3</v>
      </c>
      <c r="DU27" s="55">
        <f t="shared" si="10"/>
        <v>0.98883374689826309</v>
      </c>
      <c r="DV27" s="56">
        <f t="shared" si="11"/>
        <v>1.783166904422254E-3</v>
      </c>
      <c r="DW27" s="55">
        <f t="shared" si="21"/>
        <v>1.6134523200637637E-3</v>
      </c>
      <c r="DX27" s="55">
        <f t="shared" si="22"/>
        <v>0</v>
      </c>
      <c r="DY27" s="55">
        <f t="shared" si="23"/>
        <v>1.409001405478902E-4</v>
      </c>
      <c r="DZ27" s="58">
        <f t="shared" si="12"/>
        <v>3.5215658053286913E-3</v>
      </c>
      <c r="EA27" s="56">
        <f t="shared" si="13"/>
        <v>1.2519724981906702E-3</v>
      </c>
      <c r="EB27" s="56">
        <f t="shared" si="14"/>
        <v>0.38412434082708852</v>
      </c>
      <c r="EC27" s="59">
        <f t="shared" si="15"/>
        <v>0</v>
      </c>
      <c r="ED27" s="59">
        <f t="shared" si="16"/>
        <v>0</v>
      </c>
      <c r="EE27" s="60">
        <f t="shared" si="17"/>
        <v>1.4741036455174172</v>
      </c>
      <c r="EF27" s="60">
        <f t="shared" si="24"/>
        <v>0.38794549578855458</v>
      </c>
    </row>
    <row r="28" spans="1:136" ht="14" customHeight="1" x14ac:dyDescent="0.2">
      <c r="A28" s="38" t="s">
        <v>191</v>
      </c>
      <c r="B28" s="39" t="s">
        <v>128</v>
      </c>
      <c r="C28" s="40"/>
      <c r="D28" s="40"/>
      <c r="E28" s="40"/>
      <c r="F28" s="40"/>
      <c r="G28" s="40"/>
      <c r="H28" s="40"/>
      <c r="I28" s="40"/>
      <c r="J28" s="78" t="s">
        <v>134</v>
      </c>
      <c r="K28" s="41" t="s">
        <v>135</v>
      </c>
      <c r="L28" s="42" t="s">
        <v>190</v>
      </c>
      <c r="M28" s="43"/>
      <c r="N28" s="43"/>
      <c r="O28" s="42" t="s">
        <v>192</v>
      </c>
      <c r="P28" s="42" t="s">
        <v>672</v>
      </c>
      <c r="Q28" s="44">
        <v>42.67</v>
      </c>
      <c r="R28" s="44">
        <v>0.06</v>
      </c>
      <c r="S28" s="44">
        <v>1.22</v>
      </c>
      <c r="T28" s="44"/>
      <c r="U28" s="44"/>
      <c r="V28" s="44">
        <v>8.82</v>
      </c>
      <c r="W28" s="44">
        <f t="shared" si="18"/>
        <v>7.936236000000001</v>
      </c>
      <c r="X28" s="44">
        <v>0.13</v>
      </c>
      <c r="Y28" s="44">
        <v>40.1</v>
      </c>
      <c r="Z28" s="44">
        <v>0.1</v>
      </c>
      <c r="AA28" s="44">
        <v>0.06</v>
      </c>
      <c r="AB28" s="45" t="s">
        <v>139</v>
      </c>
      <c r="AC28" s="44">
        <v>0.01</v>
      </c>
      <c r="AD28" s="46">
        <f t="shared" si="0"/>
        <v>0.2623895</v>
      </c>
      <c r="AE28" s="46">
        <f t="shared" si="1"/>
        <v>0.13255805000000001</v>
      </c>
      <c r="AF28" s="44">
        <v>6.96</v>
      </c>
      <c r="AG28" s="44"/>
      <c r="AH28" s="47"/>
      <c r="AI28" s="48">
        <f t="shared" si="2"/>
        <v>0.93977033044293412</v>
      </c>
      <c r="AJ28" s="49"/>
      <c r="AK28" s="44"/>
      <c r="AL28" s="50">
        <v>2062</v>
      </c>
      <c r="AM28" s="50">
        <v>907</v>
      </c>
      <c r="AN28" s="50">
        <v>8</v>
      </c>
      <c r="AO28" s="50">
        <v>35</v>
      </c>
      <c r="AP28" s="50">
        <v>105</v>
      </c>
      <c r="AQ28" s="50">
        <v>74</v>
      </c>
      <c r="AR28" s="50">
        <v>122</v>
      </c>
      <c r="AS28" s="50">
        <v>975</v>
      </c>
      <c r="AT28" s="50">
        <v>211</v>
      </c>
      <c r="AU28" s="50"/>
      <c r="AV28" s="50"/>
      <c r="AW28" s="50"/>
      <c r="AX28" s="50"/>
      <c r="AY28" s="50"/>
      <c r="AZ28" s="50"/>
      <c r="BA28" s="50"/>
      <c r="BB28" s="50"/>
      <c r="BC28" s="50"/>
      <c r="BD28" s="50"/>
      <c r="BE28" s="50"/>
      <c r="BF28" s="51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7"/>
      <c r="BR28" s="27"/>
      <c r="BS28" s="27"/>
      <c r="BT28" s="26"/>
      <c r="BU28" s="26"/>
      <c r="BV28" s="26"/>
      <c r="BW28" s="26"/>
      <c r="BX28" s="26"/>
      <c r="BY28" s="26"/>
      <c r="BZ28" s="26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26"/>
      <c r="CS28" s="28"/>
      <c r="CT28" s="29"/>
      <c r="CU28" s="30"/>
      <c r="CV28" s="52"/>
      <c r="CW28" s="44"/>
      <c r="CX28" s="50"/>
      <c r="CY28" s="50"/>
      <c r="CZ28" s="50"/>
      <c r="DA28" s="46"/>
      <c r="DB28" s="46"/>
      <c r="DC28" s="55"/>
      <c r="DD28" s="44"/>
      <c r="DE28" s="50"/>
      <c r="DF28" s="50"/>
      <c r="DG28" s="50"/>
      <c r="DH28" s="50"/>
      <c r="DI28" s="50"/>
      <c r="DJ28" s="44"/>
      <c r="DK28" s="53"/>
      <c r="DL28" s="53"/>
      <c r="DM28" s="53"/>
      <c r="DN28" s="55">
        <f t="shared" si="3"/>
        <v>0.71021970705725701</v>
      </c>
      <c r="DO28" s="55">
        <f t="shared" si="25"/>
        <v>7.5112669003505261E-4</v>
      </c>
      <c r="DP28" s="55">
        <f t="shared" si="5"/>
        <v>2.39309533150255E-2</v>
      </c>
      <c r="DQ28" s="55">
        <f t="shared" si="6"/>
        <v>0</v>
      </c>
      <c r="DR28" s="55">
        <f t="shared" si="7"/>
        <v>0</v>
      </c>
      <c r="DS28" s="55">
        <f t="shared" si="8"/>
        <v>0.11045561586638833</v>
      </c>
      <c r="DT28" s="55">
        <f t="shared" si="9"/>
        <v>1.8325345362277983E-3</v>
      </c>
      <c r="DU28" s="55">
        <f t="shared" si="10"/>
        <v>0.99503722084367252</v>
      </c>
      <c r="DV28" s="56">
        <f t="shared" si="11"/>
        <v>1.783166904422254E-3</v>
      </c>
      <c r="DW28" s="55">
        <f t="shared" si="21"/>
        <v>1.9361427840765162E-3</v>
      </c>
      <c r="DX28" s="55">
        <f t="shared" si="22"/>
        <v>0</v>
      </c>
      <c r="DY28" s="55">
        <f t="shared" si="23"/>
        <v>1.409001405478902E-4</v>
      </c>
      <c r="DZ28" s="58">
        <f t="shared" si="12"/>
        <v>3.5130472620163345E-3</v>
      </c>
      <c r="EA28" s="56">
        <f t="shared" si="13"/>
        <v>1.7442996249753273E-3</v>
      </c>
      <c r="EB28" s="56">
        <f t="shared" si="14"/>
        <v>0.38634471273938381</v>
      </c>
      <c r="EC28" s="59">
        <f t="shared" si="15"/>
        <v>0</v>
      </c>
      <c r="ED28" s="59">
        <f t="shared" si="16"/>
        <v>0</v>
      </c>
      <c r="EE28" s="60">
        <f t="shared" si="17"/>
        <v>1.4197504722872654</v>
      </c>
      <c r="EF28" s="60" t="str">
        <f t="shared" si="24"/>
        <v/>
      </c>
    </row>
    <row r="29" spans="1:136" ht="14" customHeight="1" x14ac:dyDescent="0.2">
      <c r="A29" s="38" t="s">
        <v>193</v>
      </c>
      <c r="B29" s="39" t="s">
        <v>128</v>
      </c>
      <c r="C29" s="40"/>
      <c r="D29" s="40"/>
      <c r="E29" s="40"/>
      <c r="F29" s="40"/>
      <c r="G29" s="40"/>
      <c r="H29" s="40"/>
      <c r="I29" s="40"/>
      <c r="J29" s="78" t="s">
        <v>134</v>
      </c>
      <c r="K29" s="41" t="s">
        <v>135</v>
      </c>
      <c r="L29" s="42" t="s">
        <v>148</v>
      </c>
      <c r="M29" s="43"/>
      <c r="N29" s="43"/>
      <c r="O29" s="42" t="s">
        <v>131</v>
      </c>
      <c r="P29" s="42" t="s">
        <v>138</v>
      </c>
      <c r="Q29" s="44">
        <v>45.13</v>
      </c>
      <c r="R29" s="44">
        <v>0.09</v>
      </c>
      <c r="S29" s="44">
        <v>3.37</v>
      </c>
      <c r="T29" s="44"/>
      <c r="U29" s="44"/>
      <c r="V29" s="44">
        <v>7.42</v>
      </c>
      <c r="W29" s="44">
        <f t="shared" si="18"/>
        <v>6.6765160000000003</v>
      </c>
      <c r="X29" s="44">
        <v>0.12</v>
      </c>
      <c r="Y29" s="44">
        <v>35.82</v>
      </c>
      <c r="Z29" s="44">
        <v>0.12</v>
      </c>
      <c r="AA29" s="44"/>
      <c r="AB29" s="44">
        <v>0.01</v>
      </c>
      <c r="AC29" s="44">
        <v>0.01</v>
      </c>
      <c r="AD29" s="46">
        <f t="shared" si="0"/>
        <v>0.20652674999999998</v>
      </c>
      <c r="AE29" s="46">
        <f t="shared" si="1"/>
        <v>0.28718474999999999</v>
      </c>
      <c r="AF29" s="44">
        <v>8.1300000000000008</v>
      </c>
      <c r="AG29" s="44"/>
      <c r="AH29" s="47"/>
      <c r="AI29" s="48">
        <f t="shared" si="2"/>
        <v>0.79370706846886763</v>
      </c>
      <c r="AJ29" s="49"/>
      <c r="AK29" s="44"/>
      <c r="AL29" s="50">
        <v>1623</v>
      </c>
      <c r="AM29" s="50">
        <v>1965</v>
      </c>
      <c r="AN29" s="50">
        <v>11</v>
      </c>
      <c r="AO29" s="50">
        <v>84</v>
      </c>
      <c r="AP29" s="50">
        <v>10</v>
      </c>
      <c r="AQ29" s="50">
        <v>52</v>
      </c>
      <c r="AR29" s="50">
        <v>85</v>
      </c>
      <c r="AS29" s="50">
        <v>980</v>
      </c>
      <c r="AT29" s="50">
        <v>341</v>
      </c>
      <c r="AU29" s="50"/>
      <c r="AV29" s="50"/>
      <c r="AW29" s="50"/>
      <c r="AX29" s="50"/>
      <c r="AY29" s="50"/>
      <c r="AZ29" s="50"/>
      <c r="BA29" s="50"/>
      <c r="BB29" s="50"/>
      <c r="BC29" s="50"/>
      <c r="BD29" s="50"/>
      <c r="BE29" s="50"/>
      <c r="BF29" s="51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7"/>
      <c r="BR29" s="27"/>
      <c r="BS29" s="27"/>
      <c r="BT29" s="26"/>
      <c r="BU29" s="26"/>
      <c r="BV29" s="26"/>
      <c r="BW29" s="26"/>
      <c r="BX29" s="26"/>
      <c r="BY29" s="26"/>
      <c r="BZ29" s="26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26"/>
      <c r="CS29" s="28"/>
      <c r="CT29" s="29"/>
      <c r="CU29" s="30"/>
      <c r="CV29" s="52"/>
      <c r="CW29" s="44"/>
      <c r="CX29" s="50"/>
      <c r="CY29" s="50"/>
      <c r="CZ29" s="50"/>
      <c r="DA29" s="46"/>
      <c r="DB29" s="46"/>
      <c r="DC29" s="55"/>
      <c r="DD29" s="44"/>
      <c r="DE29" s="50"/>
      <c r="DF29" s="50"/>
      <c r="DG29" s="50"/>
      <c r="DH29" s="50"/>
      <c r="DI29" s="50"/>
      <c r="DJ29" s="44"/>
      <c r="DK29" s="53"/>
      <c r="DL29" s="44">
        <v>0.63500374499346601</v>
      </c>
      <c r="DM29" s="53"/>
      <c r="DN29" s="55">
        <f t="shared" si="3"/>
        <v>0.75116511318242352</v>
      </c>
      <c r="DO29" s="55">
        <f t="shared" si="25"/>
        <v>1.126690035052579E-3</v>
      </c>
      <c r="DP29" s="55">
        <f t="shared" si="5"/>
        <v>6.6104354648881924E-2</v>
      </c>
      <c r="DQ29" s="55">
        <f t="shared" si="6"/>
        <v>0</v>
      </c>
      <c r="DR29" s="55">
        <f t="shared" si="7"/>
        <v>0</v>
      </c>
      <c r="DS29" s="55">
        <f t="shared" si="8"/>
        <v>9.2922978427279063E-2</v>
      </c>
      <c r="DT29" s="55">
        <f t="shared" si="9"/>
        <v>1.6915703411333521E-3</v>
      </c>
      <c r="DU29" s="55">
        <f t="shared" si="10"/>
        <v>0.88883374689826311</v>
      </c>
      <c r="DV29" s="56">
        <f t="shared" si="11"/>
        <v>2.1398002853067048E-3</v>
      </c>
      <c r="DW29" s="55">
        <f t="shared" si="21"/>
        <v>0</v>
      </c>
      <c r="DX29" s="55">
        <f t="shared" si="22"/>
        <v>2.1231422505307856E-4</v>
      </c>
      <c r="DY29" s="55">
        <f t="shared" si="23"/>
        <v>1.409001405478902E-4</v>
      </c>
      <c r="DZ29" s="58">
        <f t="shared" si="12"/>
        <v>2.7651191591913241E-3</v>
      </c>
      <c r="EA29" s="56">
        <f t="shared" si="13"/>
        <v>3.7789953286400417E-3</v>
      </c>
      <c r="EB29" s="56">
        <f t="shared" si="14"/>
        <v>0.4512905911740217</v>
      </c>
      <c r="EC29" s="59">
        <f t="shared" si="15"/>
        <v>0</v>
      </c>
      <c r="ED29" s="59">
        <f t="shared" si="16"/>
        <v>0</v>
      </c>
      <c r="EE29" s="60">
        <f t="shared" si="17"/>
        <v>1.4718754483478809</v>
      </c>
      <c r="EF29" s="60" t="str">
        <f t="shared" si="24"/>
        <v/>
      </c>
    </row>
    <row r="30" spans="1:136" ht="14" customHeight="1" x14ac:dyDescent="0.2">
      <c r="A30" s="38" t="s">
        <v>194</v>
      </c>
      <c r="B30" s="39" t="s">
        <v>128</v>
      </c>
      <c r="C30" s="40"/>
      <c r="D30" s="40"/>
      <c r="E30" s="40"/>
      <c r="F30" s="40"/>
      <c r="G30" s="40"/>
      <c r="H30" s="40"/>
      <c r="I30" s="40"/>
      <c r="J30" s="78" t="s">
        <v>134</v>
      </c>
      <c r="K30" s="41" t="s">
        <v>135</v>
      </c>
      <c r="L30" s="42" t="s">
        <v>154</v>
      </c>
      <c r="M30" s="43"/>
      <c r="N30" s="43"/>
      <c r="O30" s="42" t="s">
        <v>195</v>
      </c>
      <c r="P30" s="42" t="s">
        <v>150</v>
      </c>
      <c r="Q30" s="44">
        <v>44.62</v>
      </c>
      <c r="R30" s="44">
        <v>0.09</v>
      </c>
      <c r="S30" s="44">
        <v>2.36</v>
      </c>
      <c r="T30" s="44">
        <v>4.59</v>
      </c>
      <c r="U30" s="44">
        <v>4.0561482254697303</v>
      </c>
      <c r="V30" s="44">
        <f t="shared" ref="V30:V36" si="30">U30+1.11*T30</f>
        <v>9.1510482254697294</v>
      </c>
      <c r="W30" s="44">
        <f t="shared" si="18"/>
        <v>8.234113193277663</v>
      </c>
      <c r="X30" s="44">
        <v>0.1</v>
      </c>
      <c r="Y30" s="44">
        <v>39.729999999999997</v>
      </c>
      <c r="Z30" s="44">
        <v>0.09</v>
      </c>
      <c r="AA30" s="44"/>
      <c r="AB30" s="44">
        <v>0.01</v>
      </c>
      <c r="AC30" s="44">
        <v>0.01</v>
      </c>
      <c r="AD30" s="46">
        <f t="shared" si="0"/>
        <v>0.20029149999999998</v>
      </c>
      <c r="AE30" s="46">
        <f t="shared" si="1"/>
        <v>0.36756725000000001</v>
      </c>
      <c r="AF30" s="44">
        <v>4.7699999999999996</v>
      </c>
      <c r="AG30" s="44">
        <f t="shared" ref="AG30:AG36" si="31">Q30+R30+S30+T30+U30+X30+Y30+Z30+AD30+AE30</f>
        <v>96.204006975469724</v>
      </c>
      <c r="AH30" s="47">
        <f t="shared" ref="AH30:AH36" si="32">U30*100/AG30</f>
        <v>4.2161946814793012</v>
      </c>
      <c r="AI30" s="48">
        <f t="shared" si="2"/>
        <v>0.89040788883908562</v>
      </c>
      <c r="AJ30" s="49">
        <f t="shared" ref="AJ30:AJ36" si="33">T30*100/AG30</f>
        <v>4.7711110423606025</v>
      </c>
      <c r="AK30" s="44">
        <f t="shared" ref="AK30:AK36" si="34">Y30*100/AG30</f>
        <v>41.297656146620199</v>
      </c>
      <c r="AL30" s="50">
        <v>1574</v>
      </c>
      <c r="AM30" s="50">
        <v>2515</v>
      </c>
      <c r="AN30" s="50">
        <v>12</v>
      </c>
      <c r="AO30" s="50">
        <v>82</v>
      </c>
      <c r="AP30" s="50">
        <v>67</v>
      </c>
      <c r="AQ30" s="50">
        <v>85</v>
      </c>
      <c r="AR30" s="50">
        <v>92</v>
      </c>
      <c r="AS30" s="50">
        <v>771</v>
      </c>
      <c r="AT30" s="50">
        <v>390</v>
      </c>
      <c r="AU30" s="50"/>
      <c r="AV30" s="50"/>
      <c r="AW30" s="50"/>
      <c r="AX30" s="50"/>
      <c r="AY30" s="50"/>
      <c r="AZ30" s="50"/>
      <c r="BA30" s="50"/>
      <c r="BB30" s="50"/>
      <c r="BC30" s="50"/>
      <c r="BD30" s="50"/>
      <c r="BE30" s="50"/>
      <c r="BF30" s="51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7"/>
      <c r="BR30" s="27"/>
      <c r="BS30" s="27"/>
      <c r="BT30" s="26"/>
      <c r="BU30" s="26"/>
      <c r="BV30" s="26"/>
      <c r="BW30" s="26"/>
      <c r="BX30" s="26"/>
      <c r="BY30" s="26"/>
      <c r="BZ30" s="26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26"/>
      <c r="CS30" s="28"/>
      <c r="CT30" s="29"/>
      <c r="CU30" s="30"/>
      <c r="CV30" s="52"/>
      <c r="CW30" s="44"/>
      <c r="CX30" s="50"/>
      <c r="CY30" s="50"/>
      <c r="CZ30" s="50"/>
      <c r="DA30" s="53"/>
      <c r="DB30" s="105">
        <v>0.05</v>
      </c>
      <c r="DC30" s="106">
        <f>DB30*(12/(12+2*16))</f>
        <v>1.3636363636363636E-2</v>
      </c>
      <c r="DD30" s="107">
        <f>DC30*10000</f>
        <v>136.36363636363635</v>
      </c>
      <c r="DE30" s="50"/>
      <c r="DF30" s="50"/>
      <c r="DG30" s="50"/>
      <c r="DH30" s="50"/>
      <c r="DI30" s="50">
        <v>1210</v>
      </c>
      <c r="DJ30" s="44"/>
      <c r="DK30" s="105">
        <v>0.9</v>
      </c>
      <c r="DL30" s="44">
        <v>1.1000000000000001</v>
      </c>
      <c r="DM30" s="53"/>
      <c r="DN30" s="55">
        <f t="shared" si="3"/>
        <v>0.74267643142476691</v>
      </c>
      <c r="DO30" s="55">
        <f t="shared" si="25"/>
        <v>1.126690035052579E-3</v>
      </c>
      <c r="DP30" s="55">
        <f t="shared" si="5"/>
        <v>4.629266378972146E-2</v>
      </c>
      <c r="DQ30" s="55">
        <f t="shared" si="6"/>
        <v>6.3883089770354909E-2</v>
      </c>
      <c r="DR30" s="55">
        <f t="shared" si="7"/>
        <v>5.0800278357689653E-2</v>
      </c>
      <c r="DS30" s="55">
        <f t="shared" si="8"/>
        <v>0.1146014362321178</v>
      </c>
      <c r="DT30" s="55">
        <f t="shared" si="9"/>
        <v>1.4096419509444602E-3</v>
      </c>
      <c r="DU30" s="55">
        <f t="shared" si="10"/>
        <v>0.98585607940446651</v>
      </c>
      <c r="DV30" s="56">
        <f t="shared" si="11"/>
        <v>1.6048502139800285E-3</v>
      </c>
      <c r="DW30" s="55">
        <f t="shared" si="21"/>
        <v>0</v>
      </c>
      <c r="DX30" s="55">
        <f t="shared" si="22"/>
        <v>2.1231422505307856E-4</v>
      </c>
      <c r="DY30" s="55">
        <f t="shared" si="23"/>
        <v>1.409001405478902E-4</v>
      </c>
      <c r="DZ30" s="58">
        <f t="shared" si="12"/>
        <v>2.6816374347302181E-3</v>
      </c>
      <c r="EA30" s="56">
        <f t="shared" si="13"/>
        <v>4.8367293900914536E-3</v>
      </c>
      <c r="EB30" s="56">
        <f t="shared" si="14"/>
        <v>0.2647793505412156</v>
      </c>
      <c r="EC30" s="59">
        <f t="shared" si="15"/>
        <v>1.135322923683593E-3</v>
      </c>
      <c r="ED30" s="59">
        <f t="shared" si="16"/>
        <v>1.8870867124142234E-3</v>
      </c>
      <c r="EE30" s="60">
        <f t="shared" si="17"/>
        <v>1.472806059211603</v>
      </c>
      <c r="EF30" s="60">
        <f t="shared" si="24"/>
        <v>0.44327785085343063</v>
      </c>
    </row>
    <row r="31" spans="1:136" ht="14" customHeight="1" x14ac:dyDescent="0.2">
      <c r="A31" s="38" t="s">
        <v>194</v>
      </c>
      <c r="B31" s="39" t="s">
        <v>128</v>
      </c>
      <c r="C31" s="40"/>
      <c r="D31" s="40"/>
      <c r="E31" s="40"/>
      <c r="F31" s="40"/>
      <c r="G31" s="40"/>
      <c r="H31" s="40"/>
      <c r="I31" s="40"/>
      <c r="J31" s="78" t="s">
        <v>134</v>
      </c>
      <c r="K31" s="41" t="s">
        <v>135</v>
      </c>
      <c r="L31" s="42" t="s">
        <v>196</v>
      </c>
      <c r="M31" s="43"/>
      <c r="N31" s="43"/>
      <c r="O31" s="43"/>
      <c r="P31" s="43"/>
      <c r="Q31" s="44">
        <v>44.62</v>
      </c>
      <c r="R31" s="44">
        <v>0.09</v>
      </c>
      <c r="S31" s="44">
        <v>2.36</v>
      </c>
      <c r="T31" s="44">
        <v>5</v>
      </c>
      <c r="U31" s="44">
        <v>3.5942578276035402</v>
      </c>
      <c r="V31" s="44">
        <f t="shared" si="30"/>
        <v>9.1442578276035409</v>
      </c>
      <c r="W31" s="44">
        <f t="shared" si="18"/>
        <v>8.2280031932776669</v>
      </c>
      <c r="X31" s="44">
        <v>0.1</v>
      </c>
      <c r="Y31" s="44">
        <v>39.729999999999997</v>
      </c>
      <c r="Z31" s="44">
        <v>0.09</v>
      </c>
      <c r="AA31" s="44"/>
      <c r="AB31" s="44">
        <v>0.01</v>
      </c>
      <c r="AC31" s="44">
        <v>0.01</v>
      </c>
      <c r="AD31" s="46">
        <f t="shared" si="0"/>
        <v>0.20029149999999998</v>
      </c>
      <c r="AE31" s="46">
        <f t="shared" si="1"/>
        <v>0.36771340000000002</v>
      </c>
      <c r="AF31" s="44">
        <v>4.7699999999999996</v>
      </c>
      <c r="AG31" s="44">
        <f t="shared" si="31"/>
        <v>96.152262727603556</v>
      </c>
      <c r="AH31" s="47">
        <f t="shared" si="32"/>
        <v>3.7380896981966649</v>
      </c>
      <c r="AI31" s="48">
        <f t="shared" si="2"/>
        <v>0.89040788883908562</v>
      </c>
      <c r="AJ31" s="49">
        <f t="shared" si="33"/>
        <v>5.2000856331013745</v>
      </c>
      <c r="AK31" s="44">
        <f t="shared" si="34"/>
        <v>41.319880440623514</v>
      </c>
      <c r="AL31" s="50">
        <v>1574</v>
      </c>
      <c r="AM31" s="50">
        <v>2516</v>
      </c>
      <c r="AN31" s="50">
        <v>12</v>
      </c>
      <c r="AO31" s="50">
        <v>82</v>
      </c>
      <c r="AP31" s="50">
        <v>67</v>
      </c>
      <c r="AQ31" s="50">
        <v>85</v>
      </c>
      <c r="AR31" s="50">
        <v>92</v>
      </c>
      <c r="AS31" s="50">
        <v>771</v>
      </c>
      <c r="AT31" s="50">
        <v>390</v>
      </c>
      <c r="AU31" s="50"/>
      <c r="AV31" s="50"/>
      <c r="AW31" s="50"/>
      <c r="AX31" s="50"/>
      <c r="AY31" s="50"/>
      <c r="AZ31" s="50"/>
      <c r="BA31" s="50"/>
      <c r="BB31" s="50"/>
      <c r="BC31" s="50"/>
      <c r="BD31" s="50"/>
      <c r="BE31" s="50"/>
      <c r="BF31" s="51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7"/>
      <c r="BR31" s="27"/>
      <c r="BS31" s="27"/>
      <c r="BT31" s="26"/>
      <c r="BU31" s="26"/>
      <c r="BV31" s="26"/>
      <c r="BW31" s="26"/>
      <c r="BX31" s="26"/>
      <c r="BY31" s="26"/>
      <c r="BZ31" s="26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26"/>
      <c r="CS31" s="28"/>
      <c r="CT31" s="29"/>
      <c r="CU31" s="30"/>
      <c r="CV31" s="52"/>
      <c r="CW31" s="44"/>
      <c r="CX31" s="50"/>
      <c r="CY31" s="50"/>
      <c r="CZ31" s="50"/>
      <c r="DA31" s="53"/>
      <c r="DB31" s="53"/>
      <c r="DC31" s="106"/>
      <c r="DD31" s="107"/>
      <c r="DE31" s="50"/>
      <c r="DF31" s="50"/>
      <c r="DG31" s="50"/>
      <c r="DH31" s="50"/>
      <c r="DI31" s="50"/>
      <c r="DJ31" s="44"/>
      <c r="DK31" s="105">
        <v>0.9</v>
      </c>
      <c r="DL31" s="44">
        <v>1.1000000000000001</v>
      </c>
      <c r="DM31" s="53"/>
      <c r="DN31" s="55">
        <f t="shared" si="3"/>
        <v>0.74267643142476691</v>
      </c>
      <c r="DO31" s="55">
        <f t="shared" si="25"/>
        <v>1.126690035052579E-3</v>
      </c>
      <c r="DP31" s="55">
        <f t="shared" si="5"/>
        <v>4.629266378972146E-2</v>
      </c>
      <c r="DQ31" s="55">
        <f t="shared" si="6"/>
        <v>6.9589422407794019E-2</v>
      </c>
      <c r="DR31" s="55">
        <f t="shared" si="7"/>
        <v>4.5015440260549065E-2</v>
      </c>
      <c r="DS31" s="55">
        <f t="shared" si="8"/>
        <v>0.11451639795793553</v>
      </c>
      <c r="DT31" s="55">
        <f t="shared" si="9"/>
        <v>1.4096419509444602E-3</v>
      </c>
      <c r="DU31" s="55">
        <f t="shared" si="10"/>
        <v>0.98585607940446651</v>
      </c>
      <c r="DV31" s="56">
        <f t="shared" si="11"/>
        <v>1.6048502139800285E-3</v>
      </c>
      <c r="DW31" s="55">
        <f t="shared" si="21"/>
        <v>0</v>
      </c>
      <c r="DX31" s="55">
        <f t="shared" si="22"/>
        <v>2.1231422505307856E-4</v>
      </c>
      <c r="DY31" s="55">
        <f t="shared" si="23"/>
        <v>1.409001405478902E-4</v>
      </c>
      <c r="DZ31" s="58">
        <f t="shared" si="12"/>
        <v>2.6816374347302181E-3</v>
      </c>
      <c r="EA31" s="56">
        <f t="shared" si="13"/>
        <v>4.8386525429304564E-3</v>
      </c>
      <c r="EB31" s="56">
        <f t="shared" si="14"/>
        <v>0.2647793505412156</v>
      </c>
      <c r="EC31" s="59">
        <f t="shared" si="15"/>
        <v>0</v>
      </c>
      <c r="ED31" s="59">
        <f t="shared" si="16"/>
        <v>0</v>
      </c>
      <c r="EE31" s="60">
        <f t="shared" si="17"/>
        <v>1.4720723607461978</v>
      </c>
      <c r="EF31" s="60">
        <f t="shared" si="24"/>
        <v>0.39309165380039512</v>
      </c>
    </row>
    <row r="32" spans="1:136" ht="14" customHeight="1" x14ac:dyDescent="0.2">
      <c r="A32" s="38" t="s">
        <v>197</v>
      </c>
      <c r="B32" s="39" t="s">
        <v>128</v>
      </c>
      <c r="C32" s="40"/>
      <c r="D32" s="40"/>
      <c r="E32" s="40"/>
      <c r="F32" s="40"/>
      <c r="G32" s="40"/>
      <c r="H32" s="40"/>
      <c r="I32" s="40"/>
      <c r="J32" s="78" t="s">
        <v>134</v>
      </c>
      <c r="K32" s="41" t="s">
        <v>135</v>
      </c>
      <c r="L32" s="42" t="s">
        <v>190</v>
      </c>
      <c r="M32" s="43"/>
      <c r="N32" s="43"/>
      <c r="O32" s="42" t="s">
        <v>198</v>
      </c>
      <c r="P32" s="42" t="s">
        <v>142</v>
      </c>
      <c r="Q32" s="44">
        <v>43.84</v>
      </c>
      <c r="R32" s="44">
        <v>0.09</v>
      </c>
      <c r="S32" s="44">
        <v>2.4900000000000002</v>
      </c>
      <c r="T32" s="44">
        <v>4.63</v>
      </c>
      <c r="U32" s="44">
        <v>3.8338935281837201</v>
      </c>
      <c r="V32" s="44">
        <f t="shared" si="30"/>
        <v>8.973193528183721</v>
      </c>
      <c r="W32" s="44">
        <f t="shared" si="18"/>
        <v>8.0740795366597133</v>
      </c>
      <c r="X32" s="44">
        <v>0.11</v>
      </c>
      <c r="Y32" s="44">
        <v>40</v>
      </c>
      <c r="Z32" s="44">
        <v>7.0000000000000007E-2</v>
      </c>
      <c r="AA32" s="44"/>
      <c r="AB32" s="44">
        <v>0.01</v>
      </c>
      <c r="AC32" s="44">
        <v>0.01</v>
      </c>
      <c r="AD32" s="46">
        <f t="shared" si="0"/>
        <v>0.28465825</v>
      </c>
      <c r="AE32" s="46">
        <f t="shared" si="1"/>
        <v>0.50436365000000005</v>
      </c>
      <c r="AF32" s="44">
        <v>5.07</v>
      </c>
      <c r="AG32" s="44">
        <f t="shared" si="31"/>
        <v>95.852915428183735</v>
      </c>
      <c r="AH32" s="47">
        <f t="shared" si="32"/>
        <v>3.9997672590941726</v>
      </c>
      <c r="AI32" s="48">
        <f t="shared" si="2"/>
        <v>0.91240875912408748</v>
      </c>
      <c r="AJ32" s="49">
        <f t="shared" si="33"/>
        <v>4.8303173454008848</v>
      </c>
      <c r="AK32" s="44">
        <f t="shared" si="34"/>
        <v>41.730603415990366</v>
      </c>
      <c r="AL32" s="50">
        <v>2237</v>
      </c>
      <c r="AM32" s="50">
        <v>3451</v>
      </c>
      <c r="AN32" s="50">
        <v>14</v>
      </c>
      <c r="AO32" s="50">
        <v>64</v>
      </c>
      <c r="AP32" s="50">
        <v>83</v>
      </c>
      <c r="AQ32" s="50">
        <v>63</v>
      </c>
      <c r="AR32" s="50">
        <v>108</v>
      </c>
      <c r="AS32" s="50">
        <v>854</v>
      </c>
      <c r="AT32" s="50">
        <v>381</v>
      </c>
      <c r="AU32" s="50"/>
      <c r="AV32" s="50"/>
      <c r="AW32" s="50"/>
      <c r="AX32" s="50"/>
      <c r="AY32" s="50"/>
      <c r="AZ32" s="50"/>
      <c r="BA32" s="50"/>
      <c r="BB32" s="50"/>
      <c r="BC32" s="50"/>
      <c r="BD32" s="50"/>
      <c r="BE32" s="50"/>
      <c r="BF32" s="51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7"/>
      <c r="BR32" s="27"/>
      <c r="BS32" s="27"/>
      <c r="BT32" s="26"/>
      <c r="BU32" s="26"/>
      <c r="BV32" s="26"/>
      <c r="BW32" s="26"/>
      <c r="BX32" s="26"/>
      <c r="BY32" s="26"/>
      <c r="BZ32" s="26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26"/>
      <c r="CS32" s="28"/>
      <c r="CT32" s="29"/>
      <c r="CU32" s="30"/>
      <c r="CV32" s="52"/>
      <c r="CW32" s="44"/>
      <c r="CX32" s="50"/>
      <c r="CY32" s="50"/>
      <c r="CZ32" s="50"/>
      <c r="DA32" s="46"/>
      <c r="DB32" s="46"/>
      <c r="DC32" s="55"/>
      <c r="DD32" s="44"/>
      <c r="DE32" s="50"/>
      <c r="DF32" s="50"/>
      <c r="DG32" s="50"/>
      <c r="DH32" s="50"/>
      <c r="DI32" s="50"/>
      <c r="DJ32" s="44"/>
      <c r="DK32" s="53"/>
      <c r="DL32" s="44"/>
      <c r="DM32" s="53"/>
      <c r="DN32" s="55">
        <f t="shared" si="3"/>
        <v>0.72969374167776302</v>
      </c>
      <c r="DO32" s="55">
        <f t="shared" si="25"/>
        <v>1.126690035052579E-3</v>
      </c>
      <c r="DP32" s="55">
        <f t="shared" si="5"/>
        <v>4.8842683405256972E-2</v>
      </c>
      <c r="DQ32" s="55">
        <f t="shared" si="6"/>
        <v>6.4439805149617266E-2</v>
      </c>
      <c r="DR32" s="55">
        <f t="shared" si="7"/>
        <v>4.8016701461377924E-2</v>
      </c>
      <c r="DS32" s="55">
        <f t="shared" si="8"/>
        <v>0.11237410628614772</v>
      </c>
      <c r="DT32" s="55">
        <f t="shared" si="9"/>
        <v>1.5506061460389062E-3</v>
      </c>
      <c r="DU32" s="55">
        <f t="shared" si="10"/>
        <v>0.99255583126550873</v>
      </c>
      <c r="DV32" s="56">
        <f t="shared" si="11"/>
        <v>1.2482168330955779E-3</v>
      </c>
      <c r="DW32" s="55">
        <f t="shared" si="21"/>
        <v>0</v>
      </c>
      <c r="DX32" s="55">
        <f t="shared" si="22"/>
        <v>2.1231422505307856E-4</v>
      </c>
      <c r="DY32" s="55">
        <f t="shared" si="23"/>
        <v>1.409001405478902E-4</v>
      </c>
      <c r="DZ32" s="58">
        <f t="shared" si="12"/>
        <v>3.8111962779488555E-3</v>
      </c>
      <c r="EA32" s="56">
        <f t="shared" si="13"/>
        <v>6.6368004473978557E-3</v>
      </c>
      <c r="EB32" s="56">
        <f t="shared" si="14"/>
        <v>0.28143213988343047</v>
      </c>
      <c r="EC32" s="59">
        <f t="shared" si="15"/>
        <v>0</v>
      </c>
      <c r="ED32" s="59">
        <f t="shared" si="16"/>
        <v>0</v>
      </c>
      <c r="EE32" s="60">
        <f t="shared" si="17"/>
        <v>1.4721762768935651</v>
      </c>
      <c r="EF32" s="60">
        <f t="shared" si="24"/>
        <v>0.42729328889262908</v>
      </c>
    </row>
    <row r="33" spans="1:136" ht="14" customHeight="1" x14ac:dyDescent="0.2">
      <c r="A33" s="38" t="s">
        <v>199</v>
      </c>
      <c r="B33" s="39" t="s">
        <v>128</v>
      </c>
      <c r="C33" s="40"/>
      <c r="D33" s="40"/>
      <c r="E33" s="40"/>
      <c r="F33" s="40"/>
      <c r="G33" s="40"/>
      <c r="H33" s="40"/>
      <c r="I33" s="40"/>
      <c r="J33" s="78" t="s">
        <v>169</v>
      </c>
      <c r="K33" s="41" t="s">
        <v>170</v>
      </c>
      <c r="L33" s="42" t="s">
        <v>171</v>
      </c>
      <c r="M33" s="43"/>
      <c r="N33" s="43"/>
      <c r="O33" s="42" t="s">
        <v>200</v>
      </c>
      <c r="P33" s="42" t="s">
        <v>201</v>
      </c>
      <c r="Q33" s="44">
        <v>43.97</v>
      </c>
      <c r="R33" s="44">
        <v>7.0000000000000007E-2</v>
      </c>
      <c r="S33" s="44">
        <v>1.42</v>
      </c>
      <c r="T33" s="44">
        <v>4.72</v>
      </c>
      <c r="U33" s="44">
        <v>4.4165474844560704</v>
      </c>
      <c r="V33" s="44">
        <f t="shared" si="30"/>
        <v>9.6557474844560716</v>
      </c>
      <c r="W33" s="44">
        <f t="shared" si="18"/>
        <v>8.6882415865135734</v>
      </c>
      <c r="X33" s="44">
        <v>0.14000000000000001</v>
      </c>
      <c r="Y33" s="44">
        <v>38.770000000000003</v>
      </c>
      <c r="Z33" s="44">
        <v>0.18</v>
      </c>
      <c r="AA33" s="44"/>
      <c r="AB33" s="44">
        <v>0.01</v>
      </c>
      <c r="AC33" s="44">
        <v>0.01</v>
      </c>
      <c r="AD33" s="46">
        <f t="shared" si="0"/>
        <v>0.22166950000000002</v>
      </c>
      <c r="AE33" s="46">
        <f t="shared" si="1"/>
        <v>0.29025390000000001</v>
      </c>
      <c r="AF33" s="44">
        <v>7.1</v>
      </c>
      <c r="AG33" s="44">
        <f t="shared" si="31"/>
        <v>94.198470884456071</v>
      </c>
      <c r="AH33" s="47">
        <f t="shared" si="32"/>
        <v>4.6885553905364468</v>
      </c>
      <c r="AI33" s="48">
        <f t="shared" si="2"/>
        <v>0.88173754832840578</v>
      </c>
      <c r="AJ33" s="49">
        <f t="shared" si="33"/>
        <v>5.0106970481395141</v>
      </c>
      <c r="AK33" s="44">
        <f t="shared" si="34"/>
        <v>41.157780626349364</v>
      </c>
      <c r="AL33" s="50">
        <v>1742</v>
      </c>
      <c r="AM33" s="50">
        <v>1986</v>
      </c>
      <c r="AN33" s="50">
        <v>6</v>
      </c>
      <c r="AO33" s="50">
        <v>51</v>
      </c>
      <c r="AP33" s="50">
        <v>24</v>
      </c>
      <c r="AQ33" s="50">
        <v>67</v>
      </c>
      <c r="AR33" s="50">
        <v>102</v>
      </c>
      <c r="AS33" s="50">
        <v>1080</v>
      </c>
      <c r="AT33" s="50">
        <v>242</v>
      </c>
      <c r="AU33" s="50"/>
      <c r="AV33" s="50"/>
      <c r="AW33" s="50"/>
      <c r="AX33" s="50"/>
      <c r="AY33" s="50"/>
      <c r="AZ33" s="50"/>
      <c r="BA33" s="50"/>
      <c r="BB33" s="50"/>
      <c r="BC33" s="50"/>
      <c r="BD33" s="50"/>
      <c r="BE33" s="50"/>
      <c r="BF33" s="51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7"/>
      <c r="BR33" s="27"/>
      <c r="BS33" s="27"/>
      <c r="BT33" s="26"/>
      <c r="BU33" s="26"/>
      <c r="BV33" s="26"/>
      <c r="BW33" s="26"/>
      <c r="BX33" s="26"/>
      <c r="BY33" s="26"/>
      <c r="BZ33" s="26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26"/>
      <c r="CS33" s="28"/>
      <c r="CT33" s="29"/>
      <c r="CU33" s="30"/>
      <c r="CV33" s="52"/>
      <c r="CW33" s="44"/>
      <c r="CX33" s="50"/>
      <c r="CY33" s="50"/>
      <c r="CZ33" s="50"/>
      <c r="DA33" s="53"/>
      <c r="DB33" s="105">
        <v>0.108</v>
      </c>
      <c r="DC33" s="106">
        <f>DB33*(12/(12+2*16))</f>
        <v>2.9454545454545452E-2</v>
      </c>
      <c r="DD33" s="107">
        <f>DC33*10000</f>
        <v>294.5454545454545</v>
      </c>
      <c r="DE33" s="50"/>
      <c r="DF33" s="50"/>
      <c r="DG33" s="50"/>
      <c r="DH33" s="50"/>
      <c r="DI33" s="50">
        <v>560</v>
      </c>
      <c r="DJ33" s="44"/>
      <c r="DK33" s="105">
        <v>1.6</v>
      </c>
      <c r="DL33" s="44">
        <v>2.4731957894379999</v>
      </c>
      <c r="DM33" s="53"/>
      <c r="DN33" s="55">
        <f t="shared" si="3"/>
        <v>0.73185752330226361</v>
      </c>
      <c r="DO33" s="55">
        <f t="shared" si="25"/>
        <v>8.7631447170756147E-4</v>
      </c>
      <c r="DP33" s="55">
        <f t="shared" si="5"/>
        <v>2.7854060415849351E-2</v>
      </c>
      <c r="DQ33" s="55">
        <f t="shared" si="6"/>
        <v>6.5692414752957548E-2</v>
      </c>
      <c r="DR33" s="55">
        <f t="shared" si="7"/>
        <v>5.5314014458714637E-2</v>
      </c>
      <c r="DS33" s="55">
        <f t="shared" si="8"/>
        <v>0.12092194274897111</v>
      </c>
      <c r="DT33" s="55">
        <f t="shared" si="9"/>
        <v>1.9734987313222443E-3</v>
      </c>
      <c r="DU33" s="55">
        <f t="shared" si="10"/>
        <v>0.96203473945409446</v>
      </c>
      <c r="DV33" s="56">
        <f t="shared" si="11"/>
        <v>3.2097004279600569E-3</v>
      </c>
      <c r="DW33" s="55">
        <f t="shared" si="21"/>
        <v>0</v>
      </c>
      <c r="DX33" s="55">
        <f t="shared" si="22"/>
        <v>2.1231422505307856E-4</v>
      </c>
      <c r="DY33" s="55">
        <f t="shared" si="23"/>
        <v>1.409001405478902E-4</v>
      </c>
      <c r="DZ33" s="58">
        <f t="shared" si="12"/>
        <v>2.9678604900254387E-3</v>
      </c>
      <c r="EA33" s="56">
        <f t="shared" si="13"/>
        <v>3.8193815382590959E-3</v>
      </c>
      <c r="EB33" s="56">
        <f t="shared" si="14"/>
        <v>0.39411601443241739</v>
      </c>
      <c r="EC33" s="59">
        <f t="shared" si="15"/>
        <v>2.4522975151565606E-3</v>
      </c>
      <c r="ED33" s="59">
        <f t="shared" si="16"/>
        <v>8.7336244541484707E-4</v>
      </c>
      <c r="EE33" s="60">
        <f t="shared" si="17"/>
        <v>1.508338949061643</v>
      </c>
      <c r="EF33" s="60">
        <f t="shared" si="24"/>
        <v>0.4574357077072787</v>
      </c>
    </row>
    <row r="34" spans="1:136" ht="14" customHeight="1" x14ac:dyDescent="0.2">
      <c r="A34" s="38" t="s">
        <v>199</v>
      </c>
      <c r="B34" s="39" t="s">
        <v>128</v>
      </c>
      <c r="C34" s="40"/>
      <c r="D34" s="40"/>
      <c r="E34" s="40"/>
      <c r="F34" s="40"/>
      <c r="G34" s="40"/>
      <c r="H34" s="40"/>
      <c r="I34" s="40"/>
      <c r="J34" s="78" t="s">
        <v>169</v>
      </c>
      <c r="K34" s="41" t="s">
        <v>170</v>
      </c>
      <c r="L34" s="42" t="s">
        <v>202</v>
      </c>
      <c r="M34" s="43"/>
      <c r="N34" s="43"/>
      <c r="O34" s="43"/>
      <c r="P34" s="43"/>
      <c r="Q34" s="44">
        <v>43.97</v>
      </c>
      <c r="R34" s="44">
        <v>7.0000000000000007E-2</v>
      </c>
      <c r="S34" s="44">
        <v>1.42</v>
      </c>
      <c r="T34" s="44">
        <v>4.6500000000000004</v>
      </c>
      <c r="U34" s="44">
        <v>4.5006576200417499</v>
      </c>
      <c r="V34" s="44">
        <f t="shared" si="30"/>
        <v>9.6621576200417501</v>
      </c>
      <c r="W34" s="44">
        <f t="shared" si="18"/>
        <v>8.694009426513567</v>
      </c>
      <c r="X34" s="44">
        <v>0.14000000000000001</v>
      </c>
      <c r="Y34" s="44">
        <v>38.770000000000003</v>
      </c>
      <c r="Z34" s="44">
        <v>0.18</v>
      </c>
      <c r="AA34" s="44"/>
      <c r="AB34" s="44">
        <v>0.01</v>
      </c>
      <c r="AC34" s="44">
        <v>0.01</v>
      </c>
      <c r="AD34" s="46">
        <f t="shared" si="0"/>
        <v>0.22166950000000002</v>
      </c>
      <c r="AE34" s="46">
        <f t="shared" si="1"/>
        <v>0.29010775</v>
      </c>
      <c r="AF34" s="44">
        <v>7.1</v>
      </c>
      <c r="AG34" s="44">
        <f t="shared" si="31"/>
        <v>94.212434870041776</v>
      </c>
      <c r="AH34" s="47">
        <f t="shared" si="32"/>
        <v>4.7771375681458963</v>
      </c>
      <c r="AI34" s="48">
        <f t="shared" si="2"/>
        <v>0.88173754832840578</v>
      </c>
      <c r="AJ34" s="49">
        <f t="shared" si="33"/>
        <v>4.9356542015014142</v>
      </c>
      <c r="AK34" s="44">
        <f t="shared" si="34"/>
        <v>41.151680299399963</v>
      </c>
      <c r="AL34" s="50">
        <v>1742</v>
      </c>
      <c r="AM34" s="50">
        <v>1985</v>
      </c>
      <c r="AN34" s="50">
        <v>6</v>
      </c>
      <c r="AO34" s="50">
        <v>51</v>
      </c>
      <c r="AP34" s="50">
        <v>24</v>
      </c>
      <c r="AQ34" s="50">
        <v>67</v>
      </c>
      <c r="AR34" s="50">
        <v>102</v>
      </c>
      <c r="AS34" s="50">
        <v>1080</v>
      </c>
      <c r="AT34" s="50">
        <v>242</v>
      </c>
      <c r="AU34" s="50"/>
      <c r="AV34" s="50"/>
      <c r="AW34" s="50"/>
      <c r="AX34" s="50"/>
      <c r="AY34" s="50"/>
      <c r="AZ34" s="50"/>
      <c r="BA34" s="50"/>
      <c r="BB34" s="50"/>
      <c r="BC34" s="50"/>
      <c r="BD34" s="50"/>
      <c r="BE34" s="50"/>
      <c r="BF34" s="51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7"/>
      <c r="BR34" s="27"/>
      <c r="BS34" s="27"/>
      <c r="BT34" s="26"/>
      <c r="BU34" s="26"/>
      <c r="BV34" s="26"/>
      <c r="BW34" s="26"/>
      <c r="BX34" s="26"/>
      <c r="BY34" s="26"/>
      <c r="BZ34" s="26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26"/>
      <c r="CS34" s="28"/>
      <c r="CT34" s="29"/>
      <c r="CU34" s="30"/>
      <c r="CV34" s="52"/>
      <c r="CW34" s="44"/>
      <c r="CX34" s="50"/>
      <c r="CY34" s="50"/>
      <c r="CZ34" s="50"/>
      <c r="DA34" s="46"/>
      <c r="DB34" s="46"/>
      <c r="DC34" s="55"/>
      <c r="DD34" s="44"/>
      <c r="DE34" s="50"/>
      <c r="DF34" s="50"/>
      <c r="DG34" s="50"/>
      <c r="DH34" s="50"/>
      <c r="DI34" s="50"/>
      <c r="DJ34" s="44"/>
      <c r="DK34" s="53"/>
      <c r="DL34" s="44">
        <v>2.4731957894379999</v>
      </c>
      <c r="DM34" s="53"/>
      <c r="DN34" s="55">
        <f t="shared" si="3"/>
        <v>0.73185752330226361</v>
      </c>
      <c r="DO34" s="55">
        <f t="shared" si="25"/>
        <v>8.7631447170756147E-4</v>
      </c>
      <c r="DP34" s="55">
        <f t="shared" si="5"/>
        <v>2.7854060415849351E-2</v>
      </c>
      <c r="DQ34" s="55">
        <f t="shared" si="6"/>
        <v>6.4718162839248444E-2</v>
      </c>
      <c r="DR34" s="55">
        <f t="shared" si="7"/>
        <v>5.6367432150313104E-2</v>
      </c>
      <c r="DS34" s="55">
        <f t="shared" si="8"/>
        <v>0.12100221887979913</v>
      </c>
      <c r="DT34" s="55">
        <f t="shared" si="9"/>
        <v>1.9734987313222443E-3</v>
      </c>
      <c r="DU34" s="55">
        <f t="shared" si="10"/>
        <v>0.96203473945409446</v>
      </c>
      <c r="DV34" s="56">
        <f t="shared" si="11"/>
        <v>3.2097004279600569E-3</v>
      </c>
      <c r="DW34" s="55">
        <f t="shared" si="21"/>
        <v>0</v>
      </c>
      <c r="DX34" s="55">
        <f t="shared" si="22"/>
        <v>2.1231422505307856E-4</v>
      </c>
      <c r="DY34" s="55">
        <f t="shared" si="23"/>
        <v>1.409001405478902E-4</v>
      </c>
      <c r="DZ34" s="58">
        <f t="shared" si="12"/>
        <v>2.9678604900254387E-3</v>
      </c>
      <c r="EA34" s="56">
        <f t="shared" si="13"/>
        <v>3.8174583854200931E-3</v>
      </c>
      <c r="EB34" s="56">
        <f t="shared" si="14"/>
        <v>0.39411601443241739</v>
      </c>
      <c r="EC34" s="59">
        <f t="shared" si="15"/>
        <v>0</v>
      </c>
      <c r="ED34" s="59">
        <f t="shared" si="16"/>
        <v>0</v>
      </c>
      <c r="EE34" s="60">
        <f t="shared" si="17"/>
        <v>1.5070629513037457</v>
      </c>
      <c r="EF34" s="60">
        <f t="shared" si="24"/>
        <v>0.46583800422955252</v>
      </c>
    </row>
    <row r="35" spans="1:136" ht="14" customHeight="1" x14ac:dyDescent="0.2">
      <c r="A35" s="38" t="s">
        <v>203</v>
      </c>
      <c r="B35" s="39" t="s">
        <v>128</v>
      </c>
      <c r="C35" s="40"/>
      <c r="D35" s="40"/>
      <c r="E35" s="40"/>
      <c r="F35" s="40"/>
      <c r="G35" s="40"/>
      <c r="H35" s="40"/>
      <c r="I35" s="40"/>
      <c r="J35" s="78" t="s">
        <v>134</v>
      </c>
      <c r="K35" s="41" t="s">
        <v>135</v>
      </c>
      <c r="L35" s="42" t="s">
        <v>148</v>
      </c>
      <c r="M35" s="43"/>
      <c r="N35" s="43"/>
      <c r="O35" s="42" t="s">
        <v>200</v>
      </c>
      <c r="P35" s="42" t="s">
        <v>201</v>
      </c>
      <c r="Q35" s="44">
        <v>42.45</v>
      </c>
      <c r="R35" s="44">
        <v>0.09</v>
      </c>
      <c r="S35" s="44">
        <v>2.39</v>
      </c>
      <c r="T35" s="44">
        <v>4.75</v>
      </c>
      <c r="U35" s="44">
        <v>3.71</v>
      </c>
      <c r="V35" s="44">
        <f t="shared" si="30"/>
        <v>8.9825000000000017</v>
      </c>
      <c r="W35" s="44">
        <f t="shared" si="18"/>
        <v>8.0824535000000015</v>
      </c>
      <c r="X35" s="44">
        <v>0.12</v>
      </c>
      <c r="Y35" s="44">
        <v>40.49</v>
      </c>
      <c r="Z35" s="44">
        <v>0.04</v>
      </c>
      <c r="AA35" s="45" t="s">
        <v>204</v>
      </c>
      <c r="AB35" s="45" t="s">
        <v>204</v>
      </c>
      <c r="AC35" s="44">
        <v>0.01</v>
      </c>
      <c r="AD35" s="46">
        <f t="shared" si="0"/>
        <v>0.26900649999999998</v>
      </c>
      <c r="AE35" s="46">
        <f t="shared" si="1"/>
        <v>0.42339655000000004</v>
      </c>
      <c r="AF35" s="44">
        <v>5.73</v>
      </c>
      <c r="AG35" s="44">
        <f t="shared" si="31"/>
        <v>94.732403050000016</v>
      </c>
      <c r="AH35" s="47">
        <f t="shared" si="32"/>
        <v>3.9162946157312741</v>
      </c>
      <c r="AI35" s="48">
        <f t="shared" si="2"/>
        <v>0.95382803297997643</v>
      </c>
      <c r="AJ35" s="49">
        <f t="shared" si="33"/>
        <v>5.0141238341572913</v>
      </c>
      <c r="AK35" s="44">
        <f t="shared" si="34"/>
        <v>42.741447167374474</v>
      </c>
      <c r="AL35" s="50">
        <v>2114</v>
      </c>
      <c r="AM35" s="50">
        <v>2897</v>
      </c>
      <c r="AN35" s="50">
        <v>13</v>
      </c>
      <c r="AO35" s="50">
        <v>59</v>
      </c>
      <c r="AP35" s="50">
        <v>5</v>
      </c>
      <c r="AQ35" s="50">
        <v>59</v>
      </c>
      <c r="AR35" s="50">
        <v>105</v>
      </c>
      <c r="AS35" s="50">
        <v>942</v>
      </c>
      <c r="AT35" s="50">
        <v>375</v>
      </c>
      <c r="AU35" s="50"/>
      <c r="AV35" s="50"/>
      <c r="AW35" s="50"/>
      <c r="AX35" s="50"/>
      <c r="AY35" s="50"/>
      <c r="AZ35" s="50"/>
      <c r="BA35" s="50"/>
      <c r="BB35" s="50"/>
      <c r="BC35" s="50"/>
      <c r="BD35" s="50"/>
      <c r="BE35" s="50"/>
      <c r="BF35" s="51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7"/>
      <c r="BR35" s="27"/>
      <c r="BS35" s="27"/>
      <c r="BT35" s="26"/>
      <c r="BU35" s="26"/>
      <c r="BV35" s="26"/>
      <c r="BW35" s="26"/>
      <c r="BX35" s="26"/>
      <c r="BY35" s="26"/>
      <c r="BZ35" s="26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26"/>
      <c r="CS35" s="28"/>
      <c r="CT35" s="29"/>
      <c r="CU35" s="30"/>
      <c r="CV35" s="52"/>
      <c r="CW35" s="44"/>
      <c r="CX35" s="50"/>
      <c r="CY35" s="50"/>
      <c r="CZ35" s="50"/>
      <c r="DA35" s="53"/>
      <c r="DB35" s="105">
        <v>7.9000000000000001E-2</v>
      </c>
      <c r="DC35" s="106">
        <f>DB35*(12/(12+2*16))</f>
        <v>2.1545454545454545E-2</v>
      </c>
      <c r="DD35" s="107">
        <f>DC35*10000</f>
        <v>215.45454545454544</v>
      </c>
      <c r="DE35" s="50"/>
      <c r="DF35" s="50"/>
      <c r="DG35" s="50"/>
      <c r="DH35" s="50"/>
      <c r="DI35" s="50">
        <v>100</v>
      </c>
      <c r="DJ35" s="44">
        <v>0.41</v>
      </c>
      <c r="DK35" s="105">
        <v>0.6</v>
      </c>
      <c r="DL35" s="44">
        <v>0.88775263390807102</v>
      </c>
      <c r="DM35" s="53"/>
      <c r="DN35" s="55">
        <f t="shared" si="3"/>
        <v>0.70655792276964058</v>
      </c>
      <c r="DO35" s="55">
        <f t="shared" si="25"/>
        <v>1.126690035052579E-3</v>
      </c>
      <c r="DP35" s="55">
        <f t="shared" si="5"/>
        <v>4.6881129854845043E-2</v>
      </c>
      <c r="DQ35" s="55">
        <f t="shared" si="6"/>
        <v>6.6109951287404323E-2</v>
      </c>
      <c r="DR35" s="55">
        <f t="shared" si="7"/>
        <v>4.646502598785146E-2</v>
      </c>
      <c r="DS35" s="55">
        <f t="shared" si="8"/>
        <v>0.11249065414057066</v>
      </c>
      <c r="DT35" s="55">
        <f t="shared" si="9"/>
        <v>1.6915703411333521E-3</v>
      </c>
      <c r="DU35" s="55">
        <f t="shared" si="10"/>
        <v>1.0047146401985112</v>
      </c>
      <c r="DV35" s="56">
        <f t="shared" si="11"/>
        <v>7.1326676176890159E-4</v>
      </c>
      <c r="DW35" s="55">
        <f t="shared" si="21"/>
        <v>0</v>
      </c>
      <c r="DX35" s="55">
        <f t="shared" si="22"/>
        <v>0</v>
      </c>
      <c r="DY35" s="55">
        <f t="shared" si="23"/>
        <v>1.409001405478902E-4</v>
      </c>
      <c r="DZ35" s="58">
        <f t="shared" si="12"/>
        <v>3.6016401124648544E-3</v>
      </c>
      <c r="EA35" s="56">
        <f t="shared" si="13"/>
        <v>5.5713737745904336E-3</v>
      </c>
      <c r="EB35" s="56">
        <f t="shared" si="14"/>
        <v>0.31806827643630309</v>
      </c>
      <c r="EC35" s="59">
        <f t="shared" si="15"/>
        <v>1.793810219420077E-3</v>
      </c>
      <c r="ED35" s="59">
        <f t="shared" si="16"/>
        <v>1.5595757953836556E-4</v>
      </c>
      <c r="EE35" s="60">
        <f t="shared" si="17"/>
        <v>1.4730084596335382</v>
      </c>
      <c r="EF35" s="60">
        <f t="shared" si="24"/>
        <v>0.4130567676296717</v>
      </c>
    </row>
    <row r="36" spans="1:136" ht="14" customHeight="1" x14ac:dyDescent="0.2">
      <c r="A36" s="38" t="s">
        <v>203</v>
      </c>
      <c r="B36" s="39" t="s">
        <v>128</v>
      </c>
      <c r="C36" s="40"/>
      <c r="D36" s="40"/>
      <c r="E36" s="40"/>
      <c r="F36" s="40"/>
      <c r="G36" s="40"/>
      <c r="H36" s="40"/>
      <c r="I36" s="40"/>
      <c r="J36" s="78" t="s">
        <v>134</v>
      </c>
      <c r="K36" s="41" t="s">
        <v>135</v>
      </c>
      <c r="L36" s="42" t="s">
        <v>155</v>
      </c>
      <c r="M36" s="43"/>
      <c r="N36" s="43"/>
      <c r="O36" s="43"/>
      <c r="P36" s="43"/>
      <c r="Q36" s="44">
        <v>42.45</v>
      </c>
      <c r="R36" s="44">
        <v>0.09</v>
      </c>
      <c r="S36" s="44">
        <v>2.39</v>
      </c>
      <c r="T36" s="44">
        <v>4.78</v>
      </c>
      <c r="U36" s="44">
        <v>3.6702083796399201</v>
      </c>
      <c r="V36" s="44">
        <f t="shared" si="30"/>
        <v>8.9760083796399215</v>
      </c>
      <c r="W36" s="44">
        <f t="shared" si="18"/>
        <v>8.0766123400000023</v>
      </c>
      <c r="X36" s="44">
        <v>0.12</v>
      </c>
      <c r="Y36" s="44">
        <v>40.49</v>
      </c>
      <c r="Z36" s="44">
        <v>0.04</v>
      </c>
      <c r="AA36" s="45" t="s">
        <v>204</v>
      </c>
      <c r="AB36" s="45" t="s">
        <v>204</v>
      </c>
      <c r="AC36" s="44">
        <v>0.01</v>
      </c>
      <c r="AD36" s="46">
        <f t="shared" si="0"/>
        <v>0.26900649999999998</v>
      </c>
      <c r="AE36" s="46">
        <f t="shared" si="1"/>
        <v>0.42325039999999997</v>
      </c>
      <c r="AF36" s="44">
        <v>5.73</v>
      </c>
      <c r="AG36" s="44">
        <f t="shared" si="31"/>
        <v>94.722465279639934</v>
      </c>
      <c r="AH36" s="47">
        <f t="shared" si="32"/>
        <v>3.8746968512746371</v>
      </c>
      <c r="AI36" s="48">
        <f t="shared" si="2"/>
        <v>0.95382803297997643</v>
      </c>
      <c r="AJ36" s="49">
        <f t="shared" si="33"/>
        <v>5.0463213619794107</v>
      </c>
      <c r="AK36" s="44">
        <f t="shared" si="34"/>
        <v>42.745931369570364</v>
      </c>
      <c r="AL36" s="50">
        <v>2114</v>
      </c>
      <c r="AM36" s="50">
        <v>2896</v>
      </c>
      <c r="AN36" s="50">
        <v>13</v>
      </c>
      <c r="AO36" s="50">
        <v>59</v>
      </c>
      <c r="AP36" s="50">
        <v>5</v>
      </c>
      <c r="AQ36" s="50">
        <v>59</v>
      </c>
      <c r="AR36" s="50">
        <v>105</v>
      </c>
      <c r="AS36" s="50">
        <v>942</v>
      </c>
      <c r="AT36" s="50">
        <v>375</v>
      </c>
      <c r="AU36" s="50"/>
      <c r="AV36" s="50"/>
      <c r="AW36" s="50"/>
      <c r="AX36" s="50"/>
      <c r="AY36" s="50"/>
      <c r="AZ36" s="50"/>
      <c r="BA36" s="50"/>
      <c r="BB36" s="50"/>
      <c r="BC36" s="50"/>
      <c r="BD36" s="50"/>
      <c r="BE36" s="50"/>
      <c r="BF36" s="51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7"/>
      <c r="BR36" s="27"/>
      <c r="BS36" s="27"/>
      <c r="BT36" s="26"/>
      <c r="BU36" s="26"/>
      <c r="BV36" s="26"/>
      <c r="BW36" s="26"/>
      <c r="BX36" s="26"/>
      <c r="BY36" s="26"/>
      <c r="BZ36" s="26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26"/>
      <c r="CS36" s="28"/>
      <c r="CT36" s="29"/>
      <c r="CU36" s="30"/>
      <c r="CV36" s="52"/>
      <c r="CW36" s="44"/>
      <c r="CX36" s="50"/>
      <c r="CY36" s="50"/>
      <c r="CZ36" s="50"/>
      <c r="DA36" s="53"/>
      <c r="DB36" s="53"/>
      <c r="DC36" s="106"/>
      <c r="DD36" s="107"/>
      <c r="DE36" s="50"/>
      <c r="DF36" s="50"/>
      <c r="DG36" s="50"/>
      <c r="DH36" s="50"/>
      <c r="DI36" s="50"/>
      <c r="DJ36" s="44"/>
      <c r="DK36" s="105">
        <v>0.6</v>
      </c>
      <c r="DL36" s="44">
        <v>0.88775263390807102</v>
      </c>
      <c r="DM36" s="53"/>
      <c r="DN36" s="55">
        <f t="shared" si="3"/>
        <v>0.70655792276964058</v>
      </c>
      <c r="DO36" s="55">
        <f t="shared" si="25"/>
        <v>1.126690035052579E-3</v>
      </c>
      <c r="DP36" s="55">
        <f t="shared" si="5"/>
        <v>4.6881129854845043E-2</v>
      </c>
      <c r="DQ36" s="55">
        <f t="shared" si="6"/>
        <v>6.6527487821851083E-2</v>
      </c>
      <c r="DR36" s="55">
        <f t="shared" si="7"/>
        <v>4.5966665159245038E-2</v>
      </c>
      <c r="DS36" s="55">
        <f t="shared" si="8"/>
        <v>0.11240935755045237</v>
      </c>
      <c r="DT36" s="55">
        <f t="shared" si="9"/>
        <v>1.6915703411333521E-3</v>
      </c>
      <c r="DU36" s="55">
        <f t="shared" si="10"/>
        <v>1.0047146401985112</v>
      </c>
      <c r="DV36" s="56">
        <f t="shared" si="11"/>
        <v>7.1326676176890159E-4</v>
      </c>
      <c r="DW36" s="55">
        <f t="shared" si="21"/>
        <v>0</v>
      </c>
      <c r="DX36" s="55">
        <f t="shared" si="22"/>
        <v>0</v>
      </c>
      <c r="DY36" s="55">
        <f t="shared" si="23"/>
        <v>1.409001405478902E-4</v>
      </c>
      <c r="DZ36" s="58">
        <f t="shared" si="12"/>
        <v>3.6016401124648544E-3</v>
      </c>
      <c r="EA36" s="56">
        <f t="shared" si="13"/>
        <v>5.56945062175143E-3</v>
      </c>
      <c r="EB36" s="56">
        <f t="shared" si="14"/>
        <v>0.31806827643630309</v>
      </c>
      <c r="EC36" s="59">
        <f t="shared" si="15"/>
        <v>0</v>
      </c>
      <c r="ED36" s="59">
        <f t="shared" si="16"/>
        <v>0</v>
      </c>
      <c r="EE36" s="60">
        <f t="shared" si="17"/>
        <v>1.4712056046394251</v>
      </c>
      <c r="EF36" s="60">
        <f t="shared" si="24"/>
        <v>0.4089220520508175</v>
      </c>
    </row>
    <row r="37" spans="1:136" ht="14" customHeight="1" x14ac:dyDescent="0.2">
      <c r="A37" s="38" t="s">
        <v>205</v>
      </c>
      <c r="B37" s="39" t="s">
        <v>128</v>
      </c>
      <c r="C37" s="40"/>
      <c r="D37" s="40"/>
      <c r="E37" s="40"/>
      <c r="F37" s="40"/>
      <c r="G37" s="40"/>
      <c r="H37" s="40"/>
      <c r="I37" s="40"/>
      <c r="J37" s="78" t="s">
        <v>134</v>
      </c>
      <c r="K37" s="41" t="s">
        <v>135</v>
      </c>
      <c r="L37" s="42" t="s">
        <v>154</v>
      </c>
      <c r="M37" s="43"/>
      <c r="N37" s="43"/>
      <c r="O37" s="42" t="s">
        <v>131</v>
      </c>
      <c r="P37" s="42" t="s">
        <v>138</v>
      </c>
      <c r="Q37" s="44">
        <v>42.71</v>
      </c>
      <c r="R37" s="44">
        <v>0.08</v>
      </c>
      <c r="S37" s="44">
        <v>2.12</v>
      </c>
      <c r="T37" s="44"/>
      <c r="U37" s="44"/>
      <c r="V37" s="44">
        <v>8.11</v>
      </c>
      <c r="W37" s="44">
        <f t="shared" si="18"/>
        <v>7.2973780000000001</v>
      </c>
      <c r="X37" s="44">
        <v>0.11</v>
      </c>
      <c r="Y37" s="44">
        <v>40.49</v>
      </c>
      <c r="Z37" s="44">
        <v>0.05</v>
      </c>
      <c r="AA37" s="44"/>
      <c r="AB37" s="44">
        <v>0.01</v>
      </c>
      <c r="AC37" s="45" t="s">
        <v>204</v>
      </c>
      <c r="AD37" s="46">
        <f t="shared" si="0"/>
        <v>0.25691775</v>
      </c>
      <c r="AE37" s="46">
        <f t="shared" si="1"/>
        <v>0.35499835000000002</v>
      </c>
      <c r="AF37" s="44">
        <v>6.26</v>
      </c>
      <c r="AG37" s="44"/>
      <c r="AH37" s="47"/>
      <c r="AI37" s="48">
        <f t="shared" si="2"/>
        <v>0.94802154062280497</v>
      </c>
      <c r="AJ37" s="49"/>
      <c r="AK37" s="44"/>
      <c r="AL37" s="50">
        <v>2019</v>
      </c>
      <c r="AM37" s="50">
        <v>2429</v>
      </c>
      <c r="AN37" s="50">
        <v>10</v>
      </c>
      <c r="AO37" s="50">
        <v>55</v>
      </c>
      <c r="AP37" s="50">
        <v>11</v>
      </c>
      <c r="AQ37" s="50">
        <v>54</v>
      </c>
      <c r="AR37" s="50">
        <v>99</v>
      </c>
      <c r="AS37" s="50">
        <v>878</v>
      </c>
      <c r="AT37" s="50">
        <v>347</v>
      </c>
      <c r="AU37" s="50"/>
      <c r="AV37" s="50"/>
      <c r="AW37" s="50"/>
      <c r="AX37" s="50"/>
      <c r="AY37" s="50"/>
      <c r="AZ37" s="50"/>
      <c r="BA37" s="50"/>
      <c r="BB37" s="50"/>
      <c r="BC37" s="50"/>
      <c r="BD37" s="50"/>
      <c r="BE37" s="50"/>
      <c r="BF37" s="51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7"/>
      <c r="BR37" s="27"/>
      <c r="BS37" s="27"/>
      <c r="BT37" s="26"/>
      <c r="BU37" s="26"/>
      <c r="BV37" s="26"/>
      <c r="BW37" s="26"/>
      <c r="BX37" s="26"/>
      <c r="BY37" s="26"/>
      <c r="BZ37" s="26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26"/>
      <c r="CS37" s="28"/>
      <c r="CT37" s="29"/>
      <c r="CU37" s="30"/>
      <c r="CV37" s="52"/>
      <c r="CW37" s="44"/>
      <c r="CX37" s="50"/>
      <c r="CY37" s="50"/>
      <c r="CZ37" s="50"/>
      <c r="DA37" s="46"/>
      <c r="DB37" s="46"/>
      <c r="DC37" s="55"/>
      <c r="DD37" s="44"/>
      <c r="DE37" s="50"/>
      <c r="DF37" s="50"/>
      <c r="DG37" s="50"/>
      <c r="DH37" s="50"/>
      <c r="DI37" s="50"/>
      <c r="DJ37" s="44"/>
      <c r="DK37" s="53"/>
      <c r="DL37" s="44"/>
      <c r="DM37" s="53"/>
      <c r="DN37" s="55">
        <f t="shared" si="3"/>
        <v>0.71088548601864188</v>
      </c>
      <c r="DO37" s="55">
        <f t="shared" si="25"/>
        <v>1.0015022533800702E-3</v>
      </c>
      <c r="DP37" s="55">
        <f t="shared" si="5"/>
        <v>4.1584935268732838E-2</v>
      </c>
      <c r="DQ37" s="55">
        <f t="shared" si="6"/>
        <v>0</v>
      </c>
      <c r="DR37" s="55">
        <f t="shared" si="7"/>
        <v>0</v>
      </c>
      <c r="DS37" s="55">
        <f t="shared" si="8"/>
        <v>0.10156406402226863</v>
      </c>
      <c r="DT37" s="55">
        <f t="shared" si="9"/>
        <v>1.5506061460389062E-3</v>
      </c>
      <c r="DU37" s="55">
        <f t="shared" si="10"/>
        <v>1.0047146401985112</v>
      </c>
      <c r="DV37" s="56">
        <f t="shared" si="11"/>
        <v>8.9158345221112699E-4</v>
      </c>
      <c r="DW37" s="55">
        <f t="shared" si="21"/>
        <v>0</v>
      </c>
      <c r="DX37" s="55">
        <f t="shared" si="22"/>
        <v>2.1231422505307856E-4</v>
      </c>
      <c r="DY37" s="55">
        <f t="shared" si="23"/>
        <v>0</v>
      </c>
      <c r="DZ37" s="58">
        <f t="shared" si="12"/>
        <v>3.4397877895300578E-3</v>
      </c>
      <c r="EA37" s="56">
        <f t="shared" si="13"/>
        <v>4.671338245937233E-3</v>
      </c>
      <c r="EB37" s="56">
        <f t="shared" si="14"/>
        <v>0.34748820427421589</v>
      </c>
      <c r="EC37" s="59">
        <f t="shared" si="15"/>
        <v>0</v>
      </c>
      <c r="ED37" s="59">
        <f t="shared" si="16"/>
        <v>0</v>
      </c>
      <c r="EE37" s="60">
        <f t="shared" si="17"/>
        <v>1.4186214014326606</v>
      </c>
      <c r="EF37" s="60" t="str">
        <f t="shared" si="24"/>
        <v/>
      </c>
    </row>
    <row r="38" spans="1:136" ht="14" customHeight="1" x14ac:dyDescent="0.2">
      <c r="A38" s="38" t="s">
        <v>206</v>
      </c>
      <c r="B38" s="39" t="s">
        <v>128</v>
      </c>
      <c r="C38" s="40"/>
      <c r="D38" s="40"/>
      <c r="E38" s="40"/>
      <c r="F38" s="40"/>
      <c r="G38" s="40"/>
      <c r="H38" s="40"/>
      <c r="I38" s="40"/>
      <c r="J38" s="78" t="s">
        <v>134</v>
      </c>
      <c r="K38" s="41" t="s">
        <v>135</v>
      </c>
      <c r="L38" s="42" t="s">
        <v>190</v>
      </c>
      <c r="M38" s="43"/>
      <c r="N38" s="43"/>
      <c r="O38" s="42" t="s">
        <v>131</v>
      </c>
      <c r="P38" s="42" t="s">
        <v>138</v>
      </c>
      <c r="Q38" s="44">
        <v>43.38</v>
      </c>
      <c r="R38" s="44">
        <v>0.1</v>
      </c>
      <c r="S38" s="44">
        <v>2.77</v>
      </c>
      <c r="T38" s="44"/>
      <c r="U38" s="44"/>
      <c r="V38" s="44">
        <v>8.58</v>
      </c>
      <c r="W38" s="44">
        <f t="shared" si="18"/>
        <v>7.7202840000000004</v>
      </c>
      <c r="X38" s="44">
        <v>0.13</v>
      </c>
      <c r="Y38" s="44">
        <v>40.729999999999997</v>
      </c>
      <c r="Z38" s="44">
        <v>0.14000000000000001</v>
      </c>
      <c r="AA38" s="44"/>
      <c r="AB38" s="44">
        <v>0.01</v>
      </c>
      <c r="AC38" s="45" t="s">
        <v>204</v>
      </c>
      <c r="AD38" s="46">
        <f t="shared" si="0"/>
        <v>0.26188049999999996</v>
      </c>
      <c r="AE38" s="46">
        <f t="shared" si="1"/>
        <v>0.46388010000000002</v>
      </c>
      <c r="AF38" s="44">
        <v>4.29</v>
      </c>
      <c r="AG38" s="44"/>
      <c r="AH38" s="47"/>
      <c r="AI38" s="48">
        <f t="shared" si="2"/>
        <v>0.93891194098662967</v>
      </c>
      <c r="AJ38" s="49"/>
      <c r="AK38" s="44"/>
      <c r="AL38" s="50">
        <v>2058</v>
      </c>
      <c r="AM38" s="50">
        <v>3174</v>
      </c>
      <c r="AN38" s="50">
        <v>15</v>
      </c>
      <c r="AO38" s="50">
        <v>71</v>
      </c>
      <c r="AP38" s="50">
        <v>8</v>
      </c>
      <c r="AQ38" s="50">
        <v>72</v>
      </c>
      <c r="AR38" s="50">
        <v>104</v>
      </c>
      <c r="AS38" s="50">
        <v>991</v>
      </c>
      <c r="AT38" s="50">
        <v>469</v>
      </c>
      <c r="AU38" s="50"/>
      <c r="AV38" s="50"/>
      <c r="AW38" s="50"/>
      <c r="AX38" s="50"/>
      <c r="AY38" s="50"/>
      <c r="AZ38" s="50"/>
      <c r="BA38" s="50"/>
      <c r="BB38" s="50"/>
      <c r="BC38" s="50"/>
      <c r="BD38" s="50"/>
      <c r="BE38" s="50"/>
      <c r="BF38" s="51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7"/>
      <c r="BR38" s="27"/>
      <c r="BS38" s="27"/>
      <c r="BT38" s="26"/>
      <c r="BU38" s="26"/>
      <c r="BV38" s="26"/>
      <c r="BW38" s="26"/>
      <c r="BX38" s="26"/>
      <c r="BY38" s="26"/>
      <c r="BZ38" s="26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26"/>
      <c r="CS38" s="28"/>
      <c r="CT38" s="29"/>
      <c r="CU38" s="30"/>
      <c r="CV38" s="52"/>
      <c r="CW38" s="44"/>
      <c r="CX38" s="50"/>
      <c r="CY38" s="50"/>
      <c r="CZ38" s="50"/>
      <c r="DA38" s="46"/>
      <c r="DB38" s="46"/>
      <c r="DC38" s="55"/>
      <c r="DD38" s="44"/>
      <c r="DE38" s="50"/>
      <c r="DF38" s="50"/>
      <c r="DG38" s="50"/>
      <c r="DH38" s="50"/>
      <c r="DI38" s="50"/>
      <c r="DJ38" s="44"/>
      <c r="DK38" s="53"/>
      <c r="DL38" s="44"/>
      <c r="DM38" s="53"/>
      <c r="DN38" s="55">
        <f t="shared" si="3"/>
        <v>0.72203728362183761</v>
      </c>
      <c r="DO38" s="55">
        <f t="shared" si="25"/>
        <v>1.2518778167250877E-3</v>
      </c>
      <c r="DP38" s="55">
        <f t="shared" si="5"/>
        <v>5.4335033346410364E-2</v>
      </c>
      <c r="DQ38" s="55">
        <f t="shared" si="6"/>
        <v>0</v>
      </c>
      <c r="DR38" s="55">
        <f t="shared" si="7"/>
        <v>0</v>
      </c>
      <c r="DS38" s="55">
        <f t="shared" si="8"/>
        <v>0.10745002087682673</v>
      </c>
      <c r="DT38" s="55">
        <f t="shared" si="9"/>
        <v>1.8325345362277983E-3</v>
      </c>
      <c r="DU38" s="55">
        <f t="shared" si="10"/>
        <v>1.0106699751861041</v>
      </c>
      <c r="DV38" s="56">
        <f t="shared" si="11"/>
        <v>2.4964336661911558E-3</v>
      </c>
      <c r="DW38" s="55">
        <f t="shared" si="21"/>
        <v>0</v>
      </c>
      <c r="DX38" s="55">
        <f t="shared" si="22"/>
        <v>2.1231422505307856E-4</v>
      </c>
      <c r="DY38" s="55">
        <f t="shared" si="23"/>
        <v>0</v>
      </c>
      <c r="DZ38" s="58">
        <f t="shared" si="12"/>
        <v>3.5062324273664475E-3</v>
      </c>
      <c r="EA38" s="56">
        <f t="shared" si="13"/>
        <v>6.1040871109941438E-3</v>
      </c>
      <c r="EB38" s="56">
        <f t="shared" si="14"/>
        <v>0.23813488759367193</v>
      </c>
      <c r="EC38" s="59">
        <f t="shared" si="15"/>
        <v>0</v>
      </c>
      <c r="ED38" s="59">
        <f t="shared" si="16"/>
        <v>0</v>
      </c>
      <c r="EE38" s="60">
        <f t="shared" si="17"/>
        <v>1.3884392068546292</v>
      </c>
      <c r="EF38" s="60" t="str">
        <f t="shared" si="24"/>
        <v/>
      </c>
    </row>
    <row r="39" spans="1:136" ht="14" customHeight="1" x14ac:dyDescent="0.2">
      <c r="A39" s="38" t="s">
        <v>207</v>
      </c>
      <c r="B39" s="39" t="s">
        <v>128</v>
      </c>
      <c r="C39" s="40"/>
      <c r="D39" s="40"/>
      <c r="E39" s="40"/>
      <c r="F39" s="40"/>
      <c r="G39" s="40"/>
      <c r="H39" s="40"/>
      <c r="I39" s="40"/>
      <c r="J39" s="78" t="s">
        <v>134</v>
      </c>
      <c r="K39" s="41" t="s">
        <v>135</v>
      </c>
      <c r="L39" s="42" t="s">
        <v>136</v>
      </c>
      <c r="M39" s="43"/>
      <c r="N39" s="43"/>
      <c r="O39" s="42" t="s">
        <v>131</v>
      </c>
      <c r="P39" s="42" t="s">
        <v>138</v>
      </c>
      <c r="Q39" s="44">
        <v>41.22</v>
      </c>
      <c r="R39" s="44">
        <v>7.0000000000000007E-2</v>
      </c>
      <c r="S39" s="44">
        <v>2.4</v>
      </c>
      <c r="T39" s="44"/>
      <c r="U39" s="44"/>
      <c r="V39" s="44">
        <v>8.08</v>
      </c>
      <c r="W39" s="44">
        <f t="shared" si="18"/>
        <v>7.2703840000000008</v>
      </c>
      <c r="X39" s="44">
        <v>0.14000000000000001</v>
      </c>
      <c r="Y39" s="44">
        <v>40.04</v>
      </c>
      <c r="Z39" s="44">
        <v>0.16</v>
      </c>
      <c r="AA39" s="44"/>
      <c r="AB39" s="44">
        <v>0.01</v>
      </c>
      <c r="AC39" s="45" t="s">
        <v>204</v>
      </c>
      <c r="AD39" s="46">
        <f t="shared" si="0"/>
        <v>0.25055524999999995</v>
      </c>
      <c r="AE39" s="46">
        <f t="shared" si="1"/>
        <v>0.4124353</v>
      </c>
      <c r="AF39" s="44">
        <v>7.85</v>
      </c>
      <c r="AG39" s="44"/>
      <c r="AH39" s="47"/>
      <c r="AI39" s="48">
        <f t="shared" si="2"/>
        <v>0.97137311984473562</v>
      </c>
      <c r="AJ39" s="49"/>
      <c r="AK39" s="44"/>
      <c r="AL39" s="50">
        <v>1969</v>
      </c>
      <c r="AM39" s="50">
        <v>2822</v>
      </c>
      <c r="AN39" s="50">
        <v>10</v>
      </c>
      <c r="AO39" s="50">
        <v>61</v>
      </c>
      <c r="AP39" s="50">
        <v>8</v>
      </c>
      <c r="AQ39" s="50">
        <v>63</v>
      </c>
      <c r="AR39" s="50">
        <v>105</v>
      </c>
      <c r="AS39" s="50">
        <v>1082</v>
      </c>
      <c r="AT39" s="50">
        <v>298</v>
      </c>
      <c r="AU39" s="50"/>
      <c r="AV39" s="50"/>
      <c r="AW39" s="50"/>
      <c r="AX39" s="50"/>
      <c r="AY39" s="50"/>
      <c r="AZ39" s="50"/>
      <c r="BA39" s="50"/>
      <c r="BB39" s="50"/>
      <c r="BC39" s="50"/>
      <c r="BD39" s="50"/>
      <c r="BE39" s="50"/>
      <c r="BF39" s="51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7"/>
      <c r="BR39" s="27"/>
      <c r="BS39" s="27"/>
      <c r="BT39" s="26"/>
      <c r="BU39" s="26"/>
      <c r="BV39" s="26"/>
      <c r="BW39" s="26"/>
      <c r="BX39" s="26"/>
      <c r="BY39" s="26"/>
      <c r="BZ39" s="26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26"/>
      <c r="CS39" s="28"/>
      <c r="CT39" s="29"/>
      <c r="CU39" s="30"/>
      <c r="CV39" s="52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53"/>
      <c r="DL39" s="44"/>
      <c r="DM39" s="53"/>
      <c r="DN39" s="55">
        <f t="shared" si="3"/>
        <v>0.68608521970705727</v>
      </c>
      <c r="DO39" s="55">
        <f t="shared" si="25"/>
        <v>8.7631447170756147E-4</v>
      </c>
      <c r="DP39" s="55">
        <f t="shared" si="5"/>
        <v>4.707728520988623E-2</v>
      </c>
      <c r="DQ39" s="55">
        <f t="shared" si="6"/>
        <v>0</v>
      </c>
      <c r="DR39" s="55">
        <f t="shared" si="7"/>
        <v>0</v>
      </c>
      <c r="DS39" s="55">
        <f t="shared" si="8"/>
        <v>0.10118836464857343</v>
      </c>
      <c r="DT39" s="55">
        <f t="shared" si="9"/>
        <v>1.9734987313222443E-3</v>
      </c>
      <c r="DU39" s="55">
        <f t="shared" si="10"/>
        <v>0.99354838709677429</v>
      </c>
      <c r="DV39" s="56">
        <f t="shared" si="11"/>
        <v>2.8530670470756064E-3</v>
      </c>
      <c r="DW39" s="55">
        <f t="shared" si="21"/>
        <v>0</v>
      </c>
      <c r="DX39" s="55">
        <f t="shared" si="22"/>
        <v>2.1231422505307856E-4</v>
      </c>
      <c r="DY39" s="55">
        <f t="shared" si="23"/>
        <v>0</v>
      </c>
      <c r="DZ39" s="58">
        <f t="shared" si="12"/>
        <v>3.3546023564064798E-3</v>
      </c>
      <c r="EA39" s="56">
        <f t="shared" si="13"/>
        <v>5.4271373116652408E-3</v>
      </c>
      <c r="EB39" s="56">
        <f t="shared" si="14"/>
        <v>0.43574798778795443</v>
      </c>
      <c r="EC39" s="59">
        <f t="shared" si="15"/>
        <v>0</v>
      </c>
      <c r="ED39" s="59">
        <f t="shared" si="16"/>
        <v>0</v>
      </c>
      <c r="EE39" s="60">
        <f t="shared" si="17"/>
        <v>1.437467904580374</v>
      </c>
      <c r="EF39" s="60" t="str">
        <f t="shared" si="24"/>
        <v/>
      </c>
    </row>
    <row r="40" spans="1:136" ht="14" customHeight="1" x14ac:dyDescent="0.2">
      <c r="A40" s="108" t="s">
        <v>208</v>
      </c>
      <c r="B40" s="39" t="s">
        <v>128</v>
      </c>
      <c r="C40" s="40"/>
      <c r="D40" s="40"/>
      <c r="E40" s="40"/>
      <c r="F40" s="40"/>
      <c r="G40" s="40"/>
      <c r="H40" s="40"/>
      <c r="I40" s="40"/>
      <c r="J40" s="78" t="s">
        <v>129</v>
      </c>
      <c r="K40" s="41" t="s">
        <v>130</v>
      </c>
      <c r="L40" s="42" t="s">
        <v>209</v>
      </c>
      <c r="M40" s="43"/>
      <c r="N40" s="43"/>
      <c r="O40" s="42" t="s">
        <v>210</v>
      </c>
      <c r="P40" s="42" t="s">
        <v>673</v>
      </c>
      <c r="Q40" s="44">
        <v>47.9</v>
      </c>
      <c r="R40" s="44">
        <v>0.16</v>
      </c>
      <c r="S40" s="44">
        <v>1.87</v>
      </c>
      <c r="T40" s="44">
        <v>2.52</v>
      </c>
      <c r="U40" s="44">
        <v>5.4452400835073096</v>
      </c>
      <c r="V40" s="44">
        <v>8.2458624440318697</v>
      </c>
      <c r="W40" s="44">
        <v>7.4196270271398799</v>
      </c>
      <c r="X40" s="44">
        <v>0.09</v>
      </c>
      <c r="Y40" s="44">
        <v>22.07</v>
      </c>
      <c r="Z40" s="44">
        <v>17.38</v>
      </c>
      <c r="AA40" s="44">
        <v>0.01</v>
      </c>
      <c r="AB40" s="44">
        <v>0.01</v>
      </c>
      <c r="AC40" s="45" t="s">
        <v>204</v>
      </c>
      <c r="AD40" s="46">
        <f t="shared" si="0"/>
        <v>0.23286749999999998</v>
      </c>
      <c r="AE40" s="46">
        <f t="shared" si="1"/>
        <v>0.33892184999999997</v>
      </c>
      <c r="AF40" s="44">
        <v>3.28</v>
      </c>
      <c r="AG40" s="44">
        <f t="shared" ref="AG40:AG47" si="35">Q40+R40+S40+T40+U40+X40+Y40+Z40+AD40+AE40</f>
        <v>98.007029433507299</v>
      </c>
      <c r="AH40" s="47">
        <f t="shared" ref="AH40:AH47" si="36">U40*100/AG40</f>
        <v>5.5559689085379569</v>
      </c>
      <c r="AI40" s="48">
        <f t="shared" si="2"/>
        <v>0.46075156576200421</v>
      </c>
      <c r="AJ40" s="49">
        <f t="shared" ref="AJ40:AJ47" si="37">T40*100/AG40</f>
        <v>2.5712441388805582</v>
      </c>
      <c r="AK40" s="44">
        <f t="shared" ref="AK40:AK47" si="38">Y40*100/AG40</f>
        <v>22.51879291471981</v>
      </c>
      <c r="AL40" s="105">
        <v>1830</v>
      </c>
      <c r="AM40" s="105">
        <v>2319</v>
      </c>
      <c r="AN40" s="105">
        <v>14</v>
      </c>
      <c r="AO40" s="105">
        <v>77</v>
      </c>
      <c r="AP40" s="105">
        <v>10</v>
      </c>
      <c r="AQ40" s="105">
        <v>49</v>
      </c>
      <c r="AR40" s="105">
        <v>96</v>
      </c>
      <c r="AS40" s="105">
        <v>947</v>
      </c>
      <c r="AT40" s="105">
        <v>458</v>
      </c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109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7"/>
      <c r="BR40" s="27"/>
      <c r="BS40" s="27"/>
      <c r="BT40" s="26"/>
      <c r="BU40" s="26"/>
      <c r="BV40" s="26"/>
      <c r="BW40" s="26"/>
      <c r="BX40" s="26"/>
      <c r="BY40" s="26"/>
      <c r="BZ40" s="26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26"/>
      <c r="CS40" s="28"/>
      <c r="CT40" s="29"/>
      <c r="CU40" s="30"/>
      <c r="CV40" s="52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53"/>
      <c r="DL40" s="44"/>
      <c r="DM40" s="53"/>
      <c r="DN40" s="55">
        <f t="shared" si="3"/>
        <v>0.79727030625832218</v>
      </c>
      <c r="DO40" s="55">
        <f t="shared" si="25"/>
        <v>2.0030045067601404E-3</v>
      </c>
      <c r="DP40" s="55">
        <f t="shared" si="5"/>
        <v>3.6681051392703022E-2</v>
      </c>
      <c r="DQ40" s="55">
        <f t="shared" si="6"/>
        <v>3.5073068893528188E-2</v>
      </c>
      <c r="DR40" s="55">
        <f t="shared" si="7"/>
        <v>6.8197633959638168E-2</v>
      </c>
      <c r="DS40" s="55">
        <f t="shared" si="8"/>
        <v>0.10326551185998442</v>
      </c>
      <c r="DT40" s="55">
        <f t="shared" si="9"/>
        <v>1.268677755850014E-3</v>
      </c>
      <c r="DU40" s="55">
        <f t="shared" si="10"/>
        <v>0.54764267990074444</v>
      </c>
      <c r="DV40" s="56">
        <f t="shared" si="11"/>
        <v>0.30991440798858771</v>
      </c>
      <c r="DW40" s="55">
        <f t="shared" si="21"/>
        <v>3.2269046401275274E-4</v>
      </c>
      <c r="DX40" s="55">
        <f t="shared" si="22"/>
        <v>2.1231422505307856E-4</v>
      </c>
      <c r="DY40" s="55">
        <f t="shared" si="23"/>
        <v>0</v>
      </c>
      <c r="DZ40" s="58">
        <f t="shared" si="12"/>
        <v>3.1177868523229344E-3</v>
      </c>
      <c r="EA40" s="56">
        <f t="shared" si="13"/>
        <v>4.4597914336469494E-3</v>
      </c>
      <c r="EB40" s="56">
        <f t="shared" si="14"/>
        <v>0.18207049680821535</v>
      </c>
      <c r="EC40" s="59">
        <f t="shared" si="15"/>
        <v>0</v>
      </c>
      <c r="ED40" s="59">
        <f t="shared" si="16"/>
        <v>0</v>
      </c>
      <c r="EE40" s="60">
        <f t="shared" si="17"/>
        <v>1.4132796470681159</v>
      </c>
      <c r="EF40" s="60">
        <f t="shared" si="24"/>
        <v>0.66041055461097153</v>
      </c>
    </row>
    <row r="41" spans="1:136" ht="14" customHeight="1" x14ac:dyDescent="0.2">
      <c r="A41" s="108" t="s">
        <v>208</v>
      </c>
      <c r="B41" s="39" t="s">
        <v>128</v>
      </c>
      <c r="C41" s="40"/>
      <c r="D41" s="40"/>
      <c r="E41" s="40"/>
      <c r="F41" s="40"/>
      <c r="G41" s="40"/>
      <c r="H41" s="40"/>
      <c r="I41" s="40"/>
      <c r="J41" s="78" t="s">
        <v>129</v>
      </c>
      <c r="K41" s="41" t="s">
        <v>130</v>
      </c>
      <c r="L41" s="42" t="s">
        <v>209</v>
      </c>
      <c r="M41" s="43"/>
      <c r="N41" s="43"/>
      <c r="O41" s="42" t="s">
        <v>210</v>
      </c>
      <c r="P41" s="42" t="s">
        <v>673</v>
      </c>
      <c r="Q41" s="44">
        <v>47.9</v>
      </c>
      <c r="R41" s="44">
        <v>0.16</v>
      </c>
      <c r="S41" s="44">
        <v>1.87</v>
      </c>
      <c r="T41" s="44">
        <v>2.66</v>
      </c>
      <c r="U41" s="44">
        <v>5.2896499523670597</v>
      </c>
      <c r="V41" s="44">
        <v>8.2458624440318697</v>
      </c>
      <c r="W41" s="44">
        <v>7.4196270271398799</v>
      </c>
      <c r="X41" s="44">
        <v>0.09</v>
      </c>
      <c r="Y41" s="44">
        <v>22.07</v>
      </c>
      <c r="Z41" s="44">
        <v>17.38</v>
      </c>
      <c r="AA41" s="44">
        <v>0.01</v>
      </c>
      <c r="AB41" s="44">
        <v>0.01</v>
      </c>
      <c r="AC41" s="45" t="s">
        <v>211</v>
      </c>
      <c r="AD41" s="46">
        <f t="shared" si="0"/>
        <v>0.23286749999999998</v>
      </c>
      <c r="AE41" s="46">
        <f t="shared" si="1"/>
        <v>0.33906799999999998</v>
      </c>
      <c r="AF41" s="44">
        <v>3.28</v>
      </c>
      <c r="AG41" s="44">
        <f t="shared" si="35"/>
        <v>97.991585452367048</v>
      </c>
      <c r="AH41" s="47">
        <f t="shared" si="36"/>
        <v>5.3980654848556533</v>
      </c>
      <c r="AI41" s="48">
        <f t="shared" si="2"/>
        <v>0.46075156576200421</v>
      </c>
      <c r="AJ41" s="49">
        <f t="shared" si="37"/>
        <v>2.7145187902822587</v>
      </c>
      <c r="AK41" s="44">
        <f t="shared" si="38"/>
        <v>22.522341993056187</v>
      </c>
      <c r="AL41" s="105">
        <v>1830</v>
      </c>
      <c r="AM41" s="105">
        <v>2320</v>
      </c>
      <c r="AN41" s="105">
        <v>14</v>
      </c>
      <c r="AO41" s="105">
        <v>77</v>
      </c>
      <c r="AP41" s="105">
        <v>10</v>
      </c>
      <c r="AQ41" s="105">
        <v>49</v>
      </c>
      <c r="AR41" s="105">
        <v>96</v>
      </c>
      <c r="AS41" s="105">
        <v>947</v>
      </c>
      <c r="AT41" s="105">
        <v>458</v>
      </c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109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7"/>
      <c r="BR41" s="27"/>
      <c r="BS41" s="27"/>
      <c r="BT41" s="26"/>
      <c r="BU41" s="26"/>
      <c r="BV41" s="26"/>
      <c r="BW41" s="26"/>
      <c r="BX41" s="26"/>
      <c r="BY41" s="26"/>
      <c r="BZ41" s="26"/>
      <c r="CA41" s="26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26"/>
      <c r="CS41" s="28"/>
      <c r="CT41" s="29"/>
      <c r="CU41" s="30"/>
      <c r="CV41" s="52"/>
      <c r="CW41" s="53"/>
      <c r="CX41" s="53"/>
      <c r="CY41" s="53"/>
      <c r="CZ41" s="53"/>
      <c r="DA41" s="53"/>
      <c r="DB41" s="105">
        <v>0.26300000000000001</v>
      </c>
      <c r="DC41" s="106">
        <f>DB41*(12/(12+2*16))</f>
        <v>7.1727272727272723E-2</v>
      </c>
      <c r="DD41" s="107">
        <f>DC41*10000</f>
        <v>717.27272727272725</v>
      </c>
      <c r="DE41" s="53"/>
      <c r="DF41" s="53"/>
      <c r="DG41" s="53"/>
      <c r="DH41" s="53"/>
      <c r="DI41" s="105">
        <v>550</v>
      </c>
      <c r="DJ41" s="53"/>
      <c r="DK41" s="53"/>
      <c r="DL41" s="44"/>
      <c r="DM41" s="53"/>
      <c r="DN41" s="55">
        <f t="shared" si="3"/>
        <v>0.79727030625832218</v>
      </c>
      <c r="DO41" s="55">
        <f t="shared" si="25"/>
        <v>2.0030045067601404E-3</v>
      </c>
      <c r="DP41" s="55">
        <f t="shared" si="5"/>
        <v>3.6681051392703022E-2</v>
      </c>
      <c r="DQ41" s="55">
        <f t="shared" si="6"/>
        <v>3.7021572720946423E-2</v>
      </c>
      <c r="DR41" s="55">
        <f t="shared" si="7"/>
        <v>6.6248981806838997E-2</v>
      </c>
      <c r="DS41" s="55">
        <f t="shared" si="8"/>
        <v>0.10326551185998442</v>
      </c>
      <c r="DT41" s="55">
        <f t="shared" si="9"/>
        <v>1.268677755850014E-3</v>
      </c>
      <c r="DU41" s="55">
        <f t="shared" si="10"/>
        <v>0.54764267990074444</v>
      </c>
      <c r="DV41" s="56">
        <f t="shared" si="11"/>
        <v>0.30991440798858771</v>
      </c>
      <c r="DW41" s="55">
        <f t="shared" si="21"/>
        <v>3.2269046401275274E-4</v>
      </c>
      <c r="DX41" s="55">
        <f t="shared" si="22"/>
        <v>2.1231422505307856E-4</v>
      </c>
      <c r="DY41" s="55">
        <f t="shared" si="23"/>
        <v>0</v>
      </c>
      <c r="DZ41" s="58">
        <f t="shared" si="12"/>
        <v>3.1177868523229344E-3</v>
      </c>
      <c r="EA41" s="56">
        <f t="shared" si="13"/>
        <v>4.4617145864859521E-3</v>
      </c>
      <c r="EB41" s="56">
        <f t="shared" si="14"/>
        <v>0.18207049680821535</v>
      </c>
      <c r="EC41" s="59">
        <f t="shared" si="15"/>
        <v>5.971798578575699E-3</v>
      </c>
      <c r="ED41" s="59">
        <f t="shared" si="16"/>
        <v>8.5776668746101058E-4</v>
      </c>
      <c r="EE41" s="60">
        <f t="shared" si="17"/>
        <v>1.4179064417583405</v>
      </c>
      <c r="EF41" s="60">
        <f t="shared" si="24"/>
        <v>0.64154024527244513</v>
      </c>
    </row>
    <row r="42" spans="1:136" ht="14" customHeight="1" x14ac:dyDescent="0.2">
      <c r="A42" s="108" t="s">
        <v>212</v>
      </c>
      <c r="B42" s="39" t="s">
        <v>128</v>
      </c>
      <c r="C42" s="40"/>
      <c r="D42" s="40"/>
      <c r="E42" s="40"/>
      <c r="F42" s="40"/>
      <c r="G42" s="40"/>
      <c r="H42" s="40"/>
      <c r="I42" s="40"/>
      <c r="J42" s="78" t="s">
        <v>129</v>
      </c>
      <c r="K42" s="41" t="s">
        <v>130</v>
      </c>
      <c r="L42" s="42" t="s">
        <v>213</v>
      </c>
      <c r="M42" s="43"/>
      <c r="N42" s="43"/>
      <c r="O42" s="42" t="s">
        <v>210</v>
      </c>
      <c r="P42" s="42" t="s">
        <v>673</v>
      </c>
      <c r="Q42" s="44">
        <v>48.08</v>
      </c>
      <c r="R42" s="44">
        <v>0.14000000000000001</v>
      </c>
      <c r="S42" s="44">
        <v>1.88</v>
      </c>
      <c r="T42" s="44">
        <v>2.17</v>
      </c>
      <c r="U42" s="44">
        <v>5.8564112734864304</v>
      </c>
      <c r="V42" s="44">
        <v>8.2680583061603592</v>
      </c>
      <c r="W42" s="44">
        <v>7.4395988638830897</v>
      </c>
      <c r="X42" s="44">
        <v>0.1</v>
      </c>
      <c r="Y42" s="44">
        <v>22.17</v>
      </c>
      <c r="Z42" s="44">
        <v>17.489999999999998</v>
      </c>
      <c r="AA42" s="44">
        <v>0.01</v>
      </c>
      <c r="AB42" s="44">
        <v>0.01</v>
      </c>
      <c r="AC42" s="45" t="s">
        <v>204</v>
      </c>
      <c r="AD42" s="46">
        <f t="shared" si="0"/>
        <v>5.4208500000000007E-2</v>
      </c>
      <c r="AE42" s="46">
        <f t="shared" si="1"/>
        <v>0.50757894999999997</v>
      </c>
      <c r="AF42" s="44">
        <v>3.27</v>
      </c>
      <c r="AG42" s="44">
        <f t="shared" si="35"/>
        <v>98.448198723486428</v>
      </c>
      <c r="AH42" s="47">
        <f t="shared" si="36"/>
        <v>5.9487236429134258</v>
      </c>
      <c r="AI42" s="48">
        <f t="shared" si="2"/>
        <v>0.46110648918469221</v>
      </c>
      <c r="AJ42" s="49">
        <f t="shared" si="37"/>
        <v>2.2042048794563787</v>
      </c>
      <c r="AK42" s="44">
        <f t="shared" si="38"/>
        <v>22.519457224676458</v>
      </c>
      <c r="AL42" s="105">
        <v>426</v>
      </c>
      <c r="AM42" s="105">
        <v>3473</v>
      </c>
      <c r="AN42" s="105">
        <v>53</v>
      </c>
      <c r="AO42" s="105">
        <v>107</v>
      </c>
      <c r="AP42" s="105">
        <v>4</v>
      </c>
      <c r="AQ42" s="105">
        <v>23</v>
      </c>
      <c r="AR42" s="105">
        <v>40</v>
      </c>
      <c r="AS42" s="105">
        <v>725</v>
      </c>
      <c r="AT42" s="105">
        <v>1204</v>
      </c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109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7"/>
      <c r="BR42" s="27"/>
      <c r="BS42" s="27"/>
      <c r="BT42" s="26"/>
      <c r="BU42" s="26"/>
      <c r="BV42" s="26"/>
      <c r="BW42" s="26"/>
      <c r="BX42" s="26"/>
      <c r="BY42" s="26"/>
      <c r="BZ42" s="26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26"/>
      <c r="CS42" s="28"/>
      <c r="CT42" s="29"/>
      <c r="CU42" s="30"/>
      <c r="CV42" s="52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53"/>
      <c r="DL42" s="44"/>
      <c r="DM42" s="53"/>
      <c r="DN42" s="55">
        <f t="shared" si="3"/>
        <v>0.80026631158455397</v>
      </c>
      <c r="DO42" s="55">
        <f t="shared" si="25"/>
        <v>1.7526289434151229E-3</v>
      </c>
      <c r="DP42" s="55">
        <f t="shared" si="5"/>
        <v>3.6877206747744216E-2</v>
      </c>
      <c r="DQ42" s="55">
        <f t="shared" si="6"/>
        <v>3.0201809324982603E-2</v>
      </c>
      <c r="DR42" s="55">
        <f t="shared" si="7"/>
        <v>7.3347251217814893E-2</v>
      </c>
      <c r="DS42" s="55">
        <f t="shared" si="8"/>
        <v>0.10354347757666096</v>
      </c>
      <c r="DT42" s="55">
        <f t="shared" si="9"/>
        <v>1.4096419509444602E-3</v>
      </c>
      <c r="DU42" s="55">
        <f t="shared" si="10"/>
        <v>0.55012406947890824</v>
      </c>
      <c r="DV42" s="56">
        <f t="shared" si="11"/>
        <v>0.31187589158345219</v>
      </c>
      <c r="DW42" s="55">
        <f t="shared" si="21"/>
        <v>3.2269046401275274E-4</v>
      </c>
      <c r="DX42" s="55">
        <f t="shared" si="22"/>
        <v>2.1231422505307856E-4</v>
      </c>
      <c r="DY42" s="55">
        <f t="shared" si="23"/>
        <v>0</v>
      </c>
      <c r="DZ42" s="58">
        <f t="shared" si="12"/>
        <v>7.2577989021288005E-4</v>
      </c>
      <c r="EA42" s="56">
        <f t="shared" si="13"/>
        <v>6.6791098098559105E-3</v>
      </c>
      <c r="EB42" s="56">
        <f t="shared" si="14"/>
        <v>0.18151540383014153</v>
      </c>
      <c r="EC42" s="59">
        <f t="shared" si="15"/>
        <v>0</v>
      </c>
      <c r="ED42" s="59">
        <f t="shared" si="16"/>
        <v>0</v>
      </c>
      <c r="EE42" s="60">
        <f t="shared" si="17"/>
        <v>1.4197932421674653</v>
      </c>
      <c r="EF42" s="60">
        <f t="shared" si="24"/>
        <v>0.70837152599506281</v>
      </c>
    </row>
    <row r="43" spans="1:136" ht="14" customHeight="1" x14ac:dyDescent="0.2">
      <c r="A43" s="108" t="s">
        <v>212</v>
      </c>
      <c r="B43" s="39" t="s">
        <v>128</v>
      </c>
      <c r="C43" s="40"/>
      <c r="D43" s="40"/>
      <c r="E43" s="40"/>
      <c r="F43" s="40"/>
      <c r="G43" s="40"/>
      <c r="H43" s="40"/>
      <c r="I43" s="40"/>
      <c r="J43" s="78" t="s">
        <v>129</v>
      </c>
      <c r="K43" s="41" t="s">
        <v>130</v>
      </c>
      <c r="L43" s="42" t="s">
        <v>213</v>
      </c>
      <c r="M43" s="43"/>
      <c r="N43" s="43"/>
      <c r="O43" s="42" t="s">
        <v>210</v>
      </c>
      <c r="P43" s="42" t="s">
        <v>673</v>
      </c>
      <c r="Q43" s="44">
        <v>48.08</v>
      </c>
      <c r="R43" s="44">
        <v>0.14000000000000001</v>
      </c>
      <c r="S43" s="44">
        <v>1.88</v>
      </c>
      <c r="T43" s="44">
        <v>2.29</v>
      </c>
      <c r="U43" s="44">
        <v>5.7230483039376399</v>
      </c>
      <c r="V43" s="44">
        <v>8.2680583061603592</v>
      </c>
      <c r="W43" s="44">
        <v>7.4395988638830897</v>
      </c>
      <c r="X43" s="44">
        <v>0.1</v>
      </c>
      <c r="Y43" s="44">
        <v>22.17</v>
      </c>
      <c r="Z43" s="44">
        <v>17.489999999999998</v>
      </c>
      <c r="AA43" s="44">
        <v>0.01</v>
      </c>
      <c r="AB43" s="44">
        <v>0.01</v>
      </c>
      <c r="AC43" s="45" t="s">
        <v>211</v>
      </c>
      <c r="AD43" s="46">
        <f t="shared" si="0"/>
        <v>5.4208500000000007E-2</v>
      </c>
      <c r="AE43" s="46">
        <f t="shared" si="1"/>
        <v>0.50772510000000004</v>
      </c>
      <c r="AF43" s="44">
        <v>3.27</v>
      </c>
      <c r="AG43" s="44">
        <f t="shared" si="35"/>
        <v>98.43498190393764</v>
      </c>
      <c r="AH43" s="47">
        <f t="shared" si="36"/>
        <v>5.814039067455453</v>
      </c>
      <c r="AI43" s="48">
        <f t="shared" si="2"/>
        <v>0.46110648918469221</v>
      </c>
      <c r="AJ43" s="49">
        <f t="shared" si="37"/>
        <v>2.3264087174159318</v>
      </c>
      <c r="AK43" s="44">
        <f t="shared" si="38"/>
        <v>22.522480901795284</v>
      </c>
      <c r="AL43" s="105">
        <v>426</v>
      </c>
      <c r="AM43" s="105">
        <v>3474</v>
      </c>
      <c r="AN43" s="105">
        <v>53</v>
      </c>
      <c r="AO43" s="105">
        <v>107</v>
      </c>
      <c r="AP43" s="105">
        <v>4</v>
      </c>
      <c r="AQ43" s="105">
        <v>23</v>
      </c>
      <c r="AR43" s="105">
        <v>40</v>
      </c>
      <c r="AS43" s="105">
        <v>725</v>
      </c>
      <c r="AT43" s="105">
        <v>1204</v>
      </c>
      <c r="AU43" s="53"/>
      <c r="AV43" s="53"/>
      <c r="AW43" s="53"/>
      <c r="AX43" s="53"/>
      <c r="AY43" s="53"/>
      <c r="AZ43" s="53"/>
      <c r="BA43" s="53"/>
      <c r="BB43" s="53"/>
      <c r="BC43" s="53"/>
      <c r="BD43" s="53"/>
      <c r="BE43" s="53"/>
      <c r="BF43" s="109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7"/>
      <c r="BR43" s="27"/>
      <c r="BS43" s="27"/>
      <c r="BT43" s="26"/>
      <c r="BU43" s="26"/>
      <c r="BV43" s="26"/>
      <c r="BW43" s="26"/>
      <c r="BX43" s="26"/>
      <c r="BY43" s="26"/>
      <c r="BZ43" s="26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26"/>
      <c r="CS43" s="28"/>
      <c r="CT43" s="29"/>
      <c r="CU43" s="30"/>
      <c r="CV43" s="52"/>
      <c r="CW43" s="44"/>
      <c r="CX43" s="50"/>
      <c r="CY43" s="50"/>
      <c r="CZ43" s="50"/>
      <c r="DA43" s="53"/>
      <c r="DB43" s="105">
        <v>0.26800000000000002</v>
      </c>
      <c r="DC43" s="106">
        <f>DB43*(12/(12+2*16))</f>
        <v>7.3090909090909095E-2</v>
      </c>
      <c r="DD43" s="107">
        <f>DC43*10000</f>
        <v>730.90909090909099</v>
      </c>
      <c r="DE43" s="50"/>
      <c r="DF43" s="50"/>
      <c r="DG43" s="50"/>
      <c r="DH43" s="50"/>
      <c r="DI43" s="50">
        <v>140</v>
      </c>
      <c r="DJ43" s="44"/>
      <c r="DK43" s="53"/>
      <c r="DL43" s="44"/>
      <c r="DM43" s="53"/>
      <c r="DN43" s="55">
        <f t="shared" si="3"/>
        <v>0.80026631158455397</v>
      </c>
      <c r="DO43" s="55">
        <f t="shared" si="25"/>
        <v>1.7526289434151229E-3</v>
      </c>
      <c r="DP43" s="55">
        <f t="shared" si="5"/>
        <v>3.6877206747744216E-2</v>
      </c>
      <c r="DQ43" s="55">
        <f t="shared" si="6"/>
        <v>3.1871955462769663E-2</v>
      </c>
      <c r="DR43" s="55">
        <f t="shared" si="7"/>
        <v>7.1676977943986975E-2</v>
      </c>
      <c r="DS43" s="55">
        <f t="shared" si="8"/>
        <v>0.10354347757666096</v>
      </c>
      <c r="DT43" s="55">
        <f t="shared" si="9"/>
        <v>1.4096419509444602E-3</v>
      </c>
      <c r="DU43" s="55">
        <f t="shared" si="10"/>
        <v>0.55012406947890824</v>
      </c>
      <c r="DV43" s="56">
        <f t="shared" si="11"/>
        <v>0.31187589158345219</v>
      </c>
      <c r="DW43" s="55">
        <f t="shared" si="21"/>
        <v>3.2269046401275274E-4</v>
      </c>
      <c r="DX43" s="55">
        <f t="shared" si="22"/>
        <v>2.1231422505307856E-4</v>
      </c>
      <c r="DY43" s="55">
        <f t="shared" si="23"/>
        <v>0</v>
      </c>
      <c r="DZ43" s="58">
        <f t="shared" si="12"/>
        <v>7.2577989021288005E-4</v>
      </c>
      <c r="EA43" s="56">
        <f t="shared" si="13"/>
        <v>6.6810329626949142E-3</v>
      </c>
      <c r="EB43" s="56">
        <f t="shared" si="14"/>
        <v>0.18151540383014153</v>
      </c>
      <c r="EC43" s="59">
        <f t="shared" si="15"/>
        <v>6.0853308709440598E-3</v>
      </c>
      <c r="ED43" s="59">
        <f t="shared" si="16"/>
        <v>2.1834061135371177E-4</v>
      </c>
      <c r="EE43" s="60">
        <f t="shared" si="17"/>
        <v>1.4252426005405785</v>
      </c>
      <c r="EF43" s="60">
        <f t="shared" si="24"/>
        <v>0.69224039622311462</v>
      </c>
    </row>
    <row r="44" spans="1:136" ht="14" customHeight="1" x14ac:dyDescent="0.2">
      <c r="A44" s="108" t="s">
        <v>212</v>
      </c>
      <c r="B44" s="39" t="s">
        <v>128</v>
      </c>
      <c r="C44" s="40"/>
      <c r="D44" s="40"/>
      <c r="E44" s="40"/>
      <c r="F44" s="40"/>
      <c r="G44" s="40"/>
      <c r="H44" s="40"/>
      <c r="I44" s="40"/>
      <c r="J44" s="78" t="s">
        <v>129</v>
      </c>
      <c r="K44" s="41" t="s">
        <v>130</v>
      </c>
      <c r="L44" s="42" t="s">
        <v>213</v>
      </c>
      <c r="M44" s="43"/>
      <c r="N44" s="43"/>
      <c r="O44" s="42" t="s">
        <v>210</v>
      </c>
      <c r="P44" s="42" t="s">
        <v>673</v>
      </c>
      <c r="Q44" s="44">
        <v>48.08</v>
      </c>
      <c r="R44" s="44">
        <v>0.14000000000000001</v>
      </c>
      <c r="S44" s="44">
        <v>1.88</v>
      </c>
      <c r="T44" s="44">
        <v>2.3199999999999998</v>
      </c>
      <c r="U44" s="44">
        <v>5.68970756155045</v>
      </c>
      <c r="V44" s="44">
        <v>8.2680583061603592</v>
      </c>
      <c r="W44" s="44">
        <v>7.4395988638830897</v>
      </c>
      <c r="X44" s="44">
        <v>0.1</v>
      </c>
      <c r="Y44" s="44">
        <v>22.17</v>
      </c>
      <c r="Z44" s="44">
        <v>17.489999999999998</v>
      </c>
      <c r="AA44" s="44">
        <v>0.01</v>
      </c>
      <c r="AB44" s="44">
        <v>0.01</v>
      </c>
      <c r="AC44" s="45" t="s">
        <v>214</v>
      </c>
      <c r="AD44" s="46">
        <f t="shared" si="0"/>
        <v>5.4208500000000007E-2</v>
      </c>
      <c r="AE44" s="46">
        <f t="shared" si="1"/>
        <v>0.50787125</v>
      </c>
      <c r="AF44" s="44">
        <v>3.27</v>
      </c>
      <c r="AG44" s="44">
        <f t="shared" si="35"/>
        <v>98.431787311550437</v>
      </c>
      <c r="AH44" s="47">
        <f t="shared" si="36"/>
        <v>5.7803558351955209</v>
      </c>
      <c r="AI44" s="48">
        <f t="shared" si="2"/>
        <v>0.46110648918469221</v>
      </c>
      <c r="AJ44" s="49">
        <f t="shared" si="37"/>
        <v>2.3569621799682188</v>
      </c>
      <c r="AK44" s="44">
        <f t="shared" si="38"/>
        <v>22.523211866334233</v>
      </c>
      <c r="AL44" s="105">
        <v>426</v>
      </c>
      <c r="AM44" s="105">
        <v>3475</v>
      </c>
      <c r="AN44" s="105">
        <v>53</v>
      </c>
      <c r="AO44" s="105">
        <v>107</v>
      </c>
      <c r="AP44" s="105">
        <v>4</v>
      </c>
      <c r="AQ44" s="105">
        <v>23</v>
      </c>
      <c r="AR44" s="105">
        <v>40</v>
      </c>
      <c r="AS44" s="105">
        <v>725</v>
      </c>
      <c r="AT44" s="105">
        <v>1204</v>
      </c>
      <c r="AU44" s="53"/>
      <c r="AV44" s="53"/>
      <c r="AW44" s="53"/>
      <c r="AX44" s="53"/>
      <c r="AY44" s="53"/>
      <c r="AZ44" s="53"/>
      <c r="BA44" s="53"/>
      <c r="BB44" s="53"/>
      <c r="BC44" s="53"/>
      <c r="BD44" s="53"/>
      <c r="BE44" s="53"/>
      <c r="BF44" s="109"/>
      <c r="BG44" s="27"/>
      <c r="BH44" s="27"/>
      <c r="BI44" s="27"/>
      <c r="BJ44" s="27"/>
      <c r="BK44" s="27"/>
      <c r="BL44" s="27"/>
      <c r="BM44" s="27"/>
      <c r="BN44" s="27"/>
      <c r="BO44" s="27"/>
      <c r="BP44" s="27"/>
      <c r="BQ44" s="27"/>
      <c r="BR44" s="27"/>
      <c r="BS44" s="27"/>
      <c r="BT44" s="27"/>
      <c r="BU44" s="27"/>
      <c r="BV44" s="27"/>
      <c r="BW44" s="27"/>
      <c r="BX44" s="27"/>
      <c r="BY44" s="27"/>
      <c r="BZ44" s="27"/>
      <c r="CA44" s="27"/>
      <c r="CB44" s="27"/>
      <c r="CC44" s="27"/>
      <c r="CD44" s="27"/>
      <c r="CE44" s="27"/>
      <c r="CF44" s="27"/>
      <c r="CG44" s="27"/>
      <c r="CH44" s="27"/>
      <c r="CI44" s="27"/>
      <c r="CJ44" s="27"/>
      <c r="CK44" s="27"/>
      <c r="CL44" s="27"/>
      <c r="CM44" s="27"/>
      <c r="CN44" s="27"/>
      <c r="CO44" s="27"/>
      <c r="CP44" s="27"/>
      <c r="CQ44" s="27"/>
      <c r="CR44" s="27"/>
      <c r="CS44" s="110"/>
      <c r="CT44" s="29"/>
      <c r="CU44" s="30"/>
      <c r="CV44" s="52"/>
      <c r="CW44" s="53"/>
      <c r="CX44" s="53"/>
      <c r="CY44" s="53"/>
      <c r="CZ44" s="53"/>
      <c r="DA44" s="53"/>
      <c r="DB44" s="105">
        <v>0.25800000000000001</v>
      </c>
      <c r="DC44" s="106">
        <f>DB44*(12/(12+2*16))</f>
        <v>7.0363636363636364E-2</v>
      </c>
      <c r="DD44" s="107">
        <f>DC44*10000</f>
        <v>703.63636363636363</v>
      </c>
      <c r="DE44" s="53"/>
      <c r="DF44" s="53"/>
      <c r="DG44" s="53"/>
      <c r="DH44" s="53"/>
      <c r="DI44" s="105">
        <v>120</v>
      </c>
      <c r="DJ44" s="53"/>
      <c r="DK44" s="53"/>
      <c r="DL44" s="44"/>
      <c r="DM44" s="53"/>
      <c r="DN44" s="55">
        <f t="shared" si="3"/>
        <v>0.80026631158455397</v>
      </c>
      <c r="DO44" s="55">
        <f t="shared" si="25"/>
        <v>1.7526289434151229E-3</v>
      </c>
      <c r="DP44" s="55">
        <f t="shared" si="5"/>
        <v>3.6877206747744216E-2</v>
      </c>
      <c r="DQ44" s="55">
        <f t="shared" si="6"/>
        <v>3.2289491997216424E-2</v>
      </c>
      <c r="DR44" s="55">
        <f t="shared" si="7"/>
        <v>7.1259409625530096E-2</v>
      </c>
      <c r="DS44" s="55">
        <f t="shared" si="8"/>
        <v>0.10354347757666096</v>
      </c>
      <c r="DT44" s="55">
        <f t="shared" si="9"/>
        <v>1.4096419509444602E-3</v>
      </c>
      <c r="DU44" s="55">
        <f t="shared" si="10"/>
        <v>0.55012406947890824</v>
      </c>
      <c r="DV44" s="56">
        <f t="shared" si="11"/>
        <v>0.31187589158345219</v>
      </c>
      <c r="DW44" s="55">
        <f t="shared" si="21"/>
        <v>3.2269046401275274E-4</v>
      </c>
      <c r="DX44" s="55">
        <f t="shared" si="22"/>
        <v>2.1231422505307856E-4</v>
      </c>
      <c r="DY44" s="55">
        <f t="shared" si="23"/>
        <v>0</v>
      </c>
      <c r="DZ44" s="58">
        <f t="shared" si="12"/>
        <v>7.2577989021288005E-4</v>
      </c>
      <c r="EA44" s="56">
        <f t="shared" si="13"/>
        <v>6.6829561155339161E-3</v>
      </c>
      <c r="EB44" s="56">
        <f t="shared" si="14"/>
        <v>0.18151540383014153</v>
      </c>
      <c r="EC44" s="59">
        <f t="shared" si="15"/>
        <v>5.8582662862073408E-3</v>
      </c>
      <c r="ED44" s="59">
        <f t="shared" si="16"/>
        <v>1.8714909544603867E-4</v>
      </c>
      <c r="EE44" s="60">
        <f t="shared" si="17"/>
        <v>1.4249423195001301</v>
      </c>
      <c r="EF44" s="60">
        <f t="shared" si="24"/>
        <v>0.68820761378012862</v>
      </c>
    </row>
    <row r="45" spans="1:136" ht="14" customHeight="1" x14ac:dyDescent="0.2">
      <c r="A45" s="108" t="s">
        <v>215</v>
      </c>
      <c r="B45" s="39" t="s">
        <v>128</v>
      </c>
      <c r="C45" s="40"/>
      <c r="D45" s="40"/>
      <c r="E45" s="40"/>
      <c r="F45" s="40"/>
      <c r="G45" s="40"/>
      <c r="H45" s="40"/>
      <c r="I45" s="40"/>
      <c r="J45" s="78" t="s">
        <v>134</v>
      </c>
      <c r="K45" s="41" t="s">
        <v>216</v>
      </c>
      <c r="L45" s="42" t="s">
        <v>217</v>
      </c>
      <c r="M45" s="43"/>
      <c r="N45" s="43"/>
      <c r="O45" s="42" t="s">
        <v>210</v>
      </c>
      <c r="P45" s="42" t="s">
        <v>673</v>
      </c>
      <c r="Q45" s="44">
        <v>42.56</v>
      </c>
      <c r="R45" s="44">
        <v>0.1</v>
      </c>
      <c r="S45" s="44">
        <v>3.62</v>
      </c>
      <c r="T45" s="44">
        <v>2.4</v>
      </c>
      <c r="U45" s="44">
        <v>5.9897640918580404</v>
      </c>
      <c r="V45" s="44">
        <v>8.6570234828338108</v>
      </c>
      <c r="W45" s="44">
        <v>7.7895897298538603</v>
      </c>
      <c r="X45" s="44">
        <v>0.12</v>
      </c>
      <c r="Y45" s="44">
        <v>32.81</v>
      </c>
      <c r="Z45" s="44">
        <v>4.78</v>
      </c>
      <c r="AA45" s="45" t="s">
        <v>204</v>
      </c>
      <c r="AB45" s="44">
        <v>0.01</v>
      </c>
      <c r="AC45" s="44">
        <v>0.01</v>
      </c>
      <c r="AD45" s="46">
        <f t="shared" si="0"/>
        <v>0.20385449999999999</v>
      </c>
      <c r="AE45" s="46">
        <f t="shared" si="1"/>
        <v>0.43041175000000004</v>
      </c>
      <c r="AF45" s="44">
        <v>7.71</v>
      </c>
      <c r="AG45" s="44">
        <f t="shared" si="35"/>
        <v>93.01403034185806</v>
      </c>
      <c r="AH45" s="47">
        <f t="shared" si="36"/>
        <v>6.4396350419862785</v>
      </c>
      <c r="AI45" s="48">
        <f t="shared" si="2"/>
        <v>0.77091165413533835</v>
      </c>
      <c r="AJ45" s="49">
        <f t="shared" si="37"/>
        <v>2.5802558938465383</v>
      </c>
      <c r="AK45" s="44">
        <f t="shared" si="38"/>
        <v>35.274248282127047</v>
      </c>
      <c r="AL45" s="105">
        <v>1602</v>
      </c>
      <c r="AM45" s="105">
        <v>2945</v>
      </c>
      <c r="AN45" s="105">
        <v>20</v>
      </c>
      <c r="AO45" s="105">
        <v>82</v>
      </c>
      <c r="AP45" s="105">
        <v>4</v>
      </c>
      <c r="AQ45" s="105">
        <v>42</v>
      </c>
      <c r="AR45" s="105">
        <v>86</v>
      </c>
      <c r="AS45" s="105">
        <v>964</v>
      </c>
      <c r="AT45" s="105">
        <v>554</v>
      </c>
      <c r="AU45" s="53"/>
      <c r="AV45" s="53"/>
      <c r="AW45" s="53"/>
      <c r="AX45" s="53"/>
      <c r="AY45" s="53"/>
      <c r="AZ45" s="53"/>
      <c r="BA45" s="53"/>
      <c r="BB45" s="53"/>
      <c r="BC45" s="53"/>
      <c r="BD45" s="53"/>
      <c r="BE45" s="53"/>
      <c r="BF45" s="109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7"/>
      <c r="BR45" s="27"/>
      <c r="BS45" s="27"/>
      <c r="BT45" s="26"/>
      <c r="BU45" s="26"/>
      <c r="BV45" s="26"/>
      <c r="BW45" s="26"/>
      <c r="BX45" s="26"/>
      <c r="BY45" s="26"/>
      <c r="BZ45" s="26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26"/>
      <c r="CS45" s="28"/>
      <c r="CT45" s="29"/>
      <c r="CU45" s="30"/>
      <c r="CV45" s="52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53"/>
      <c r="DL45" s="44"/>
      <c r="DM45" s="53"/>
      <c r="DN45" s="55">
        <f t="shared" si="3"/>
        <v>0.70838881491344874</v>
      </c>
      <c r="DO45" s="55">
        <f t="shared" si="25"/>
        <v>1.2518778167250877E-3</v>
      </c>
      <c r="DP45" s="55">
        <f t="shared" si="5"/>
        <v>7.100823852491174E-2</v>
      </c>
      <c r="DQ45" s="55">
        <f t="shared" si="6"/>
        <v>3.3402922755741131E-2</v>
      </c>
      <c r="DR45" s="55">
        <f t="shared" si="7"/>
        <v>7.5017397355601978E-2</v>
      </c>
      <c r="DS45" s="55">
        <f t="shared" si="8"/>
        <v>0.10841461001884288</v>
      </c>
      <c r="DT45" s="55">
        <f t="shared" si="9"/>
        <v>1.6915703411333521E-3</v>
      </c>
      <c r="DU45" s="55">
        <f t="shared" si="10"/>
        <v>0.81414392059553364</v>
      </c>
      <c r="DV45" s="56">
        <f t="shared" si="11"/>
        <v>8.5235378031383743E-2</v>
      </c>
      <c r="DW45" s="55">
        <f t="shared" si="21"/>
        <v>0</v>
      </c>
      <c r="DX45" s="55">
        <f t="shared" si="22"/>
        <v>2.1231422505307856E-4</v>
      </c>
      <c r="DY45" s="55">
        <f t="shared" si="23"/>
        <v>1.409001405478902E-4</v>
      </c>
      <c r="DZ45" s="58">
        <f t="shared" si="12"/>
        <v>2.7293412772794218E-3</v>
      </c>
      <c r="EA45" s="56">
        <f t="shared" si="13"/>
        <v>5.6636851108625569E-3</v>
      </c>
      <c r="EB45" s="56">
        <f t="shared" si="14"/>
        <v>0.4279766860949209</v>
      </c>
      <c r="EC45" s="59">
        <f t="shared" si="15"/>
        <v>0</v>
      </c>
      <c r="ED45" s="59">
        <f t="shared" si="16"/>
        <v>0</v>
      </c>
      <c r="EE45" s="60">
        <f t="shared" si="17"/>
        <v>1.498287495562624</v>
      </c>
      <c r="EF45" s="60">
        <f t="shared" si="24"/>
        <v>0.69194915097295151</v>
      </c>
    </row>
    <row r="46" spans="1:136" ht="14" customHeight="1" x14ac:dyDescent="0.2">
      <c r="A46" s="108" t="s">
        <v>215</v>
      </c>
      <c r="B46" s="39" t="s">
        <v>128</v>
      </c>
      <c r="C46" s="40"/>
      <c r="D46" s="40"/>
      <c r="E46" s="40"/>
      <c r="F46" s="40"/>
      <c r="G46" s="40"/>
      <c r="H46" s="40"/>
      <c r="I46" s="40"/>
      <c r="J46" s="78" t="s">
        <v>134</v>
      </c>
      <c r="K46" s="41" t="s">
        <v>216</v>
      </c>
      <c r="L46" s="42" t="s">
        <v>217</v>
      </c>
      <c r="M46" s="43"/>
      <c r="N46" s="43"/>
      <c r="O46" s="42" t="s">
        <v>210</v>
      </c>
      <c r="P46" s="42" t="s">
        <v>673</v>
      </c>
      <c r="Q46" s="44">
        <v>42.56</v>
      </c>
      <c r="R46" s="44">
        <v>0.1</v>
      </c>
      <c r="S46" s="44">
        <v>3.62</v>
      </c>
      <c r="T46" s="44">
        <v>2.68</v>
      </c>
      <c r="U46" s="44">
        <v>5.6785838295775299</v>
      </c>
      <c r="V46" s="44">
        <v>8.6570234828338108</v>
      </c>
      <c r="W46" s="44">
        <v>7.7895897298538603</v>
      </c>
      <c r="X46" s="44">
        <v>0.12</v>
      </c>
      <c r="Y46" s="44">
        <v>32.81</v>
      </c>
      <c r="Z46" s="44">
        <v>4.78</v>
      </c>
      <c r="AA46" s="45" t="s">
        <v>211</v>
      </c>
      <c r="AB46" s="44">
        <v>0.01</v>
      </c>
      <c r="AC46" s="44">
        <v>0.01</v>
      </c>
      <c r="AD46" s="46">
        <f t="shared" si="0"/>
        <v>0.20385449999999999</v>
      </c>
      <c r="AE46" s="46">
        <f t="shared" si="1"/>
        <v>0.43055789999999999</v>
      </c>
      <c r="AF46" s="44">
        <v>7.71</v>
      </c>
      <c r="AG46" s="44">
        <f t="shared" si="35"/>
        <v>92.982996229577537</v>
      </c>
      <c r="AH46" s="47">
        <f t="shared" si="36"/>
        <v>6.1071207208218503</v>
      </c>
      <c r="AI46" s="48">
        <f t="shared" si="2"/>
        <v>0.77091165413533835</v>
      </c>
      <c r="AJ46" s="49">
        <f t="shared" si="37"/>
        <v>2.8822474093897847</v>
      </c>
      <c r="AK46" s="44">
        <f t="shared" si="38"/>
        <v>35.286021455999567</v>
      </c>
      <c r="AL46" s="105">
        <v>1602</v>
      </c>
      <c r="AM46" s="105">
        <v>2946</v>
      </c>
      <c r="AN46" s="105">
        <v>20</v>
      </c>
      <c r="AO46" s="105">
        <v>82</v>
      </c>
      <c r="AP46" s="105">
        <v>4</v>
      </c>
      <c r="AQ46" s="105">
        <v>42</v>
      </c>
      <c r="AR46" s="105">
        <v>86</v>
      </c>
      <c r="AS46" s="105">
        <v>964</v>
      </c>
      <c r="AT46" s="105">
        <v>554</v>
      </c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109"/>
      <c r="BG46" s="111"/>
      <c r="BH46" s="111"/>
      <c r="BI46" s="111"/>
      <c r="BJ46" s="111"/>
      <c r="BK46" s="111"/>
      <c r="BL46" s="111"/>
      <c r="BM46" s="111"/>
      <c r="BN46" s="111"/>
      <c r="BO46" s="111"/>
      <c r="BP46" s="111"/>
      <c r="BQ46" s="27"/>
      <c r="BR46" s="27"/>
      <c r="BS46" s="27"/>
      <c r="BT46" s="111"/>
      <c r="BU46" s="111"/>
      <c r="BV46" s="111"/>
      <c r="BW46" s="111"/>
      <c r="BX46" s="111"/>
      <c r="BY46" s="111"/>
      <c r="BZ46" s="111"/>
      <c r="CA46" s="111"/>
      <c r="CB46" s="111"/>
      <c r="CC46" s="111"/>
      <c r="CD46" s="111"/>
      <c r="CE46" s="111"/>
      <c r="CF46" s="111"/>
      <c r="CG46" s="111"/>
      <c r="CH46" s="111"/>
      <c r="CI46" s="111"/>
      <c r="CJ46" s="111"/>
      <c r="CK46" s="111"/>
      <c r="CL46" s="111"/>
      <c r="CM46" s="111"/>
      <c r="CN46" s="111"/>
      <c r="CO46" s="111"/>
      <c r="CP46" s="111"/>
      <c r="CQ46" s="111"/>
      <c r="CR46" s="111"/>
      <c r="CS46" s="112"/>
      <c r="CT46" s="29"/>
      <c r="CU46" s="30"/>
      <c r="CV46" s="52"/>
      <c r="CW46" s="53"/>
      <c r="CX46" s="53"/>
      <c r="CY46" s="53"/>
      <c r="CZ46" s="53"/>
      <c r="DA46" s="53"/>
      <c r="DB46" s="105">
        <v>0.29899999999999999</v>
      </c>
      <c r="DC46" s="106">
        <f>DB46*(12/(12+2*16))</f>
        <v>8.1545454545454532E-2</v>
      </c>
      <c r="DD46" s="107">
        <f>DC46*10000</f>
        <v>815.45454545454527</v>
      </c>
      <c r="DE46" s="53"/>
      <c r="DF46" s="53"/>
      <c r="DG46" s="53"/>
      <c r="DH46" s="53"/>
      <c r="DI46" s="105">
        <v>240</v>
      </c>
      <c r="DJ46" s="53"/>
      <c r="DK46" s="53"/>
      <c r="DL46" s="44"/>
      <c r="DM46" s="53"/>
      <c r="DN46" s="55">
        <f t="shared" si="3"/>
        <v>0.70838881491344874</v>
      </c>
      <c r="DO46" s="55">
        <f t="shared" si="25"/>
        <v>1.2518778167250877E-3</v>
      </c>
      <c r="DP46" s="55">
        <f t="shared" si="5"/>
        <v>7.100823852491174E-2</v>
      </c>
      <c r="DQ46" s="55">
        <f t="shared" si="6"/>
        <v>3.7299930410577595E-2</v>
      </c>
      <c r="DR46" s="55">
        <f t="shared" si="7"/>
        <v>7.1120093050003511E-2</v>
      </c>
      <c r="DS46" s="55">
        <f t="shared" si="8"/>
        <v>0.10841461001884288</v>
      </c>
      <c r="DT46" s="55">
        <f t="shared" si="9"/>
        <v>1.6915703411333521E-3</v>
      </c>
      <c r="DU46" s="55">
        <f t="shared" si="10"/>
        <v>0.81414392059553364</v>
      </c>
      <c r="DV46" s="56">
        <f t="shared" si="11"/>
        <v>8.5235378031383743E-2</v>
      </c>
      <c r="DW46" s="55">
        <f t="shared" si="21"/>
        <v>0</v>
      </c>
      <c r="DX46" s="55">
        <f t="shared" si="22"/>
        <v>2.1231422505307856E-4</v>
      </c>
      <c r="DY46" s="55">
        <f t="shared" si="23"/>
        <v>1.409001405478902E-4</v>
      </c>
      <c r="DZ46" s="58">
        <f t="shared" si="12"/>
        <v>2.7293412772794218E-3</v>
      </c>
      <c r="EA46" s="56">
        <f t="shared" si="13"/>
        <v>5.6656082637015588E-3</v>
      </c>
      <c r="EB46" s="56">
        <f t="shared" si="14"/>
        <v>0.4279766860949209</v>
      </c>
      <c r="EC46" s="59">
        <f t="shared" si="15"/>
        <v>6.7892310836278856E-3</v>
      </c>
      <c r="ED46" s="59">
        <f t="shared" si="16"/>
        <v>3.7429819089207733E-4</v>
      </c>
      <c r="EE46" s="60">
        <f t="shared" si="17"/>
        <v>1.5037279540535791</v>
      </c>
      <c r="EF46" s="60">
        <f t="shared" si="24"/>
        <v>0.65600100427094243</v>
      </c>
    </row>
    <row r="47" spans="1:136" ht="14" customHeight="1" x14ac:dyDescent="0.2">
      <c r="A47" s="38" t="s">
        <v>218</v>
      </c>
      <c r="B47" s="39" t="s">
        <v>128</v>
      </c>
      <c r="C47" s="40"/>
      <c r="D47" s="40"/>
      <c r="E47" s="40"/>
      <c r="F47" s="40"/>
      <c r="G47" s="40"/>
      <c r="H47" s="40"/>
      <c r="I47" s="40"/>
      <c r="J47" s="78" t="s">
        <v>134</v>
      </c>
      <c r="K47" s="41" t="s">
        <v>135</v>
      </c>
      <c r="L47" s="42" t="s">
        <v>148</v>
      </c>
      <c r="M47" s="43"/>
      <c r="N47" s="43"/>
      <c r="O47" s="42" t="s">
        <v>219</v>
      </c>
      <c r="P47" s="42" t="s">
        <v>180</v>
      </c>
      <c r="Q47" s="44">
        <v>42.5</v>
      </c>
      <c r="R47" s="44">
        <v>7.0000000000000007E-2</v>
      </c>
      <c r="S47" s="44">
        <v>2.09</v>
      </c>
      <c r="T47" s="44">
        <v>4.76</v>
      </c>
      <c r="U47" s="44">
        <v>3.58993554123139</v>
      </c>
      <c r="V47" s="44">
        <v>8.8800000000000008</v>
      </c>
      <c r="W47" s="44">
        <f>0.8998*V47</f>
        <v>7.9902240000000013</v>
      </c>
      <c r="X47" s="44">
        <v>0.16</v>
      </c>
      <c r="Y47" s="44">
        <v>39.020000000000003</v>
      </c>
      <c r="Z47" s="44">
        <v>0.34</v>
      </c>
      <c r="AA47" s="44"/>
      <c r="AB47" s="44">
        <v>0.01</v>
      </c>
      <c r="AC47" s="45" t="s">
        <v>204</v>
      </c>
      <c r="AD47" s="46">
        <f t="shared" si="0"/>
        <v>0.24470175</v>
      </c>
      <c r="AE47" s="46">
        <f t="shared" si="1"/>
        <v>0.26292385000000001</v>
      </c>
      <c r="AF47" s="44">
        <v>6.45</v>
      </c>
      <c r="AG47" s="44">
        <f t="shared" si="35"/>
        <v>93.037561141231407</v>
      </c>
      <c r="AH47" s="47">
        <f t="shared" si="36"/>
        <v>3.8585873245127877</v>
      </c>
      <c r="AI47" s="48">
        <f t="shared" si="2"/>
        <v>0.91811764705882359</v>
      </c>
      <c r="AJ47" s="49">
        <f t="shared" si="37"/>
        <v>5.116213217126683</v>
      </c>
      <c r="AK47" s="44">
        <f t="shared" si="38"/>
        <v>41.940050363925039</v>
      </c>
      <c r="AL47" s="50">
        <v>1923</v>
      </c>
      <c r="AM47" s="50">
        <v>1799</v>
      </c>
      <c r="AN47" s="50">
        <v>6</v>
      </c>
      <c r="AO47" s="50">
        <v>57</v>
      </c>
      <c r="AP47" s="50">
        <v>14</v>
      </c>
      <c r="AQ47" s="50">
        <v>92</v>
      </c>
      <c r="AR47" s="50">
        <v>110</v>
      </c>
      <c r="AS47" s="50">
        <v>1256</v>
      </c>
      <c r="AT47" s="50">
        <v>220</v>
      </c>
      <c r="AU47" s="50"/>
      <c r="AV47" s="50"/>
      <c r="AW47" s="50"/>
      <c r="AX47" s="50"/>
      <c r="AY47" s="50"/>
      <c r="AZ47" s="50"/>
      <c r="BA47" s="50"/>
      <c r="BB47" s="50"/>
      <c r="BC47" s="50"/>
      <c r="BD47" s="50"/>
      <c r="BE47" s="50"/>
      <c r="BF47" s="51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7"/>
      <c r="BR47" s="27"/>
      <c r="BS47" s="27"/>
      <c r="BT47" s="26"/>
      <c r="BU47" s="26"/>
      <c r="BV47" s="26"/>
      <c r="BW47" s="26"/>
      <c r="BX47" s="26"/>
      <c r="BY47" s="26"/>
      <c r="BZ47" s="26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26"/>
      <c r="CS47" s="28"/>
      <c r="CT47" s="29"/>
      <c r="CU47" s="30"/>
      <c r="CV47" s="52"/>
      <c r="CW47" s="44"/>
      <c r="CX47" s="50"/>
      <c r="CY47" s="50"/>
      <c r="CZ47" s="50"/>
      <c r="DA47" s="53"/>
      <c r="DB47" s="105">
        <v>0.159</v>
      </c>
      <c r="DC47" s="106">
        <f>DB47*(12/(12+2*16))</f>
        <v>4.3363636363636361E-2</v>
      </c>
      <c r="DD47" s="107">
        <f>DC47*10000</f>
        <v>433.63636363636363</v>
      </c>
      <c r="DE47" s="50"/>
      <c r="DF47" s="50"/>
      <c r="DG47" s="50"/>
      <c r="DH47" s="50"/>
      <c r="DI47" s="50">
        <v>380</v>
      </c>
      <c r="DJ47" s="44"/>
      <c r="DK47" s="105">
        <v>1.3</v>
      </c>
      <c r="DL47" s="44">
        <v>1.10332439045207</v>
      </c>
      <c r="DM47" s="53"/>
      <c r="DN47" s="55">
        <f t="shared" si="3"/>
        <v>0.70739014647137155</v>
      </c>
      <c r="DO47" s="55">
        <f t="shared" si="25"/>
        <v>8.7631447170756147E-4</v>
      </c>
      <c r="DP47" s="55">
        <f t="shared" si="5"/>
        <v>4.0996469203609255E-2</v>
      </c>
      <c r="DQ47" s="55">
        <f t="shared" si="6"/>
        <v>6.6249130132219905E-2</v>
      </c>
      <c r="DR47" s="55">
        <f t="shared" si="7"/>
        <v>4.4961306797312167E-2</v>
      </c>
      <c r="DS47" s="55">
        <f t="shared" si="8"/>
        <v>0.11120701461377873</v>
      </c>
      <c r="DT47" s="55">
        <f t="shared" si="9"/>
        <v>2.2554271215111362E-3</v>
      </c>
      <c r="DU47" s="55">
        <f t="shared" si="10"/>
        <v>0.96823821339950389</v>
      </c>
      <c r="DV47" s="56">
        <f t="shared" si="11"/>
        <v>6.0627674750356637E-3</v>
      </c>
      <c r="DW47" s="55">
        <f t="shared" si="21"/>
        <v>0</v>
      </c>
      <c r="DX47" s="55">
        <f t="shared" si="22"/>
        <v>2.1231422505307856E-4</v>
      </c>
      <c r="DY47" s="55">
        <f t="shared" si="23"/>
        <v>0</v>
      </c>
      <c r="DZ47" s="58">
        <f t="shared" si="12"/>
        <v>3.2762317579327887E-3</v>
      </c>
      <c r="EA47" s="56">
        <f t="shared" si="13"/>
        <v>3.4597519573656161E-3</v>
      </c>
      <c r="EB47" s="56">
        <f t="shared" si="14"/>
        <v>0.35803497085761865</v>
      </c>
      <c r="EC47" s="59">
        <f t="shared" si="15"/>
        <v>3.6103268973138262E-3</v>
      </c>
      <c r="ED47" s="59">
        <f t="shared" si="16"/>
        <v>5.9263880224578905E-4</v>
      </c>
      <c r="EE47" s="60">
        <f t="shared" si="17"/>
        <v>1.4741687074993197</v>
      </c>
      <c r="EF47" s="60">
        <f t="shared" si="24"/>
        <v>0.40430279468846914</v>
      </c>
    </row>
    <row r="48" spans="1:136" ht="14" customHeight="1" x14ac:dyDescent="0.2">
      <c r="A48" s="38" t="s">
        <v>220</v>
      </c>
      <c r="B48" s="39" t="s">
        <v>128</v>
      </c>
      <c r="C48" s="40"/>
      <c r="D48" s="40"/>
      <c r="E48" s="40"/>
      <c r="F48" s="40"/>
      <c r="G48" s="40"/>
      <c r="H48" s="40"/>
      <c r="I48" s="40"/>
      <c r="J48" s="78" t="s">
        <v>169</v>
      </c>
      <c r="K48" s="41" t="s">
        <v>170</v>
      </c>
      <c r="L48" s="42" t="s">
        <v>183</v>
      </c>
      <c r="M48" s="43"/>
      <c r="N48" s="43"/>
      <c r="O48" s="42" t="s">
        <v>210</v>
      </c>
      <c r="P48" s="42" t="s">
        <v>138</v>
      </c>
      <c r="Q48" s="44">
        <v>39.119999999999997</v>
      </c>
      <c r="R48" s="44">
        <v>0.12</v>
      </c>
      <c r="S48" s="44">
        <v>1.67</v>
      </c>
      <c r="T48" s="44"/>
      <c r="U48" s="44"/>
      <c r="V48" s="44">
        <v>9.74</v>
      </c>
      <c r="W48" s="44">
        <f>0.8998*V48</f>
        <v>8.7640520000000013</v>
      </c>
      <c r="X48" s="44">
        <v>0.15</v>
      </c>
      <c r="Y48" s="44">
        <v>40.119999999999997</v>
      </c>
      <c r="Z48" s="44">
        <v>0.31</v>
      </c>
      <c r="AA48" s="44"/>
      <c r="AB48" s="45" t="s">
        <v>204</v>
      </c>
      <c r="AC48" s="44">
        <v>0.01</v>
      </c>
      <c r="AD48" s="46">
        <f t="shared" si="0"/>
        <v>0.25704499999999997</v>
      </c>
      <c r="AE48" s="46">
        <f t="shared" si="1"/>
        <v>0.45058045000000002</v>
      </c>
      <c r="AF48" s="44">
        <v>8.5299999999999994</v>
      </c>
      <c r="AG48" s="44"/>
      <c r="AH48" s="47"/>
      <c r="AI48" s="48">
        <f t="shared" si="2"/>
        <v>1.0255623721881391</v>
      </c>
      <c r="AJ48" s="49"/>
      <c r="AK48" s="44"/>
      <c r="AL48" s="50">
        <v>2020</v>
      </c>
      <c r="AM48" s="50">
        <v>3083</v>
      </c>
      <c r="AN48" s="50">
        <v>11</v>
      </c>
      <c r="AO48" s="50">
        <v>63</v>
      </c>
      <c r="AP48" s="50">
        <v>7</v>
      </c>
      <c r="AQ48" s="50">
        <v>56</v>
      </c>
      <c r="AR48" s="50">
        <v>114</v>
      </c>
      <c r="AS48" s="50">
        <v>1211</v>
      </c>
      <c r="AT48" s="50">
        <v>544</v>
      </c>
      <c r="AU48" s="50"/>
      <c r="AV48" s="50"/>
      <c r="AW48" s="50"/>
      <c r="AX48" s="50"/>
      <c r="AY48" s="50"/>
      <c r="AZ48" s="50"/>
      <c r="BA48" s="50"/>
      <c r="BB48" s="50"/>
      <c r="BC48" s="50"/>
      <c r="BD48" s="50"/>
      <c r="BE48" s="50"/>
      <c r="BF48" s="51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7"/>
      <c r="BR48" s="27"/>
      <c r="BS48" s="27"/>
      <c r="BT48" s="26"/>
      <c r="BU48" s="26"/>
      <c r="BV48" s="26"/>
      <c r="BW48" s="26"/>
      <c r="BX48" s="26"/>
      <c r="BY48" s="26"/>
      <c r="BZ48" s="26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26"/>
      <c r="CS48" s="28"/>
      <c r="CT48" s="29"/>
      <c r="CU48" s="30"/>
      <c r="CV48" s="52"/>
      <c r="CW48" s="44"/>
      <c r="CX48" s="50"/>
      <c r="CY48" s="50"/>
      <c r="CZ48" s="50"/>
      <c r="DA48" s="46"/>
      <c r="DB48" s="46"/>
      <c r="DC48" s="55"/>
      <c r="DD48" s="44"/>
      <c r="DE48" s="50"/>
      <c r="DF48" s="50"/>
      <c r="DG48" s="50"/>
      <c r="DH48" s="50"/>
      <c r="DI48" s="50"/>
      <c r="DJ48" s="44"/>
      <c r="DK48" s="53"/>
      <c r="DL48" s="44"/>
      <c r="DM48" s="53"/>
      <c r="DN48" s="55">
        <f t="shared" si="3"/>
        <v>0.65113182423435412</v>
      </c>
      <c r="DO48" s="55">
        <f t="shared" si="25"/>
        <v>1.5022533800701052E-3</v>
      </c>
      <c r="DP48" s="55">
        <f t="shared" si="5"/>
        <v>3.2757944291879171E-2</v>
      </c>
      <c r="DQ48" s="55">
        <f t="shared" si="6"/>
        <v>0</v>
      </c>
      <c r="DR48" s="55">
        <f t="shared" si="7"/>
        <v>0</v>
      </c>
      <c r="DS48" s="55">
        <f t="shared" si="8"/>
        <v>0.12197706332637442</v>
      </c>
      <c r="DT48" s="55">
        <f t="shared" si="9"/>
        <v>2.11446292641669E-3</v>
      </c>
      <c r="DU48" s="55">
        <f t="shared" si="10"/>
        <v>0.99553349875930519</v>
      </c>
      <c r="DV48" s="56">
        <f t="shared" si="11"/>
        <v>5.5278174037089872E-3</v>
      </c>
      <c r="DW48" s="55">
        <f t="shared" si="21"/>
        <v>0</v>
      </c>
      <c r="DX48" s="55">
        <f t="shared" si="22"/>
        <v>0</v>
      </c>
      <c r="DY48" s="55">
        <f t="shared" si="23"/>
        <v>1.409001405478902E-4</v>
      </c>
      <c r="DZ48" s="58">
        <f t="shared" si="12"/>
        <v>3.441491498192529E-3</v>
      </c>
      <c r="EA48" s="56">
        <f t="shared" si="13"/>
        <v>5.929080202644911E-3</v>
      </c>
      <c r="EB48" s="56">
        <f t="shared" si="14"/>
        <v>0.4734943102969747</v>
      </c>
      <c r="EC48" s="59">
        <f t="shared" si="15"/>
        <v>0</v>
      </c>
      <c r="ED48" s="59">
        <f t="shared" si="16"/>
        <v>0</v>
      </c>
      <c r="EE48" s="60">
        <f t="shared" si="17"/>
        <v>1.4129780956832581</v>
      </c>
      <c r="EF48" s="60" t="str">
        <f t="shared" si="24"/>
        <v/>
      </c>
    </row>
    <row r="49" spans="1:136" ht="14" customHeight="1" x14ac:dyDescent="0.2">
      <c r="A49" s="108" t="s">
        <v>221</v>
      </c>
      <c r="B49" s="39" t="s">
        <v>128</v>
      </c>
      <c r="C49" s="40"/>
      <c r="D49" s="40"/>
      <c r="E49" s="40"/>
      <c r="F49" s="40"/>
      <c r="G49" s="40"/>
      <c r="H49" s="40"/>
      <c r="I49" s="40"/>
      <c r="J49" s="78" t="s">
        <v>144</v>
      </c>
      <c r="K49" s="41" t="s">
        <v>222</v>
      </c>
      <c r="L49" s="42" t="s">
        <v>223</v>
      </c>
      <c r="M49" s="43"/>
      <c r="N49" s="43"/>
      <c r="O49" s="42" t="s">
        <v>210</v>
      </c>
      <c r="P49" s="42" t="s">
        <v>673</v>
      </c>
      <c r="Q49" s="44">
        <v>40.840000000000003</v>
      </c>
      <c r="R49" s="44">
        <v>0.31</v>
      </c>
      <c r="S49" s="44">
        <v>7.47</v>
      </c>
      <c r="T49" s="44">
        <v>1.73</v>
      </c>
      <c r="U49" s="44">
        <v>3.1449073503228102</v>
      </c>
      <c r="V49" s="44">
        <v>5.06755682798451</v>
      </c>
      <c r="W49" s="44">
        <v>4.5597876338204602</v>
      </c>
      <c r="X49" s="44">
        <v>0.06</v>
      </c>
      <c r="Y49" s="44">
        <v>28.94</v>
      </c>
      <c r="Z49" s="44">
        <v>9.31</v>
      </c>
      <c r="AA49" s="45" t="s">
        <v>204</v>
      </c>
      <c r="AB49" s="45" t="s">
        <v>204</v>
      </c>
      <c r="AC49" s="45" t="s">
        <v>204</v>
      </c>
      <c r="AD49" s="46">
        <f t="shared" si="0"/>
        <v>0.16198925</v>
      </c>
      <c r="AE49" s="46">
        <f t="shared" si="1"/>
        <v>0.97087445000000006</v>
      </c>
      <c r="AF49" s="44">
        <v>7.85</v>
      </c>
      <c r="AG49" s="44">
        <f t="shared" ref="AG49:AG79" si="39">Q49+R49+S49+T49+U49+X49+Y49+Z49+AD49+AE49</f>
        <v>92.937771050322823</v>
      </c>
      <c r="AH49" s="47">
        <f>U49*100/AG49</f>
        <v>3.3838850607036224</v>
      </c>
      <c r="AI49" s="48">
        <f t="shared" si="2"/>
        <v>0.70861900097943187</v>
      </c>
      <c r="AJ49" s="49">
        <f>T49*100/AG49</f>
        <v>1.8614606100928119</v>
      </c>
      <c r="AK49" s="44">
        <f>Y49*100/AG49</f>
        <v>31.139115639356056</v>
      </c>
      <c r="AL49" s="105">
        <v>1273</v>
      </c>
      <c r="AM49" s="105">
        <v>6643</v>
      </c>
      <c r="AN49" s="105">
        <v>9</v>
      </c>
      <c r="AO49" s="105">
        <v>95</v>
      </c>
      <c r="AP49" s="105">
        <v>11</v>
      </c>
      <c r="AQ49" s="105">
        <v>26</v>
      </c>
      <c r="AR49" s="105">
        <v>60</v>
      </c>
      <c r="AS49" s="105">
        <v>425</v>
      </c>
      <c r="AT49" s="105">
        <v>1481</v>
      </c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109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7"/>
      <c r="BR49" s="27"/>
      <c r="BS49" s="27"/>
      <c r="BT49" s="26"/>
      <c r="BU49" s="26"/>
      <c r="BV49" s="26"/>
      <c r="BW49" s="26"/>
      <c r="BX49" s="26"/>
      <c r="BY49" s="26"/>
      <c r="BZ49" s="26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26"/>
      <c r="CS49" s="28"/>
      <c r="CT49" s="29"/>
      <c r="CU49" s="30"/>
      <c r="CV49" s="52"/>
      <c r="CW49" s="53"/>
      <c r="CX49" s="53"/>
      <c r="CY49" s="53"/>
      <c r="CZ49" s="53"/>
      <c r="DA49" s="53"/>
      <c r="DB49" s="105">
        <v>2.3E-2</v>
      </c>
      <c r="DC49" s="106">
        <f>DB49*(12/(12+2*16))</f>
        <v>6.2727272727272718E-3</v>
      </c>
      <c r="DD49" s="107">
        <f>DC49*10000</f>
        <v>62.72727272727272</v>
      </c>
      <c r="DE49" s="53"/>
      <c r="DF49" s="53"/>
      <c r="DG49" s="53"/>
      <c r="DH49" s="53"/>
      <c r="DI49" s="105">
        <v>620</v>
      </c>
      <c r="DJ49" s="53"/>
      <c r="DK49" s="53"/>
      <c r="DL49" s="44"/>
      <c r="DM49" s="53"/>
      <c r="DN49" s="55">
        <f t="shared" si="3"/>
        <v>0.67976031957390159</v>
      </c>
      <c r="DO49" s="55">
        <f t="shared" si="25"/>
        <v>3.8808212318477719E-3</v>
      </c>
      <c r="DP49" s="55">
        <f t="shared" si="5"/>
        <v>0.14652805021577089</v>
      </c>
      <c r="DQ49" s="55">
        <f t="shared" si="6"/>
        <v>2.4077940153096732E-2</v>
      </c>
      <c r="DR49" s="55">
        <f t="shared" si="7"/>
        <v>3.9387655461491769E-2</v>
      </c>
      <c r="DS49" s="55">
        <f t="shared" si="8"/>
        <v>6.3462597547953525E-2</v>
      </c>
      <c r="DT49" s="55">
        <f t="shared" si="9"/>
        <v>8.4578517056667607E-4</v>
      </c>
      <c r="DU49" s="55">
        <f t="shared" si="10"/>
        <v>0.71811414392059558</v>
      </c>
      <c r="DV49" s="56">
        <f t="shared" si="11"/>
        <v>0.16601283880171186</v>
      </c>
      <c r="DW49" s="55">
        <f t="shared" si="21"/>
        <v>0</v>
      </c>
      <c r="DX49" s="55">
        <f t="shared" si="22"/>
        <v>0</v>
      </c>
      <c r="DY49" s="55">
        <f t="shared" si="23"/>
        <v>0</v>
      </c>
      <c r="DZ49" s="58">
        <f t="shared" si="12"/>
        <v>2.1688211273262819E-3</v>
      </c>
      <c r="EA49" s="56">
        <f t="shared" si="13"/>
        <v>1.2775504309494045E-2</v>
      </c>
      <c r="EB49" s="56">
        <f t="shared" si="14"/>
        <v>0.43574798778795443</v>
      </c>
      <c r="EC49" s="59">
        <f t="shared" si="15"/>
        <v>5.2224854489445281E-4</v>
      </c>
      <c r="ED49" s="59">
        <f t="shared" si="16"/>
        <v>9.6693699313786649E-4</v>
      </c>
      <c r="EE49" s="60">
        <f t="shared" si="17"/>
        <v>1.4907288657152846</v>
      </c>
      <c r="EF49" s="60">
        <f t="shared" si="24"/>
        <v>0.62064360715348466</v>
      </c>
    </row>
    <row r="50" spans="1:136" ht="14" customHeight="1" x14ac:dyDescent="0.2">
      <c r="A50" s="108" t="s">
        <v>221</v>
      </c>
      <c r="B50" s="39" t="s">
        <v>128</v>
      </c>
      <c r="C50" s="40"/>
      <c r="D50" s="40"/>
      <c r="E50" s="40"/>
      <c r="F50" s="40"/>
      <c r="G50" s="40"/>
      <c r="H50" s="40"/>
      <c r="I50" s="40"/>
      <c r="J50" s="78" t="s">
        <v>144</v>
      </c>
      <c r="K50" s="41" t="s">
        <v>222</v>
      </c>
      <c r="L50" s="42" t="s">
        <v>223</v>
      </c>
      <c r="M50" s="43"/>
      <c r="N50" s="43"/>
      <c r="O50" s="42" t="s">
        <v>210</v>
      </c>
      <c r="P50" s="42" t="s">
        <v>673</v>
      </c>
      <c r="Q50" s="44">
        <v>40.840000000000003</v>
      </c>
      <c r="R50" s="44">
        <v>0.31</v>
      </c>
      <c r="S50" s="44">
        <v>7.47</v>
      </c>
      <c r="T50" s="44">
        <v>1.77</v>
      </c>
      <c r="U50" s="44">
        <v>3.1004530271398698</v>
      </c>
      <c r="V50" s="44">
        <v>5.06755682798451</v>
      </c>
      <c r="W50" s="44">
        <v>4.5597876338204602</v>
      </c>
      <c r="X50" s="44">
        <v>0.06</v>
      </c>
      <c r="Y50" s="44">
        <v>28.94</v>
      </c>
      <c r="Z50" s="44">
        <v>9.31</v>
      </c>
      <c r="AA50" s="45" t="s">
        <v>204</v>
      </c>
      <c r="AB50" s="45" t="s">
        <v>204</v>
      </c>
      <c r="AC50" s="45" t="s">
        <v>204</v>
      </c>
      <c r="AD50" s="46">
        <f t="shared" si="0"/>
        <v>0.16198925</v>
      </c>
      <c r="AE50" s="46">
        <f t="shared" si="1"/>
        <v>0.97072829999999999</v>
      </c>
      <c r="AF50" s="44">
        <v>7.85</v>
      </c>
      <c r="AG50" s="44">
        <f t="shared" si="39"/>
        <v>92.93317057713989</v>
      </c>
      <c r="AH50" s="47">
        <f>U50*100/AG50</f>
        <v>3.3362178519093084</v>
      </c>
      <c r="AI50" s="48">
        <f t="shared" si="2"/>
        <v>0.70861900097943187</v>
      </c>
      <c r="AJ50" s="49">
        <f>T50*100/AG50</f>
        <v>1.904594440292767</v>
      </c>
      <c r="AK50" s="44">
        <f>Y50*100/AG50</f>
        <v>31.140657119815074</v>
      </c>
      <c r="AL50" s="105">
        <v>1273</v>
      </c>
      <c r="AM50" s="105">
        <v>6642</v>
      </c>
      <c r="AN50" s="105">
        <v>9</v>
      </c>
      <c r="AO50" s="105">
        <v>95</v>
      </c>
      <c r="AP50" s="105">
        <v>11</v>
      </c>
      <c r="AQ50" s="105">
        <v>26</v>
      </c>
      <c r="AR50" s="105">
        <v>60</v>
      </c>
      <c r="AS50" s="105">
        <v>425</v>
      </c>
      <c r="AT50" s="105">
        <v>1481</v>
      </c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109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7"/>
      <c r="BR50" s="27"/>
      <c r="BS50" s="27"/>
      <c r="BT50" s="26"/>
      <c r="BU50" s="26"/>
      <c r="BV50" s="26"/>
      <c r="BW50" s="26"/>
      <c r="BX50" s="26"/>
      <c r="BY50" s="26"/>
      <c r="BZ50" s="26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26"/>
      <c r="CS50" s="28"/>
      <c r="CT50" s="29"/>
      <c r="CU50" s="30"/>
      <c r="CV50" s="52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53"/>
      <c r="DL50" s="44"/>
      <c r="DM50" s="53"/>
      <c r="DN50" s="55">
        <f t="shared" si="3"/>
        <v>0.67976031957390159</v>
      </c>
      <c r="DO50" s="55">
        <f t="shared" si="25"/>
        <v>3.8808212318477719E-3</v>
      </c>
      <c r="DP50" s="55">
        <f t="shared" si="5"/>
        <v>0.14652805021577089</v>
      </c>
      <c r="DQ50" s="55">
        <f t="shared" si="6"/>
        <v>2.4634655532359082E-2</v>
      </c>
      <c r="DR50" s="55">
        <f t="shared" si="7"/>
        <v>3.8830897703549E-2</v>
      </c>
      <c r="DS50" s="55">
        <f t="shared" si="8"/>
        <v>6.3462597547953525E-2</v>
      </c>
      <c r="DT50" s="55">
        <f t="shared" si="9"/>
        <v>8.4578517056667607E-4</v>
      </c>
      <c r="DU50" s="55">
        <f t="shared" si="10"/>
        <v>0.71811414392059558</v>
      </c>
      <c r="DV50" s="56">
        <f t="shared" si="11"/>
        <v>0.16601283880171186</v>
      </c>
      <c r="DW50" s="55">
        <f t="shared" si="21"/>
        <v>0</v>
      </c>
      <c r="DX50" s="55">
        <f t="shared" si="22"/>
        <v>0</v>
      </c>
      <c r="DY50" s="55">
        <f t="shared" si="23"/>
        <v>0</v>
      </c>
      <c r="DZ50" s="58">
        <f t="shared" si="12"/>
        <v>2.1688211273262819E-3</v>
      </c>
      <c r="EA50" s="56">
        <f t="shared" si="13"/>
        <v>1.2773581156655042E-2</v>
      </c>
      <c r="EB50" s="56">
        <f t="shared" si="14"/>
        <v>0.43574798778795443</v>
      </c>
      <c r="EC50" s="59">
        <f t="shared" si="15"/>
        <v>0</v>
      </c>
      <c r="ED50" s="59">
        <f t="shared" si="16"/>
        <v>0</v>
      </c>
      <c r="EE50" s="60">
        <f t="shared" si="17"/>
        <v>1.491034343534702</v>
      </c>
      <c r="EF50" s="60">
        <f t="shared" si="24"/>
        <v>0.61187060101357571</v>
      </c>
    </row>
    <row r="51" spans="1:136" ht="14" customHeight="1" x14ac:dyDescent="0.2">
      <c r="A51" s="38" t="s">
        <v>224</v>
      </c>
      <c r="B51" s="39" t="s">
        <v>128</v>
      </c>
      <c r="C51" s="40"/>
      <c r="D51" s="40"/>
      <c r="E51" s="40"/>
      <c r="F51" s="40"/>
      <c r="G51" s="40"/>
      <c r="H51" s="40"/>
      <c r="I51" s="40"/>
      <c r="J51" s="78" t="s">
        <v>134</v>
      </c>
      <c r="K51" s="42" t="s">
        <v>135</v>
      </c>
      <c r="L51" s="43"/>
      <c r="M51" s="43"/>
      <c r="N51" s="42" t="s">
        <v>225</v>
      </c>
      <c r="O51" s="43"/>
      <c r="P51" s="42" t="s">
        <v>226</v>
      </c>
      <c r="Q51" s="44">
        <v>42.68</v>
      </c>
      <c r="R51" s="44">
        <v>0.37</v>
      </c>
      <c r="S51" s="44">
        <v>3.7</v>
      </c>
      <c r="T51" s="44">
        <v>5.37</v>
      </c>
      <c r="U51" s="44">
        <f t="shared" ref="U51:U79" si="40">V51-T51*1.11111</f>
        <v>3.0733392999999989</v>
      </c>
      <c r="V51" s="44">
        <v>9.0399999999999991</v>
      </c>
      <c r="W51" s="44">
        <f t="shared" ref="W51:W80" si="41">0.8998*V51</f>
        <v>8.1341919999999988</v>
      </c>
      <c r="X51" s="44">
        <v>0.09</v>
      </c>
      <c r="Y51" s="44">
        <v>37.799999999999997</v>
      </c>
      <c r="Z51" s="44">
        <v>0.09</v>
      </c>
      <c r="AA51" s="45" t="s">
        <v>227</v>
      </c>
      <c r="AB51" s="44">
        <v>0.01</v>
      </c>
      <c r="AC51" s="44">
        <v>0.04</v>
      </c>
      <c r="AD51" s="46">
        <f t="shared" si="0"/>
        <v>0.2206515</v>
      </c>
      <c r="AE51" s="46">
        <f t="shared" si="1"/>
        <v>0.35865210000000003</v>
      </c>
      <c r="AF51" s="44">
        <v>6.14</v>
      </c>
      <c r="AG51" s="44">
        <f t="shared" si="39"/>
        <v>93.752642900000012</v>
      </c>
      <c r="AH51" s="47"/>
      <c r="AI51" s="48">
        <f t="shared" si="2"/>
        <v>0.88566073102155574</v>
      </c>
      <c r="AJ51" s="49"/>
      <c r="AK51" s="44"/>
      <c r="AL51" s="50">
        <v>1734</v>
      </c>
      <c r="AM51" s="50">
        <v>2454</v>
      </c>
      <c r="AN51" s="50"/>
      <c r="AO51" s="50">
        <v>74</v>
      </c>
      <c r="AP51" s="50"/>
      <c r="AQ51" s="50">
        <v>9</v>
      </c>
      <c r="AR51" s="50">
        <v>83</v>
      </c>
      <c r="AS51" s="50"/>
      <c r="AT51" s="50"/>
      <c r="AU51" s="50"/>
      <c r="AV51" s="50"/>
      <c r="AW51" s="50"/>
      <c r="AX51" s="50"/>
      <c r="AY51" s="50">
        <v>66</v>
      </c>
      <c r="AZ51" s="50"/>
      <c r="BA51" s="50"/>
      <c r="BB51" s="50"/>
      <c r="BC51" s="50"/>
      <c r="BD51" s="50"/>
      <c r="BE51" s="50"/>
      <c r="BF51" s="51"/>
      <c r="BG51" s="26"/>
      <c r="BH51" s="26"/>
      <c r="BI51" s="26"/>
      <c r="BJ51" s="26"/>
      <c r="BK51" s="26">
        <v>2.08145658775141</v>
      </c>
      <c r="BL51" s="26">
        <v>3.7975578140963598E-2</v>
      </c>
      <c r="BM51" s="26"/>
      <c r="BN51" s="26"/>
      <c r="BO51" s="26"/>
      <c r="BP51" s="26"/>
      <c r="BQ51" s="27"/>
      <c r="BR51" s="27"/>
      <c r="BS51" s="27"/>
      <c r="BT51" s="26">
        <v>0.258704061900559</v>
      </c>
      <c r="BU51" s="26"/>
      <c r="BV51" s="26"/>
      <c r="BW51" s="26">
        <v>0.107236433136536</v>
      </c>
      <c r="BX51" s="26">
        <v>4.0017682746839602</v>
      </c>
      <c r="BY51" s="26">
        <v>1.19918580173678</v>
      </c>
      <c r="BZ51" s="26">
        <v>3.05534915209088</v>
      </c>
      <c r="CA51" s="26">
        <v>2.5947448673300499</v>
      </c>
      <c r="CB51" s="26">
        <v>8.5968206351039606E-2</v>
      </c>
      <c r="CC51" s="26">
        <v>0.41749709291222598</v>
      </c>
      <c r="CD51" s="26">
        <v>0.38995430719101398</v>
      </c>
      <c r="CE51" s="26">
        <v>8.6170432591035406E-2</v>
      </c>
      <c r="CF51" s="26">
        <v>0.16492898405189599</v>
      </c>
      <c r="CG51" s="26">
        <v>0.450317192564267</v>
      </c>
      <c r="CH51" s="26">
        <v>6.1692073402158799E-2</v>
      </c>
      <c r="CI51" s="26">
        <v>0.28519058958150401</v>
      </c>
      <c r="CJ51" s="26">
        <v>9.9550691583508696E-2</v>
      </c>
      <c r="CK51" s="26">
        <v>1.6936655437917801E-2</v>
      </c>
      <c r="CL51" s="26">
        <v>0.11782261682748001</v>
      </c>
      <c r="CM51" s="26">
        <v>2.1982819968064199E-2</v>
      </c>
      <c r="CN51" s="26">
        <v>0.16733345180449899</v>
      </c>
      <c r="CO51" s="26">
        <v>3.8002099660656798E-2</v>
      </c>
      <c r="CP51" s="26">
        <v>0.186155710899326</v>
      </c>
      <c r="CQ51" s="26">
        <v>3.7035302293977397E-2</v>
      </c>
      <c r="CR51" s="26">
        <v>0.281216901667668</v>
      </c>
      <c r="CS51" s="28">
        <v>5.3423486496566301E-2</v>
      </c>
      <c r="CT51" s="29">
        <f t="shared" si="19"/>
        <v>0.47809567441631912</v>
      </c>
      <c r="CU51" s="30">
        <f t="shared" si="20"/>
        <v>0.37942683074908762</v>
      </c>
      <c r="CV51" s="52"/>
      <c r="CW51" s="113"/>
      <c r="CX51" s="50"/>
      <c r="CY51" s="114"/>
      <c r="CZ51" s="114"/>
      <c r="DA51" s="115"/>
      <c r="DB51" s="115"/>
      <c r="DC51" s="106"/>
      <c r="DD51" s="107"/>
      <c r="DE51" s="50"/>
      <c r="DF51" s="50"/>
      <c r="DG51" s="50"/>
      <c r="DH51" s="50"/>
      <c r="DI51" s="50"/>
      <c r="DJ51" s="44"/>
      <c r="DK51" s="53"/>
      <c r="DL51" s="44"/>
      <c r="DM51" s="53"/>
      <c r="DN51" s="55">
        <f t="shared" si="3"/>
        <v>0.71038615179760323</v>
      </c>
      <c r="DO51" s="55">
        <f t="shared" si="25"/>
        <v>4.6319479218828244E-3</v>
      </c>
      <c r="DP51" s="55">
        <f t="shared" si="5"/>
        <v>7.2577481365241281E-2</v>
      </c>
      <c r="DQ51" s="55">
        <f t="shared" si="6"/>
        <v>7.4739039665970786E-2</v>
      </c>
      <c r="DR51" s="55">
        <f t="shared" si="7"/>
        <v>3.8491318178971744E-2</v>
      </c>
      <c r="DS51" s="55">
        <f t="shared" si="8"/>
        <v>0.11321074460681975</v>
      </c>
      <c r="DT51" s="55">
        <f t="shared" si="9"/>
        <v>1.268677755850014E-3</v>
      </c>
      <c r="DU51" s="55">
        <f t="shared" si="10"/>
        <v>0.93796526054590568</v>
      </c>
      <c r="DV51" s="56">
        <f t="shared" si="11"/>
        <v>1.6048502139800285E-3</v>
      </c>
      <c r="DW51" s="55">
        <f t="shared" si="21"/>
        <v>0</v>
      </c>
      <c r="DX51" s="55">
        <f t="shared" si="22"/>
        <v>2.1231422505307856E-4</v>
      </c>
      <c r="DY51" s="55">
        <f t="shared" si="23"/>
        <v>5.6360056219156081E-4</v>
      </c>
      <c r="DZ51" s="58">
        <f t="shared" si="12"/>
        <v>2.9542308207256662E-3</v>
      </c>
      <c r="EA51" s="56">
        <f t="shared" si="13"/>
        <v>4.7194170669122969E-3</v>
      </c>
      <c r="EB51" s="56">
        <f t="shared" si="14"/>
        <v>0.34082708853732996</v>
      </c>
      <c r="EC51" s="59">
        <f t="shared" si="15"/>
        <v>0</v>
      </c>
      <c r="ED51" s="59">
        <f t="shared" si="16"/>
        <v>0</v>
      </c>
      <c r="EE51" s="60">
        <f t="shared" si="17"/>
        <v>1.4712558709373562</v>
      </c>
      <c r="EF51" s="60">
        <f t="shared" si="24"/>
        <v>0.33999704102867501</v>
      </c>
    </row>
    <row r="52" spans="1:136" ht="14" customHeight="1" x14ac:dyDescent="0.2">
      <c r="A52" s="38" t="s">
        <v>228</v>
      </c>
      <c r="B52" s="39" t="s">
        <v>128</v>
      </c>
      <c r="C52" s="40"/>
      <c r="D52" s="40"/>
      <c r="E52" s="40"/>
      <c r="F52" s="40"/>
      <c r="G52" s="40"/>
      <c r="H52" s="40"/>
      <c r="I52" s="40"/>
      <c r="J52" s="78" t="s">
        <v>134</v>
      </c>
      <c r="K52" s="42" t="s">
        <v>135</v>
      </c>
      <c r="L52" s="43"/>
      <c r="M52" s="43"/>
      <c r="N52" s="42" t="s">
        <v>229</v>
      </c>
      <c r="O52" s="43"/>
      <c r="P52" s="42" t="s">
        <v>226</v>
      </c>
      <c r="Q52" s="44">
        <v>44.11</v>
      </c>
      <c r="R52" s="44">
        <v>0.13</v>
      </c>
      <c r="S52" s="44">
        <v>1.91</v>
      </c>
      <c r="T52" s="44">
        <v>5.81</v>
      </c>
      <c r="U52" s="44">
        <f t="shared" si="40"/>
        <v>3.0844508999999993</v>
      </c>
      <c r="V52" s="44">
        <v>9.5399999999999991</v>
      </c>
      <c r="W52" s="44">
        <f t="shared" si="41"/>
        <v>8.5840920000000001</v>
      </c>
      <c r="X52" s="44">
        <v>0.12</v>
      </c>
      <c r="Y52" s="44">
        <v>39.21</v>
      </c>
      <c r="Z52" s="44">
        <v>0.08</v>
      </c>
      <c r="AA52" s="45" t="s">
        <v>227</v>
      </c>
      <c r="AB52" s="44">
        <v>0.01</v>
      </c>
      <c r="AC52" s="44">
        <v>0.03</v>
      </c>
      <c r="AD52" s="46">
        <f t="shared" si="0"/>
        <v>0.25768124999999997</v>
      </c>
      <c r="AE52" s="46">
        <f t="shared" si="1"/>
        <v>0.32986055000000003</v>
      </c>
      <c r="AF52" s="44">
        <v>4.95</v>
      </c>
      <c r="AG52" s="44">
        <f t="shared" si="39"/>
        <v>95.041992700000009</v>
      </c>
      <c r="AH52" s="47"/>
      <c r="AI52" s="48">
        <f t="shared" si="2"/>
        <v>0.88891407844026304</v>
      </c>
      <c r="AJ52" s="49"/>
      <c r="AK52" s="44"/>
      <c r="AL52" s="50">
        <v>2025</v>
      </c>
      <c r="AM52" s="50">
        <v>2257</v>
      </c>
      <c r="AN52" s="50"/>
      <c r="AO52" s="50">
        <v>67</v>
      </c>
      <c r="AP52" s="50"/>
      <c r="AQ52" s="50">
        <v>11</v>
      </c>
      <c r="AR52" s="50">
        <v>99</v>
      </c>
      <c r="AS52" s="50"/>
      <c r="AT52" s="50"/>
      <c r="AU52" s="50"/>
      <c r="AV52" s="50"/>
      <c r="AW52" s="50"/>
      <c r="AX52" s="50"/>
      <c r="AY52" s="50">
        <v>77</v>
      </c>
      <c r="AZ52" s="50"/>
      <c r="BA52" s="50"/>
      <c r="BB52" s="50"/>
      <c r="BC52" s="50"/>
      <c r="BD52" s="50"/>
      <c r="BE52" s="50"/>
      <c r="BF52" s="51"/>
      <c r="BG52" s="26"/>
      <c r="BH52" s="26"/>
      <c r="BI52" s="26"/>
      <c r="BJ52" s="26"/>
      <c r="BK52" s="26">
        <v>1.19112653144523</v>
      </c>
      <c r="BL52" s="26">
        <v>2.0829724674290801E-2</v>
      </c>
      <c r="BM52" s="26"/>
      <c r="BN52" s="26"/>
      <c r="BO52" s="26"/>
      <c r="BP52" s="26"/>
      <c r="BQ52" s="27"/>
      <c r="BR52" s="27"/>
      <c r="BS52" s="27"/>
      <c r="BT52" s="26">
        <v>0.21545489779011601</v>
      </c>
      <c r="BU52" s="26"/>
      <c r="BV52" s="26"/>
      <c r="BW52" s="26">
        <v>7.5448295770129695E-2</v>
      </c>
      <c r="BX52" s="26">
        <v>3.6600987173072701</v>
      </c>
      <c r="BY52" s="26">
        <v>0.93549414312439805</v>
      </c>
      <c r="BZ52" s="26">
        <v>0.84484436209295399</v>
      </c>
      <c r="CA52" s="26">
        <v>0.66262735194811995</v>
      </c>
      <c r="CB52" s="26">
        <v>3.38758646752019E-2</v>
      </c>
      <c r="CC52" s="26">
        <v>5.3342975115319997E-2</v>
      </c>
      <c r="CD52" s="26">
        <v>0.187115647042331</v>
      </c>
      <c r="CE52" s="26">
        <v>5.9700260551235798E-2</v>
      </c>
      <c r="CF52" s="26">
        <v>0.119072054854948</v>
      </c>
      <c r="CG52" s="26">
        <v>0.29725761303513898</v>
      </c>
      <c r="CH52" s="26">
        <v>3.9191428198640597E-2</v>
      </c>
      <c r="CI52" s="26">
        <v>0.18055062837968</v>
      </c>
      <c r="CJ52" s="26">
        <v>5.2342431107578302E-2</v>
      </c>
      <c r="CK52" s="26">
        <v>7.9191536192278998E-3</v>
      </c>
      <c r="CL52" s="26">
        <v>7.1276921057335907E-2</v>
      </c>
      <c r="CM52" s="26">
        <v>1.28593435384149E-2</v>
      </c>
      <c r="CN52" s="26">
        <v>0.10867844764925</v>
      </c>
      <c r="CO52" s="26">
        <v>3.04566721897589E-2</v>
      </c>
      <c r="CP52" s="26">
        <v>0.15989839456341401</v>
      </c>
      <c r="CQ52" s="26">
        <v>3.7037369597399103E-2</v>
      </c>
      <c r="CR52" s="26">
        <v>0.32798929800475102</v>
      </c>
      <c r="CS52" s="28">
        <v>6.2572752418101604E-2</v>
      </c>
      <c r="CT52" s="29">
        <f t="shared" si="19"/>
        <v>0.39637019648306016</v>
      </c>
      <c r="CU52" s="30">
        <f t="shared" si="20"/>
        <v>0.2338771922208478</v>
      </c>
      <c r="CV52" s="52"/>
      <c r="CW52" s="113"/>
      <c r="CX52" s="50"/>
      <c r="CY52" s="114"/>
      <c r="CZ52" s="114"/>
      <c r="DA52" s="115"/>
      <c r="DB52" s="115"/>
      <c r="DC52" s="106"/>
      <c r="DD52" s="107"/>
      <c r="DE52" s="50"/>
      <c r="DF52" s="50"/>
      <c r="DG52" s="50"/>
      <c r="DH52" s="50"/>
      <c r="DI52" s="50"/>
      <c r="DJ52" s="44"/>
      <c r="DK52" s="53"/>
      <c r="DL52" s="44"/>
      <c r="DM52" s="53"/>
      <c r="DN52" s="55">
        <f t="shared" si="3"/>
        <v>0.73418774966711053</v>
      </c>
      <c r="DO52" s="55">
        <f t="shared" si="25"/>
        <v>1.627441161742614E-3</v>
      </c>
      <c r="DP52" s="55">
        <f t="shared" si="5"/>
        <v>3.7465672812867792E-2</v>
      </c>
      <c r="DQ52" s="55">
        <f t="shared" si="6"/>
        <v>8.0862908837856642E-2</v>
      </c>
      <c r="DR52" s="55">
        <f t="shared" si="7"/>
        <v>3.8630482810445232E-2</v>
      </c>
      <c r="DS52" s="55">
        <f t="shared" si="8"/>
        <v>0.11947240083507307</v>
      </c>
      <c r="DT52" s="55">
        <f t="shared" si="9"/>
        <v>1.6915703411333521E-3</v>
      </c>
      <c r="DU52" s="55">
        <f t="shared" si="10"/>
        <v>0.97295285359801498</v>
      </c>
      <c r="DV52" s="56">
        <f t="shared" si="11"/>
        <v>1.4265335235378032E-3</v>
      </c>
      <c r="DW52" s="55">
        <f t="shared" si="21"/>
        <v>0</v>
      </c>
      <c r="DX52" s="55">
        <f t="shared" si="22"/>
        <v>2.1231422505307856E-4</v>
      </c>
      <c r="DY52" s="55">
        <f t="shared" si="23"/>
        <v>4.2270042164367058E-4</v>
      </c>
      <c r="DZ52" s="58">
        <f t="shared" si="12"/>
        <v>3.4500100415048866E-3</v>
      </c>
      <c r="EA52" s="56">
        <f t="shared" si="13"/>
        <v>4.3405559576287917E-3</v>
      </c>
      <c r="EB52" s="56">
        <f t="shared" si="14"/>
        <v>0.27477102414654453</v>
      </c>
      <c r="EC52" s="59">
        <f t="shared" si="15"/>
        <v>0</v>
      </c>
      <c r="ED52" s="59">
        <f t="shared" si="16"/>
        <v>0</v>
      </c>
      <c r="EE52" s="60">
        <f t="shared" si="17"/>
        <v>1.4562665264375723</v>
      </c>
      <c r="EF52" s="60">
        <f t="shared" si="24"/>
        <v>0.32334231622057286</v>
      </c>
    </row>
    <row r="53" spans="1:136" ht="14" customHeight="1" x14ac:dyDescent="0.2">
      <c r="A53" s="38" t="s">
        <v>230</v>
      </c>
      <c r="B53" s="39" t="s">
        <v>128</v>
      </c>
      <c r="C53" s="40"/>
      <c r="D53" s="40"/>
      <c r="E53" s="40"/>
      <c r="F53" s="40"/>
      <c r="G53" s="40"/>
      <c r="H53" s="40"/>
      <c r="I53" s="40"/>
      <c r="J53" s="78" t="s">
        <v>134</v>
      </c>
      <c r="K53" s="42" t="s">
        <v>135</v>
      </c>
      <c r="L53" s="43"/>
      <c r="M53" s="43"/>
      <c r="N53" s="42" t="s">
        <v>225</v>
      </c>
      <c r="O53" s="43"/>
      <c r="P53" s="42" t="s">
        <v>226</v>
      </c>
      <c r="Q53" s="44">
        <v>41.12</v>
      </c>
      <c r="R53" s="44">
        <v>0.22</v>
      </c>
      <c r="S53" s="44">
        <v>1.95</v>
      </c>
      <c r="T53" s="44">
        <v>1.8</v>
      </c>
      <c r="U53" s="44">
        <f t="shared" si="40"/>
        <v>6.1500020000000006</v>
      </c>
      <c r="V53" s="44">
        <v>8.15</v>
      </c>
      <c r="W53" s="44">
        <f t="shared" si="41"/>
        <v>7.3333700000000004</v>
      </c>
      <c r="X53" s="44">
        <v>0.12</v>
      </c>
      <c r="Y53" s="44">
        <v>35.39</v>
      </c>
      <c r="Z53" s="44">
        <v>0.27</v>
      </c>
      <c r="AA53" s="45" t="s">
        <v>227</v>
      </c>
      <c r="AB53" s="44">
        <v>0.01</v>
      </c>
      <c r="AC53" s="44">
        <v>0.02</v>
      </c>
      <c r="AD53" s="46">
        <f t="shared" si="0"/>
        <v>0</v>
      </c>
      <c r="AE53" s="46">
        <f t="shared" si="1"/>
        <v>0</v>
      </c>
      <c r="AF53" s="44">
        <v>13.83</v>
      </c>
      <c r="AG53" s="44">
        <f t="shared" si="39"/>
        <v>87.020001999999991</v>
      </c>
      <c r="AH53" s="47"/>
      <c r="AI53" s="48">
        <f t="shared" si="2"/>
        <v>0.8606517509727627</v>
      </c>
      <c r="AJ53" s="49"/>
      <c r="AK53" s="44"/>
      <c r="AL53" s="45" t="s">
        <v>231</v>
      </c>
      <c r="AM53" s="45" t="s">
        <v>231</v>
      </c>
      <c r="AN53" s="50"/>
      <c r="AO53" s="45" t="s">
        <v>231</v>
      </c>
      <c r="AP53" s="50"/>
      <c r="AQ53" s="45" t="s">
        <v>231</v>
      </c>
      <c r="AR53" s="45" t="s">
        <v>231</v>
      </c>
      <c r="AS53" s="50"/>
      <c r="AT53" s="50"/>
      <c r="AU53" s="50"/>
      <c r="AV53" s="50"/>
      <c r="AW53" s="50"/>
      <c r="AX53" s="50"/>
      <c r="AY53" s="45" t="s">
        <v>231</v>
      </c>
      <c r="AZ53" s="50"/>
      <c r="BA53" s="50"/>
      <c r="BB53" s="50"/>
      <c r="BC53" s="50"/>
      <c r="BD53" s="50"/>
      <c r="BE53" s="50"/>
      <c r="BF53" s="51"/>
      <c r="BG53" s="26"/>
      <c r="BH53" s="26"/>
      <c r="BI53" s="26"/>
      <c r="BJ53" s="26"/>
      <c r="BK53" s="26">
        <v>2.9794881681813101</v>
      </c>
      <c r="BL53" s="26">
        <v>1.3733358483398199E-2</v>
      </c>
      <c r="BM53" s="26"/>
      <c r="BN53" s="26"/>
      <c r="BO53" s="26"/>
      <c r="BP53" s="26"/>
      <c r="BQ53" s="27"/>
      <c r="BR53" s="27"/>
      <c r="BS53" s="27"/>
      <c r="BT53" s="26">
        <v>0.24178731570012099</v>
      </c>
      <c r="BU53" s="26"/>
      <c r="BV53" s="26"/>
      <c r="BW53" s="26">
        <v>4.3736316908873002E-2</v>
      </c>
      <c r="BX53" s="26">
        <v>1.95754301239544</v>
      </c>
      <c r="BY53" s="26">
        <v>0.58621056587881804</v>
      </c>
      <c r="BZ53" s="26">
        <v>0.24201924034862199</v>
      </c>
      <c r="CA53" s="26">
        <v>1.08138401420549</v>
      </c>
      <c r="CB53" s="26">
        <v>9.5336935365763608E-3</v>
      </c>
      <c r="CC53" s="26">
        <v>0.119999437838668</v>
      </c>
      <c r="CD53" s="26">
        <v>0.13012858614543399</v>
      </c>
      <c r="CE53" s="26">
        <v>4.8674693260934501E-2</v>
      </c>
      <c r="CF53" s="26">
        <v>9.6941150430752507E-2</v>
      </c>
      <c r="CG53" s="26">
        <v>0.17535999437962099</v>
      </c>
      <c r="CH53" s="26">
        <v>2.5861852255246901E-2</v>
      </c>
      <c r="CI53" s="26">
        <v>0.119148371776024</v>
      </c>
      <c r="CJ53" s="26">
        <v>3.2426759472159297E-2</v>
      </c>
      <c r="CK53" s="26">
        <v>9.1480568255876502E-3</v>
      </c>
      <c r="CL53" s="26">
        <v>5.0850227130794803E-2</v>
      </c>
      <c r="CM53" s="26">
        <v>9.7958727911945497E-3</v>
      </c>
      <c r="CN53" s="26">
        <v>8.1420450504853401E-2</v>
      </c>
      <c r="CO53" s="26">
        <v>2.04671545567407E-2</v>
      </c>
      <c r="CP53" s="26">
        <v>8.2954804883030794E-2</v>
      </c>
      <c r="CQ53" s="26">
        <v>1.50060755077126E-2</v>
      </c>
      <c r="CR53" s="26">
        <v>0.12945104450085701</v>
      </c>
      <c r="CS53" s="28">
        <v>2.7471990754320399E-2</v>
      </c>
      <c r="CT53" s="29">
        <f t="shared" si="19"/>
        <v>0.68873834866404693</v>
      </c>
      <c r="CU53" s="30">
        <f t="shared" si="20"/>
        <v>0.43369190852884398</v>
      </c>
      <c r="CV53" s="52"/>
      <c r="CW53" s="113"/>
      <c r="CX53" s="50"/>
      <c r="CY53" s="114"/>
      <c r="CZ53" s="114"/>
      <c r="DA53" s="115"/>
      <c r="DB53" s="115"/>
      <c r="DC53" s="106"/>
      <c r="DD53" s="107"/>
      <c r="DE53" s="50"/>
      <c r="DF53" s="50"/>
      <c r="DG53" s="50"/>
      <c r="DH53" s="50"/>
      <c r="DI53" s="50"/>
      <c r="DJ53" s="44"/>
      <c r="DK53" s="53"/>
      <c r="DL53" s="44"/>
      <c r="DM53" s="53"/>
      <c r="DN53" s="55">
        <f t="shared" si="3"/>
        <v>0.68442077230359522</v>
      </c>
      <c r="DO53" s="55">
        <f t="shared" si="25"/>
        <v>2.7541311967951929E-3</v>
      </c>
      <c r="DP53" s="55">
        <f t="shared" si="5"/>
        <v>3.8250294233032563E-2</v>
      </c>
      <c r="DQ53" s="55">
        <f t="shared" si="6"/>
        <v>2.5052192066805846E-2</v>
      </c>
      <c r="DR53" s="55">
        <f t="shared" si="7"/>
        <v>7.7024259502786657E-2</v>
      </c>
      <c r="DS53" s="55">
        <f t="shared" si="8"/>
        <v>0.10206499652052889</v>
      </c>
      <c r="DT53" s="55">
        <f t="shared" si="9"/>
        <v>1.6915703411333521E-3</v>
      </c>
      <c r="DU53" s="55">
        <f t="shared" si="10"/>
        <v>0.87816377171215887</v>
      </c>
      <c r="DV53" s="56">
        <f t="shared" si="11"/>
        <v>4.8145506419400861E-3</v>
      </c>
      <c r="DW53" s="55">
        <f t="shared" si="21"/>
        <v>0</v>
      </c>
      <c r="DX53" s="55">
        <f t="shared" si="22"/>
        <v>2.1231422505307856E-4</v>
      </c>
      <c r="DY53" s="55">
        <f>IF(ISNUMBER(AC53)=FALSE,0,AC53/141.9445*2)</f>
        <v>2.8180028109578041E-4</v>
      </c>
      <c r="DZ53" s="58">
        <f>IF(ISNUMBER(AD53)=FALSE,0,AD53/74.69)</f>
        <v>0</v>
      </c>
      <c r="EA53" s="56">
        <f>IF(ISNUMBER(AE53)=FALSE,0,2*AE53/151.99)</f>
        <v>0</v>
      </c>
      <c r="EB53" s="56">
        <f t="shared" si="14"/>
        <v>0.76769358867610327</v>
      </c>
      <c r="EC53" s="59">
        <f t="shared" si="15"/>
        <v>0</v>
      </c>
      <c r="ED53" s="59">
        <f t="shared" si="16"/>
        <v>0</v>
      </c>
      <c r="EE53" s="60">
        <f t="shared" si="17"/>
        <v>1.6087387391539638</v>
      </c>
      <c r="EF53" s="60">
        <f t="shared" si="24"/>
        <v>0.75465891469750213</v>
      </c>
    </row>
    <row r="54" spans="1:136" ht="14" customHeight="1" x14ac:dyDescent="0.2">
      <c r="A54" s="38" t="s">
        <v>232</v>
      </c>
      <c r="B54" s="39" t="s">
        <v>128</v>
      </c>
      <c r="C54" s="40"/>
      <c r="D54" s="40"/>
      <c r="E54" s="40"/>
      <c r="F54" s="40"/>
      <c r="G54" s="40"/>
      <c r="H54" s="40"/>
      <c r="I54" s="40"/>
      <c r="J54" s="78" t="s">
        <v>134</v>
      </c>
      <c r="K54" s="42" t="s">
        <v>135</v>
      </c>
      <c r="L54" s="43"/>
      <c r="M54" s="43"/>
      <c r="N54" s="42" t="s">
        <v>229</v>
      </c>
      <c r="O54" s="43"/>
      <c r="P54" s="42" t="s">
        <v>226</v>
      </c>
      <c r="Q54" s="44">
        <v>42.1</v>
      </c>
      <c r="R54" s="44">
        <v>0.11</v>
      </c>
      <c r="S54" s="44">
        <v>1.93</v>
      </c>
      <c r="T54" s="44">
        <v>3.09</v>
      </c>
      <c r="U54" s="44">
        <f t="shared" si="40"/>
        <v>3.9666701000000004</v>
      </c>
      <c r="V54" s="44">
        <v>7.4</v>
      </c>
      <c r="W54" s="44">
        <f t="shared" si="41"/>
        <v>6.6585200000000002</v>
      </c>
      <c r="X54" s="44">
        <v>0.11</v>
      </c>
      <c r="Y54" s="44">
        <v>37.94</v>
      </c>
      <c r="Z54" s="44">
        <v>0.1</v>
      </c>
      <c r="AA54" s="45" t="s">
        <v>227</v>
      </c>
      <c r="AB54" s="44">
        <v>0.01</v>
      </c>
      <c r="AC54" s="45" t="s">
        <v>227</v>
      </c>
      <c r="AD54" s="46">
        <f t="shared" si="0"/>
        <v>0.28822124999999998</v>
      </c>
      <c r="AE54" s="46">
        <f t="shared" si="1"/>
        <v>0.33541424999999997</v>
      </c>
      <c r="AF54" s="44">
        <v>11</v>
      </c>
      <c r="AG54" s="44">
        <f t="shared" si="39"/>
        <v>89.970305600000003</v>
      </c>
      <c r="AH54" s="47"/>
      <c r="AI54" s="48">
        <f t="shared" si="2"/>
        <v>0.90118764845605692</v>
      </c>
      <c r="AJ54" s="49"/>
      <c r="AK54" s="44"/>
      <c r="AL54" s="50">
        <v>2265</v>
      </c>
      <c r="AM54" s="50">
        <v>2295</v>
      </c>
      <c r="AN54" s="50"/>
      <c r="AO54" s="50">
        <v>44</v>
      </c>
      <c r="AP54" s="50"/>
      <c r="AQ54" s="50">
        <v>2</v>
      </c>
      <c r="AR54" s="50">
        <v>103</v>
      </c>
      <c r="AS54" s="50"/>
      <c r="AT54" s="50"/>
      <c r="AU54" s="50"/>
      <c r="AV54" s="50"/>
      <c r="AW54" s="50"/>
      <c r="AX54" s="50"/>
      <c r="AY54" s="50">
        <v>69</v>
      </c>
      <c r="AZ54" s="50"/>
      <c r="BA54" s="50"/>
      <c r="BB54" s="50"/>
      <c r="BC54" s="50"/>
      <c r="BD54" s="50"/>
      <c r="BE54" s="50"/>
      <c r="BF54" s="51"/>
      <c r="BG54" s="26"/>
      <c r="BH54" s="26"/>
      <c r="BI54" s="26"/>
      <c r="BJ54" s="26"/>
      <c r="BK54" s="26">
        <v>2.6973020388164799</v>
      </c>
      <c r="BL54" s="26">
        <v>5.2287119170860499E-2</v>
      </c>
      <c r="BM54" s="26"/>
      <c r="BN54" s="26"/>
      <c r="BO54" s="26"/>
      <c r="BP54" s="26"/>
      <c r="BQ54" s="27"/>
      <c r="BR54" s="27"/>
      <c r="BS54" s="27"/>
      <c r="BT54" s="26">
        <v>0.29577278061749601</v>
      </c>
      <c r="BU54" s="26"/>
      <c r="BV54" s="26"/>
      <c r="BW54" s="26">
        <v>0.20075394550647199</v>
      </c>
      <c r="BX54" s="26">
        <v>1.7859870542187499</v>
      </c>
      <c r="BY54" s="26">
        <v>0.57321391047450099</v>
      </c>
      <c r="BZ54" s="26">
        <v>0.61513045822383505</v>
      </c>
      <c r="CA54" s="26">
        <v>0.69725470066206996</v>
      </c>
      <c r="CB54" s="26">
        <v>1.4609939997045501E-2</v>
      </c>
      <c r="CC54" s="26">
        <v>0.10849584280359401</v>
      </c>
      <c r="CD54" s="26">
        <v>7.0006770283194894E-2</v>
      </c>
      <c r="CE54" s="26">
        <v>0.13097786335102299</v>
      </c>
      <c r="CF54" s="26">
        <v>0.13864183005931899</v>
      </c>
      <c r="CG54" s="26">
        <v>0.33980741763019301</v>
      </c>
      <c r="CH54" s="26">
        <v>4.4723413590902199E-2</v>
      </c>
      <c r="CI54" s="26">
        <v>0.18353993763338899</v>
      </c>
      <c r="CJ54" s="26">
        <v>5.3458040860893299E-2</v>
      </c>
      <c r="CK54" s="26">
        <v>1.1618865326017899E-2</v>
      </c>
      <c r="CL54" s="26">
        <v>6.7770405297494701E-2</v>
      </c>
      <c r="CM54" s="26">
        <v>1.2179894009120701E-2</v>
      </c>
      <c r="CN54" s="26">
        <v>9.3157313046340298E-2</v>
      </c>
      <c r="CO54" s="26">
        <v>2.14419005845684E-2</v>
      </c>
      <c r="CP54" s="26">
        <v>8.1968013265102405E-2</v>
      </c>
      <c r="CQ54" s="26">
        <v>1.4255046913907001E-2</v>
      </c>
      <c r="CR54" s="26">
        <v>0.11299527277085999</v>
      </c>
      <c r="CS54" s="28">
        <v>2.09669552357045E-2</v>
      </c>
      <c r="CT54" s="29">
        <f t="shared" si="19"/>
        <v>0.5901477993944394</v>
      </c>
      <c r="CU54" s="30">
        <f t="shared" si="20"/>
        <v>0.81268491082499494</v>
      </c>
      <c r="CV54" s="52"/>
      <c r="CW54" s="113"/>
      <c r="CX54" s="50"/>
      <c r="CY54" s="114"/>
      <c r="CZ54" s="114"/>
      <c r="DA54" s="115"/>
      <c r="DB54" s="115"/>
      <c r="DC54" s="106"/>
      <c r="DD54" s="107"/>
      <c r="DE54" s="50"/>
      <c r="DF54" s="50"/>
      <c r="DG54" s="50"/>
      <c r="DH54" s="50"/>
      <c r="DI54" s="50"/>
      <c r="DJ54" s="44"/>
      <c r="DK54" s="53"/>
      <c r="DL54" s="44"/>
      <c r="DM54" s="53"/>
      <c r="DN54" s="55">
        <f t="shared" si="3"/>
        <v>0.70073235685752333</v>
      </c>
      <c r="DO54" s="55">
        <f t="shared" si="25"/>
        <v>1.3770655983975965E-3</v>
      </c>
      <c r="DP54" s="55">
        <f t="shared" si="5"/>
        <v>3.7857983522950181E-2</v>
      </c>
      <c r="DQ54" s="55">
        <f t="shared" si="6"/>
        <v>4.3006263048016705E-2</v>
      </c>
      <c r="DR54" s="55">
        <f t="shared" si="7"/>
        <v>4.9679630534159941E-2</v>
      </c>
      <c r="DS54" s="55">
        <f t="shared" si="8"/>
        <v>9.2672512178148939E-2</v>
      </c>
      <c r="DT54" s="55">
        <f t="shared" si="9"/>
        <v>1.5506061460389062E-3</v>
      </c>
      <c r="DU54" s="55">
        <f t="shared" si="10"/>
        <v>0.94143920595533503</v>
      </c>
      <c r="DV54" s="56">
        <f t="shared" si="11"/>
        <v>1.783166904422254E-3</v>
      </c>
      <c r="DW54" s="55">
        <f t="shared" si="21"/>
        <v>0</v>
      </c>
      <c r="DX54" s="55">
        <f t="shared" si="22"/>
        <v>2.1231422505307856E-4</v>
      </c>
      <c r="DY54" s="55">
        <f t="shared" si="23"/>
        <v>0</v>
      </c>
      <c r="DZ54" s="58">
        <f t="shared" ref="DZ54:DZ117" si="42">IF(ISNUMBER(AD54)=FALSE,0,AD54/74.69)</f>
        <v>3.8589001204980588E-3</v>
      </c>
      <c r="EA54" s="56">
        <f t="shared" ref="EA54:EA117" si="43">IF(ISNUMBER(AE54)=FALSE,0,2*AE54/151.99)</f>
        <v>4.4136357655108881E-3</v>
      </c>
      <c r="EB54" s="56">
        <f t="shared" si="14"/>
        <v>0.61060227588121008</v>
      </c>
      <c r="EC54" s="59">
        <f t="shared" si="15"/>
        <v>0</v>
      </c>
      <c r="ED54" s="59">
        <f t="shared" si="16"/>
        <v>0</v>
      </c>
      <c r="EE54" s="60">
        <f t="shared" si="17"/>
        <v>1.5648010232948479</v>
      </c>
      <c r="EF54" s="60">
        <f t="shared" si="24"/>
        <v>0.53607730454806635</v>
      </c>
    </row>
    <row r="55" spans="1:136" ht="14" customHeight="1" x14ac:dyDescent="0.2">
      <c r="A55" s="38" t="s">
        <v>233</v>
      </c>
      <c r="B55" s="39" t="s">
        <v>128</v>
      </c>
      <c r="C55" s="40"/>
      <c r="D55" s="40"/>
      <c r="E55" s="40"/>
      <c r="F55" s="40"/>
      <c r="G55" s="40"/>
      <c r="H55" s="40"/>
      <c r="I55" s="40"/>
      <c r="J55" s="78" t="s">
        <v>134</v>
      </c>
      <c r="K55" s="42" t="s">
        <v>135</v>
      </c>
      <c r="L55" s="43"/>
      <c r="M55" s="43"/>
      <c r="N55" s="42" t="s">
        <v>225</v>
      </c>
      <c r="O55" s="43"/>
      <c r="P55" s="42" t="s">
        <v>226</v>
      </c>
      <c r="Q55" s="44">
        <v>41.89</v>
      </c>
      <c r="R55" s="44">
        <v>0.15</v>
      </c>
      <c r="S55" s="44">
        <v>2.73</v>
      </c>
      <c r="T55" s="44">
        <v>3.7</v>
      </c>
      <c r="U55" s="44">
        <f t="shared" si="40"/>
        <v>3.6588929999999991</v>
      </c>
      <c r="V55" s="44">
        <v>7.77</v>
      </c>
      <c r="W55" s="44">
        <f t="shared" si="41"/>
        <v>6.9914459999999998</v>
      </c>
      <c r="X55" s="44">
        <v>0.12</v>
      </c>
      <c r="Y55" s="44">
        <v>36.19</v>
      </c>
      <c r="Z55" s="44">
        <v>2.1</v>
      </c>
      <c r="AA55" s="45" t="s">
        <v>227</v>
      </c>
      <c r="AB55" s="44">
        <v>0.01</v>
      </c>
      <c r="AC55" s="44">
        <v>0.02</v>
      </c>
      <c r="AD55" s="46">
        <f t="shared" si="0"/>
        <v>0.26557075000000002</v>
      </c>
      <c r="AE55" s="46">
        <f t="shared" si="1"/>
        <v>0.43055789999999999</v>
      </c>
      <c r="AF55" s="44">
        <v>9.36</v>
      </c>
      <c r="AG55" s="44">
        <f t="shared" si="39"/>
        <v>91.235021649999979</v>
      </c>
      <c r="AH55" s="47"/>
      <c r="AI55" s="48">
        <f t="shared" si="2"/>
        <v>0.86392933874433031</v>
      </c>
      <c r="AJ55" s="49"/>
      <c r="AK55" s="44"/>
      <c r="AL55" s="50">
        <v>2087</v>
      </c>
      <c r="AM55" s="50">
        <v>2946</v>
      </c>
      <c r="AN55" s="50"/>
      <c r="AO55" s="50">
        <v>66</v>
      </c>
      <c r="AP55" s="50"/>
      <c r="AQ55" s="50">
        <v>36</v>
      </c>
      <c r="AR55" s="50">
        <v>97</v>
      </c>
      <c r="AS55" s="50"/>
      <c r="AT55" s="50"/>
      <c r="AU55" s="50"/>
      <c r="AV55" s="50"/>
      <c r="AW55" s="50"/>
      <c r="AX55" s="50"/>
      <c r="AY55" s="50">
        <v>84</v>
      </c>
      <c r="AZ55" s="50"/>
      <c r="BA55" s="50"/>
      <c r="BB55" s="50"/>
      <c r="BC55" s="50"/>
      <c r="BD55" s="50"/>
      <c r="BE55" s="50"/>
      <c r="BF55" s="51"/>
      <c r="BG55" s="26"/>
      <c r="BH55" s="26"/>
      <c r="BI55" s="26"/>
      <c r="BJ55" s="26"/>
      <c r="BK55" s="26">
        <v>1.6656653758536799</v>
      </c>
      <c r="BL55" s="26">
        <v>1.8854108196946402E-2</v>
      </c>
      <c r="BM55" s="26"/>
      <c r="BN55" s="26"/>
      <c r="BO55" s="26"/>
      <c r="BP55" s="26"/>
      <c r="BQ55" s="27"/>
      <c r="BR55" s="27"/>
      <c r="BS55" s="27"/>
      <c r="BT55" s="26">
        <v>0.21181777296332999</v>
      </c>
      <c r="BU55" s="26"/>
      <c r="BV55" s="26"/>
      <c r="BW55" s="26">
        <v>3.16785457553138E-2</v>
      </c>
      <c r="BX55" s="26">
        <v>4.1417519234875702</v>
      </c>
      <c r="BY55" s="26">
        <v>1.3415949647263701</v>
      </c>
      <c r="BZ55" s="26">
        <v>0.40213917624769902</v>
      </c>
      <c r="CA55" s="26">
        <v>0.55115461144787004</v>
      </c>
      <c r="CB55" s="26">
        <v>1.5212012886138399E-2</v>
      </c>
      <c r="CC55" s="26">
        <v>8.5752002031660501E-2</v>
      </c>
      <c r="CD55" s="26">
        <v>9.2491863876551395E-2</v>
      </c>
      <c r="CE55" s="26">
        <v>1.8368747942004701E-2</v>
      </c>
      <c r="CF55" s="26">
        <v>6.88693937375012E-2</v>
      </c>
      <c r="CG55" s="26">
        <v>0.25989885628996101</v>
      </c>
      <c r="CH55" s="26">
        <v>4.4865222550911299E-2</v>
      </c>
      <c r="CI55" s="26">
        <v>0.28712322381122601</v>
      </c>
      <c r="CJ55" s="26">
        <v>0.102955817070286</v>
      </c>
      <c r="CK55" s="26">
        <v>2.2436235524116201E-2</v>
      </c>
      <c r="CL55" s="26">
        <v>0.162051238093917</v>
      </c>
      <c r="CM55" s="26">
        <v>3.2006218369633001E-2</v>
      </c>
      <c r="CN55" s="26">
        <v>0.223301074726444</v>
      </c>
      <c r="CO55" s="26">
        <v>4.5873161002417097E-2</v>
      </c>
      <c r="CP55" s="26">
        <v>0.16739103760431701</v>
      </c>
      <c r="CQ55" s="26">
        <v>2.82055341567648E-2</v>
      </c>
      <c r="CR55" s="26">
        <v>0.178444769680418</v>
      </c>
      <c r="CS55" s="28">
        <v>3.1604895525274901E-2</v>
      </c>
      <c r="CT55" s="29">
        <f t="shared" si="19"/>
        <v>0.5310336034394959</v>
      </c>
      <c r="CU55" s="30">
        <f t="shared" si="20"/>
        <v>0.26781517575036856</v>
      </c>
      <c r="CV55" s="52"/>
      <c r="CW55" s="113"/>
      <c r="CX55" s="50"/>
      <c r="CY55" s="114"/>
      <c r="CZ55" s="114"/>
      <c r="DA55" s="115"/>
      <c r="DB55" s="115"/>
      <c r="DC55" s="106"/>
      <c r="DD55" s="107"/>
      <c r="DE55" s="50"/>
      <c r="DF55" s="50"/>
      <c r="DG55" s="50"/>
      <c r="DH55" s="50"/>
      <c r="DI55" s="50"/>
      <c r="DJ55" s="44"/>
      <c r="DK55" s="53"/>
      <c r="DL55" s="44"/>
      <c r="DM55" s="53"/>
      <c r="DN55" s="55">
        <f t="shared" si="3"/>
        <v>0.697237017310253</v>
      </c>
      <c r="DO55" s="55">
        <f t="shared" si="25"/>
        <v>1.8778167250876315E-3</v>
      </c>
      <c r="DP55" s="55">
        <f t="shared" si="5"/>
        <v>5.3550411926245586E-2</v>
      </c>
      <c r="DQ55" s="55">
        <f t="shared" si="6"/>
        <v>5.1496172581767578E-2</v>
      </c>
      <c r="DR55" s="55">
        <f t="shared" si="7"/>
        <v>4.5824948337403706E-2</v>
      </c>
      <c r="DS55" s="55">
        <f t="shared" si="8"/>
        <v>9.7306137787056379E-2</v>
      </c>
      <c r="DT55" s="55">
        <f t="shared" si="9"/>
        <v>1.6915703411333521E-3</v>
      </c>
      <c r="DU55" s="55">
        <f t="shared" si="10"/>
        <v>0.89801488833746901</v>
      </c>
      <c r="DV55" s="56">
        <f t="shared" si="11"/>
        <v>3.7446504992867335E-2</v>
      </c>
      <c r="DW55" s="55">
        <f t="shared" si="21"/>
        <v>0</v>
      </c>
      <c r="DX55" s="55">
        <f t="shared" si="22"/>
        <v>2.1231422505307856E-4</v>
      </c>
      <c r="DY55" s="55">
        <f t="shared" si="23"/>
        <v>2.8180028109578041E-4</v>
      </c>
      <c r="DZ55" s="58">
        <f t="shared" si="42"/>
        <v>3.5556399785781232E-3</v>
      </c>
      <c r="EA55" s="56">
        <f t="shared" si="43"/>
        <v>5.6656082637015588E-3</v>
      </c>
      <c r="EB55" s="56">
        <f t="shared" si="14"/>
        <v>0.51956702747710237</v>
      </c>
      <c r="EC55" s="59">
        <f t="shared" si="15"/>
        <v>0</v>
      </c>
      <c r="ED55" s="59">
        <f t="shared" si="16"/>
        <v>0</v>
      </c>
      <c r="EE55" s="60">
        <f t="shared" si="17"/>
        <v>1.5250308342025929</v>
      </c>
      <c r="EF55" s="60">
        <f t="shared" si="24"/>
        <v>0.47093584618152751</v>
      </c>
    </row>
    <row r="56" spans="1:136" ht="14" customHeight="1" x14ac:dyDescent="0.2">
      <c r="A56" s="38" t="s">
        <v>234</v>
      </c>
      <c r="B56" s="39" t="s">
        <v>128</v>
      </c>
      <c r="C56" s="40"/>
      <c r="D56" s="40"/>
      <c r="E56" s="40"/>
      <c r="F56" s="40"/>
      <c r="G56" s="40"/>
      <c r="H56" s="40"/>
      <c r="I56" s="40"/>
      <c r="J56" s="78" t="s">
        <v>169</v>
      </c>
      <c r="K56" s="43"/>
      <c r="L56" s="42" t="s">
        <v>235</v>
      </c>
      <c r="M56" s="43"/>
      <c r="N56" s="42" t="s">
        <v>225</v>
      </c>
      <c r="O56" s="43"/>
      <c r="P56" s="42" t="s">
        <v>226</v>
      </c>
      <c r="Q56" s="44">
        <v>42.72</v>
      </c>
      <c r="R56" s="44">
        <v>0.13</v>
      </c>
      <c r="S56" s="44">
        <v>2.97</v>
      </c>
      <c r="T56" s="44">
        <v>3</v>
      </c>
      <c r="U56" s="44">
        <f t="shared" si="40"/>
        <v>3.8466699999999996</v>
      </c>
      <c r="V56" s="44">
        <v>7.18</v>
      </c>
      <c r="W56" s="44">
        <f t="shared" si="41"/>
        <v>6.4605639999999998</v>
      </c>
      <c r="X56" s="44">
        <v>0.09</v>
      </c>
      <c r="Y56" s="44">
        <v>35.97</v>
      </c>
      <c r="Z56" s="44">
        <v>1.53</v>
      </c>
      <c r="AA56" s="45" t="s">
        <v>227</v>
      </c>
      <c r="AB56" s="44">
        <v>0.01</v>
      </c>
      <c r="AC56" s="45" t="s">
        <v>227</v>
      </c>
      <c r="AD56" s="46">
        <f t="shared" si="0"/>
        <v>0.18743925</v>
      </c>
      <c r="AE56" s="46">
        <f t="shared" si="1"/>
        <v>0.40965845000000001</v>
      </c>
      <c r="AF56" s="44">
        <v>9.8800000000000008</v>
      </c>
      <c r="AG56" s="44">
        <f t="shared" si="39"/>
        <v>90.853767699999992</v>
      </c>
      <c r="AH56" s="47"/>
      <c r="AI56" s="48">
        <f t="shared" si="2"/>
        <v>0.8419943820224719</v>
      </c>
      <c r="AJ56" s="49"/>
      <c r="AK56" s="44"/>
      <c r="AL56" s="50">
        <v>1473</v>
      </c>
      <c r="AM56" s="50">
        <v>2803</v>
      </c>
      <c r="AN56" s="50"/>
      <c r="AO56" s="50">
        <v>67</v>
      </c>
      <c r="AP56" s="50"/>
      <c r="AQ56" s="50">
        <v>226</v>
      </c>
      <c r="AR56" s="50">
        <v>83</v>
      </c>
      <c r="AS56" s="50"/>
      <c r="AT56" s="50"/>
      <c r="AU56" s="50"/>
      <c r="AV56" s="50"/>
      <c r="AW56" s="50"/>
      <c r="AX56" s="50"/>
      <c r="AY56" s="50">
        <v>38</v>
      </c>
      <c r="AZ56" s="50"/>
      <c r="BA56" s="50"/>
      <c r="BB56" s="50"/>
      <c r="BC56" s="50"/>
      <c r="BD56" s="50"/>
      <c r="BE56" s="50"/>
      <c r="BF56" s="51"/>
      <c r="BG56" s="26"/>
      <c r="BH56" s="26"/>
      <c r="BI56" s="26"/>
      <c r="BJ56" s="26"/>
      <c r="BK56" s="26">
        <v>0.93715215216540404</v>
      </c>
      <c r="BL56" s="26">
        <v>0.22913777460964199</v>
      </c>
      <c r="BM56" s="26"/>
      <c r="BN56" s="26"/>
      <c r="BO56" s="26"/>
      <c r="BP56" s="26"/>
      <c r="BQ56" s="27"/>
      <c r="BR56" s="27"/>
      <c r="BS56" s="27"/>
      <c r="BT56" s="26">
        <v>0.62197183878137796</v>
      </c>
      <c r="BU56" s="26"/>
      <c r="BV56" s="26"/>
      <c r="BW56" s="26">
        <v>0.120622108803001</v>
      </c>
      <c r="BX56" s="26">
        <v>1.89145340703333</v>
      </c>
      <c r="BY56" s="26">
        <v>0.37646103207470699</v>
      </c>
      <c r="BZ56" s="26">
        <v>0.44284205996649001</v>
      </c>
      <c r="CA56" s="26">
        <v>0.64203282255646099</v>
      </c>
      <c r="CB56" s="26">
        <v>1.3237740503865799E-2</v>
      </c>
      <c r="CC56" s="26">
        <v>0.16086038915582501</v>
      </c>
      <c r="CD56" s="26">
        <v>9.1357407158076095E-2</v>
      </c>
      <c r="CE56" s="26">
        <v>1.67123342433327E-2</v>
      </c>
      <c r="CF56" s="26">
        <v>1.14877119108651E-2</v>
      </c>
      <c r="CG56" s="26">
        <v>3.0689563559380999E-2</v>
      </c>
      <c r="CH56" s="26">
        <v>5.2975054254369401E-3</v>
      </c>
      <c r="CI56" s="26">
        <v>4.37151026410895E-2</v>
      </c>
      <c r="CJ56" s="26">
        <v>1.5734040555875399E-2</v>
      </c>
      <c r="CK56" s="26">
        <v>1.89238005639521E-3</v>
      </c>
      <c r="CL56" s="26">
        <v>3.1791450686049903E-2</v>
      </c>
      <c r="CM56" s="26">
        <v>7.3072730147359802E-3</v>
      </c>
      <c r="CN56" s="26">
        <v>5.48105683794744E-2</v>
      </c>
      <c r="CO56" s="26">
        <v>1.48444846270248E-2</v>
      </c>
      <c r="CP56" s="26">
        <v>6.0844587742170997E-2</v>
      </c>
      <c r="CQ56" s="26">
        <v>1.36808753653076E-2</v>
      </c>
      <c r="CR56" s="26">
        <v>0.11277553660013399</v>
      </c>
      <c r="CS56" s="28">
        <v>2.2414962122637602E-2</v>
      </c>
      <c r="CT56" s="29">
        <f t="shared" si="19"/>
        <v>0.25867633066512635</v>
      </c>
      <c r="CU56" s="30">
        <f t="shared" si="20"/>
        <v>6.2988143511276184E-2</v>
      </c>
      <c r="CV56" s="52"/>
      <c r="CW56" s="113"/>
      <c r="CX56" s="50"/>
      <c r="CY56" s="114"/>
      <c r="CZ56" s="114"/>
      <c r="DA56" s="115"/>
      <c r="DB56" s="115"/>
      <c r="DC56" s="106"/>
      <c r="DD56" s="107"/>
      <c r="DE56" s="50"/>
      <c r="DF56" s="50"/>
      <c r="DG56" s="50"/>
      <c r="DH56" s="50"/>
      <c r="DI56" s="50"/>
      <c r="DJ56" s="44"/>
      <c r="DK56" s="53"/>
      <c r="DL56" s="44"/>
      <c r="DM56" s="53"/>
      <c r="DN56" s="55">
        <f t="shared" si="3"/>
        <v>0.71105193075898798</v>
      </c>
      <c r="DO56" s="55">
        <f t="shared" si="25"/>
        <v>1.627441161742614E-3</v>
      </c>
      <c r="DP56" s="55">
        <f t="shared" si="5"/>
        <v>5.8258140447234215E-2</v>
      </c>
      <c r="DQ56" s="55">
        <f t="shared" si="6"/>
        <v>4.1753653444676415E-2</v>
      </c>
      <c r="DR56" s="55">
        <f t="shared" si="7"/>
        <v>4.8176717389943009E-2</v>
      </c>
      <c r="DS56" s="55">
        <f t="shared" si="8"/>
        <v>8.9917383437717477E-2</v>
      </c>
      <c r="DT56" s="55">
        <f t="shared" si="9"/>
        <v>1.268677755850014E-3</v>
      </c>
      <c r="DU56" s="55">
        <f t="shared" si="10"/>
        <v>0.89255583126550875</v>
      </c>
      <c r="DV56" s="56">
        <f t="shared" si="11"/>
        <v>2.7282453637660485E-2</v>
      </c>
      <c r="DW56" s="55">
        <f t="shared" si="21"/>
        <v>0</v>
      </c>
      <c r="DX56" s="55">
        <f t="shared" si="22"/>
        <v>2.1231422505307856E-4</v>
      </c>
      <c r="DY56" s="55">
        <f t="shared" si="23"/>
        <v>0</v>
      </c>
      <c r="DZ56" s="58">
        <f t="shared" si="42"/>
        <v>2.5095628598205918E-3</v>
      </c>
      <c r="EA56" s="56">
        <f t="shared" si="43"/>
        <v>5.3905974077241925E-3</v>
      </c>
      <c r="EB56" s="56">
        <f t="shared" si="14"/>
        <v>0.54843186233694141</v>
      </c>
      <c r="EC56" s="59">
        <f t="shared" si="15"/>
        <v>0</v>
      </c>
      <c r="ED56" s="59">
        <f t="shared" si="16"/>
        <v>0</v>
      </c>
      <c r="EE56" s="60">
        <f t="shared" si="17"/>
        <v>1.5458899744792645</v>
      </c>
      <c r="EF56" s="60">
        <f t="shared" si="24"/>
        <v>0.53578869344339053</v>
      </c>
    </row>
    <row r="57" spans="1:136" ht="14" customHeight="1" x14ac:dyDescent="0.2">
      <c r="A57" s="38" t="s">
        <v>236</v>
      </c>
      <c r="B57" s="39" t="s">
        <v>128</v>
      </c>
      <c r="C57" s="40"/>
      <c r="D57" s="40"/>
      <c r="E57" s="40"/>
      <c r="F57" s="40"/>
      <c r="G57" s="40"/>
      <c r="H57" s="40"/>
      <c r="I57" s="40"/>
      <c r="J57" s="78" t="s">
        <v>169</v>
      </c>
      <c r="K57" s="43"/>
      <c r="L57" s="42" t="s">
        <v>237</v>
      </c>
      <c r="M57" s="43"/>
      <c r="N57" s="42" t="s">
        <v>229</v>
      </c>
      <c r="O57" s="43"/>
      <c r="P57" s="42" t="s">
        <v>226</v>
      </c>
      <c r="Q57" s="44">
        <v>41.08</v>
      </c>
      <c r="R57" s="44">
        <v>0.14000000000000001</v>
      </c>
      <c r="S57" s="44">
        <v>2.42</v>
      </c>
      <c r="T57" s="44">
        <v>3.12</v>
      </c>
      <c r="U57" s="44">
        <f t="shared" si="40"/>
        <v>4.5533367999999994</v>
      </c>
      <c r="V57" s="44">
        <v>8.02</v>
      </c>
      <c r="W57" s="44">
        <f t="shared" si="41"/>
        <v>7.2163959999999996</v>
      </c>
      <c r="X57" s="44">
        <v>0.11</v>
      </c>
      <c r="Y57" s="44">
        <v>37.75</v>
      </c>
      <c r="Z57" s="44">
        <v>0.14000000000000001</v>
      </c>
      <c r="AA57" s="45" t="s">
        <v>227</v>
      </c>
      <c r="AB57" s="44">
        <v>0.01</v>
      </c>
      <c r="AC57" s="44">
        <v>0.02</v>
      </c>
      <c r="AD57" s="46">
        <f t="shared" si="0"/>
        <v>0.23414000000000001</v>
      </c>
      <c r="AE57" s="46">
        <f t="shared" si="1"/>
        <v>0.36172124999999999</v>
      </c>
      <c r="AF57" s="44">
        <v>10.87</v>
      </c>
      <c r="AG57" s="44">
        <f t="shared" si="39"/>
        <v>89.909198049999986</v>
      </c>
      <c r="AH57" s="47"/>
      <c r="AI57" s="48">
        <f t="shared" si="2"/>
        <v>0.91893865628042848</v>
      </c>
      <c r="AJ57" s="49"/>
      <c r="AK57" s="44"/>
      <c r="AL57" s="50">
        <v>1840</v>
      </c>
      <c r="AM57" s="50">
        <v>2475</v>
      </c>
      <c r="AN57" s="50"/>
      <c r="AO57" s="50">
        <v>57</v>
      </c>
      <c r="AP57" s="50"/>
      <c r="AQ57" s="50">
        <v>17</v>
      </c>
      <c r="AR57" s="50">
        <v>92</v>
      </c>
      <c r="AS57" s="50"/>
      <c r="AT57" s="50"/>
      <c r="AU57" s="50"/>
      <c r="AV57" s="50"/>
      <c r="AW57" s="50"/>
      <c r="AX57" s="50"/>
      <c r="AY57" s="50">
        <v>74</v>
      </c>
      <c r="AZ57" s="50"/>
      <c r="BA57" s="50"/>
      <c r="BB57" s="50"/>
      <c r="BC57" s="50"/>
      <c r="BD57" s="50"/>
      <c r="BE57" s="50"/>
      <c r="BF57" s="51"/>
      <c r="BG57" s="26"/>
      <c r="BH57" s="26"/>
      <c r="BI57" s="26"/>
      <c r="BJ57" s="26"/>
      <c r="BK57" s="26">
        <v>1.4793346039319599</v>
      </c>
      <c r="BL57" s="26">
        <v>0.56930923198180206</v>
      </c>
      <c r="BM57" s="26"/>
      <c r="BN57" s="26"/>
      <c r="BO57" s="26"/>
      <c r="BP57" s="26"/>
      <c r="BQ57" s="27"/>
      <c r="BR57" s="27"/>
      <c r="BS57" s="27"/>
      <c r="BT57" s="26">
        <v>0.233132027654636</v>
      </c>
      <c r="BU57" s="26"/>
      <c r="BV57" s="26"/>
      <c r="BW57" s="26">
        <v>0.45113149893443699</v>
      </c>
      <c r="BX57" s="26">
        <v>5.2218581837986697</v>
      </c>
      <c r="BY57" s="26">
        <v>0.53863765291532095</v>
      </c>
      <c r="BZ57" s="26">
        <v>0.20822007389804201</v>
      </c>
      <c r="CA57" s="26">
        <v>0.92728507235147395</v>
      </c>
      <c r="CB57" s="26">
        <v>8.8032393886154307E-3</v>
      </c>
      <c r="CC57" s="26">
        <v>9.69585147500239E-2</v>
      </c>
      <c r="CD57" s="26">
        <v>6.3532608907643298E-2</v>
      </c>
      <c r="CE57" s="26">
        <v>1.91843295810144E-2</v>
      </c>
      <c r="CF57" s="26">
        <v>4.0380127874268097E-2</v>
      </c>
      <c r="CG57" s="26">
        <v>0.111457356795541</v>
      </c>
      <c r="CH57" s="26">
        <v>1.40388682896238E-2</v>
      </c>
      <c r="CI57" s="26">
        <v>6.8252193970866806E-2</v>
      </c>
      <c r="CJ57" s="26">
        <v>2.7292173675386298E-2</v>
      </c>
      <c r="CK57" s="26">
        <v>3.3671594269301798E-3</v>
      </c>
      <c r="CL57" s="26">
        <v>3.4695839864386402E-2</v>
      </c>
      <c r="CM57" s="26">
        <v>8.6790434174067194E-3</v>
      </c>
      <c r="CN57" s="26">
        <v>7.0267080333884305E-2</v>
      </c>
      <c r="CO57" s="26">
        <v>1.9254331180215301E-2</v>
      </c>
      <c r="CP57" s="26">
        <v>8.6377237311199298E-2</v>
      </c>
      <c r="CQ57" s="26">
        <v>1.8020298869372502E-2</v>
      </c>
      <c r="CR57" s="26">
        <v>0.171082329633132</v>
      </c>
      <c r="CS57" s="28">
        <v>3.5466266489246501E-2</v>
      </c>
      <c r="CT57" s="29">
        <f t="shared" si="19"/>
        <v>0.33452574698855841</v>
      </c>
      <c r="CU57" s="30">
        <f t="shared" si="20"/>
        <v>0.13993150296012455</v>
      </c>
      <c r="CV57" s="52"/>
      <c r="CW57" s="113"/>
      <c r="CX57" s="50"/>
      <c r="CY57" s="114"/>
      <c r="CZ57" s="114"/>
      <c r="DA57" s="115"/>
      <c r="DB57" s="115"/>
      <c r="DC57" s="106"/>
      <c r="DD57" s="107"/>
      <c r="DE57" s="50"/>
      <c r="DF57" s="50"/>
      <c r="DG57" s="50"/>
      <c r="DH57" s="50"/>
      <c r="DI57" s="50"/>
      <c r="DJ57" s="44"/>
      <c r="DK57" s="53"/>
      <c r="DL57" s="44"/>
      <c r="DM57" s="53"/>
      <c r="DN57" s="55">
        <f t="shared" si="3"/>
        <v>0.68375499334221035</v>
      </c>
      <c r="DO57" s="55">
        <f t="shared" si="25"/>
        <v>1.7526289434151229E-3</v>
      </c>
      <c r="DP57" s="55">
        <f t="shared" si="5"/>
        <v>4.7469595919968618E-2</v>
      </c>
      <c r="DQ57" s="55">
        <f t="shared" si="6"/>
        <v>4.3423799582463472E-2</v>
      </c>
      <c r="DR57" s="55">
        <f t="shared" si="7"/>
        <v>5.7027200200388248E-2</v>
      </c>
      <c r="DS57" s="55">
        <f t="shared" si="8"/>
        <v>0.10043696590118302</v>
      </c>
      <c r="DT57" s="55">
        <f t="shared" si="9"/>
        <v>1.5506061460389062E-3</v>
      </c>
      <c r="DU57" s="55">
        <f t="shared" si="10"/>
        <v>0.93672456575682383</v>
      </c>
      <c r="DV57" s="56">
        <f t="shared" si="11"/>
        <v>2.4964336661911558E-3</v>
      </c>
      <c r="DW57" s="55">
        <f t="shared" si="21"/>
        <v>0</v>
      </c>
      <c r="DX57" s="55">
        <f t="shared" si="22"/>
        <v>2.1231422505307856E-4</v>
      </c>
      <c r="DY57" s="55">
        <f t="shared" si="23"/>
        <v>2.8180028109578041E-4</v>
      </c>
      <c r="DZ57" s="58">
        <f t="shared" si="42"/>
        <v>3.1348239389476507E-3</v>
      </c>
      <c r="EA57" s="56">
        <f t="shared" si="43"/>
        <v>4.7598032765313507E-3</v>
      </c>
      <c r="EB57" s="56">
        <f t="shared" si="14"/>
        <v>0.60338606716625032</v>
      </c>
      <c r="EC57" s="59">
        <f t="shared" si="15"/>
        <v>0</v>
      </c>
      <c r="ED57" s="59">
        <f t="shared" si="16"/>
        <v>0</v>
      </c>
      <c r="EE57" s="60">
        <f t="shared" si="17"/>
        <v>1.5551430235183425</v>
      </c>
      <c r="EF57" s="60">
        <f t="shared" si="24"/>
        <v>0.56779094916602357</v>
      </c>
    </row>
    <row r="58" spans="1:136" ht="14" customHeight="1" x14ac:dyDescent="0.2">
      <c r="A58" s="38" t="s">
        <v>238</v>
      </c>
      <c r="B58" s="39" t="s">
        <v>128</v>
      </c>
      <c r="C58" s="40"/>
      <c r="D58" s="40"/>
      <c r="E58" s="40"/>
      <c r="F58" s="40"/>
      <c r="G58" s="40"/>
      <c r="H58" s="40"/>
      <c r="I58" s="40"/>
      <c r="J58" s="78" t="s">
        <v>169</v>
      </c>
      <c r="K58" s="43"/>
      <c r="L58" s="42" t="s">
        <v>237</v>
      </c>
      <c r="M58" s="43"/>
      <c r="N58" s="42" t="s">
        <v>225</v>
      </c>
      <c r="O58" s="43"/>
      <c r="P58" s="42" t="s">
        <v>226</v>
      </c>
      <c r="Q58" s="44">
        <v>44.39</v>
      </c>
      <c r="R58" s="44">
        <v>0.13</v>
      </c>
      <c r="S58" s="44">
        <v>2.17</v>
      </c>
      <c r="T58" s="44">
        <v>4.0599999999999996</v>
      </c>
      <c r="U58" s="44">
        <f t="shared" si="40"/>
        <v>3.8388933999999999</v>
      </c>
      <c r="V58" s="44">
        <v>8.35</v>
      </c>
      <c r="W58" s="44">
        <f t="shared" si="41"/>
        <v>7.5133299999999998</v>
      </c>
      <c r="X58" s="44">
        <v>0.13</v>
      </c>
      <c r="Y58" s="44">
        <v>37.99</v>
      </c>
      <c r="Z58" s="44">
        <v>0.1</v>
      </c>
      <c r="AA58" s="45" t="s">
        <v>227</v>
      </c>
      <c r="AB58" s="44">
        <v>0.01</v>
      </c>
      <c r="AC58" s="45" t="s">
        <v>227</v>
      </c>
      <c r="AD58" s="46">
        <f t="shared" si="0"/>
        <v>0.25615425000000003</v>
      </c>
      <c r="AE58" s="46">
        <f t="shared" si="1"/>
        <v>0.36932105000000004</v>
      </c>
      <c r="AF58" s="44">
        <v>6.65</v>
      </c>
      <c r="AG58" s="44">
        <f t="shared" si="39"/>
        <v>93.434368699999993</v>
      </c>
      <c r="AH58" s="47"/>
      <c r="AI58" s="48">
        <f t="shared" si="2"/>
        <v>0.85582338364496513</v>
      </c>
      <c r="AJ58" s="49"/>
      <c r="AK58" s="44"/>
      <c r="AL58" s="50">
        <v>2013</v>
      </c>
      <c r="AM58" s="50">
        <v>2527</v>
      </c>
      <c r="AN58" s="50"/>
      <c r="AO58" s="50">
        <v>46</v>
      </c>
      <c r="AP58" s="50"/>
      <c r="AQ58" s="50">
        <v>67</v>
      </c>
      <c r="AR58" s="50">
        <v>103</v>
      </c>
      <c r="AS58" s="50"/>
      <c r="AT58" s="50"/>
      <c r="AU58" s="50"/>
      <c r="AV58" s="50"/>
      <c r="AW58" s="50"/>
      <c r="AX58" s="50"/>
      <c r="AY58" s="50">
        <v>68</v>
      </c>
      <c r="AZ58" s="50"/>
      <c r="BA58" s="50"/>
      <c r="BB58" s="50"/>
      <c r="BC58" s="50"/>
      <c r="BD58" s="50"/>
      <c r="BE58" s="50"/>
      <c r="BF58" s="51"/>
      <c r="BG58" s="26"/>
      <c r="BH58" s="26"/>
      <c r="BI58" s="26"/>
      <c r="BJ58" s="26"/>
      <c r="BK58" s="26">
        <v>3.1524815882165602</v>
      </c>
      <c r="BL58" s="26">
        <v>4.2808962502116098E-2</v>
      </c>
      <c r="BM58" s="26"/>
      <c r="BN58" s="26"/>
      <c r="BO58" s="26"/>
      <c r="BP58" s="26"/>
      <c r="BQ58" s="27"/>
      <c r="BR58" s="27"/>
      <c r="BS58" s="27"/>
      <c r="BT58" s="26">
        <v>0.136137335022669</v>
      </c>
      <c r="BU58" s="26"/>
      <c r="BV58" s="26"/>
      <c r="BW58" s="26">
        <v>0.11563917882462001</v>
      </c>
      <c r="BX58" s="26">
        <v>3.0473448841457902</v>
      </c>
      <c r="BY58" s="26">
        <v>0.31717001938615402</v>
      </c>
      <c r="BZ58" s="26">
        <v>0.395912835832754</v>
      </c>
      <c r="CA58" s="26">
        <v>0.68048000445081303</v>
      </c>
      <c r="CB58" s="26">
        <v>1.33998219147519E-2</v>
      </c>
      <c r="CC58" s="26">
        <v>5.75321539804644E-2</v>
      </c>
      <c r="CD58" s="26">
        <v>6.5176711716648295E-2</v>
      </c>
      <c r="CE58" s="26">
        <v>2.17490971852034E-2</v>
      </c>
      <c r="CF58" s="26">
        <v>2.8523291566134399E-2</v>
      </c>
      <c r="CG58" s="26">
        <v>7.4962737414250802E-2</v>
      </c>
      <c r="CH58" s="26">
        <v>1.07979493589154E-2</v>
      </c>
      <c r="CI58" s="26">
        <v>5.42265278208892E-2</v>
      </c>
      <c r="CJ58" s="26">
        <v>1.465242150585E-2</v>
      </c>
      <c r="CK58" s="26">
        <v>2.0690752422433899E-3</v>
      </c>
      <c r="CL58" s="26">
        <v>2.27208636798245E-2</v>
      </c>
      <c r="CM58" s="26">
        <v>5.3095827478821401E-3</v>
      </c>
      <c r="CN58" s="26">
        <v>4.4033898885069499E-2</v>
      </c>
      <c r="CO58" s="26">
        <v>1.14696564123554E-2</v>
      </c>
      <c r="CP58" s="26">
        <v>5.5205251302719201E-2</v>
      </c>
      <c r="CQ58" s="26">
        <v>1.3845569644824101E-2</v>
      </c>
      <c r="CR58" s="26">
        <v>0.12902852882716101</v>
      </c>
      <c r="CS58" s="28">
        <v>2.8863621585476399E-2</v>
      </c>
      <c r="CT58" s="29">
        <f t="shared" si="19"/>
        <v>0.34668320217930781</v>
      </c>
      <c r="CU58" s="30">
        <f t="shared" si="20"/>
        <v>0.1214540778853553</v>
      </c>
      <c r="CV58" s="52"/>
      <c r="CW58" s="113"/>
      <c r="CX58" s="50"/>
      <c r="CY58" s="114"/>
      <c r="CZ58" s="114"/>
      <c r="DA58" s="115"/>
      <c r="DB58" s="115"/>
      <c r="DC58" s="106"/>
      <c r="DD58" s="107"/>
      <c r="DE58" s="50"/>
      <c r="DF58" s="50"/>
      <c r="DG58" s="50"/>
      <c r="DH58" s="50"/>
      <c r="DI58" s="50"/>
      <c r="DJ58" s="44"/>
      <c r="DK58" s="53"/>
      <c r="DL58" s="44"/>
      <c r="DM58" s="53"/>
      <c r="DN58" s="55">
        <f t="shared" si="3"/>
        <v>0.73884820239680427</v>
      </c>
      <c r="DO58" s="55">
        <f t="shared" si="25"/>
        <v>1.627441161742614E-3</v>
      </c>
      <c r="DP58" s="55">
        <f t="shared" si="5"/>
        <v>4.2565712043938803E-2</v>
      </c>
      <c r="DQ58" s="55">
        <f t="shared" si="6"/>
        <v>5.6506610995128742E-2</v>
      </c>
      <c r="DR58" s="55">
        <f t="shared" si="7"/>
        <v>4.8079321184795541E-2</v>
      </c>
      <c r="DS58" s="55">
        <f t="shared" si="8"/>
        <v>0.10456965901183021</v>
      </c>
      <c r="DT58" s="55">
        <f t="shared" si="9"/>
        <v>1.8325345362277983E-3</v>
      </c>
      <c r="DU58" s="55">
        <f t="shared" si="10"/>
        <v>0.94267990074441699</v>
      </c>
      <c r="DV58" s="56">
        <f t="shared" si="11"/>
        <v>1.783166904422254E-3</v>
      </c>
      <c r="DW58" s="55">
        <f t="shared" si="21"/>
        <v>0</v>
      </c>
      <c r="DX58" s="55">
        <f t="shared" si="22"/>
        <v>2.1231422505307856E-4</v>
      </c>
      <c r="DY58" s="55">
        <f t="shared" si="23"/>
        <v>0</v>
      </c>
      <c r="DZ58" s="58">
        <f t="shared" si="42"/>
        <v>3.4295655375552289E-3</v>
      </c>
      <c r="EA58" s="56">
        <f t="shared" si="43"/>
        <v>4.8598072241594842E-3</v>
      </c>
      <c r="EB58" s="56">
        <f t="shared" si="14"/>
        <v>0.36913683041909523</v>
      </c>
      <c r="EC58" s="59">
        <f t="shared" si="15"/>
        <v>0</v>
      </c>
      <c r="ED58" s="59">
        <f t="shared" si="16"/>
        <v>0</v>
      </c>
      <c r="EE58" s="60">
        <f t="shared" si="17"/>
        <v>1.4918852318498868</v>
      </c>
      <c r="EF58" s="60">
        <f t="shared" si="24"/>
        <v>0.4597827098140983</v>
      </c>
    </row>
    <row r="59" spans="1:136" ht="14" customHeight="1" x14ac:dyDescent="0.2">
      <c r="A59" s="38" t="s">
        <v>239</v>
      </c>
      <c r="B59" s="39" t="s">
        <v>128</v>
      </c>
      <c r="C59" s="40"/>
      <c r="D59" s="40"/>
      <c r="E59" s="40"/>
      <c r="F59" s="40"/>
      <c r="G59" s="40"/>
      <c r="H59" s="40"/>
      <c r="I59" s="40"/>
      <c r="J59" s="78" t="s">
        <v>169</v>
      </c>
      <c r="K59" s="43"/>
      <c r="L59" s="42" t="s">
        <v>237</v>
      </c>
      <c r="M59" s="43"/>
      <c r="N59" s="42" t="s">
        <v>229</v>
      </c>
      <c r="O59" s="43"/>
      <c r="P59" s="42" t="s">
        <v>226</v>
      </c>
      <c r="Q59" s="44">
        <v>44.17</v>
      </c>
      <c r="R59" s="44">
        <v>0.13</v>
      </c>
      <c r="S59" s="44">
        <v>2.0699999999999998</v>
      </c>
      <c r="T59" s="44">
        <v>3.6</v>
      </c>
      <c r="U59" s="44">
        <f t="shared" si="40"/>
        <v>2.8800039999999996</v>
      </c>
      <c r="V59" s="44">
        <v>6.88</v>
      </c>
      <c r="W59" s="44">
        <f t="shared" si="41"/>
        <v>6.1906240000000006</v>
      </c>
      <c r="X59" s="44">
        <v>0.12</v>
      </c>
      <c r="Y59" s="44">
        <v>38.18</v>
      </c>
      <c r="Z59" s="44">
        <v>1.8</v>
      </c>
      <c r="AA59" s="45" t="s">
        <v>227</v>
      </c>
      <c r="AB59" s="44">
        <v>0.01</v>
      </c>
      <c r="AC59" s="44">
        <v>0.03</v>
      </c>
      <c r="AD59" s="46">
        <f t="shared" si="0"/>
        <v>0.25869924999999999</v>
      </c>
      <c r="AE59" s="46">
        <f t="shared" si="1"/>
        <v>0.39241275000000003</v>
      </c>
      <c r="AF59" s="44">
        <v>6.75</v>
      </c>
      <c r="AG59" s="44">
        <f t="shared" si="39"/>
        <v>93.601116000000005</v>
      </c>
      <c r="AH59" s="47"/>
      <c r="AI59" s="48">
        <f t="shared" si="2"/>
        <v>0.86438759338917814</v>
      </c>
      <c r="AJ59" s="49"/>
      <c r="AK59" s="44"/>
      <c r="AL59" s="50">
        <v>2033</v>
      </c>
      <c r="AM59" s="50">
        <v>2685</v>
      </c>
      <c r="AN59" s="50"/>
      <c r="AO59" s="50">
        <v>58</v>
      </c>
      <c r="AP59" s="50"/>
      <c r="AQ59" s="50">
        <v>45</v>
      </c>
      <c r="AR59" s="50">
        <v>93</v>
      </c>
      <c r="AS59" s="50"/>
      <c r="AT59" s="50"/>
      <c r="AU59" s="50"/>
      <c r="AV59" s="50"/>
      <c r="AW59" s="50"/>
      <c r="AX59" s="50"/>
      <c r="AY59" s="50">
        <v>58</v>
      </c>
      <c r="AZ59" s="50"/>
      <c r="BA59" s="50"/>
      <c r="BB59" s="50"/>
      <c r="BC59" s="50"/>
      <c r="BD59" s="50"/>
      <c r="BE59" s="50"/>
      <c r="BF59" s="51"/>
      <c r="BG59" s="26"/>
      <c r="BH59" s="26"/>
      <c r="BI59" s="26"/>
      <c r="BJ59" s="26"/>
      <c r="BK59" s="26">
        <v>1.4624911895446999</v>
      </c>
      <c r="BL59" s="26">
        <v>8.4533928689296906E-2</v>
      </c>
      <c r="BM59" s="26"/>
      <c r="BN59" s="26"/>
      <c r="BO59" s="26"/>
      <c r="BP59" s="26"/>
      <c r="BQ59" s="27"/>
      <c r="BR59" s="27"/>
      <c r="BS59" s="27"/>
      <c r="BT59" s="26">
        <v>0.22614622692237399</v>
      </c>
      <c r="BU59" s="26"/>
      <c r="BV59" s="26"/>
      <c r="BW59" s="26">
        <v>0.105801209382502</v>
      </c>
      <c r="BX59" s="26">
        <v>4.1195289332053804</v>
      </c>
      <c r="BY59" s="26">
        <v>1.32306436611881</v>
      </c>
      <c r="BZ59" s="26">
        <v>0.48758029544397202</v>
      </c>
      <c r="CA59" s="26">
        <v>0.92071649886939899</v>
      </c>
      <c r="CB59" s="26">
        <v>1.76002225827161E-2</v>
      </c>
      <c r="CC59" s="26">
        <v>9.0936523663273497E-2</v>
      </c>
      <c r="CD59" s="26">
        <v>7.6021632885591703E-2</v>
      </c>
      <c r="CE59" s="26">
        <v>3.6038422114208303E-2</v>
      </c>
      <c r="CF59" s="26">
        <v>0.104443744728274</v>
      </c>
      <c r="CG59" s="26">
        <v>0.33403665934121701</v>
      </c>
      <c r="CH59" s="26">
        <v>5.4202689227081997E-2</v>
      </c>
      <c r="CI59" s="26">
        <v>0.31040268460614001</v>
      </c>
      <c r="CJ59" s="26">
        <v>0.121353517783235</v>
      </c>
      <c r="CK59" s="26">
        <v>1.8999616157656201E-2</v>
      </c>
      <c r="CL59" s="26">
        <v>0.17808708451514199</v>
      </c>
      <c r="CM59" s="26">
        <v>3.3816728098395699E-2</v>
      </c>
      <c r="CN59" s="26">
        <v>0.24278097971384999</v>
      </c>
      <c r="CO59" s="26">
        <v>5.3074560406996998E-2</v>
      </c>
      <c r="CP59" s="26">
        <v>0.17603013857865599</v>
      </c>
      <c r="CQ59" s="26">
        <v>2.6815085679052102E-2</v>
      </c>
      <c r="CR59" s="26">
        <v>0.202063834630474</v>
      </c>
      <c r="CS59" s="28">
        <v>3.7884480590801198E-2</v>
      </c>
      <c r="CT59" s="29">
        <f t="shared" si="19"/>
        <v>0.39511731777858777</v>
      </c>
      <c r="CU59" s="30">
        <f t="shared" si="20"/>
        <v>0.33883196871721921</v>
      </c>
      <c r="CV59" s="52"/>
      <c r="CW59" s="113"/>
      <c r="CX59" s="50"/>
      <c r="CY59" s="114"/>
      <c r="CZ59" s="114"/>
      <c r="DA59" s="115"/>
      <c r="DB59" s="115"/>
      <c r="DC59" s="106"/>
      <c r="DD59" s="107"/>
      <c r="DE59" s="50"/>
      <c r="DF59" s="50"/>
      <c r="DG59" s="50"/>
      <c r="DH59" s="50"/>
      <c r="DI59" s="50"/>
      <c r="DJ59" s="44"/>
      <c r="DK59" s="53"/>
      <c r="DL59" s="44"/>
      <c r="DM59" s="53"/>
      <c r="DN59" s="55">
        <f t="shared" si="3"/>
        <v>0.73518641810918783</v>
      </c>
      <c r="DO59" s="55">
        <f t="shared" si="25"/>
        <v>1.627441161742614E-3</v>
      </c>
      <c r="DP59" s="55">
        <f t="shared" si="5"/>
        <v>4.0604158493526873E-2</v>
      </c>
      <c r="DQ59" s="55">
        <f t="shared" si="6"/>
        <v>5.0104384133611693E-2</v>
      </c>
      <c r="DR59" s="55">
        <f t="shared" si="7"/>
        <v>3.6069935500031305E-2</v>
      </c>
      <c r="DS59" s="55">
        <f t="shared" si="8"/>
        <v>8.6160389700765505E-2</v>
      </c>
      <c r="DT59" s="55">
        <f t="shared" si="9"/>
        <v>1.6915703411333521E-3</v>
      </c>
      <c r="DU59" s="55">
        <f t="shared" si="10"/>
        <v>0.94739454094292808</v>
      </c>
      <c r="DV59" s="56">
        <f t="shared" si="11"/>
        <v>3.209700427960057E-2</v>
      </c>
      <c r="DW59" s="55">
        <f t="shared" si="21"/>
        <v>0</v>
      </c>
      <c r="DX59" s="55">
        <f t="shared" si="22"/>
        <v>2.1231422505307856E-4</v>
      </c>
      <c r="DY59" s="55">
        <f t="shared" si="23"/>
        <v>4.2270042164367058E-4</v>
      </c>
      <c r="DZ59" s="58">
        <f t="shared" si="42"/>
        <v>3.4636397108046592E-3</v>
      </c>
      <c r="EA59" s="56">
        <f t="shared" si="43"/>
        <v>5.1636653727218894E-3</v>
      </c>
      <c r="EB59" s="56">
        <f t="shared" si="14"/>
        <v>0.37468776019983346</v>
      </c>
      <c r="EC59" s="59">
        <f t="shared" si="15"/>
        <v>0</v>
      </c>
      <c r="ED59" s="59">
        <f t="shared" si="16"/>
        <v>0</v>
      </c>
      <c r="EE59" s="60">
        <f t="shared" si="17"/>
        <v>1.4948338333823432</v>
      </c>
      <c r="EF59" s="60">
        <f t="shared" si="24"/>
        <v>0.4186370979205406</v>
      </c>
    </row>
    <row r="60" spans="1:136" ht="14" customHeight="1" x14ac:dyDescent="0.2">
      <c r="A60" s="38" t="s">
        <v>240</v>
      </c>
      <c r="B60" s="39" t="s">
        <v>128</v>
      </c>
      <c r="C60" s="40"/>
      <c r="D60" s="40"/>
      <c r="E60" s="40"/>
      <c r="F60" s="40"/>
      <c r="G60" s="40"/>
      <c r="H60" s="40"/>
      <c r="I60" s="40"/>
      <c r="J60" s="78" t="s">
        <v>144</v>
      </c>
      <c r="K60" s="116" t="s">
        <v>145</v>
      </c>
      <c r="L60" s="43"/>
      <c r="M60" s="43"/>
      <c r="N60" s="42" t="s">
        <v>225</v>
      </c>
      <c r="O60" s="42" t="s">
        <v>137</v>
      </c>
      <c r="P60" s="42" t="s">
        <v>226</v>
      </c>
      <c r="Q60" s="44">
        <v>42.84</v>
      </c>
      <c r="R60" s="44">
        <v>0.15</v>
      </c>
      <c r="S60" s="44">
        <v>2.08</v>
      </c>
      <c r="T60" s="44">
        <v>2.89</v>
      </c>
      <c r="U60" s="44">
        <f t="shared" si="40"/>
        <v>4.7988920999999998</v>
      </c>
      <c r="V60" s="44">
        <v>8.01</v>
      </c>
      <c r="W60" s="44">
        <f t="shared" si="41"/>
        <v>7.2073980000000004</v>
      </c>
      <c r="X60" s="44">
        <v>0.09</v>
      </c>
      <c r="Y60" s="44">
        <v>32.11</v>
      </c>
      <c r="Z60" s="44">
        <v>7.43</v>
      </c>
      <c r="AA60" s="45" t="s">
        <v>227</v>
      </c>
      <c r="AB60" s="45" t="s">
        <v>227</v>
      </c>
      <c r="AC60" s="45" t="s">
        <v>227</v>
      </c>
      <c r="AD60" s="46">
        <f t="shared" si="0"/>
        <v>0.2145435</v>
      </c>
      <c r="AE60" s="46">
        <f t="shared" si="1"/>
        <v>0.29595375000000002</v>
      </c>
      <c r="AF60" s="44">
        <v>7.18</v>
      </c>
      <c r="AG60" s="44">
        <f t="shared" si="39"/>
        <v>92.899389349999993</v>
      </c>
      <c r="AH60" s="47"/>
      <c r="AI60" s="48">
        <f t="shared" si="2"/>
        <v>0.74953314659197001</v>
      </c>
      <c r="AJ60" s="49"/>
      <c r="AK60" s="44"/>
      <c r="AL60" s="50">
        <v>1686</v>
      </c>
      <c r="AM60" s="50">
        <v>2025</v>
      </c>
      <c r="AN60" s="50"/>
      <c r="AO60" s="50">
        <v>64</v>
      </c>
      <c r="AP60" s="50"/>
      <c r="AQ60" s="50">
        <v>57</v>
      </c>
      <c r="AR60" s="50">
        <v>96</v>
      </c>
      <c r="AS60" s="50"/>
      <c r="AT60" s="50"/>
      <c r="AU60" s="50"/>
      <c r="AV60" s="50"/>
      <c r="AW60" s="50"/>
      <c r="AX60" s="50"/>
      <c r="AY60" s="50">
        <v>39</v>
      </c>
      <c r="AZ60" s="50"/>
      <c r="BA60" s="50"/>
      <c r="BB60" s="50"/>
      <c r="BC60" s="50"/>
      <c r="BD60" s="50"/>
      <c r="BE60" s="50"/>
      <c r="BF60" s="51"/>
      <c r="BG60" s="26"/>
      <c r="BH60" s="26"/>
      <c r="BI60" s="26"/>
      <c r="BJ60" s="26"/>
      <c r="BK60" s="26">
        <v>1.415848</v>
      </c>
      <c r="BL60" s="26">
        <v>1.0373E-2</v>
      </c>
      <c r="BM60" s="26"/>
      <c r="BN60" s="26"/>
      <c r="BO60" s="26"/>
      <c r="BP60" s="26"/>
      <c r="BQ60" s="27"/>
      <c r="BR60" s="27"/>
      <c r="BS60" s="27"/>
      <c r="BT60" s="26">
        <v>0.266092</v>
      </c>
      <c r="BU60" s="26"/>
      <c r="BV60" s="26"/>
      <c r="BW60" s="26">
        <v>2.1628000000000001E-2</v>
      </c>
      <c r="BX60" s="26">
        <v>5.2482990000000003</v>
      </c>
      <c r="BY60" s="26">
        <v>1.991865</v>
      </c>
      <c r="BZ60" s="26">
        <v>0.50320500000000001</v>
      </c>
      <c r="CA60" s="26">
        <v>0.14224100000000001</v>
      </c>
      <c r="CB60" s="26">
        <v>2.2404E-2</v>
      </c>
      <c r="CC60" s="26">
        <v>7.783E-3</v>
      </c>
      <c r="CD60" s="26">
        <v>6.8074999999999997E-2</v>
      </c>
      <c r="CE60" s="26">
        <v>1.4914E-2</v>
      </c>
      <c r="CF60" s="26">
        <v>0.214446</v>
      </c>
      <c r="CG60" s="26">
        <v>0.64532999999999996</v>
      </c>
      <c r="CH60" s="26">
        <v>0.113445</v>
      </c>
      <c r="CI60" s="26">
        <v>0.61845799999999995</v>
      </c>
      <c r="CJ60" s="26">
        <v>0.23056699999999999</v>
      </c>
      <c r="CK60" s="26">
        <v>6.7200999999999997E-2</v>
      </c>
      <c r="CL60" s="26">
        <v>0.346472</v>
      </c>
      <c r="CM60" s="26">
        <v>6.4665E-2</v>
      </c>
      <c r="CN60" s="26">
        <v>0.42410300000000001</v>
      </c>
      <c r="CO60" s="26">
        <v>9.3627000000000002E-2</v>
      </c>
      <c r="CP60" s="26">
        <v>0.25696099999999999</v>
      </c>
      <c r="CQ60" s="26">
        <v>3.7463999999999997E-2</v>
      </c>
      <c r="CR60" s="26">
        <v>0.21553</v>
      </c>
      <c r="CS60" s="28">
        <v>3.1696000000000002E-2</v>
      </c>
      <c r="CT60" s="29">
        <f t="shared" si="19"/>
        <v>0.72688670367613617</v>
      </c>
      <c r="CU60" s="30">
        <f t="shared" si="20"/>
        <v>0.83152780039406615</v>
      </c>
      <c r="CV60" s="52"/>
      <c r="CW60" s="113"/>
      <c r="CX60" s="50"/>
      <c r="CY60" s="114"/>
      <c r="CZ60" s="114"/>
      <c r="DA60" s="115"/>
      <c r="DB60" s="115"/>
      <c r="DC60" s="106"/>
      <c r="DD60" s="107"/>
      <c r="DE60" s="50"/>
      <c r="DF60" s="50"/>
      <c r="DG60" s="50"/>
      <c r="DH60" s="50"/>
      <c r="DI60" s="50"/>
      <c r="DJ60" s="44"/>
      <c r="DK60" s="53"/>
      <c r="DL60" s="44"/>
      <c r="DM60" s="53"/>
      <c r="DN60" s="55">
        <f t="shared" si="3"/>
        <v>0.71304926764314258</v>
      </c>
      <c r="DO60" s="55">
        <f t="shared" si="25"/>
        <v>1.8778167250876315E-3</v>
      </c>
      <c r="DP60" s="55">
        <f t="shared" si="5"/>
        <v>4.0800313848568068E-2</v>
      </c>
      <c r="DQ60" s="55">
        <f t="shared" si="6"/>
        <v>4.0222686151704948E-2</v>
      </c>
      <c r="DR60" s="55">
        <f t="shared" si="7"/>
        <v>6.0102600037572798E-2</v>
      </c>
      <c r="DS60" s="55">
        <f t="shared" si="8"/>
        <v>0.10031173277661797</v>
      </c>
      <c r="DT60" s="55">
        <f t="shared" si="9"/>
        <v>1.268677755850014E-3</v>
      </c>
      <c r="DU60" s="55">
        <f t="shared" si="10"/>
        <v>0.79677419354838719</v>
      </c>
      <c r="DV60" s="56">
        <f t="shared" si="11"/>
        <v>0.13248930099857348</v>
      </c>
      <c r="DW60" s="55">
        <f t="shared" si="21"/>
        <v>0</v>
      </c>
      <c r="DX60" s="55">
        <f t="shared" si="22"/>
        <v>0</v>
      </c>
      <c r="DY60" s="55">
        <f t="shared" si="23"/>
        <v>0</v>
      </c>
      <c r="DZ60" s="58">
        <f t="shared" si="42"/>
        <v>2.8724528049270319E-3</v>
      </c>
      <c r="EA60" s="56">
        <f t="shared" si="43"/>
        <v>3.894384498980196E-3</v>
      </c>
      <c r="EB60" s="56">
        <f t="shared" si="14"/>
        <v>0.39855675825700804</v>
      </c>
      <c r="EC60" s="59">
        <f t="shared" si="15"/>
        <v>0</v>
      </c>
      <c r="ED60" s="59">
        <f t="shared" si="16"/>
        <v>0</v>
      </c>
      <c r="EE60" s="60">
        <f t="shared" si="17"/>
        <v>1.4727479225355851</v>
      </c>
      <c r="EF60" s="60">
        <f t="shared" si="24"/>
        <v>0.5991582277958849</v>
      </c>
    </row>
    <row r="61" spans="1:136" ht="14" customHeight="1" x14ac:dyDescent="0.2">
      <c r="A61" s="38" t="s">
        <v>241</v>
      </c>
      <c r="B61" s="39" t="s">
        <v>128</v>
      </c>
      <c r="C61" s="40"/>
      <c r="D61" s="40"/>
      <c r="E61" s="40"/>
      <c r="F61" s="40"/>
      <c r="G61" s="40"/>
      <c r="H61" s="40"/>
      <c r="I61" s="40"/>
      <c r="J61" s="78" t="s">
        <v>144</v>
      </c>
      <c r="K61" s="42" t="s">
        <v>145</v>
      </c>
      <c r="L61" s="43"/>
      <c r="M61" s="43"/>
      <c r="N61" s="42" t="s">
        <v>229</v>
      </c>
      <c r="O61" s="43"/>
      <c r="P61" s="42" t="s">
        <v>226</v>
      </c>
      <c r="Q61" s="44">
        <v>41.220773871937901</v>
      </c>
      <c r="R61" s="44">
        <v>0.13349313768381499</v>
      </c>
      <c r="S61" s="44">
        <v>2.26938334062485</v>
      </c>
      <c r="T61" s="44">
        <v>2.75</v>
      </c>
      <c r="U61" s="44">
        <f t="shared" si="40"/>
        <v>5.2973038293586905</v>
      </c>
      <c r="V61" s="44">
        <v>8.3528563293586906</v>
      </c>
      <c r="W61" s="44">
        <f t="shared" si="41"/>
        <v>7.5159001251569499</v>
      </c>
      <c r="X61" s="44">
        <v>0.13349313768381499</v>
      </c>
      <c r="Y61" s="44">
        <v>35.614062089217697</v>
      </c>
      <c r="Z61" s="44">
        <v>3.19430008029128</v>
      </c>
      <c r="AA61" s="45" t="s">
        <v>227</v>
      </c>
      <c r="AB61" s="45" t="s">
        <v>227</v>
      </c>
      <c r="AC61" s="45" t="s">
        <v>227</v>
      </c>
      <c r="AD61" s="46">
        <f t="shared" si="0"/>
        <v>0.21976075</v>
      </c>
      <c r="AE61" s="46">
        <f t="shared" si="1"/>
        <v>0.35149075000000002</v>
      </c>
      <c r="AF61" s="44">
        <v>9.5143047238855605</v>
      </c>
      <c r="AG61" s="44">
        <f t="shared" si="39"/>
        <v>91.184060986798045</v>
      </c>
      <c r="AH61" s="47"/>
      <c r="AI61" s="48">
        <f t="shared" si="2"/>
        <v>0.86398334489937567</v>
      </c>
      <c r="AJ61" s="49"/>
      <c r="AK61" s="44"/>
      <c r="AL61" s="50">
        <v>1727</v>
      </c>
      <c r="AM61" s="50">
        <v>2405</v>
      </c>
      <c r="AN61" s="50"/>
      <c r="AO61" s="50">
        <v>63</v>
      </c>
      <c r="AP61" s="50"/>
      <c r="AQ61" s="50">
        <v>22</v>
      </c>
      <c r="AR61" s="50">
        <v>87</v>
      </c>
      <c r="AS61" s="50"/>
      <c r="AT61" s="50"/>
      <c r="AU61" s="50"/>
      <c r="AV61" s="50"/>
      <c r="AW61" s="50"/>
      <c r="AX61" s="50"/>
      <c r="AY61" s="50">
        <v>49</v>
      </c>
      <c r="AZ61" s="50"/>
      <c r="BA61" s="50"/>
      <c r="BB61" s="50"/>
      <c r="BC61" s="50"/>
      <c r="BD61" s="50"/>
      <c r="BE61" s="50"/>
      <c r="BF61" s="51"/>
      <c r="BG61" s="26"/>
      <c r="BH61" s="26"/>
      <c r="BI61" s="26"/>
      <c r="BJ61" s="26"/>
      <c r="BK61" s="26">
        <v>2.0235620000000001</v>
      </c>
      <c r="BL61" s="26">
        <v>2.1974E-2</v>
      </c>
      <c r="BM61" s="26"/>
      <c r="BN61" s="26"/>
      <c r="BO61" s="26"/>
      <c r="BP61" s="26"/>
      <c r="BQ61" s="27"/>
      <c r="BR61" s="27"/>
      <c r="BS61" s="27"/>
      <c r="BT61" s="26">
        <v>0.37373499999999998</v>
      </c>
      <c r="BU61" s="26"/>
      <c r="BV61" s="26"/>
      <c r="BW61" s="26">
        <v>3.4224999999999998E-2</v>
      </c>
      <c r="BX61" s="26">
        <v>2.302492</v>
      </c>
      <c r="BY61" s="26">
        <v>1.8808100000000001</v>
      </c>
      <c r="BZ61" s="26">
        <v>0.18948400000000001</v>
      </c>
      <c r="CA61" s="26">
        <v>0.24171599999999999</v>
      </c>
      <c r="CB61" s="26">
        <v>1.8932000000000001E-2</v>
      </c>
      <c r="CC61" s="26">
        <v>1.1414000000000001E-2</v>
      </c>
      <c r="CD61" s="26">
        <v>2.7015999999999998E-2</v>
      </c>
      <c r="CE61" s="26">
        <v>3.0877999999999999E-2</v>
      </c>
      <c r="CF61" s="26">
        <v>0.239537</v>
      </c>
      <c r="CG61" s="26">
        <v>0.61735799999999996</v>
      </c>
      <c r="CH61" s="26">
        <v>8.8621000000000005E-2</v>
      </c>
      <c r="CI61" s="26">
        <v>0.45088200000000001</v>
      </c>
      <c r="CJ61" s="26">
        <v>0.159243</v>
      </c>
      <c r="CK61" s="26">
        <v>6.0518000000000002E-2</v>
      </c>
      <c r="CL61" s="26">
        <v>0.266683</v>
      </c>
      <c r="CM61" s="26">
        <v>5.0903999999999998E-2</v>
      </c>
      <c r="CN61" s="26">
        <v>0.37334000000000001</v>
      </c>
      <c r="CO61" s="26">
        <v>8.2605999999999999E-2</v>
      </c>
      <c r="CP61" s="26">
        <v>0.25059199999999998</v>
      </c>
      <c r="CQ61" s="26">
        <v>4.1806999999999997E-2</v>
      </c>
      <c r="CR61" s="26">
        <v>0.25352599999999997</v>
      </c>
      <c r="CS61" s="28">
        <v>3.6933000000000001E-2</v>
      </c>
      <c r="CT61" s="29">
        <f t="shared" si="19"/>
        <v>0.89780157017864148</v>
      </c>
      <c r="CU61" s="30">
        <f t="shared" si="20"/>
        <v>0.79711558768580948</v>
      </c>
      <c r="CV61" s="52"/>
      <c r="CW61" s="113"/>
      <c r="CX61" s="50"/>
      <c r="CY61" s="114"/>
      <c r="CZ61" s="114"/>
      <c r="DA61" s="115"/>
      <c r="DB61" s="115"/>
      <c r="DC61" s="106"/>
      <c r="DD61" s="107"/>
      <c r="DE61" s="50"/>
      <c r="DF61" s="50"/>
      <c r="DG61" s="50"/>
      <c r="DH61" s="50"/>
      <c r="DI61" s="50"/>
      <c r="DJ61" s="44"/>
      <c r="DK61" s="53"/>
      <c r="DL61" s="44"/>
      <c r="DM61" s="53"/>
      <c r="DN61" s="55">
        <f t="shared" si="3"/>
        <v>0.68609810039843377</v>
      </c>
      <c r="DO61" s="55">
        <f t="shared" si="25"/>
        <v>1.6711709775139585E-3</v>
      </c>
      <c r="DP61" s="55">
        <f t="shared" si="5"/>
        <v>4.4515169490483529E-2</v>
      </c>
      <c r="DQ61" s="55">
        <f t="shared" si="6"/>
        <v>3.8274182324286712E-2</v>
      </c>
      <c r="DR61" s="55">
        <f t="shared" si="7"/>
        <v>6.6344840996414189E-2</v>
      </c>
      <c r="DS61" s="55">
        <f t="shared" si="8"/>
        <v>0.10460542971686779</v>
      </c>
      <c r="DT61" s="55">
        <f t="shared" si="9"/>
        <v>1.8817752704231039E-3</v>
      </c>
      <c r="DU61" s="55">
        <f t="shared" si="10"/>
        <v>0.88372362504262281</v>
      </c>
      <c r="DV61" s="56">
        <f t="shared" si="11"/>
        <v>5.6959701859687593E-2</v>
      </c>
      <c r="DW61" s="55">
        <f t="shared" si="21"/>
        <v>0</v>
      </c>
      <c r="DX61" s="55">
        <f t="shared" si="22"/>
        <v>0</v>
      </c>
      <c r="DY61" s="55">
        <f t="shared" si="23"/>
        <v>0</v>
      </c>
      <c r="DZ61" s="58">
        <f t="shared" si="42"/>
        <v>2.9423048600883653E-3</v>
      </c>
      <c r="EA61" s="56">
        <f t="shared" si="43"/>
        <v>4.6251825778011709E-3</v>
      </c>
      <c r="EB61" s="56">
        <f t="shared" si="14"/>
        <v>0.52813237434835192</v>
      </c>
      <c r="EC61" s="59">
        <f t="shared" si="15"/>
        <v>0</v>
      </c>
      <c r="ED61" s="59">
        <f t="shared" si="16"/>
        <v>0</v>
      </c>
      <c r="EE61" s="60">
        <f t="shared" si="17"/>
        <v>1.5227880500510818</v>
      </c>
      <c r="EF61" s="60">
        <f t="shared" si="24"/>
        <v>0.63423897952513242</v>
      </c>
    </row>
    <row r="62" spans="1:136" ht="14" customHeight="1" x14ac:dyDescent="0.2">
      <c r="A62" s="38" t="s">
        <v>242</v>
      </c>
      <c r="B62" s="39" t="s">
        <v>128</v>
      </c>
      <c r="C62" s="40"/>
      <c r="D62" s="40"/>
      <c r="E62" s="40"/>
      <c r="F62" s="40"/>
      <c r="G62" s="40"/>
      <c r="H62" s="40"/>
      <c r="I62" s="40"/>
      <c r="J62" s="78" t="s">
        <v>144</v>
      </c>
      <c r="K62" s="42" t="s">
        <v>145</v>
      </c>
      <c r="L62" s="43"/>
      <c r="M62" s="43"/>
      <c r="N62" s="42" t="s">
        <v>229</v>
      </c>
      <c r="O62" s="43"/>
      <c r="P62" s="42" t="s">
        <v>226</v>
      </c>
      <c r="Q62" s="44">
        <v>40.8236392908331</v>
      </c>
      <c r="R62" s="44">
        <v>0.135723331767196</v>
      </c>
      <c r="S62" s="44">
        <v>2.4527144955071898</v>
      </c>
      <c r="T62" s="44">
        <v>2.63</v>
      </c>
      <c r="U62" s="44">
        <f t="shared" si="40"/>
        <v>5.2502641771247394</v>
      </c>
      <c r="V62" s="44">
        <v>8.1724834771247394</v>
      </c>
      <c r="W62" s="44">
        <f t="shared" si="41"/>
        <v>7.3536006327168408</v>
      </c>
      <c r="X62" s="44">
        <v>0.12602880806953901</v>
      </c>
      <c r="Y62" s="44">
        <v>35.918210299818703</v>
      </c>
      <c r="Z62" s="44">
        <v>2.8017173486228399</v>
      </c>
      <c r="AA62" s="45" t="s">
        <v>227</v>
      </c>
      <c r="AB62" s="45" t="s">
        <v>227</v>
      </c>
      <c r="AC62" s="45" t="s">
        <v>227</v>
      </c>
      <c r="AD62" s="46">
        <f t="shared" si="0"/>
        <v>0.21950625000000001</v>
      </c>
      <c r="AE62" s="46">
        <f t="shared" si="1"/>
        <v>0.35704445000000001</v>
      </c>
      <c r="AF62" s="44">
        <v>9.8610191925876904</v>
      </c>
      <c r="AG62" s="44">
        <f t="shared" si="39"/>
        <v>90.714848451743322</v>
      </c>
      <c r="AH62" s="47"/>
      <c r="AI62" s="48">
        <f t="shared" si="2"/>
        <v>0.87983851816670577</v>
      </c>
      <c r="AJ62" s="49"/>
      <c r="AK62" s="44"/>
      <c r="AL62" s="50">
        <v>1725</v>
      </c>
      <c r="AM62" s="50">
        <v>2443</v>
      </c>
      <c r="AN62" s="50"/>
      <c r="AO62" s="50">
        <v>64</v>
      </c>
      <c r="AP62" s="50"/>
      <c r="AQ62" s="50">
        <v>11</v>
      </c>
      <c r="AR62" s="50">
        <v>86</v>
      </c>
      <c r="AS62" s="50"/>
      <c r="AT62" s="50"/>
      <c r="AU62" s="50"/>
      <c r="AV62" s="50"/>
      <c r="AW62" s="50"/>
      <c r="AX62" s="50"/>
      <c r="AY62" s="50">
        <v>40</v>
      </c>
      <c r="AZ62" s="50"/>
      <c r="BA62" s="50"/>
      <c r="BB62" s="50"/>
      <c r="BC62" s="50"/>
      <c r="BD62" s="50"/>
      <c r="BE62" s="50"/>
      <c r="BF62" s="51"/>
      <c r="BG62" s="26"/>
      <c r="BH62" s="26"/>
      <c r="BI62" s="26"/>
      <c r="BJ62" s="26"/>
      <c r="BK62" s="26">
        <v>1.105982</v>
      </c>
      <c r="BL62" s="26">
        <v>2.3133000000000001E-2</v>
      </c>
      <c r="BM62" s="26"/>
      <c r="BN62" s="26"/>
      <c r="BO62" s="26"/>
      <c r="BP62" s="26"/>
      <c r="BQ62" s="27"/>
      <c r="BR62" s="27"/>
      <c r="BS62" s="27"/>
      <c r="BT62" s="26">
        <v>0.27703</v>
      </c>
      <c r="BU62" s="26"/>
      <c r="BV62" s="26"/>
      <c r="BW62" s="26">
        <v>2.6953000000000001E-2</v>
      </c>
      <c r="BX62" s="26">
        <v>4.716615</v>
      </c>
      <c r="BY62" s="26">
        <v>1.8519680000000001</v>
      </c>
      <c r="BZ62" s="26">
        <v>0.17799999999999999</v>
      </c>
      <c r="CA62" s="26">
        <v>0.262407</v>
      </c>
      <c r="CB62" s="26">
        <v>1.4420000000000001E-2</v>
      </c>
      <c r="CC62" s="26">
        <v>1.55E-2</v>
      </c>
      <c r="CD62" s="26">
        <v>5.5184999999999998E-2</v>
      </c>
      <c r="CE62" s="26">
        <v>1.6808E-2</v>
      </c>
      <c r="CF62" s="26">
        <v>0.212226</v>
      </c>
      <c r="CG62" s="26">
        <v>0.64737699999999998</v>
      </c>
      <c r="CH62" s="26">
        <v>0.10329099999999999</v>
      </c>
      <c r="CI62" s="26">
        <v>0.53323100000000001</v>
      </c>
      <c r="CJ62" s="26">
        <v>0.188557</v>
      </c>
      <c r="CK62" s="26">
        <v>5.8352000000000001E-2</v>
      </c>
      <c r="CL62" s="26">
        <v>0.27668399999999999</v>
      </c>
      <c r="CM62" s="26">
        <v>5.0939999999999999E-2</v>
      </c>
      <c r="CN62" s="26">
        <v>0.36148599999999997</v>
      </c>
      <c r="CO62" s="26">
        <v>8.2982E-2</v>
      </c>
      <c r="CP62" s="26">
        <v>0.235961</v>
      </c>
      <c r="CQ62" s="26">
        <v>3.6322E-2</v>
      </c>
      <c r="CR62" s="26">
        <v>0.26062800000000003</v>
      </c>
      <c r="CS62" s="28">
        <v>3.7332999999999998E-2</v>
      </c>
      <c r="CT62" s="29">
        <f t="shared" si="19"/>
        <v>0.78102696505468816</v>
      </c>
      <c r="CU62" s="30">
        <f t="shared" si="20"/>
        <v>0.69866498808025079</v>
      </c>
      <c r="CV62" s="52"/>
      <c r="CW62" s="113"/>
      <c r="CX62" s="50"/>
      <c r="CY62" s="114"/>
      <c r="CZ62" s="114"/>
      <c r="DA62" s="115"/>
      <c r="DB62" s="115"/>
      <c r="DC62" s="106"/>
      <c r="DD62" s="107"/>
      <c r="DE62" s="50"/>
      <c r="DF62" s="50"/>
      <c r="DG62" s="50"/>
      <c r="DH62" s="50"/>
      <c r="DI62" s="50"/>
      <c r="DJ62" s="44"/>
      <c r="DK62" s="53"/>
      <c r="DL62" s="44"/>
      <c r="DM62" s="53"/>
      <c r="DN62" s="55">
        <f t="shared" si="3"/>
        <v>0.67948800417498501</v>
      </c>
      <c r="DO62" s="55">
        <f t="shared" si="25"/>
        <v>1.6990902825137206E-3</v>
      </c>
      <c r="DP62" s="55">
        <f t="shared" si="5"/>
        <v>4.8111308268089251E-2</v>
      </c>
      <c r="DQ62" s="55">
        <f t="shared" si="6"/>
        <v>3.6604036186499656E-2</v>
      </c>
      <c r="DR62" s="55">
        <f t="shared" si="7"/>
        <v>6.5755703890346795E-2</v>
      </c>
      <c r="DS62" s="55">
        <f t="shared" si="8"/>
        <v>0.10234656412967072</v>
      </c>
      <c r="DT62" s="55">
        <f t="shared" si="9"/>
        <v>1.7765549488234988E-3</v>
      </c>
      <c r="DU62" s="55">
        <f t="shared" si="10"/>
        <v>0.89127072704264776</v>
      </c>
      <c r="DV62" s="56">
        <f t="shared" si="11"/>
        <v>4.9959296516099143E-2</v>
      </c>
      <c r="DW62" s="55">
        <f t="shared" si="21"/>
        <v>0</v>
      </c>
      <c r="DX62" s="55">
        <f t="shared" si="22"/>
        <v>0</v>
      </c>
      <c r="DY62" s="55">
        <f t="shared" si="23"/>
        <v>0</v>
      </c>
      <c r="DZ62" s="58">
        <f t="shared" si="42"/>
        <v>2.9388974427634225E-3</v>
      </c>
      <c r="EA62" s="56">
        <f t="shared" si="43"/>
        <v>4.6982623856832682E-3</v>
      </c>
      <c r="EB62" s="56">
        <f t="shared" si="14"/>
        <v>0.54737825104566695</v>
      </c>
      <c r="EC62" s="59">
        <f t="shared" si="15"/>
        <v>0</v>
      </c>
      <c r="ED62" s="59">
        <f t="shared" si="16"/>
        <v>0</v>
      </c>
      <c r="EE62" s="60">
        <f t="shared" si="17"/>
        <v>1.5274944186892689</v>
      </c>
      <c r="EF62" s="60">
        <f t="shared" si="24"/>
        <v>0.6424808145687807</v>
      </c>
    </row>
    <row r="63" spans="1:136" ht="14" customHeight="1" x14ac:dyDescent="0.2">
      <c r="A63" s="38" t="s">
        <v>243</v>
      </c>
      <c r="B63" s="39" t="s">
        <v>128</v>
      </c>
      <c r="C63" s="40"/>
      <c r="D63" s="40"/>
      <c r="E63" s="40"/>
      <c r="F63" s="40"/>
      <c r="G63" s="40"/>
      <c r="H63" s="40"/>
      <c r="I63" s="40"/>
      <c r="J63" s="78" t="s">
        <v>144</v>
      </c>
      <c r="K63" s="42" t="s">
        <v>145</v>
      </c>
      <c r="L63" s="43"/>
      <c r="M63" s="43"/>
      <c r="N63" s="42" t="s">
        <v>225</v>
      </c>
      <c r="O63" s="117"/>
      <c r="P63" s="42" t="s">
        <v>226</v>
      </c>
      <c r="Q63" s="44">
        <v>42.17</v>
      </c>
      <c r="R63" s="44">
        <v>0.22</v>
      </c>
      <c r="S63" s="44">
        <v>2.76</v>
      </c>
      <c r="T63" s="44">
        <v>2.62</v>
      </c>
      <c r="U63" s="44">
        <f t="shared" si="40"/>
        <v>3.8788917999999999</v>
      </c>
      <c r="V63" s="44">
        <v>6.79</v>
      </c>
      <c r="W63" s="44">
        <f t="shared" si="41"/>
        <v>6.109642</v>
      </c>
      <c r="X63" s="44">
        <v>0.1</v>
      </c>
      <c r="Y63" s="44">
        <v>34.979999999999997</v>
      </c>
      <c r="Z63" s="44">
        <v>4.5599999999999996</v>
      </c>
      <c r="AA63" s="45" t="s">
        <v>227</v>
      </c>
      <c r="AB63" s="45" t="s">
        <v>227</v>
      </c>
      <c r="AC63" s="45" t="s">
        <v>227</v>
      </c>
      <c r="AD63" s="46">
        <f t="shared" si="0"/>
        <v>0.19342000000000001</v>
      </c>
      <c r="AE63" s="46">
        <f t="shared" si="1"/>
        <v>0.37809005000000001</v>
      </c>
      <c r="AF63" s="44">
        <v>8.48</v>
      </c>
      <c r="AG63" s="44">
        <f t="shared" si="39"/>
        <v>91.860401849999988</v>
      </c>
      <c r="AH63" s="47"/>
      <c r="AI63" s="48">
        <f t="shared" si="2"/>
        <v>0.82949964429689338</v>
      </c>
      <c r="AJ63" s="49"/>
      <c r="AK63" s="44"/>
      <c r="AL63" s="50">
        <v>1520</v>
      </c>
      <c r="AM63" s="50">
        <v>2587</v>
      </c>
      <c r="AN63" s="50"/>
      <c r="AO63" s="50">
        <v>55</v>
      </c>
      <c r="AP63" s="50"/>
      <c r="AQ63" s="50">
        <v>5</v>
      </c>
      <c r="AR63" s="50">
        <v>66</v>
      </c>
      <c r="AS63" s="50"/>
      <c r="AT63" s="50"/>
      <c r="AU63" s="50"/>
      <c r="AV63" s="50"/>
      <c r="AW63" s="50"/>
      <c r="AX63" s="50"/>
      <c r="AY63" s="50">
        <v>36</v>
      </c>
      <c r="AZ63" s="50"/>
      <c r="BA63" s="50"/>
      <c r="BB63" s="50"/>
      <c r="BC63" s="50"/>
      <c r="BD63" s="50"/>
      <c r="BE63" s="50"/>
      <c r="BF63" s="51"/>
      <c r="BG63" s="27"/>
      <c r="BH63" s="27"/>
      <c r="BI63" s="27"/>
      <c r="BJ63" s="27"/>
      <c r="BK63" s="118" t="s">
        <v>231</v>
      </c>
      <c r="BL63" s="118" t="s">
        <v>231</v>
      </c>
      <c r="BM63" s="27"/>
      <c r="BN63" s="27"/>
      <c r="BO63" s="27"/>
      <c r="BP63" s="27"/>
      <c r="BQ63" s="27"/>
      <c r="BR63" s="27"/>
      <c r="BS63" s="27"/>
      <c r="BT63" s="118" t="s">
        <v>231</v>
      </c>
      <c r="BU63" s="27"/>
      <c r="BV63" s="27"/>
      <c r="BW63" s="118" t="s">
        <v>231</v>
      </c>
      <c r="BX63" s="118" t="s">
        <v>231</v>
      </c>
      <c r="BY63" s="118" t="s">
        <v>231</v>
      </c>
      <c r="BZ63" s="118" t="s">
        <v>231</v>
      </c>
      <c r="CA63" s="118" t="s">
        <v>231</v>
      </c>
      <c r="CB63" s="118" t="s">
        <v>231</v>
      </c>
      <c r="CC63" s="118" t="s">
        <v>231</v>
      </c>
      <c r="CD63" s="118" t="s">
        <v>231</v>
      </c>
      <c r="CE63" s="118" t="s">
        <v>231</v>
      </c>
      <c r="CF63" s="26">
        <v>0.41647000000000001</v>
      </c>
      <c r="CG63" s="26">
        <v>1.2287870000000001</v>
      </c>
      <c r="CH63" s="26">
        <v>0.17444299999999999</v>
      </c>
      <c r="CI63" s="26">
        <v>0.89726099999999998</v>
      </c>
      <c r="CJ63" s="26">
        <v>0.28897400000000001</v>
      </c>
      <c r="CK63" s="26">
        <v>8.9846999999999996E-2</v>
      </c>
      <c r="CL63" s="26">
        <v>0.46947699999999998</v>
      </c>
      <c r="CM63" s="26">
        <v>8.1478999999999996E-2</v>
      </c>
      <c r="CN63" s="26">
        <v>0.57181800000000005</v>
      </c>
      <c r="CO63" s="26">
        <v>0.124358</v>
      </c>
      <c r="CP63" s="26">
        <v>0.35850599999999999</v>
      </c>
      <c r="CQ63" s="26">
        <v>5.1233000000000001E-2</v>
      </c>
      <c r="CR63" s="26">
        <v>0.32278099999999998</v>
      </c>
      <c r="CS63" s="28">
        <v>4.7271000000000001E-2</v>
      </c>
      <c r="CT63" s="29">
        <f t="shared" si="19"/>
        <v>0.74574554973566276</v>
      </c>
      <c r="CU63" s="30">
        <f t="shared" si="20"/>
        <v>1.0828098929917478</v>
      </c>
      <c r="CV63" s="52"/>
      <c r="CW63" s="113"/>
      <c r="CX63" s="50"/>
      <c r="CY63" s="114"/>
      <c r="CZ63" s="114"/>
      <c r="DA63" s="115"/>
      <c r="DB63" s="115"/>
      <c r="DC63" s="106"/>
      <c r="DD63" s="107"/>
      <c r="DE63" s="50"/>
      <c r="DF63" s="50"/>
      <c r="DG63" s="50"/>
      <c r="DH63" s="50"/>
      <c r="DI63" s="50"/>
      <c r="DJ63" s="44"/>
      <c r="DK63" s="53"/>
      <c r="DL63" s="44"/>
      <c r="DM63" s="53"/>
      <c r="DN63" s="55">
        <f t="shared" si="3"/>
        <v>0.70189747003994674</v>
      </c>
      <c r="DO63" s="55">
        <f t="shared" si="25"/>
        <v>2.7541311967951929E-3</v>
      </c>
      <c r="DP63" s="55">
        <f t="shared" si="5"/>
        <v>5.4138877991369162E-2</v>
      </c>
      <c r="DQ63" s="55">
        <f t="shared" si="6"/>
        <v>3.6464857341684066E-2</v>
      </c>
      <c r="DR63" s="55">
        <f t="shared" si="7"/>
        <v>4.8580271776567097E-2</v>
      </c>
      <c r="DS63" s="55">
        <f t="shared" si="8"/>
        <v>8.5033291579679898E-2</v>
      </c>
      <c r="DT63" s="55">
        <f t="shared" si="9"/>
        <v>1.4096419509444602E-3</v>
      </c>
      <c r="DU63" s="55">
        <f t="shared" si="10"/>
        <v>0.8679900744416873</v>
      </c>
      <c r="DV63" s="56">
        <f t="shared" si="11"/>
        <v>8.1312410841654775E-2</v>
      </c>
      <c r="DW63" s="55">
        <f t="shared" si="21"/>
        <v>0</v>
      </c>
      <c r="DX63" s="55">
        <f t="shared" si="22"/>
        <v>0</v>
      </c>
      <c r="DY63" s="55">
        <f t="shared" si="23"/>
        <v>0</v>
      </c>
      <c r="DZ63" s="58">
        <f t="shared" si="42"/>
        <v>2.5896371669567549E-3</v>
      </c>
      <c r="EA63" s="56">
        <f t="shared" si="43"/>
        <v>4.9751963944996381E-3</v>
      </c>
      <c r="EB63" s="56">
        <f t="shared" si="14"/>
        <v>0.47071884540660563</v>
      </c>
      <c r="EC63" s="59">
        <f t="shared" si="15"/>
        <v>0</v>
      </c>
      <c r="ED63" s="59">
        <f t="shared" si="16"/>
        <v>0</v>
      </c>
      <c r="EE63" s="60">
        <f t="shared" si="17"/>
        <v>1.5071799263817149</v>
      </c>
      <c r="EF63" s="60">
        <f t="shared" si="24"/>
        <v>0.57130884708896945</v>
      </c>
    </row>
    <row r="64" spans="1:136" ht="14" customHeight="1" x14ac:dyDescent="0.2">
      <c r="A64" s="38" t="s">
        <v>244</v>
      </c>
      <c r="B64" s="39" t="s">
        <v>128</v>
      </c>
      <c r="C64" s="40"/>
      <c r="D64" s="40"/>
      <c r="E64" s="40"/>
      <c r="F64" s="40"/>
      <c r="G64" s="40"/>
      <c r="H64" s="40"/>
      <c r="I64" s="40"/>
      <c r="J64" s="78" t="s">
        <v>144</v>
      </c>
      <c r="K64" s="42" t="s">
        <v>145</v>
      </c>
      <c r="L64" s="43"/>
      <c r="M64" s="43"/>
      <c r="N64" s="42" t="s">
        <v>229</v>
      </c>
      <c r="O64" s="43"/>
      <c r="P64" s="42" t="s">
        <v>226</v>
      </c>
      <c r="Q64" s="44">
        <v>41.542607511853603</v>
      </c>
      <c r="R64" s="44">
        <v>0.13864040647579301</v>
      </c>
      <c r="S64" s="44">
        <v>1.9508685768379399</v>
      </c>
      <c r="T64" s="44">
        <v>2.81</v>
      </c>
      <c r="U64" s="44">
        <f t="shared" si="40"/>
        <v>5.0674677682486191</v>
      </c>
      <c r="V64" s="44">
        <v>8.1896868682486197</v>
      </c>
      <c r="W64" s="44">
        <f t="shared" si="41"/>
        <v>7.3690802440501084</v>
      </c>
      <c r="X64" s="44">
        <v>0.118834634122108</v>
      </c>
      <c r="Y64" s="44">
        <v>36.442621130779798</v>
      </c>
      <c r="Z64" s="44">
        <v>2.6836821539242801</v>
      </c>
      <c r="AA64" s="45" t="s">
        <v>227</v>
      </c>
      <c r="AB64" s="45" t="s">
        <v>227</v>
      </c>
      <c r="AC64" s="45" t="s">
        <v>227</v>
      </c>
      <c r="AD64" s="46">
        <f t="shared" si="0"/>
        <v>0.24622875</v>
      </c>
      <c r="AE64" s="46">
        <f t="shared" si="1"/>
        <v>0.31305329999999998</v>
      </c>
      <c r="AF64" s="44">
        <v>9.0006618133686302</v>
      </c>
      <c r="AG64" s="44">
        <f t="shared" si="39"/>
        <v>91.314004232242155</v>
      </c>
      <c r="AH64" s="47"/>
      <c r="AI64" s="48">
        <f t="shared" si="2"/>
        <v>0.8772348033373063</v>
      </c>
      <c r="AJ64" s="49"/>
      <c r="AK64" s="44"/>
      <c r="AL64" s="50">
        <v>1935</v>
      </c>
      <c r="AM64" s="50">
        <v>2142</v>
      </c>
      <c r="AN64" s="50"/>
      <c r="AO64" s="50">
        <v>51</v>
      </c>
      <c r="AP64" s="50"/>
      <c r="AQ64" s="50">
        <v>10</v>
      </c>
      <c r="AR64" s="50">
        <v>93</v>
      </c>
      <c r="AS64" s="50"/>
      <c r="AT64" s="50"/>
      <c r="AU64" s="50"/>
      <c r="AV64" s="50"/>
      <c r="AW64" s="50"/>
      <c r="AX64" s="50"/>
      <c r="AY64" s="50">
        <v>42</v>
      </c>
      <c r="AZ64" s="50"/>
      <c r="BA64" s="50"/>
      <c r="BB64" s="50"/>
      <c r="BC64" s="50"/>
      <c r="BD64" s="50"/>
      <c r="BE64" s="50"/>
      <c r="BF64" s="51"/>
      <c r="BG64" s="26"/>
      <c r="BH64" s="26"/>
      <c r="BI64" s="26"/>
      <c r="BJ64" s="26"/>
      <c r="BK64" s="26">
        <v>12.684949</v>
      </c>
      <c r="BL64" s="26">
        <v>1.9035E-2</v>
      </c>
      <c r="BM64" s="26"/>
      <c r="BN64" s="26"/>
      <c r="BO64" s="26"/>
      <c r="BP64" s="26"/>
      <c r="BQ64" s="27"/>
      <c r="BR64" s="27"/>
      <c r="BS64" s="27"/>
      <c r="BT64" s="26">
        <v>9.5337000000000005E-2</v>
      </c>
      <c r="BU64" s="26"/>
      <c r="BV64" s="26"/>
      <c r="BW64" s="26">
        <v>2.9055999999999998E-2</v>
      </c>
      <c r="BX64" s="26">
        <v>2.1009600000000002</v>
      </c>
      <c r="BY64" s="26">
        <v>2.055507</v>
      </c>
      <c r="BZ64" s="26">
        <v>0.17377100000000001</v>
      </c>
      <c r="CA64" s="26">
        <v>0.17569699999999999</v>
      </c>
      <c r="CB64" s="118" t="s">
        <v>231</v>
      </c>
      <c r="CC64" s="26">
        <v>6.5989999999999998E-3</v>
      </c>
      <c r="CD64" s="26">
        <v>1.8436999999999999E-2</v>
      </c>
      <c r="CE64" s="26">
        <v>1.278E-2</v>
      </c>
      <c r="CF64" s="26">
        <v>0.35793999999999998</v>
      </c>
      <c r="CG64" s="26">
        <v>0.93137899999999996</v>
      </c>
      <c r="CH64" s="26">
        <v>0.12350700000000001</v>
      </c>
      <c r="CI64" s="26">
        <v>0.59396800000000005</v>
      </c>
      <c r="CJ64" s="26">
        <v>0.17677799999999999</v>
      </c>
      <c r="CK64" s="26">
        <v>6.7957000000000004E-2</v>
      </c>
      <c r="CL64" s="26">
        <v>0.28462799999999999</v>
      </c>
      <c r="CM64" s="26">
        <v>5.4927999999999998E-2</v>
      </c>
      <c r="CN64" s="26">
        <v>0.40558899999999998</v>
      </c>
      <c r="CO64" s="26">
        <v>9.2255000000000004E-2</v>
      </c>
      <c r="CP64" s="26">
        <v>0.28071400000000002</v>
      </c>
      <c r="CQ64" s="26">
        <v>4.4255999999999997E-2</v>
      </c>
      <c r="CR64" s="26">
        <v>0.29491200000000001</v>
      </c>
      <c r="CS64" s="28">
        <v>3.6153999999999999E-2</v>
      </c>
      <c r="CT64" s="29">
        <f t="shared" si="19"/>
        <v>0.92620029450997876</v>
      </c>
      <c r="CU64" s="30">
        <f t="shared" si="20"/>
        <v>1.2167942868053685</v>
      </c>
      <c r="CV64" s="52"/>
      <c r="CW64" s="113"/>
      <c r="CX64" s="50"/>
      <c r="CY64" s="114"/>
      <c r="CZ64" s="114"/>
      <c r="DA64" s="115"/>
      <c r="DB64" s="115"/>
      <c r="DC64" s="106"/>
      <c r="DD64" s="107"/>
      <c r="DE64" s="50"/>
      <c r="DF64" s="50"/>
      <c r="DG64" s="50"/>
      <c r="DH64" s="50"/>
      <c r="DI64" s="50"/>
      <c r="DJ64" s="44"/>
      <c r="DK64" s="53"/>
      <c r="DL64" s="44"/>
      <c r="DM64" s="53"/>
      <c r="DN64" s="55">
        <f t="shared" si="3"/>
        <v>0.69145485206147805</v>
      </c>
      <c r="DO64" s="55">
        <f t="shared" si="25"/>
        <v>1.7356084936879447E-3</v>
      </c>
      <c r="DP64" s="55">
        <f t="shared" si="5"/>
        <v>3.8267331832835233E-2</v>
      </c>
      <c r="DQ64" s="55">
        <f t="shared" si="6"/>
        <v>3.9109255393180241E-2</v>
      </c>
      <c r="DR64" s="55">
        <f t="shared" si="7"/>
        <v>6.3466313084709361E-2</v>
      </c>
      <c r="DS64" s="55">
        <f t="shared" si="8"/>
        <v>0.10256200757202658</v>
      </c>
      <c r="DT64" s="55">
        <f t="shared" si="9"/>
        <v>1.6751428548365944E-3</v>
      </c>
      <c r="DU64" s="55">
        <f t="shared" si="10"/>
        <v>0.90428340274887842</v>
      </c>
      <c r="DV64" s="56">
        <f t="shared" si="11"/>
        <v>4.7854531988664052E-2</v>
      </c>
      <c r="DW64" s="55">
        <f t="shared" si="21"/>
        <v>0</v>
      </c>
      <c r="DX64" s="55">
        <f t="shared" si="22"/>
        <v>0</v>
      </c>
      <c r="DY64" s="55">
        <f t="shared" si="23"/>
        <v>0</v>
      </c>
      <c r="DZ64" s="58">
        <f t="shared" si="42"/>
        <v>3.2966762618824477E-3</v>
      </c>
      <c r="EA64" s="56">
        <f t="shared" si="43"/>
        <v>4.1193933811434959E-3</v>
      </c>
      <c r="EB64" s="56">
        <f t="shared" si="14"/>
        <v>0.49962041706181681</v>
      </c>
      <c r="EC64" s="59">
        <f t="shared" si="15"/>
        <v>0</v>
      </c>
      <c r="ED64" s="59">
        <f t="shared" si="16"/>
        <v>0</v>
      </c>
      <c r="EE64" s="60">
        <f t="shared" si="17"/>
        <v>1.513188889345906</v>
      </c>
      <c r="EF64" s="60">
        <f t="shared" si="24"/>
        <v>0.61880919247937549</v>
      </c>
    </row>
    <row r="65" spans="1:136" ht="14" customHeight="1" x14ac:dyDescent="0.2">
      <c r="A65" s="38" t="s">
        <v>245</v>
      </c>
      <c r="B65" s="39" t="s">
        <v>128</v>
      </c>
      <c r="C65" s="40"/>
      <c r="D65" s="40"/>
      <c r="E65" s="40"/>
      <c r="F65" s="40"/>
      <c r="G65" s="40"/>
      <c r="H65" s="40"/>
      <c r="I65" s="40"/>
      <c r="J65" s="78" t="s">
        <v>144</v>
      </c>
      <c r="K65" s="42" t="s">
        <v>145</v>
      </c>
      <c r="L65" s="43"/>
      <c r="M65" s="43"/>
      <c r="N65" s="42" t="s">
        <v>225</v>
      </c>
      <c r="O65" s="43"/>
      <c r="P65" s="42" t="s">
        <v>226</v>
      </c>
      <c r="Q65" s="44">
        <v>42.27</v>
      </c>
      <c r="R65" s="44">
        <v>0.13</v>
      </c>
      <c r="S65" s="44">
        <v>2.85</v>
      </c>
      <c r="T65" s="44">
        <v>2.42</v>
      </c>
      <c r="U65" s="44">
        <f t="shared" si="40"/>
        <v>5.1511137999999992</v>
      </c>
      <c r="V65" s="44">
        <v>7.84</v>
      </c>
      <c r="W65" s="44">
        <f t="shared" si="41"/>
        <v>7.0544320000000003</v>
      </c>
      <c r="X65" s="44">
        <v>0.09</v>
      </c>
      <c r="Y65" s="44">
        <v>32.909999999999997</v>
      </c>
      <c r="Z65" s="44">
        <v>5.31</v>
      </c>
      <c r="AA65" s="45" t="s">
        <v>227</v>
      </c>
      <c r="AB65" s="45" t="s">
        <v>227</v>
      </c>
      <c r="AC65" s="45" t="s">
        <v>227</v>
      </c>
      <c r="AD65" s="46">
        <f t="shared" si="0"/>
        <v>0.22243299999999999</v>
      </c>
      <c r="AE65" s="46">
        <f t="shared" si="1"/>
        <v>0.31977620000000001</v>
      </c>
      <c r="AF65" s="44">
        <v>9.08</v>
      </c>
      <c r="AG65" s="44">
        <f t="shared" si="39"/>
        <v>91.673323000000011</v>
      </c>
      <c r="AH65" s="47"/>
      <c r="AI65" s="48">
        <f t="shared" si="2"/>
        <v>0.7785663591199431</v>
      </c>
      <c r="AJ65" s="49"/>
      <c r="AK65" s="44"/>
      <c r="AL65" s="50">
        <v>1748</v>
      </c>
      <c r="AM65" s="50">
        <v>2188</v>
      </c>
      <c r="AN65" s="50"/>
      <c r="AO65" s="50">
        <v>69</v>
      </c>
      <c r="AP65" s="50"/>
      <c r="AQ65" s="50">
        <v>17</v>
      </c>
      <c r="AR65" s="50">
        <v>83</v>
      </c>
      <c r="AS65" s="50"/>
      <c r="AT65" s="50"/>
      <c r="AU65" s="50"/>
      <c r="AV65" s="50"/>
      <c r="AW65" s="50"/>
      <c r="AX65" s="50"/>
      <c r="AY65" s="50">
        <v>36</v>
      </c>
      <c r="AZ65" s="50"/>
      <c r="BA65" s="50"/>
      <c r="BB65" s="50"/>
      <c r="BC65" s="50"/>
      <c r="BD65" s="50"/>
      <c r="BE65" s="50"/>
      <c r="BF65" s="51"/>
      <c r="BG65" s="26"/>
      <c r="BH65" s="26"/>
      <c r="BI65" s="26"/>
      <c r="BJ65" s="26"/>
      <c r="BK65" s="26">
        <v>1.9364349999999999</v>
      </c>
      <c r="BL65" s="26">
        <v>1.6334000000000001E-2</v>
      </c>
      <c r="BM65" s="26"/>
      <c r="BN65" s="26"/>
      <c r="BO65" s="26"/>
      <c r="BP65" s="26"/>
      <c r="BQ65" s="27"/>
      <c r="BR65" s="27"/>
      <c r="BS65" s="27"/>
      <c r="BT65" s="26">
        <v>0.27380100000000002</v>
      </c>
      <c r="BU65" s="26"/>
      <c r="BV65" s="26"/>
      <c r="BW65" s="26">
        <v>2.1325E-2</v>
      </c>
      <c r="BX65" s="26">
        <v>2.8391139999999999</v>
      </c>
      <c r="BY65" s="26">
        <v>2.3091710000000001</v>
      </c>
      <c r="BZ65" s="26">
        <v>0.22047800000000001</v>
      </c>
      <c r="CA65" s="26">
        <v>0.137048</v>
      </c>
      <c r="CB65" s="26">
        <v>2.0389000000000001E-2</v>
      </c>
      <c r="CC65" s="26">
        <v>1.3801000000000001E-2</v>
      </c>
      <c r="CD65" s="26">
        <v>8.4232000000000001E-2</v>
      </c>
      <c r="CE65" s="26">
        <v>1.0241E-2</v>
      </c>
      <c r="CF65" s="26">
        <v>0.13405600000000001</v>
      </c>
      <c r="CG65" s="26">
        <v>0.37339</v>
      </c>
      <c r="CH65" s="26">
        <v>6.7146999999999998E-2</v>
      </c>
      <c r="CI65" s="26">
        <v>0.38359300000000002</v>
      </c>
      <c r="CJ65" s="26">
        <v>0.186255</v>
      </c>
      <c r="CK65" s="26">
        <v>5.3349000000000001E-2</v>
      </c>
      <c r="CL65" s="26">
        <v>0.32171100000000002</v>
      </c>
      <c r="CM65" s="26">
        <v>6.2938999999999995E-2</v>
      </c>
      <c r="CN65" s="26">
        <v>0.45913999999999999</v>
      </c>
      <c r="CO65" s="26">
        <v>0.109684</v>
      </c>
      <c r="CP65" s="26">
        <v>0.30430600000000002</v>
      </c>
      <c r="CQ65" s="26">
        <v>4.6512999999999999E-2</v>
      </c>
      <c r="CR65" s="26">
        <v>0.28564099999999998</v>
      </c>
      <c r="CS65" s="28">
        <v>4.2251999999999998E-2</v>
      </c>
      <c r="CT65" s="29">
        <f t="shared" si="19"/>
        <v>0.66628953596636131</v>
      </c>
      <c r="CU65" s="30">
        <f t="shared" si="20"/>
        <v>0.38994402250093912</v>
      </c>
      <c r="CV65" s="52"/>
      <c r="CW65" s="113"/>
      <c r="CX65" s="50"/>
      <c r="CY65" s="114"/>
      <c r="CZ65" s="114"/>
      <c r="DA65" s="115"/>
      <c r="DB65" s="115"/>
      <c r="DC65" s="106"/>
      <c r="DD65" s="107"/>
      <c r="DE65" s="50"/>
      <c r="DF65" s="50"/>
      <c r="DG65" s="50"/>
      <c r="DH65" s="50"/>
      <c r="DI65" s="50"/>
      <c r="DJ65" s="44"/>
      <c r="DK65" s="53"/>
      <c r="DL65" s="44"/>
      <c r="DM65" s="53"/>
      <c r="DN65" s="55">
        <f t="shared" si="3"/>
        <v>0.7035619174434089</v>
      </c>
      <c r="DO65" s="55">
        <f t="shared" si="25"/>
        <v>1.627441161742614E-3</v>
      </c>
      <c r="DP65" s="55">
        <f t="shared" si="5"/>
        <v>5.5904276186739904E-2</v>
      </c>
      <c r="DQ65" s="55">
        <f t="shared" si="6"/>
        <v>3.3681280445372302E-2</v>
      </c>
      <c r="DR65" s="55">
        <f t="shared" si="7"/>
        <v>6.451391821654455E-2</v>
      </c>
      <c r="DS65" s="55">
        <f t="shared" si="8"/>
        <v>9.8182769659011848E-2</v>
      </c>
      <c r="DT65" s="55">
        <f t="shared" si="9"/>
        <v>1.268677755850014E-3</v>
      </c>
      <c r="DU65" s="55">
        <f t="shared" si="10"/>
        <v>0.81662531017369722</v>
      </c>
      <c r="DV65" s="56">
        <f t="shared" si="11"/>
        <v>9.4686162624821685E-2</v>
      </c>
      <c r="DW65" s="55">
        <f t="shared" si="21"/>
        <v>0</v>
      </c>
      <c r="DX65" s="55">
        <f t="shared" si="22"/>
        <v>0</v>
      </c>
      <c r="DY65" s="55">
        <f t="shared" si="23"/>
        <v>0</v>
      </c>
      <c r="DZ65" s="58">
        <f t="shared" si="42"/>
        <v>2.9780827420002676E-3</v>
      </c>
      <c r="EA65" s="56">
        <f t="shared" si="43"/>
        <v>4.2078584117376146E-3</v>
      </c>
      <c r="EB65" s="56">
        <f t="shared" si="14"/>
        <v>0.50402442409103521</v>
      </c>
      <c r="EC65" s="59">
        <f t="shared" si="15"/>
        <v>0</v>
      </c>
      <c r="ED65" s="59">
        <f t="shared" si="16"/>
        <v>0</v>
      </c>
      <c r="EE65" s="60">
        <f t="shared" si="17"/>
        <v>1.5183841519133354</v>
      </c>
      <c r="EF65" s="60">
        <f t="shared" si="24"/>
        <v>0.65707983631548583</v>
      </c>
    </row>
    <row r="66" spans="1:136" ht="14" customHeight="1" x14ac:dyDescent="0.2">
      <c r="A66" s="38" t="s">
        <v>246</v>
      </c>
      <c r="B66" s="39" t="s">
        <v>128</v>
      </c>
      <c r="C66" s="40"/>
      <c r="D66" s="40"/>
      <c r="E66" s="40"/>
      <c r="F66" s="40"/>
      <c r="G66" s="40"/>
      <c r="H66" s="40"/>
      <c r="I66" s="40"/>
      <c r="J66" s="78" t="s">
        <v>144</v>
      </c>
      <c r="K66" s="42" t="s">
        <v>145</v>
      </c>
      <c r="L66" s="43"/>
      <c r="M66" s="43"/>
      <c r="N66" s="42" t="s">
        <v>229</v>
      </c>
      <c r="O66" s="43"/>
      <c r="P66" s="42" t="s">
        <v>226</v>
      </c>
      <c r="Q66" s="44">
        <v>40.9874035669107</v>
      </c>
      <c r="R66" s="44">
        <v>0.13407094624690399</v>
      </c>
      <c r="S66" s="44">
        <v>2.3270885669998398</v>
      </c>
      <c r="T66" s="44">
        <v>2.93</v>
      </c>
      <c r="U66" s="44">
        <f t="shared" si="40"/>
        <v>5.2292232981969509</v>
      </c>
      <c r="V66" s="44">
        <v>8.4847755981969506</v>
      </c>
      <c r="W66" s="44">
        <f t="shared" si="41"/>
        <v>7.6346010832576168</v>
      </c>
      <c r="X66" s="44">
        <v>0.124494450086411</v>
      </c>
      <c r="Y66" s="44">
        <v>36.5917918292444</v>
      </c>
      <c r="Z66" s="44">
        <v>2.4324300247652602</v>
      </c>
      <c r="AA66" s="45" t="s">
        <v>227</v>
      </c>
      <c r="AB66" s="45" t="s">
        <v>227</v>
      </c>
      <c r="AC66" s="45" t="s">
        <v>227</v>
      </c>
      <c r="AD66" s="46">
        <f t="shared" ref="AD66:AD72" si="44">IF(ISNUMBER(AL66)=FALSE,0,1.2725*AL66/10000)</f>
        <v>0.21632499999999999</v>
      </c>
      <c r="AE66" s="46">
        <f t="shared" ref="AE66:AE72" si="45">IF(ISNUMBER(AM66)=FALSE,0,1.4615*AM66/10000)</f>
        <v>0.33029900000000001</v>
      </c>
      <c r="AF66" s="44">
        <v>9.3023255813953494</v>
      </c>
      <c r="AG66" s="44">
        <f t="shared" si="39"/>
        <v>91.303126682450468</v>
      </c>
      <c r="AH66" s="47"/>
      <c r="AI66" s="48">
        <f t="shared" ref="AI66:AI129" si="46">Y66/Q66</f>
        <v>0.89275700934579583</v>
      </c>
      <c r="AJ66" s="49"/>
      <c r="AK66" s="44"/>
      <c r="AL66" s="50">
        <v>1700</v>
      </c>
      <c r="AM66" s="50">
        <v>2260</v>
      </c>
      <c r="AN66" s="50"/>
      <c r="AO66" s="50">
        <v>61</v>
      </c>
      <c r="AP66" s="50"/>
      <c r="AQ66" s="50">
        <v>11</v>
      </c>
      <c r="AR66" s="50">
        <v>87</v>
      </c>
      <c r="AS66" s="50"/>
      <c r="AT66" s="50"/>
      <c r="AU66" s="50"/>
      <c r="AV66" s="50"/>
      <c r="AW66" s="50"/>
      <c r="AX66" s="50"/>
      <c r="AY66" s="50">
        <v>43</v>
      </c>
      <c r="AZ66" s="50"/>
      <c r="BA66" s="50"/>
      <c r="BB66" s="50"/>
      <c r="BC66" s="50"/>
      <c r="BD66" s="50"/>
      <c r="BE66" s="50"/>
      <c r="BF66" s="51"/>
      <c r="BG66" s="26"/>
      <c r="BH66" s="26"/>
      <c r="BI66" s="26"/>
      <c r="BJ66" s="26"/>
      <c r="BK66" s="26">
        <v>1.0036590000000001</v>
      </c>
      <c r="BL66" s="26">
        <v>2.1332E-2</v>
      </c>
      <c r="BM66" s="26"/>
      <c r="BN66" s="26"/>
      <c r="BO66" s="26"/>
      <c r="BP66" s="26"/>
      <c r="BQ66" s="27"/>
      <c r="BR66" s="27"/>
      <c r="BS66" s="27"/>
      <c r="BT66" s="26">
        <v>0.22181999999999999</v>
      </c>
      <c r="BU66" s="26"/>
      <c r="BV66" s="26"/>
      <c r="BW66" s="26">
        <v>3.6409999999999998E-2</v>
      </c>
      <c r="BX66" s="26">
        <v>1.778651</v>
      </c>
      <c r="BY66" s="26">
        <v>1.5736129999999999</v>
      </c>
      <c r="BZ66" s="26">
        <v>0.22314000000000001</v>
      </c>
      <c r="CA66" s="26">
        <v>0.214027</v>
      </c>
      <c r="CB66" s="118" t="s">
        <v>231</v>
      </c>
      <c r="CC66" s="26">
        <v>1.3743E-2</v>
      </c>
      <c r="CD66" s="26">
        <v>4.4426E-2</v>
      </c>
      <c r="CE66" s="26">
        <v>2.8043999999999999E-2</v>
      </c>
      <c r="CF66" s="26">
        <v>0.22497</v>
      </c>
      <c r="CG66" s="26">
        <v>0.56630000000000003</v>
      </c>
      <c r="CH66" s="26">
        <v>7.2994000000000003E-2</v>
      </c>
      <c r="CI66" s="26">
        <v>0.35195900000000002</v>
      </c>
      <c r="CJ66" s="26">
        <v>0.13303999999999999</v>
      </c>
      <c r="CK66" s="26">
        <v>4.9630000000000001E-2</v>
      </c>
      <c r="CL66" s="26">
        <v>0.21385799999999999</v>
      </c>
      <c r="CM66" s="26">
        <v>4.0952000000000002E-2</v>
      </c>
      <c r="CN66" s="26">
        <v>0.29442000000000002</v>
      </c>
      <c r="CO66" s="26">
        <v>6.6524E-2</v>
      </c>
      <c r="CP66" s="26">
        <v>0.20112099999999999</v>
      </c>
      <c r="CQ66" s="26">
        <v>3.3203999999999997E-2</v>
      </c>
      <c r="CR66" s="26">
        <v>0.234233</v>
      </c>
      <c r="CS66" s="28">
        <v>3.5971999999999997E-2</v>
      </c>
      <c r="CT66" s="29">
        <f t="shared" ref="CT66:CT129" si="47">(CK66/0.058)/SQRT((CJ66/0.153)*(CL66/0.2055))</f>
        <v>0.89952666443593055</v>
      </c>
      <c r="CU66" s="30">
        <f t="shared" ref="CU66:CU129" si="48">(CF66/0.31)/(CS66/0.0381)</f>
        <v>0.76864057349264492</v>
      </c>
      <c r="CV66" s="52"/>
      <c r="CW66" s="113"/>
      <c r="CX66" s="50"/>
      <c r="CY66" s="114"/>
      <c r="CZ66" s="114"/>
      <c r="DA66" s="115"/>
      <c r="DB66" s="115"/>
      <c r="DC66" s="106"/>
      <c r="DD66" s="107"/>
      <c r="DE66" s="50"/>
      <c r="DF66" s="50"/>
      <c r="DG66" s="50"/>
      <c r="DH66" s="50"/>
      <c r="DI66" s="50"/>
      <c r="DJ66" s="44"/>
      <c r="DK66" s="53"/>
      <c r="DL66" s="44"/>
      <c r="DM66" s="53"/>
      <c r="DN66" s="55">
        <f t="shared" ref="DN66:DN129" si="49">Q66/60.08</f>
        <v>0.6822137744159571</v>
      </c>
      <c r="DO66" s="55">
        <f t="shared" si="25"/>
        <v>1.6784044347384077E-3</v>
      </c>
      <c r="DP66" s="55">
        <f t="shared" ref="DP66:DP129" si="50">2*S66/101.96</f>
        <v>4.5647088407215375E-2</v>
      </c>
      <c r="DQ66" s="55">
        <f t="shared" ref="DQ66:DQ129" si="51">T66/71.85</f>
        <v>4.0779401530967298E-2</v>
      </c>
      <c r="DR66" s="55">
        <f t="shared" ref="DR66:DR129" si="52">2*U66/159.69</f>
        <v>6.5492182330727677E-2</v>
      </c>
      <c r="DS66" s="55">
        <f t="shared" ref="DS66:DS129" si="53">W66/71.85</f>
        <v>0.10625749593956323</v>
      </c>
      <c r="DT66" s="55">
        <f t="shared" ref="DT66:DT129" si="54">X66/70.94</f>
        <v>1.7549259950156611E-3</v>
      </c>
      <c r="DU66" s="55">
        <f t="shared" ref="DU66:DU129" si="55">Y66/40.3</f>
        <v>0.90798490891425321</v>
      </c>
      <c r="DV66" s="56">
        <f t="shared" ref="DV66:DV129" si="56">Z66/56.08</f>
        <v>4.3374287174844157E-2</v>
      </c>
      <c r="DW66" s="55">
        <f t="shared" si="21"/>
        <v>0</v>
      </c>
      <c r="DX66" s="55">
        <f t="shared" si="22"/>
        <v>0</v>
      </c>
      <c r="DY66" s="55">
        <f t="shared" si="23"/>
        <v>0</v>
      </c>
      <c r="DZ66" s="58">
        <f t="shared" si="42"/>
        <v>2.8963047262016333E-3</v>
      </c>
      <c r="EA66" s="56">
        <f t="shared" si="43"/>
        <v>4.3463254161457991E-3</v>
      </c>
      <c r="EB66" s="56">
        <f t="shared" ref="EB66:EB129" si="57">AF66/18.015</f>
        <v>0.51636556099890918</v>
      </c>
      <c r="EC66" s="59">
        <f t="shared" ref="EC66:EC129" si="58">DD66/12.011/10000</f>
        <v>0</v>
      </c>
      <c r="ED66" s="59">
        <f t="shared" ref="ED66:ED129" si="59">DI66/32.06/2/10000</f>
        <v>0</v>
      </c>
      <c r="EE66" s="60">
        <f t="shared" ref="EE66:EE129" si="60">DN66+DP66*3/4+DQ66/2+DR66*3/4+DU66/2+DV66/2+EC66+EB66/2-ED66</f>
        <v>1.5198203067789013</v>
      </c>
      <c r="EF66" s="60">
        <f t="shared" si="24"/>
        <v>0.6163535264182971</v>
      </c>
    </row>
    <row r="67" spans="1:136" ht="14" customHeight="1" x14ac:dyDescent="0.2">
      <c r="A67" s="38" t="s">
        <v>247</v>
      </c>
      <c r="B67" s="39" t="s">
        <v>128</v>
      </c>
      <c r="C67" s="40"/>
      <c r="D67" s="40"/>
      <c r="E67" s="40"/>
      <c r="F67" s="40"/>
      <c r="G67" s="40"/>
      <c r="H67" s="40"/>
      <c r="I67" s="40"/>
      <c r="J67" s="78" t="s">
        <v>144</v>
      </c>
      <c r="K67" s="42" t="s">
        <v>145</v>
      </c>
      <c r="L67" s="43"/>
      <c r="M67" s="43"/>
      <c r="N67" s="42" t="s">
        <v>225</v>
      </c>
      <c r="O67" s="43"/>
      <c r="P67" s="42" t="s">
        <v>226</v>
      </c>
      <c r="Q67" s="44">
        <v>41.35</v>
      </c>
      <c r="R67" s="44">
        <v>0.13</v>
      </c>
      <c r="S67" s="44">
        <v>3</v>
      </c>
      <c r="T67" s="44">
        <v>2.57</v>
      </c>
      <c r="U67" s="44">
        <f t="shared" si="40"/>
        <v>5.334447299999999</v>
      </c>
      <c r="V67" s="44">
        <v>8.19</v>
      </c>
      <c r="W67" s="44">
        <f t="shared" si="41"/>
        <v>7.3693619999999997</v>
      </c>
      <c r="X67" s="44">
        <v>7.0000000000000007E-2</v>
      </c>
      <c r="Y67" s="44">
        <v>34.47</v>
      </c>
      <c r="Z67" s="44">
        <v>3.19</v>
      </c>
      <c r="AA67" s="45" t="s">
        <v>227</v>
      </c>
      <c r="AB67" s="45" t="s">
        <v>227</v>
      </c>
      <c r="AC67" s="45" t="s">
        <v>227</v>
      </c>
      <c r="AD67" s="46">
        <f t="shared" si="44"/>
        <v>0.22917725</v>
      </c>
      <c r="AE67" s="46">
        <f t="shared" si="45"/>
        <v>0.34082180000000001</v>
      </c>
      <c r="AF67" s="44">
        <v>9.83</v>
      </c>
      <c r="AG67" s="44">
        <f t="shared" si="39"/>
        <v>90.684446350000002</v>
      </c>
      <c r="AH67" s="47"/>
      <c r="AI67" s="48">
        <f t="shared" si="46"/>
        <v>0.83361547762998789</v>
      </c>
      <c r="AJ67" s="49"/>
      <c r="AK67" s="44"/>
      <c r="AL67" s="50">
        <v>1801</v>
      </c>
      <c r="AM67" s="50">
        <v>2332</v>
      </c>
      <c r="AN67" s="50"/>
      <c r="AO67" s="50">
        <v>66</v>
      </c>
      <c r="AP67" s="50"/>
      <c r="AQ67" s="50">
        <v>99</v>
      </c>
      <c r="AR67" s="50">
        <v>91</v>
      </c>
      <c r="AS67" s="50"/>
      <c r="AT67" s="50"/>
      <c r="AU67" s="50"/>
      <c r="AV67" s="50"/>
      <c r="AW67" s="50"/>
      <c r="AX67" s="50"/>
      <c r="AY67" s="50">
        <v>40</v>
      </c>
      <c r="AZ67" s="50"/>
      <c r="BA67" s="50"/>
      <c r="BB67" s="50"/>
      <c r="BC67" s="50"/>
      <c r="BD67" s="50"/>
      <c r="BE67" s="50"/>
      <c r="BF67" s="51"/>
      <c r="BG67" s="26"/>
      <c r="BH67" s="26"/>
      <c r="BI67" s="26"/>
      <c r="BJ67" s="26"/>
      <c r="BK67" s="26">
        <v>4.3713979377020697</v>
      </c>
      <c r="BL67" s="26">
        <v>6.1491362157545401E-2</v>
      </c>
      <c r="BM67" s="26"/>
      <c r="BN67" s="26"/>
      <c r="BO67" s="26"/>
      <c r="BP67" s="26"/>
      <c r="BQ67" s="27"/>
      <c r="BR67" s="27"/>
      <c r="BS67" s="27"/>
      <c r="BT67" s="26">
        <v>0.12895914751617199</v>
      </c>
      <c r="BU67" s="26"/>
      <c r="BV67" s="26"/>
      <c r="BW67" s="26">
        <v>5.9025530468725398E-2</v>
      </c>
      <c r="BX67" s="26">
        <v>2.0448315344758199</v>
      </c>
      <c r="BY67" s="26">
        <v>1.2009591050177799</v>
      </c>
      <c r="BZ67" s="26">
        <v>0.22351920395033401</v>
      </c>
      <c r="CA67" s="26">
        <v>9.1025092870949204E-2</v>
      </c>
      <c r="CB67" s="26">
        <v>1.84808839071663E-2</v>
      </c>
      <c r="CC67" s="26">
        <v>1.1327149213867601E-2</v>
      </c>
      <c r="CD67" s="26">
        <v>5.4054355989335098E-2</v>
      </c>
      <c r="CE67" s="26">
        <v>5.3071445080666102E-3</v>
      </c>
      <c r="CF67" s="26">
        <v>5.5480643014071601E-2</v>
      </c>
      <c r="CG67" s="26">
        <v>0.18089540568307799</v>
      </c>
      <c r="CH67" s="26">
        <v>3.9003049397194803E-2</v>
      </c>
      <c r="CI67" s="26">
        <v>0.25425649365555503</v>
      </c>
      <c r="CJ67" s="26">
        <v>0.117242310563986</v>
      </c>
      <c r="CK67" s="26">
        <v>1.7697901936042301E-2</v>
      </c>
      <c r="CL67" s="26">
        <v>0.20034801641335301</v>
      </c>
      <c r="CM67" s="26">
        <v>3.692746954593E-2</v>
      </c>
      <c r="CN67" s="26">
        <v>0.25627282677879099</v>
      </c>
      <c r="CO67" s="26">
        <v>5.5237084759933698E-2</v>
      </c>
      <c r="CP67" s="26">
        <v>0.15040501331366599</v>
      </c>
      <c r="CQ67" s="26">
        <v>2.3096813304190399E-2</v>
      </c>
      <c r="CR67" s="26">
        <v>0.16420446333805799</v>
      </c>
      <c r="CS67" s="28">
        <v>3.1677101417413499E-2</v>
      </c>
      <c r="CT67" s="29">
        <f t="shared" si="47"/>
        <v>0.35302926738595453</v>
      </c>
      <c r="CU67" s="30">
        <f t="shared" si="48"/>
        <v>0.21525801576331033</v>
      </c>
      <c r="CV67" s="52"/>
      <c r="CW67" s="113"/>
      <c r="CX67" s="50"/>
      <c r="CY67" s="114"/>
      <c r="CZ67" s="114"/>
      <c r="DA67" s="115"/>
      <c r="DB67" s="115"/>
      <c r="DC67" s="106"/>
      <c r="DD67" s="107"/>
      <c r="DE67" s="50"/>
      <c r="DF67" s="50"/>
      <c r="DG67" s="50"/>
      <c r="DH67" s="50"/>
      <c r="DI67" s="50"/>
      <c r="DJ67" s="44"/>
      <c r="DK67" s="53"/>
      <c r="DL67" s="44"/>
      <c r="DM67" s="53"/>
      <c r="DN67" s="55">
        <f t="shared" si="49"/>
        <v>0.68824900133155797</v>
      </c>
      <c r="DO67" s="55">
        <f t="shared" si="25"/>
        <v>1.627441161742614E-3</v>
      </c>
      <c r="DP67" s="55">
        <f t="shared" si="50"/>
        <v>5.8846606512357791E-2</v>
      </c>
      <c r="DQ67" s="55">
        <f t="shared" si="51"/>
        <v>3.5768963117606127E-2</v>
      </c>
      <c r="DR67" s="55">
        <f t="shared" si="52"/>
        <v>6.6810035694157416E-2</v>
      </c>
      <c r="DS67" s="55">
        <f t="shared" si="53"/>
        <v>0.10256592901878915</v>
      </c>
      <c r="DT67" s="55">
        <f t="shared" si="54"/>
        <v>9.8674936566112213E-4</v>
      </c>
      <c r="DU67" s="55">
        <f t="shared" si="55"/>
        <v>0.85533498759305215</v>
      </c>
      <c r="DV67" s="56">
        <f t="shared" si="56"/>
        <v>5.6883024251069898E-2</v>
      </c>
      <c r="DW67" s="55">
        <f t="shared" ref="DW67:DW130" si="61">IF(ISNUMBER(AA67)=FALSE,0,AA67/61.9789*2)</f>
        <v>0</v>
      </c>
      <c r="DX67" s="55">
        <f t="shared" ref="DX67:DX130" si="62">IF(ISNUMBER(AB67)=FALSE,0,AB67/94.2*2)</f>
        <v>0</v>
      </c>
      <c r="DY67" s="55">
        <f t="shared" ref="DY67:DY130" si="63">IF(ISNUMBER(AC67)=FALSE,0,AC67/141.9445*2)</f>
        <v>0</v>
      </c>
      <c r="DZ67" s="58">
        <f t="shared" si="42"/>
        <v>3.06837930111126E-3</v>
      </c>
      <c r="EA67" s="56">
        <f t="shared" si="43"/>
        <v>4.4847924205539836E-3</v>
      </c>
      <c r="EB67" s="56">
        <f t="shared" si="57"/>
        <v>0.54565639744657224</v>
      </c>
      <c r="EC67" s="59">
        <f t="shared" si="58"/>
        <v>0</v>
      </c>
      <c r="ED67" s="59">
        <f t="shared" si="59"/>
        <v>0</v>
      </c>
      <c r="EE67" s="60">
        <f t="shared" si="60"/>
        <v>1.5293131691905946</v>
      </c>
      <c r="EF67" s="60">
        <f t="shared" ref="EF67:EF130" si="64">IF(DR67=0,"",DR67/DS67)</f>
        <v>0.65138624817524371</v>
      </c>
    </row>
    <row r="68" spans="1:136" ht="14" customHeight="1" x14ac:dyDescent="0.2">
      <c r="A68" s="38" t="s">
        <v>248</v>
      </c>
      <c r="B68" s="39" t="s">
        <v>128</v>
      </c>
      <c r="C68" s="40"/>
      <c r="D68" s="40"/>
      <c r="E68" s="40"/>
      <c r="F68" s="40"/>
      <c r="G68" s="40"/>
      <c r="H68" s="40"/>
      <c r="I68" s="40"/>
      <c r="J68" s="78" t="s">
        <v>144</v>
      </c>
      <c r="K68" s="42" t="s">
        <v>145</v>
      </c>
      <c r="L68" s="43"/>
      <c r="M68" s="43"/>
      <c r="N68" s="42" t="s">
        <v>225</v>
      </c>
      <c r="O68" s="43"/>
      <c r="P68" s="42" t="s">
        <v>226</v>
      </c>
      <c r="Q68" s="44">
        <v>40.47</v>
      </c>
      <c r="R68" s="44">
        <v>0.32</v>
      </c>
      <c r="S68" s="44">
        <v>3</v>
      </c>
      <c r="T68" s="44">
        <v>2.6</v>
      </c>
      <c r="U68" s="44">
        <f t="shared" si="40"/>
        <v>4.9611139999999994</v>
      </c>
      <c r="V68" s="44">
        <v>7.85</v>
      </c>
      <c r="W68" s="44">
        <f t="shared" si="41"/>
        <v>7.0634300000000003</v>
      </c>
      <c r="X68" s="44">
        <v>0.09</v>
      </c>
      <c r="Y68" s="44">
        <v>35.81</v>
      </c>
      <c r="Z68" s="44">
        <v>2.67</v>
      </c>
      <c r="AA68" s="45" t="s">
        <v>227</v>
      </c>
      <c r="AB68" s="45" t="s">
        <v>227</v>
      </c>
      <c r="AC68" s="45" t="s">
        <v>227</v>
      </c>
      <c r="AD68" s="46">
        <f t="shared" si="44"/>
        <v>0.22472350000000002</v>
      </c>
      <c r="AE68" s="46">
        <f t="shared" si="45"/>
        <v>0.32430684999999998</v>
      </c>
      <c r="AF68" s="44">
        <v>9.86</v>
      </c>
      <c r="AG68" s="44">
        <f t="shared" si="39"/>
        <v>90.470144349999998</v>
      </c>
      <c r="AH68" s="47"/>
      <c r="AI68" s="48">
        <f t="shared" si="46"/>
        <v>0.88485297751420811</v>
      </c>
      <c r="AJ68" s="49"/>
      <c r="AK68" s="44"/>
      <c r="AL68" s="50">
        <v>1766</v>
      </c>
      <c r="AM68" s="50">
        <v>2219</v>
      </c>
      <c r="AN68" s="50"/>
      <c r="AO68" s="50">
        <v>60</v>
      </c>
      <c r="AP68" s="50"/>
      <c r="AQ68" s="50">
        <v>73</v>
      </c>
      <c r="AR68" s="50">
        <v>89</v>
      </c>
      <c r="AS68" s="50"/>
      <c r="AT68" s="50"/>
      <c r="AU68" s="50"/>
      <c r="AV68" s="50"/>
      <c r="AW68" s="50"/>
      <c r="AX68" s="50"/>
      <c r="AY68" s="50">
        <v>44</v>
      </c>
      <c r="AZ68" s="50"/>
      <c r="BA68" s="50"/>
      <c r="BB68" s="50"/>
      <c r="BC68" s="50"/>
      <c r="BD68" s="50"/>
      <c r="BE68" s="50"/>
      <c r="BF68" s="51"/>
      <c r="BG68" s="27"/>
      <c r="BH68" s="27"/>
      <c r="BI68" s="27"/>
      <c r="BJ68" s="27"/>
      <c r="BK68" s="118" t="s">
        <v>231</v>
      </c>
      <c r="BL68" s="118" t="s">
        <v>231</v>
      </c>
      <c r="BM68" s="27"/>
      <c r="BN68" s="27"/>
      <c r="BO68" s="27"/>
      <c r="BP68" s="27"/>
      <c r="BQ68" s="27"/>
      <c r="BR68" s="27"/>
      <c r="BS68" s="27"/>
      <c r="BT68" s="118" t="s">
        <v>231</v>
      </c>
      <c r="BU68" s="27"/>
      <c r="BV68" s="27"/>
      <c r="BW68" s="118" t="s">
        <v>231</v>
      </c>
      <c r="BX68" s="118" t="s">
        <v>231</v>
      </c>
      <c r="BY68" s="118" t="s">
        <v>231</v>
      </c>
      <c r="BZ68" s="118" t="s">
        <v>231</v>
      </c>
      <c r="CA68" s="118" t="s">
        <v>231</v>
      </c>
      <c r="CB68" s="118" t="s">
        <v>231</v>
      </c>
      <c r="CC68" s="118" t="s">
        <v>231</v>
      </c>
      <c r="CD68" s="118" t="s">
        <v>231</v>
      </c>
      <c r="CE68" s="118" t="s">
        <v>231</v>
      </c>
      <c r="CF68" s="26">
        <v>5.7284375532874597E-2</v>
      </c>
      <c r="CG68" s="26">
        <v>0.20585804092670401</v>
      </c>
      <c r="CH68" s="26">
        <v>3.8453134287051098E-2</v>
      </c>
      <c r="CI68" s="26">
        <v>0.24779162399626201</v>
      </c>
      <c r="CJ68" s="26">
        <v>8.7676383303019897E-2</v>
      </c>
      <c r="CK68" s="26">
        <v>1.84243517482344E-2</v>
      </c>
      <c r="CL68" s="26">
        <v>0.13381518051067001</v>
      </c>
      <c r="CM68" s="26">
        <v>2.8572780052339899E-2</v>
      </c>
      <c r="CN68" s="26">
        <v>0.18099984865139701</v>
      </c>
      <c r="CO68" s="26">
        <v>3.7104805920644301E-2</v>
      </c>
      <c r="CP68" s="26">
        <v>0.119803259426098</v>
      </c>
      <c r="CQ68" s="26">
        <v>1.7207958908200201E-2</v>
      </c>
      <c r="CR68" s="26">
        <v>0.116362631402554</v>
      </c>
      <c r="CS68" s="28">
        <v>2.3742442760453002E-2</v>
      </c>
      <c r="CT68" s="29">
        <f t="shared" si="47"/>
        <v>0.52002215400763485</v>
      </c>
      <c r="CU68" s="30">
        <f t="shared" si="48"/>
        <v>0.2965337060020411</v>
      </c>
      <c r="CV68" s="52"/>
      <c r="CW68" s="113"/>
      <c r="CX68" s="50"/>
      <c r="CY68" s="114"/>
      <c r="CZ68" s="114"/>
      <c r="DA68" s="115"/>
      <c r="DB68" s="115"/>
      <c r="DC68" s="106"/>
      <c r="DD68" s="107"/>
      <c r="DE68" s="50"/>
      <c r="DF68" s="50"/>
      <c r="DG68" s="50"/>
      <c r="DH68" s="50"/>
      <c r="DI68" s="50"/>
      <c r="DJ68" s="44"/>
      <c r="DK68" s="53"/>
      <c r="DL68" s="44"/>
      <c r="DM68" s="53"/>
      <c r="DN68" s="55">
        <f t="shared" si="49"/>
        <v>0.67360186418109191</v>
      </c>
      <c r="DO68" s="55">
        <f t="shared" si="25"/>
        <v>4.0060090135202809E-3</v>
      </c>
      <c r="DP68" s="55">
        <f t="shared" si="50"/>
        <v>5.8846606512357791E-2</v>
      </c>
      <c r="DQ68" s="55">
        <f t="shared" si="51"/>
        <v>3.6186499652052895E-2</v>
      </c>
      <c r="DR68" s="55">
        <f t="shared" si="52"/>
        <v>6.2134310226062993E-2</v>
      </c>
      <c r="DS68" s="55">
        <f t="shared" si="53"/>
        <v>9.8308002783576903E-2</v>
      </c>
      <c r="DT68" s="55">
        <f t="shared" si="54"/>
        <v>1.268677755850014E-3</v>
      </c>
      <c r="DU68" s="55">
        <f t="shared" si="55"/>
        <v>0.88858560794044672</v>
      </c>
      <c r="DV68" s="56">
        <f t="shared" si="56"/>
        <v>4.7610556348074179E-2</v>
      </c>
      <c r="DW68" s="55">
        <f t="shared" si="61"/>
        <v>0</v>
      </c>
      <c r="DX68" s="55">
        <f t="shared" si="62"/>
        <v>0</v>
      </c>
      <c r="DY68" s="55">
        <f t="shared" si="63"/>
        <v>0</v>
      </c>
      <c r="DZ68" s="58">
        <f t="shared" si="42"/>
        <v>3.0087494979247559E-3</v>
      </c>
      <c r="EA68" s="56">
        <f t="shared" si="43"/>
        <v>4.2674761497466934E-3</v>
      </c>
      <c r="EB68" s="56">
        <f t="shared" si="57"/>
        <v>0.54732167638079376</v>
      </c>
      <c r="EC68" s="59">
        <f t="shared" si="58"/>
        <v>0</v>
      </c>
      <c r="ED68" s="59">
        <f t="shared" si="59"/>
        <v>0</v>
      </c>
      <c r="EE68" s="60">
        <f t="shared" si="60"/>
        <v>1.5241897218955911</v>
      </c>
      <c r="EF68" s="60">
        <f t="shared" si="64"/>
        <v>0.63203715330124677</v>
      </c>
    </row>
    <row r="69" spans="1:136" ht="14" customHeight="1" x14ac:dyDescent="0.2">
      <c r="A69" s="38" t="s">
        <v>249</v>
      </c>
      <c r="B69" s="39" t="s">
        <v>128</v>
      </c>
      <c r="C69" s="40"/>
      <c r="D69" s="40"/>
      <c r="E69" s="40"/>
      <c r="F69" s="40"/>
      <c r="G69" s="40"/>
      <c r="H69" s="40"/>
      <c r="I69" s="40"/>
      <c r="J69" s="78" t="s">
        <v>144</v>
      </c>
      <c r="K69" s="42" t="s">
        <v>145</v>
      </c>
      <c r="L69" s="43"/>
      <c r="M69" s="43"/>
      <c r="N69" s="42" t="s">
        <v>229</v>
      </c>
      <c r="O69" s="43"/>
      <c r="P69" s="42" t="s">
        <v>226</v>
      </c>
      <c r="Q69" s="44">
        <v>41.411802675806001</v>
      </c>
      <c r="R69" s="44">
        <v>0.13398780620783099</v>
      </c>
      <c r="S69" s="44">
        <v>2.2395104751880299</v>
      </c>
      <c r="T69" s="44">
        <v>2.56</v>
      </c>
      <c r="U69" s="44">
        <f t="shared" si="40"/>
        <v>5.52979628798942</v>
      </c>
      <c r="V69" s="44">
        <v>8.3742378879894197</v>
      </c>
      <c r="W69" s="44">
        <f t="shared" si="41"/>
        <v>7.5351392516128799</v>
      </c>
      <c r="X69" s="44">
        <v>0.13398780620783099</v>
      </c>
      <c r="Y69" s="44">
        <v>35.774744257490802</v>
      </c>
      <c r="Z69" s="44">
        <v>1.77055315346062</v>
      </c>
      <c r="AA69" s="45" t="s">
        <v>227</v>
      </c>
      <c r="AB69" s="45" t="s">
        <v>227</v>
      </c>
      <c r="AC69" s="45" t="s">
        <v>227</v>
      </c>
      <c r="AD69" s="46">
        <f t="shared" si="44"/>
        <v>0.26595250000000004</v>
      </c>
      <c r="AE69" s="46">
        <f t="shared" si="45"/>
        <v>0.39416655</v>
      </c>
      <c r="AF69" s="44">
        <v>10.6171201061712</v>
      </c>
      <c r="AG69" s="44">
        <f t="shared" si="39"/>
        <v>90.214501512350537</v>
      </c>
      <c r="AH69" s="47"/>
      <c r="AI69" s="48">
        <f t="shared" si="46"/>
        <v>0.86387797550265699</v>
      </c>
      <c r="AJ69" s="49"/>
      <c r="AK69" s="44"/>
      <c r="AL69" s="50">
        <v>2090</v>
      </c>
      <c r="AM69" s="50">
        <v>2697</v>
      </c>
      <c r="AN69" s="50"/>
      <c r="AO69" s="50">
        <v>73</v>
      </c>
      <c r="AP69" s="50"/>
      <c r="AQ69" s="50">
        <v>22</v>
      </c>
      <c r="AR69" s="50">
        <v>97</v>
      </c>
      <c r="AS69" s="50"/>
      <c r="AT69" s="50"/>
      <c r="AU69" s="50"/>
      <c r="AV69" s="50"/>
      <c r="AW69" s="50"/>
      <c r="AX69" s="50"/>
      <c r="AY69" s="50">
        <v>47</v>
      </c>
      <c r="AZ69" s="50"/>
      <c r="BA69" s="50"/>
      <c r="BB69" s="50"/>
      <c r="BC69" s="50"/>
      <c r="BD69" s="50"/>
      <c r="BE69" s="50"/>
      <c r="BF69" s="51"/>
      <c r="BG69" s="26"/>
      <c r="BH69" s="26"/>
      <c r="BI69" s="26"/>
      <c r="BJ69" s="26"/>
      <c r="BK69" s="26">
        <v>4.0879459999999996</v>
      </c>
      <c r="BL69" s="26">
        <v>2.2342999999999998E-2</v>
      </c>
      <c r="BM69" s="26"/>
      <c r="BN69" s="26"/>
      <c r="BO69" s="26"/>
      <c r="BP69" s="26"/>
      <c r="BQ69" s="27"/>
      <c r="BR69" s="27"/>
      <c r="BS69" s="27"/>
      <c r="BT69" s="26">
        <v>0.15781500000000001</v>
      </c>
      <c r="BU69" s="26"/>
      <c r="BV69" s="26"/>
      <c r="BW69" s="26">
        <v>2.8058E-2</v>
      </c>
      <c r="BX69" s="26">
        <v>2.3585569999999998</v>
      </c>
      <c r="BY69" s="26">
        <v>1.380112</v>
      </c>
      <c r="BZ69" s="26">
        <v>0.24552399999999999</v>
      </c>
      <c r="CA69" s="26">
        <v>9.3885999999999997E-2</v>
      </c>
      <c r="CB69" s="26">
        <v>2.0028000000000001E-2</v>
      </c>
      <c r="CC69" s="26">
        <v>5.9779999999999998E-3</v>
      </c>
      <c r="CD69" s="26">
        <v>9.587E-3</v>
      </c>
      <c r="CE69" s="26">
        <v>5.6369999999999996E-3</v>
      </c>
      <c r="CF69" s="26">
        <v>0.10054100000000001</v>
      </c>
      <c r="CG69" s="26">
        <v>0.30302699999999999</v>
      </c>
      <c r="CH69" s="26">
        <v>4.6279000000000001E-2</v>
      </c>
      <c r="CI69" s="26">
        <v>0.26084800000000002</v>
      </c>
      <c r="CJ69" s="26">
        <v>0.10585</v>
      </c>
      <c r="CK69" s="26">
        <v>2.9673999999999999E-2</v>
      </c>
      <c r="CL69" s="26">
        <v>0.179926</v>
      </c>
      <c r="CM69" s="26">
        <v>3.5409000000000003E-2</v>
      </c>
      <c r="CN69" s="26">
        <v>0.260855</v>
      </c>
      <c r="CO69" s="26">
        <v>5.7661999999999998E-2</v>
      </c>
      <c r="CP69" s="26">
        <v>0.187974</v>
      </c>
      <c r="CQ69" s="26">
        <v>2.7854E-2</v>
      </c>
      <c r="CR69" s="26">
        <v>0.21615899999999999</v>
      </c>
      <c r="CS69" s="28">
        <v>3.6796000000000002E-2</v>
      </c>
      <c r="CT69" s="29">
        <f t="shared" si="47"/>
        <v>0.65736614476076649</v>
      </c>
      <c r="CU69" s="30">
        <f t="shared" si="48"/>
        <v>0.33581947020889369</v>
      </c>
      <c r="CV69" s="52"/>
      <c r="CW69" s="113"/>
      <c r="CX69" s="50"/>
      <c r="CY69" s="114"/>
      <c r="CZ69" s="114"/>
      <c r="DA69" s="115"/>
      <c r="DB69" s="115"/>
      <c r="DC69" s="106"/>
      <c r="DD69" s="107"/>
      <c r="DE69" s="50"/>
      <c r="DF69" s="50"/>
      <c r="DG69" s="50"/>
      <c r="DH69" s="50"/>
      <c r="DI69" s="50"/>
      <c r="DJ69" s="44"/>
      <c r="DK69" s="53"/>
      <c r="DL69" s="44"/>
      <c r="DM69" s="53"/>
      <c r="DN69" s="55">
        <f t="shared" si="49"/>
        <v>0.689277674364281</v>
      </c>
      <c r="DO69" s="55">
        <f t="shared" si="25"/>
        <v>1.677363623032436E-3</v>
      </c>
      <c r="DP69" s="55">
        <f t="shared" si="50"/>
        <v>4.3929197237897802E-2</v>
      </c>
      <c r="DQ69" s="55">
        <f t="shared" si="51"/>
        <v>3.5629784272790538E-2</v>
      </c>
      <c r="DR69" s="55">
        <f t="shared" si="52"/>
        <v>6.9256638336644999E-2</v>
      </c>
      <c r="DS69" s="55">
        <f t="shared" si="53"/>
        <v>0.10487319765640753</v>
      </c>
      <c r="DT69" s="55">
        <f t="shared" si="54"/>
        <v>1.8887483254557513E-3</v>
      </c>
      <c r="DU69" s="55">
        <f t="shared" si="55"/>
        <v>0.88771077562011924</v>
      </c>
      <c r="DV69" s="56">
        <f t="shared" si="56"/>
        <v>3.1571917857714335E-2</v>
      </c>
      <c r="DW69" s="55">
        <f t="shared" si="61"/>
        <v>0</v>
      </c>
      <c r="DX69" s="55">
        <f t="shared" si="62"/>
        <v>0</v>
      </c>
      <c r="DY69" s="55">
        <f t="shared" si="63"/>
        <v>0</v>
      </c>
      <c r="DZ69" s="58">
        <f t="shared" si="42"/>
        <v>3.5607511045655381E-3</v>
      </c>
      <c r="EA69" s="56">
        <f t="shared" si="43"/>
        <v>5.18674320678992E-3</v>
      </c>
      <c r="EB69" s="56">
        <f t="shared" si="57"/>
        <v>0.58934888183020817</v>
      </c>
      <c r="EC69" s="59">
        <f t="shared" si="58"/>
        <v>0</v>
      </c>
      <c r="ED69" s="59">
        <f t="shared" si="59"/>
        <v>0</v>
      </c>
      <c r="EE69" s="60">
        <f t="shared" si="60"/>
        <v>1.5462977308356043</v>
      </c>
      <c r="EF69" s="60">
        <f t="shared" si="64"/>
        <v>0.66038453946591913</v>
      </c>
    </row>
    <row r="70" spans="1:136" ht="14" customHeight="1" x14ac:dyDescent="0.2">
      <c r="A70" s="38" t="s">
        <v>250</v>
      </c>
      <c r="B70" s="39" t="s">
        <v>128</v>
      </c>
      <c r="C70" s="40"/>
      <c r="D70" s="40"/>
      <c r="E70" s="40"/>
      <c r="F70" s="40"/>
      <c r="G70" s="40"/>
      <c r="H70" s="40"/>
      <c r="I70" s="40"/>
      <c r="J70" s="78" t="s">
        <v>134</v>
      </c>
      <c r="K70" s="116" t="s">
        <v>135</v>
      </c>
      <c r="L70" s="43"/>
      <c r="M70" s="43"/>
      <c r="N70" s="42" t="s">
        <v>225</v>
      </c>
      <c r="O70" s="43"/>
      <c r="P70" s="42" t="s">
        <v>226</v>
      </c>
      <c r="Q70" s="44">
        <v>43.83</v>
      </c>
      <c r="R70" s="44">
        <v>0.19</v>
      </c>
      <c r="S70" s="44">
        <v>3.01</v>
      </c>
      <c r="T70" s="44">
        <v>5.0599999999999996</v>
      </c>
      <c r="U70" s="44">
        <f t="shared" si="40"/>
        <v>2.9977833999999994</v>
      </c>
      <c r="V70" s="44">
        <v>8.6199999999999992</v>
      </c>
      <c r="W70" s="44">
        <f t="shared" si="41"/>
        <v>7.7562759999999997</v>
      </c>
      <c r="X70" s="44">
        <v>0.12</v>
      </c>
      <c r="Y70" s="44">
        <v>37.94</v>
      </c>
      <c r="Z70" s="44">
        <v>0.1</v>
      </c>
      <c r="AA70" s="45" t="s">
        <v>227</v>
      </c>
      <c r="AB70" s="45" t="s">
        <v>227</v>
      </c>
      <c r="AC70" s="44">
        <v>0.02</v>
      </c>
      <c r="AD70" s="46">
        <f t="shared" si="44"/>
        <v>0.25742674999999998</v>
      </c>
      <c r="AE70" s="46">
        <f t="shared" si="45"/>
        <v>0.43567315000000001</v>
      </c>
      <c r="AF70" s="44">
        <v>6.15</v>
      </c>
      <c r="AG70" s="44">
        <f t="shared" si="39"/>
        <v>93.940883299999967</v>
      </c>
      <c r="AH70" s="47"/>
      <c r="AI70" s="48">
        <f t="shared" si="46"/>
        <v>0.86561715719826604</v>
      </c>
      <c r="AJ70" s="49"/>
      <c r="AK70" s="44"/>
      <c r="AL70" s="50">
        <v>2023</v>
      </c>
      <c r="AM70" s="50">
        <v>2981</v>
      </c>
      <c r="AN70" s="50"/>
      <c r="AO70" s="50">
        <v>76</v>
      </c>
      <c r="AP70" s="50"/>
      <c r="AQ70" s="50">
        <v>210</v>
      </c>
      <c r="AR70" s="50">
        <v>111</v>
      </c>
      <c r="AS70" s="50"/>
      <c r="AT70" s="50"/>
      <c r="AU70" s="50"/>
      <c r="AV70" s="50"/>
      <c r="AW70" s="50"/>
      <c r="AX70" s="50"/>
      <c r="AY70" s="50">
        <v>60</v>
      </c>
      <c r="AZ70" s="50"/>
      <c r="BA70" s="50"/>
      <c r="BB70" s="50"/>
      <c r="BC70" s="50"/>
      <c r="BD70" s="50"/>
      <c r="BE70" s="50"/>
      <c r="BF70" s="51"/>
      <c r="BG70" s="26"/>
      <c r="BH70" s="26"/>
      <c r="BI70" s="26"/>
      <c r="BJ70" s="26"/>
      <c r="BK70" s="26">
        <v>41.506555341101297</v>
      </c>
      <c r="BL70" s="26">
        <v>4.60247914484576E-2</v>
      </c>
      <c r="BM70" s="26"/>
      <c r="BN70" s="26"/>
      <c r="BO70" s="26"/>
      <c r="BP70" s="26"/>
      <c r="BQ70" s="27"/>
      <c r="BR70" s="27"/>
      <c r="BS70" s="27"/>
      <c r="BT70" s="26">
        <v>0.112297291405573</v>
      </c>
      <c r="BU70" s="26"/>
      <c r="BV70" s="26"/>
      <c r="BW70" s="26">
        <v>6.4842533426767393E-2</v>
      </c>
      <c r="BX70" s="26">
        <v>2.5864262997691898</v>
      </c>
      <c r="BY70" s="26">
        <v>1.0732014710725899</v>
      </c>
      <c r="BZ70" s="26">
        <v>0.48008397950143</v>
      </c>
      <c r="CA70" s="26">
        <v>0.67676409322305398</v>
      </c>
      <c r="CB70" s="26">
        <v>1.88345455569651E-2</v>
      </c>
      <c r="CC70" s="26">
        <v>8.7695275955171195E-2</v>
      </c>
      <c r="CD70" s="26">
        <v>0.216977312739427</v>
      </c>
      <c r="CE70" s="26">
        <v>8.8473098316464299E-2</v>
      </c>
      <c r="CF70" s="26">
        <v>7.7148208260536699E-2</v>
      </c>
      <c r="CG70" s="26">
        <v>0.221187672398522</v>
      </c>
      <c r="CH70" s="26">
        <v>3.20789008434312E-2</v>
      </c>
      <c r="CI70" s="26">
        <v>0.16391497419647799</v>
      </c>
      <c r="CJ70" s="26">
        <v>6.0844651850905103E-2</v>
      </c>
      <c r="CK70" s="26">
        <v>8.2193515504370204E-3</v>
      </c>
      <c r="CL70" s="26">
        <v>8.9864780249660395E-2</v>
      </c>
      <c r="CM70" s="26">
        <v>2.13969608214497E-2</v>
      </c>
      <c r="CN70" s="26">
        <v>0.15786987895341301</v>
      </c>
      <c r="CO70" s="26">
        <v>3.9114506880293401E-2</v>
      </c>
      <c r="CP70" s="26">
        <v>0.152009340619634</v>
      </c>
      <c r="CQ70" s="26">
        <v>2.6717241593207E-2</v>
      </c>
      <c r="CR70" s="26">
        <v>0.21204447970295601</v>
      </c>
      <c r="CS70" s="28">
        <v>3.8810680832550098E-2</v>
      </c>
      <c r="CT70" s="29">
        <f t="shared" si="47"/>
        <v>0.33982492325401176</v>
      </c>
      <c r="CU70" s="30">
        <f t="shared" si="48"/>
        <v>0.24430809913686555</v>
      </c>
      <c r="CV70" s="52"/>
      <c r="CW70" s="113"/>
      <c r="CX70" s="50"/>
      <c r="CY70" s="114"/>
      <c r="CZ70" s="114"/>
      <c r="DA70" s="115"/>
      <c r="DB70" s="115"/>
      <c r="DC70" s="106"/>
      <c r="DD70" s="107"/>
      <c r="DE70" s="50"/>
      <c r="DF70" s="50"/>
      <c r="DG70" s="50"/>
      <c r="DH70" s="50"/>
      <c r="DI70" s="50"/>
      <c r="DJ70" s="44"/>
      <c r="DK70" s="53"/>
      <c r="DL70" s="44"/>
      <c r="DM70" s="53"/>
      <c r="DN70" s="55">
        <f t="shared" si="49"/>
        <v>0.7295272969374168</v>
      </c>
      <c r="DO70" s="55">
        <f t="shared" si="25"/>
        <v>2.3785678517776665E-3</v>
      </c>
      <c r="DP70" s="55">
        <f t="shared" si="50"/>
        <v>5.9042761867398978E-2</v>
      </c>
      <c r="DQ70" s="55">
        <f t="shared" si="51"/>
        <v>7.042449547668754E-2</v>
      </c>
      <c r="DR70" s="55">
        <f t="shared" si="52"/>
        <v>3.7545036007264068E-2</v>
      </c>
      <c r="DS70" s="55">
        <f t="shared" si="53"/>
        <v>0.10795095337508699</v>
      </c>
      <c r="DT70" s="55">
        <f t="shared" si="54"/>
        <v>1.6915703411333521E-3</v>
      </c>
      <c r="DU70" s="55">
        <f t="shared" si="55"/>
        <v>0.94143920595533503</v>
      </c>
      <c r="DV70" s="56">
        <f t="shared" si="56"/>
        <v>1.783166904422254E-3</v>
      </c>
      <c r="DW70" s="55">
        <f t="shared" si="61"/>
        <v>0</v>
      </c>
      <c r="DX70" s="55">
        <f t="shared" si="62"/>
        <v>0</v>
      </c>
      <c r="DY70" s="55">
        <f t="shared" si="63"/>
        <v>2.8180028109578041E-4</v>
      </c>
      <c r="DZ70" s="58">
        <f t="shared" si="42"/>
        <v>3.4466026241799438E-3</v>
      </c>
      <c r="EA70" s="56">
        <f t="shared" si="43"/>
        <v>5.7329186130666487E-3</v>
      </c>
      <c r="EB70" s="56">
        <f t="shared" si="57"/>
        <v>0.34138218151540384</v>
      </c>
      <c r="EC70" s="59">
        <f t="shared" si="58"/>
        <v>0</v>
      </c>
      <c r="ED70" s="59">
        <f t="shared" si="59"/>
        <v>0</v>
      </c>
      <c r="EE70" s="60">
        <f t="shared" si="60"/>
        <v>1.4794826702693384</v>
      </c>
      <c r="EF70" s="60">
        <f t="shared" si="64"/>
        <v>0.34779716930159826</v>
      </c>
    </row>
    <row r="71" spans="1:136" ht="14" customHeight="1" x14ac:dyDescent="0.2">
      <c r="A71" s="38" t="s">
        <v>251</v>
      </c>
      <c r="B71" s="39" t="s">
        <v>128</v>
      </c>
      <c r="C71" s="40"/>
      <c r="D71" s="40"/>
      <c r="E71" s="40"/>
      <c r="F71" s="40"/>
      <c r="G71" s="40"/>
      <c r="H71" s="40"/>
      <c r="I71" s="40"/>
      <c r="J71" s="78" t="s">
        <v>134</v>
      </c>
      <c r="K71" s="42" t="s">
        <v>135</v>
      </c>
      <c r="L71" s="43"/>
      <c r="M71" s="43"/>
      <c r="N71" s="42" t="s">
        <v>229</v>
      </c>
      <c r="O71" s="43"/>
      <c r="P71" s="42" t="s">
        <v>226</v>
      </c>
      <c r="Q71" s="44">
        <v>43.78</v>
      </c>
      <c r="R71" s="44">
        <v>0.16</v>
      </c>
      <c r="S71" s="44">
        <v>2.57</v>
      </c>
      <c r="T71" s="44">
        <v>4.88</v>
      </c>
      <c r="U71" s="44">
        <f t="shared" si="40"/>
        <v>3.2077832000000006</v>
      </c>
      <c r="V71" s="44">
        <v>8.6300000000000008</v>
      </c>
      <c r="W71" s="44">
        <f t="shared" si="41"/>
        <v>7.7652740000000007</v>
      </c>
      <c r="X71" s="44">
        <v>0.1</v>
      </c>
      <c r="Y71" s="44">
        <v>38.409999999999997</v>
      </c>
      <c r="Z71" s="44">
        <v>0.1</v>
      </c>
      <c r="AA71" s="45" t="s">
        <v>227</v>
      </c>
      <c r="AB71" s="45" t="s">
        <v>227</v>
      </c>
      <c r="AC71" s="45" t="s">
        <v>227</v>
      </c>
      <c r="AD71" s="46">
        <f t="shared" si="44"/>
        <v>0.21098049999999999</v>
      </c>
      <c r="AE71" s="46">
        <f t="shared" si="45"/>
        <v>0.42222735</v>
      </c>
      <c r="AF71" s="44">
        <v>6.18</v>
      </c>
      <c r="AG71" s="44">
        <f t="shared" si="39"/>
        <v>93.84099105</v>
      </c>
      <c r="AH71" s="47"/>
      <c r="AI71" s="48">
        <f t="shared" si="46"/>
        <v>0.87734125171311095</v>
      </c>
      <c r="AJ71" s="49"/>
      <c r="AK71" s="44"/>
      <c r="AL71" s="50">
        <v>1658</v>
      </c>
      <c r="AM71" s="50">
        <v>2889</v>
      </c>
      <c r="AN71" s="50"/>
      <c r="AO71" s="50">
        <v>80</v>
      </c>
      <c r="AP71" s="50"/>
      <c r="AQ71" s="50">
        <v>162</v>
      </c>
      <c r="AR71" s="50">
        <v>96</v>
      </c>
      <c r="AS71" s="50"/>
      <c r="AT71" s="50"/>
      <c r="AU71" s="50"/>
      <c r="AV71" s="50"/>
      <c r="AW71" s="50"/>
      <c r="AX71" s="50"/>
      <c r="AY71" s="50">
        <v>71</v>
      </c>
      <c r="AZ71" s="50"/>
      <c r="BA71" s="50"/>
      <c r="BB71" s="50"/>
      <c r="BC71" s="50"/>
      <c r="BD71" s="50"/>
      <c r="BE71" s="50"/>
      <c r="BF71" s="51"/>
      <c r="BG71" s="26"/>
      <c r="BH71" s="26"/>
      <c r="BI71" s="26"/>
      <c r="BJ71" s="26"/>
      <c r="BK71" s="26">
        <v>1.27604745192831</v>
      </c>
      <c r="BL71" s="26">
        <v>0.111709023697666</v>
      </c>
      <c r="BM71" s="26"/>
      <c r="BN71" s="26"/>
      <c r="BO71" s="26"/>
      <c r="BP71" s="26"/>
      <c r="BQ71" s="27"/>
      <c r="BR71" s="27"/>
      <c r="BS71" s="27"/>
      <c r="BT71" s="26">
        <v>9.2892792900409402E-2</v>
      </c>
      <c r="BU71" s="26"/>
      <c r="BV71" s="26"/>
      <c r="BW71" s="26">
        <v>8.9003475981167299E-2</v>
      </c>
      <c r="BX71" s="26">
        <v>3.1233970008023499</v>
      </c>
      <c r="BY71" s="26">
        <v>1.45588179950467</v>
      </c>
      <c r="BZ71" s="26">
        <v>0.326929596369056</v>
      </c>
      <c r="CA71" s="26">
        <v>0.34038537806354802</v>
      </c>
      <c r="CB71" s="26">
        <v>1.9754857509323001E-2</v>
      </c>
      <c r="CC71" s="26">
        <v>5.0331670447117498E-2</v>
      </c>
      <c r="CD71" s="26">
        <v>0.149155815838872</v>
      </c>
      <c r="CE71" s="26">
        <v>7.1613300494266396E-2</v>
      </c>
      <c r="CF71" s="26">
        <v>7.2894014783544098E-2</v>
      </c>
      <c r="CG71" s="26">
        <v>0.228742279353426</v>
      </c>
      <c r="CH71" s="26">
        <v>3.5955225539085603E-2</v>
      </c>
      <c r="CI71" s="26">
        <v>0.19495884712681599</v>
      </c>
      <c r="CJ71" s="26">
        <v>6.9328067653359998E-2</v>
      </c>
      <c r="CK71" s="26">
        <v>9.3654349138292195E-3</v>
      </c>
      <c r="CL71" s="26">
        <v>0.10223387544191399</v>
      </c>
      <c r="CM71" s="26">
        <v>2.2034607782754002E-2</v>
      </c>
      <c r="CN71" s="26">
        <v>0.184376690197919</v>
      </c>
      <c r="CO71" s="26">
        <v>5.1731160006230403E-2</v>
      </c>
      <c r="CP71" s="26">
        <v>0.21860078404774699</v>
      </c>
      <c r="CQ71" s="26">
        <v>4.25231411470329E-2</v>
      </c>
      <c r="CR71" s="26">
        <v>0.32040772842012999</v>
      </c>
      <c r="CS71" s="28">
        <v>5.7371100125581602E-2</v>
      </c>
      <c r="CT71" s="29">
        <f t="shared" si="47"/>
        <v>0.3400945129659938</v>
      </c>
      <c r="CU71" s="30">
        <f t="shared" si="48"/>
        <v>0.15615718609666318</v>
      </c>
      <c r="CV71" s="52"/>
      <c r="CW71" s="113"/>
      <c r="CX71" s="50"/>
      <c r="CY71" s="114"/>
      <c r="CZ71" s="114"/>
      <c r="DA71" s="115"/>
      <c r="DB71" s="115"/>
      <c r="DC71" s="106"/>
      <c r="DD71" s="107"/>
      <c r="DE71" s="50"/>
      <c r="DF71" s="50"/>
      <c r="DG71" s="50"/>
      <c r="DH71" s="50"/>
      <c r="DI71" s="50"/>
      <c r="DJ71" s="44"/>
      <c r="DK71" s="53"/>
      <c r="DL71" s="44"/>
      <c r="DM71" s="53"/>
      <c r="DN71" s="55">
        <f t="shared" si="49"/>
        <v>0.72869507323568583</v>
      </c>
      <c r="DO71" s="55">
        <f t="shared" si="25"/>
        <v>2.0030045067601404E-3</v>
      </c>
      <c r="DP71" s="55">
        <f t="shared" si="50"/>
        <v>5.0411926245586505E-2</v>
      </c>
      <c r="DQ71" s="55">
        <f t="shared" si="51"/>
        <v>6.7919276270006962E-2</v>
      </c>
      <c r="DR71" s="55">
        <f t="shared" si="52"/>
        <v>4.0175129313044032E-2</v>
      </c>
      <c r="DS71" s="55">
        <f t="shared" si="53"/>
        <v>0.10807618649965207</v>
      </c>
      <c r="DT71" s="55">
        <f t="shared" si="54"/>
        <v>1.4096419509444602E-3</v>
      </c>
      <c r="DU71" s="55">
        <f t="shared" si="55"/>
        <v>0.95310173697270473</v>
      </c>
      <c r="DV71" s="56">
        <f t="shared" si="56"/>
        <v>1.783166904422254E-3</v>
      </c>
      <c r="DW71" s="55">
        <f t="shared" si="61"/>
        <v>0</v>
      </c>
      <c r="DX71" s="55">
        <f t="shared" si="62"/>
        <v>0</v>
      </c>
      <c r="DY71" s="55">
        <f t="shared" si="63"/>
        <v>0</v>
      </c>
      <c r="DZ71" s="58">
        <f t="shared" si="42"/>
        <v>2.8247489623778282E-3</v>
      </c>
      <c r="EA71" s="56">
        <f t="shared" si="43"/>
        <v>5.5559885518784123E-3</v>
      </c>
      <c r="EB71" s="56">
        <f t="shared" si="57"/>
        <v>0.34304746044962531</v>
      </c>
      <c r="EC71" s="59">
        <f t="shared" si="58"/>
        <v>0</v>
      </c>
      <c r="ED71" s="59">
        <f t="shared" si="59"/>
        <v>0</v>
      </c>
      <c r="EE71" s="60">
        <f t="shared" si="60"/>
        <v>1.4795611852030384</v>
      </c>
      <c r="EF71" s="60">
        <f t="shared" si="64"/>
        <v>0.37172970859009136</v>
      </c>
    </row>
    <row r="72" spans="1:136" ht="14" customHeight="1" x14ac:dyDescent="0.2">
      <c r="A72" s="38" t="s">
        <v>252</v>
      </c>
      <c r="B72" s="39" t="s">
        <v>128</v>
      </c>
      <c r="C72" s="40"/>
      <c r="D72" s="40"/>
      <c r="E72" s="40"/>
      <c r="F72" s="40"/>
      <c r="G72" s="40"/>
      <c r="H72" s="40"/>
      <c r="I72" s="40"/>
      <c r="J72" s="78" t="s">
        <v>134</v>
      </c>
      <c r="K72" s="42" t="s">
        <v>135</v>
      </c>
      <c r="L72" s="43"/>
      <c r="M72" s="43"/>
      <c r="N72" s="42" t="s">
        <v>225</v>
      </c>
      <c r="O72" s="43"/>
      <c r="P72" s="42" t="s">
        <v>226</v>
      </c>
      <c r="Q72" s="44">
        <v>43.78</v>
      </c>
      <c r="R72" s="44">
        <v>0.12</v>
      </c>
      <c r="S72" s="44">
        <v>3.57</v>
      </c>
      <c r="T72" s="44">
        <v>4.3899999999999997</v>
      </c>
      <c r="U72" s="44">
        <f t="shared" si="40"/>
        <v>3.3422271000000006</v>
      </c>
      <c r="V72" s="44">
        <v>8.2200000000000006</v>
      </c>
      <c r="W72" s="44">
        <f t="shared" si="41"/>
        <v>7.3963560000000008</v>
      </c>
      <c r="X72" s="44">
        <v>0.15</v>
      </c>
      <c r="Y72" s="44">
        <v>36.86</v>
      </c>
      <c r="Z72" s="44">
        <v>0.21</v>
      </c>
      <c r="AA72" s="45" t="s">
        <v>227</v>
      </c>
      <c r="AB72" s="44">
        <v>0.01</v>
      </c>
      <c r="AC72" s="44">
        <v>0.02</v>
      </c>
      <c r="AD72" s="46">
        <f t="shared" si="44"/>
        <v>0.25704499999999997</v>
      </c>
      <c r="AE72" s="46">
        <f t="shared" si="45"/>
        <v>0.46738770000000002</v>
      </c>
      <c r="AF72" s="44">
        <v>7.11</v>
      </c>
      <c r="AG72" s="44">
        <f t="shared" si="39"/>
        <v>93.146659800000009</v>
      </c>
      <c r="AH72" s="47"/>
      <c r="AI72" s="48">
        <f t="shared" si="46"/>
        <v>0.84193695751484687</v>
      </c>
      <c r="AJ72" s="49"/>
      <c r="AK72" s="44"/>
      <c r="AL72" s="50">
        <v>2020</v>
      </c>
      <c r="AM72" s="50">
        <v>3198</v>
      </c>
      <c r="AN72" s="50"/>
      <c r="AO72" s="50">
        <v>97</v>
      </c>
      <c r="AP72" s="50"/>
      <c r="AQ72" s="50">
        <v>149</v>
      </c>
      <c r="AR72" s="50">
        <v>105</v>
      </c>
      <c r="AS72" s="50"/>
      <c r="AT72" s="50"/>
      <c r="AU72" s="50"/>
      <c r="AV72" s="50"/>
      <c r="AW72" s="50"/>
      <c r="AX72" s="50"/>
      <c r="AY72" s="50">
        <v>59</v>
      </c>
      <c r="AZ72" s="50"/>
      <c r="BA72" s="50"/>
      <c r="BB72" s="50"/>
      <c r="BC72" s="50"/>
      <c r="BD72" s="50"/>
      <c r="BE72" s="50"/>
      <c r="BF72" s="51"/>
      <c r="BG72" s="26"/>
      <c r="BH72" s="26"/>
      <c r="BI72" s="26"/>
      <c r="BJ72" s="26"/>
      <c r="BK72" s="26">
        <v>2.4942183260088302</v>
      </c>
      <c r="BL72" s="26">
        <v>7.4127288397203894E-2</v>
      </c>
      <c r="BM72" s="26"/>
      <c r="BN72" s="26"/>
      <c r="BO72" s="26"/>
      <c r="BP72" s="26"/>
      <c r="BQ72" s="27"/>
      <c r="BR72" s="27"/>
      <c r="BS72" s="27"/>
      <c r="BT72" s="26">
        <v>0.18651256134017899</v>
      </c>
      <c r="BU72" s="26"/>
      <c r="BV72" s="26"/>
      <c r="BW72" s="26">
        <v>9.5550408963582703E-2</v>
      </c>
      <c r="BX72" s="26">
        <v>2.9744767086717898</v>
      </c>
      <c r="BY72" s="26">
        <v>1.1143510938816501</v>
      </c>
      <c r="BZ72" s="26">
        <v>9.3658744408626801E-2</v>
      </c>
      <c r="CA72" s="26">
        <v>0.36787207961776502</v>
      </c>
      <c r="CB72" s="26">
        <v>6.9918886282107099E-3</v>
      </c>
      <c r="CC72" s="26">
        <v>4.74874017191418E-2</v>
      </c>
      <c r="CD72" s="26">
        <v>0.11657016201209</v>
      </c>
      <c r="CE72" s="26">
        <v>1.8871321660288699E-2</v>
      </c>
      <c r="CF72" s="26">
        <v>7.6294323230098104E-2</v>
      </c>
      <c r="CG72" s="26">
        <v>0.226267505011707</v>
      </c>
      <c r="CH72" s="26">
        <v>3.5118932743616403E-2</v>
      </c>
      <c r="CI72" s="26">
        <v>0.186206863494328</v>
      </c>
      <c r="CJ72" s="26">
        <v>7.0077015277924995E-2</v>
      </c>
      <c r="CK72" s="26">
        <v>1.2259041230765801E-2</v>
      </c>
      <c r="CL72" s="26">
        <v>0.11243232139886</v>
      </c>
      <c r="CM72" s="26">
        <v>2.1850751530960399E-2</v>
      </c>
      <c r="CN72" s="26">
        <v>0.18727540356564201</v>
      </c>
      <c r="CO72" s="26">
        <v>4.3297872934403799E-2</v>
      </c>
      <c r="CP72" s="26">
        <v>0.15729868900642599</v>
      </c>
      <c r="CQ72" s="26">
        <v>2.8622029289126001E-2</v>
      </c>
      <c r="CR72" s="26">
        <v>0.22846820740162699</v>
      </c>
      <c r="CS72" s="28">
        <v>4.3451189086720202E-2</v>
      </c>
      <c r="CT72" s="29">
        <f t="shared" si="47"/>
        <v>0.42222773135215391</v>
      </c>
      <c r="CU72" s="30">
        <f t="shared" si="48"/>
        <v>0.21580119285078328</v>
      </c>
      <c r="CV72" s="52"/>
      <c r="CW72" s="113"/>
      <c r="CX72" s="50"/>
      <c r="CY72" s="114"/>
      <c r="CZ72" s="114"/>
      <c r="DA72" s="115"/>
      <c r="DB72" s="115"/>
      <c r="DC72" s="106"/>
      <c r="DD72" s="107"/>
      <c r="DE72" s="50"/>
      <c r="DF72" s="50"/>
      <c r="DG72" s="50"/>
      <c r="DH72" s="50"/>
      <c r="DI72" s="50"/>
      <c r="DJ72" s="44"/>
      <c r="DK72" s="53"/>
      <c r="DL72" s="44"/>
      <c r="DM72" s="53"/>
      <c r="DN72" s="55">
        <f t="shared" si="49"/>
        <v>0.72869507323568583</v>
      </c>
      <c r="DO72" s="55">
        <f t="shared" si="25"/>
        <v>1.5022533800701052E-3</v>
      </c>
      <c r="DP72" s="55">
        <f t="shared" si="50"/>
        <v>7.0027461749705769E-2</v>
      </c>
      <c r="DQ72" s="55">
        <f t="shared" si="51"/>
        <v>6.1099512874043145E-2</v>
      </c>
      <c r="DR72" s="55">
        <f t="shared" si="52"/>
        <v>4.1858940447116293E-2</v>
      </c>
      <c r="DS72" s="55">
        <f t="shared" si="53"/>
        <v>0.10294162839248436</v>
      </c>
      <c r="DT72" s="55">
        <f t="shared" si="54"/>
        <v>2.11446292641669E-3</v>
      </c>
      <c r="DU72" s="55">
        <f t="shared" si="55"/>
        <v>0.91464019851116629</v>
      </c>
      <c r="DV72" s="56">
        <f t="shared" si="56"/>
        <v>3.744650499286733E-3</v>
      </c>
      <c r="DW72" s="55">
        <f t="shared" si="61"/>
        <v>0</v>
      </c>
      <c r="DX72" s="55">
        <f t="shared" si="62"/>
        <v>2.1231422505307856E-4</v>
      </c>
      <c r="DY72" s="55">
        <f t="shared" si="63"/>
        <v>2.8180028109578041E-4</v>
      </c>
      <c r="DZ72" s="58">
        <f t="shared" si="42"/>
        <v>3.441491498192529E-3</v>
      </c>
      <c r="EA72" s="56">
        <f t="shared" si="43"/>
        <v>6.1502427791302059E-3</v>
      </c>
      <c r="EB72" s="56">
        <f t="shared" si="57"/>
        <v>0.39467110741049127</v>
      </c>
      <c r="EC72" s="59">
        <f t="shared" si="58"/>
        <v>0</v>
      </c>
      <c r="ED72" s="59">
        <f t="shared" si="59"/>
        <v>0</v>
      </c>
      <c r="EE72" s="60">
        <f t="shared" si="60"/>
        <v>1.4996876095307961</v>
      </c>
      <c r="EF72" s="60">
        <f t="shared" si="64"/>
        <v>0.40662792206396031</v>
      </c>
    </row>
    <row r="73" spans="1:136" ht="14" customHeight="1" x14ac:dyDescent="0.2">
      <c r="A73" s="38" t="s">
        <v>253</v>
      </c>
      <c r="B73" s="39" t="s">
        <v>128</v>
      </c>
      <c r="C73" s="40"/>
      <c r="D73" s="40"/>
      <c r="E73" s="40"/>
      <c r="F73" s="40"/>
      <c r="G73" s="40"/>
      <c r="H73" s="40"/>
      <c r="I73" s="40"/>
      <c r="J73" s="78" t="s">
        <v>134</v>
      </c>
      <c r="K73" s="42" t="s">
        <v>135</v>
      </c>
      <c r="L73" s="43"/>
      <c r="M73" s="43"/>
      <c r="N73" s="42" t="s">
        <v>229</v>
      </c>
      <c r="O73" s="43"/>
      <c r="P73" s="42" t="s">
        <v>226</v>
      </c>
      <c r="Q73" s="44">
        <v>44.81</v>
      </c>
      <c r="R73" s="44">
        <v>0.14000000000000001</v>
      </c>
      <c r="S73" s="44">
        <v>2.52</v>
      </c>
      <c r="T73" s="44">
        <v>5.5</v>
      </c>
      <c r="U73" s="44">
        <f t="shared" si="40"/>
        <v>2.1188950000000002</v>
      </c>
      <c r="V73" s="44">
        <v>8.23</v>
      </c>
      <c r="W73" s="44">
        <f t="shared" si="41"/>
        <v>7.4053540000000009</v>
      </c>
      <c r="X73" s="44">
        <v>0.14000000000000001</v>
      </c>
      <c r="Y73" s="44">
        <v>39.18</v>
      </c>
      <c r="Z73" s="44">
        <v>0.08</v>
      </c>
      <c r="AA73" s="45" t="s">
        <v>227</v>
      </c>
      <c r="AB73" s="44">
        <v>0.01</v>
      </c>
      <c r="AC73" s="45" t="s">
        <v>227</v>
      </c>
      <c r="AD73" s="46">
        <f>IF(ISNUMBER(AL73)=FALSE,0,1.2725*AL73/10000)</f>
        <v>0</v>
      </c>
      <c r="AE73" s="46">
        <f>IF(ISNUMBER(AM73)=FALSE,0,1.4615*AM73/10000)</f>
        <v>0</v>
      </c>
      <c r="AF73" s="44">
        <v>4.83</v>
      </c>
      <c r="AG73" s="44">
        <f t="shared" si="39"/>
        <v>94.488894999999999</v>
      </c>
      <c r="AH73" s="47"/>
      <c r="AI73" s="48">
        <f t="shared" si="46"/>
        <v>0.87435840214237892</v>
      </c>
      <c r="AJ73" s="49"/>
      <c r="AK73" s="44"/>
      <c r="AL73" s="45" t="s">
        <v>231</v>
      </c>
      <c r="AM73" s="45" t="s">
        <v>231</v>
      </c>
      <c r="AN73" s="50"/>
      <c r="AO73" s="45" t="s">
        <v>231</v>
      </c>
      <c r="AP73" s="50"/>
      <c r="AQ73" s="45" t="s">
        <v>231</v>
      </c>
      <c r="AR73" s="45" t="s">
        <v>231</v>
      </c>
      <c r="AS73" s="50"/>
      <c r="AT73" s="50"/>
      <c r="AU73" s="50"/>
      <c r="AV73" s="50"/>
      <c r="AW73" s="50"/>
      <c r="AX73" s="50"/>
      <c r="AY73" s="45" t="s">
        <v>231</v>
      </c>
      <c r="AZ73" s="50"/>
      <c r="BA73" s="50"/>
      <c r="BB73" s="50"/>
      <c r="BC73" s="50"/>
      <c r="BD73" s="50"/>
      <c r="BE73" s="50"/>
      <c r="BF73" s="51"/>
      <c r="BG73" s="26"/>
      <c r="BH73" s="26"/>
      <c r="BI73" s="26"/>
      <c r="BJ73" s="26"/>
      <c r="BK73" s="26">
        <v>2.022643</v>
      </c>
      <c r="BL73" s="26">
        <v>6.2719999999999998E-3</v>
      </c>
      <c r="BM73" s="26"/>
      <c r="BN73" s="26"/>
      <c r="BO73" s="26"/>
      <c r="BP73" s="26"/>
      <c r="BQ73" s="27"/>
      <c r="BR73" s="27"/>
      <c r="BS73" s="27"/>
      <c r="BT73" s="26">
        <v>0.133963</v>
      </c>
      <c r="BU73" s="26"/>
      <c r="BV73" s="26"/>
      <c r="BW73" s="26">
        <v>7.9909999999999995E-2</v>
      </c>
      <c r="BX73" s="26">
        <v>2.4831639999999999</v>
      </c>
      <c r="BY73" s="26">
        <v>0.64838799999999996</v>
      </c>
      <c r="BZ73" s="26">
        <v>0.150778</v>
      </c>
      <c r="CA73" s="26">
        <v>0.28274899999999997</v>
      </c>
      <c r="CB73" s="26">
        <v>1.0293E-2</v>
      </c>
      <c r="CC73" s="26">
        <v>1.4297000000000001E-2</v>
      </c>
      <c r="CD73" s="26">
        <v>8.6269999999999999E-2</v>
      </c>
      <c r="CE73" s="26">
        <v>3.1673E-2</v>
      </c>
      <c r="CF73" s="26">
        <v>4.7329000000000003E-2</v>
      </c>
      <c r="CG73" s="26">
        <v>0.108139</v>
      </c>
      <c r="CH73" s="26">
        <v>1.2810999999999999E-2</v>
      </c>
      <c r="CI73" s="26">
        <v>5.9915000000000003E-2</v>
      </c>
      <c r="CJ73" s="26">
        <v>2.1153999999999999E-2</v>
      </c>
      <c r="CK73" s="26">
        <v>4.8450000000000003E-3</v>
      </c>
      <c r="CL73" s="26">
        <v>4.1980000000000003E-2</v>
      </c>
      <c r="CM73" s="26">
        <v>1.0045999999999999E-2</v>
      </c>
      <c r="CN73" s="26">
        <v>9.1220999999999997E-2</v>
      </c>
      <c r="CO73" s="26">
        <v>2.9138000000000001E-2</v>
      </c>
      <c r="CP73" s="26">
        <v>0.12182999999999999</v>
      </c>
      <c r="CQ73" s="26">
        <v>2.7597E-2</v>
      </c>
      <c r="CR73" s="26">
        <v>0.21712999999999999</v>
      </c>
      <c r="CS73" s="28">
        <v>3.6388999999999998E-2</v>
      </c>
      <c r="CT73" s="29">
        <f t="shared" si="47"/>
        <v>0.49704985244351291</v>
      </c>
      <c r="CU73" s="30">
        <f t="shared" si="48"/>
        <v>0.15985288890031463</v>
      </c>
      <c r="CV73" s="52"/>
      <c r="CW73" s="113"/>
      <c r="CX73" s="50"/>
      <c r="CY73" s="114"/>
      <c r="CZ73" s="114"/>
      <c r="DA73" s="115"/>
      <c r="DB73" s="115"/>
      <c r="DC73" s="106"/>
      <c r="DD73" s="107"/>
      <c r="DE73" s="50"/>
      <c r="DF73" s="50"/>
      <c r="DG73" s="50"/>
      <c r="DH73" s="50"/>
      <c r="DI73" s="50"/>
      <c r="DJ73" s="44"/>
      <c r="DK73" s="53"/>
      <c r="DL73" s="44"/>
      <c r="DM73" s="53"/>
      <c r="DN73" s="55">
        <f t="shared" si="49"/>
        <v>0.74583888149134492</v>
      </c>
      <c r="DO73" s="55">
        <f t="shared" si="25"/>
        <v>1.7526289434151229E-3</v>
      </c>
      <c r="DP73" s="55">
        <f t="shared" si="50"/>
        <v>4.9431149470380548E-2</v>
      </c>
      <c r="DQ73" s="55">
        <f t="shared" si="51"/>
        <v>7.6548364648573425E-2</v>
      </c>
      <c r="DR73" s="55">
        <f t="shared" si="52"/>
        <v>2.6537604107959172E-2</v>
      </c>
      <c r="DS73" s="55">
        <f t="shared" si="53"/>
        <v>0.10306686151704943</v>
      </c>
      <c r="DT73" s="55">
        <f t="shared" si="54"/>
        <v>1.9734987313222443E-3</v>
      </c>
      <c r="DU73" s="55">
        <f t="shared" si="55"/>
        <v>0.97220843672456581</v>
      </c>
      <c r="DV73" s="56">
        <f t="shared" si="56"/>
        <v>1.4265335235378032E-3</v>
      </c>
      <c r="DW73" s="55">
        <f t="shared" si="61"/>
        <v>0</v>
      </c>
      <c r="DX73" s="55">
        <f t="shared" si="62"/>
        <v>2.1231422505307856E-4</v>
      </c>
      <c r="DY73" s="55">
        <f t="shared" si="63"/>
        <v>0</v>
      </c>
      <c r="DZ73" s="58">
        <f t="shared" si="42"/>
        <v>0</v>
      </c>
      <c r="EA73" s="56">
        <f t="shared" si="43"/>
        <v>0</v>
      </c>
      <c r="EB73" s="56">
        <f t="shared" si="57"/>
        <v>0.26810990840965859</v>
      </c>
      <c r="EC73" s="59">
        <f t="shared" si="58"/>
        <v>0</v>
      </c>
      <c r="ED73" s="59">
        <f t="shared" si="59"/>
        <v>0</v>
      </c>
      <c r="EE73" s="60">
        <f t="shared" si="60"/>
        <v>1.4619620683282675</v>
      </c>
      <c r="EF73" s="60">
        <f t="shared" si="64"/>
        <v>0.25747950133874303</v>
      </c>
    </row>
    <row r="74" spans="1:136" ht="14" customHeight="1" x14ac:dyDescent="0.2">
      <c r="A74" s="38" t="s">
        <v>254</v>
      </c>
      <c r="B74" s="39" t="s">
        <v>128</v>
      </c>
      <c r="C74" s="40"/>
      <c r="D74" s="40"/>
      <c r="E74" s="40"/>
      <c r="F74" s="40"/>
      <c r="G74" s="40"/>
      <c r="H74" s="40"/>
      <c r="I74" s="40"/>
      <c r="J74" s="78" t="s">
        <v>134</v>
      </c>
      <c r="K74" s="42" t="s">
        <v>135</v>
      </c>
      <c r="L74" s="43"/>
      <c r="M74" s="43"/>
      <c r="N74" s="42" t="s">
        <v>225</v>
      </c>
      <c r="O74" s="43"/>
      <c r="P74" s="42" t="s">
        <v>226</v>
      </c>
      <c r="Q74" s="44">
        <v>43</v>
      </c>
      <c r="R74" s="44">
        <v>0.15</v>
      </c>
      <c r="S74" s="44">
        <v>2.99</v>
      </c>
      <c r="T74" s="44">
        <v>5.07</v>
      </c>
      <c r="U74" s="44">
        <f t="shared" si="40"/>
        <v>2.3366722999999991</v>
      </c>
      <c r="V74" s="44">
        <v>7.97</v>
      </c>
      <c r="W74" s="44">
        <f t="shared" si="41"/>
        <v>7.1714060000000002</v>
      </c>
      <c r="X74" s="44">
        <v>0.13</v>
      </c>
      <c r="Y74" s="44">
        <v>39.340000000000003</v>
      </c>
      <c r="Z74" s="44">
        <v>0.12</v>
      </c>
      <c r="AA74" s="45" t="s">
        <v>227</v>
      </c>
      <c r="AB74" s="45" t="s">
        <v>227</v>
      </c>
      <c r="AC74" s="44">
        <v>0.02</v>
      </c>
      <c r="AD74" s="46">
        <f t="shared" ref="AD74:AD137" si="65">IF(ISNUMBER(AL74)=FALSE,0,1.2725*AL74/10000)</f>
        <v>0</v>
      </c>
      <c r="AE74" s="46">
        <f t="shared" ref="AE74:AE137" si="66">IF(ISNUMBER(AM74)=FALSE,0,1.4615*AM74/10000)</f>
        <v>0</v>
      </c>
      <c r="AF74" s="44">
        <v>6.28</v>
      </c>
      <c r="AG74" s="44">
        <f t="shared" si="39"/>
        <v>93.136672300000015</v>
      </c>
      <c r="AH74" s="47"/>
      <c r="AI74" s="48">
        <f t="shared" si="46"/>
        <v>0.91488372093023262</v>
      </c>
      <c r="AJ74" s="49"/>
      <c r="AK74" s="44"/>
      <c r="AL74" s="45" t="s">
        <v>231</v>
      </c>
      <c r="AM74" s="45" t="s">
        <v>231</v>
      </c>
      <c r="AN74" s="50"/>
      <c r="AO74" s="45" t="s">
        <v>231</v>
      </c>
      <c r="AP74" s="50"/>
      <c r="AQ74" s="45" t="s">
        <v>231</v>
      </c>
      <c r="AR74" s="45" t="s">
        <v>231</v>
      </c>
      <c r="AS74" s="50"/>
      <c r="AT74" s="50"/>
      <c r="AU74" s="50"/>
      <c r="AV74" s="50"/>
      <c r="AW74" s="50"/>
      <c r="AX74" s="50"/>
      <c r="AY74" s="45" t="s">
        <v>231</v>
      </c>
      <c r="AZ74" s="50"/>
      <c r="BA74" s="50"/>
      <c r="BB74" s="50"/>
      <c r="BC74" s="50"/>
      <c r="BD74" s="50"/>
      <c r="BE74" s="50"/>
      <c r="BF74" s="51"/>
      <c r="BG74" s="26"/>
      <c r="BH74" s="26"/>
      <c r="BI74" s="26"/>
      <c r="BJ74" s="26"/>
      <c r="BK74" s="26">
        <v>1.4386464784769399</v>
      </c>
      <c r="BL74" s="26">
        <v>1.4446887479933401E-2</v>
      </c>
      <c r="BM74" s="26"/>
      <c r="BN74" s="26"/>
      <c r="BO74" s="26"/>
      <c r="BP74" s="26"/>
      <c r="BQ74" s="27"/>
      <c r="BR74" s="27"/>
      <c r="BS74" s="27"/>
      <c r="BT74" s="26">
        <v>0.325614198855322</v>
      </c>
      <c r="BU74" s="26"/>
      <c r="BV74" s="26"/>
      <c r="BW74" s="26">
        <v>7.2809603633441106E-2</v>
      </c>
      <c r="BX74" s="26">
        <v>1.6448597812769099</v>
      </c>
      <c r="BY74" s="26">
        <v>0.87875801739005799</v>
      </c>
      <c r="BZ74" s="26">
        <v>0.28908762150941902</v>
      </c>
      <c r="CA74" s="26">
        <v>0.79930294200510599</v>
      </c>
      <c r="CB74" s="26">
        <v>1.5725645244864202E-2</v>
      </c>
      <c r="CC74" s="26">
        <v>4.8693033629450502E-2</v>
      </c>
      <c r="CD74" s="26">
        <v>0.11240393880767</v>
      </c>
      <c r="CE74" s="26">
        <v>8.7105217978239696E-2</v>
      </c>
      <c r="CF74" s="26">
        <v>0.11369612727973299</v>
      </c>
      <c r="CG74" s="26">
        <v>0.29133828622563501</v>
      </c>
      <c r="CH74" s="26">
        <v>3.7776235927250601E-2</v>
      </c>
      <c r="CI74" s="26">
        <v>0.179003648717491</v>
      </c>
      <c r="CJ74" s="26">
        <v>5.5545031639157E-2</v>
      </c>
      <c r="CK74" s="26">
        <v>9.9074703930215596E-3</v>
      </c>
      <c r="CL74" s="26">
        <v>7.5456470086479696E-2</v>
      </c>
      <c r="CM74" s="26">
        <v>1.6041450082785302E-2</v>
      </c>
      <c r="CN74" s="26">
        <v>0.13207439790466299</v>
      </c>
      <c r="CO74" s="26">
        <v>3.0909225035288201E-2</v>
      </c>
      <c r="CP74" s="26">
        <v>0.13392855746136001</v>
      </c>
      <c r="CQ74" s="26">
        <v>2.94194065721162E-2</v>
      </c>
      <c r="CR74" s="26">
        <v>0.255257306771903</v>
      </c>
      <c r="CS74" s="28">
        <v>4.5771167922524197E-2</v>
      </c>
      <c r="CT74" s="29">
        <f t="shared" si="47"/>
        <v>0.4678596230128701</v>
      </c>
      <c r="CU74" s="30">
        <f t="shared" si="48"/>
        <v>0.30529307943447964</v>
      </c>
      <c r="CV74" s="52"/>
      <c r="CW74" s="113"/>
      <c r="CX74" s="50"/>
      <c r="CY74" s="114"/>
      <c r="CZ74" s="114"/>
      <c r="DA74" s="115"/>
      <c r="DB74" s="115"/>
      <c r="DC74" s="106"/>
      <c r="DD74" s="107"/>
      <c r="DE74" s="50"/>
      <c r="DF74" s="50"/>
      <c r="DG74" s="50"/>
      <c r="DH74" s="50"/>
      <c r="DI74" s="50"/>
      <c r="DJ74" s="44"/>
      <c r="DK74" s="53"/>
      <c r="DL74" s="44"/>
      <c r="DM74" s="53"/>
      <c r="DN74" s="55">
        <f t="shared" si="49"/>
        <v>0.71571238348868182</v>
      </c>
      <c r="DO74" s="55">
        <f t="shared" si="25"/>
        <v>1.8778167250876315E-3</v>
      </c>
      <c r="DP74" s="55">
        <f t="shared" si="50"/>
        <v>5.8650451157316603E-2</v>
      </c>
      <c r="DQ74" s="55">
        <f t="shared" si="51"/>
        <v>7.0563674321503136E-2</v>
      </c>
      <c r="DR74" s="55">
        <f t="shared" si="52"/>
        <v>2.9265104890725771E-2</v>
      </c>
      <c r="DS74" s="55">
        <f t="shared" si="53"/>
        <v>9.9810800278357703E-2</v>
      </c>
      <c r="DT74" s="55">
        <f t="shared" si="54"/>
        <v>1.8325345362277983E-3</v>
      </c>
      <c r="DU74" s="55">
        <f t="shared" si="55"/>
        <v>0.97617866004962794</v>
      </c>
      <c r="DV74" s="56">
        <f t="shared" si="56"/>
        <v>2.1398002853067048E-3</v>
      </c>
      <c r="DW74" s="55">
        <f t="shared" si="61"/>
        <v>0</v>
      </c>
      <c r="DX74" s="55">
        <f t="shared" si="62"/>
        <v>0</v>
      </c>
      <c r="DY74" s="55">
        <f t="shared" si="63"/>
        <v>2.8180028109578041E-4</v>
      </c>
      <c r="DZ74" s="58">
        <f t="shared" si="42"/>
        <v>0</v>
      </c>
      <c r="EA74" s="56">
        <f t="shared" si="43"/>
        <v>0</v>
      </c>
      <c r="EB74" s="56">
        <f t="shared" si="57"/>
        <v>0.3485983902303636</v>
      </c>
      <c r="EC74" s="59">
        <f t="shared" si="58"/>
        <v>0</v>
      </c>
      <c r="ED74" s="59">
        <f t="shared" si="59"/>
        <v>0</v>
      </c>
      <c r="EE74" s="60">
        <f t="shared" si="60"/>
        <v>1.4803893129681143</v>
      </c>
      <c r="EF74" s="60">
        <f t="shared" si="64"/>
        <v>0.29320579345230857</v>
      </c>
    </row>
    <row r="75" spans="1:136" ht="14" customHeight="1" x14ac:dyDescent="0.2">
      <c r="A75" s="38" t="s">
        <v>255</v>
      </c>
      <c r="B75" s="39" t="s">
        <v>128</v>
      </c>
      <c r="C75" s="40"/>
      <c r="D75" s="40"/>
      <c r="E75" s="40"/>
      <c r="F75" s="40"/>
      <c r="G75" s="40"/>
      <c r="H75" s="40"/>
      <c r="I75" s="40"/>
      <c r="J75" s="78" t="s">
        <v>134</v>
      </c>
      <c r="K75" s="42" t="s">
        <v>135</v>
      </c>
      <c r="L75" s="43"/>
      <c r="M75" s="43"/>
      <c r="N75" s="42" t="s">
        <v>229</v>
      </c>
      <c r="O75" s="43"/>
      <c r="P75" s="42" t="s">
        <v>226</v>
      </c>
      <c r="Q75" s="44">
        <v>43.44</v>
      </c>
      <c r="R75" s="44">
        <v>0.17</v>
      </c>
      <c r="S75" s="44">
        <v>2.6</v>
      </c>
      <c r="T75" s="44">
        <v>5.09</v>
      </c>
      <c r="U75" s="44">
        <f t="shared" si="40"/>
        <v>2.4744501000000003</v>
      </c>
      <c r="V75" s="44">
        <v>8.1300000000000008</v>
      </c>
      <c r="W75" s="44">
        <f t="shared" si="41"/>
        <v>7.3153740000000012</v>
      </c>
      <c r="X75" s="44">
        <v>0.13</v>
      </c>
      <c r="Y75" s="44">
        <v>39.64</v>
      </c>
      <c r="Z75" s="44">
        <v>0.09</v>
      </c>
      <c r="AA75" s="45" t="s">
        <v>227</v>
      </c>
      <c r="AB75" s="45" t="s">
        <v>227</v>
      </c>
      <c r="AC75" s="44">
        <v>0.02</v>
      </c>
      <c r="AD75" s="46">
        <f t="shared" si="65"/>
        <v>0</v>
      </c>
      <c r="AE75" s="46">
        <f t="shared" si="66"/>
        <v>0</v>
      </c>
      <c r="AF75" s="44">
        <v>5.65</v>
      </c>
      <c r="AG75" s="44">
        <f t="shared" si="39"/>
        <v>93.634450100000009</v>
      </c>
      <c r="AH75" s="47"/>
      <c r="AI75" s="48">
        <f t="shared" si="46"/>
        <v>0.91252302025782694</v>
      </c>
      <c r="AJ75" s="49"/>
      <c r="AK75" s="44"/>
      <c r="AL75" s="45" t="s">
        <v>231</v>
      </c>
      <c r="AM75" s="45" t="s">
        <v>231</v>
      </c>
      <c r="AN75" s="50"/>
      <c r="AO75" s="45" t="s">
        <v>231</v>
      </c>
      <c r="AP75" s="50"/>
      <c r="AQ75" s="45" t="s">
        <v>231</v>
      </c>
      <c r="AR75" s="45" t="s">
        <v>231</v>
      </c>
      <c r="AS75" s="50"/>
      <c r="AT75" s="50"/>
      <c r="AU75" s="50"/>
      <c r="AV75" s="50"/>
      <c r="AW75" s="50"/>
      <c r="AX75" s="50"/>
      <c r="AY75" s="45" t="s">
        <v>231</v>
      </c>
      <c r="AZ75" s="50"/>
      <c r="BA75" s="50"/>
      <c r="BB75" s="50"/>
      <c r="BC75" s="50"/>
      <c r="BD75" s="50"/>
      <c r="BE75" s="50"/>
      <c r="BF75" s="51"/>
      <c r="BG75" s="26"/>
      <c r="BH75" s="26"/>
      <c r="BI75" s="26"/>
      <c r="BJ75" s="26"/>
      <c r="BK75" s="26">
        <v>0.91289488771925598</v>
      </c>
      <c r="BL75" s="26">
        <v>2.1016287080817101E-2</v>
      </c>
      <c r="BM75" s="26"/>
      <c r="BN75" s="26"/>
      <c r="BO75" s="26"/>
      <c r="BP75" s="26"/>
      <c r="BQ75" s="27"/>
      <c r="BR75" s="27"/>
      <c r="BS75" s="27"/>
      <c r="BT75" s="26">
        <v>0.27699354257309999</v>
      </c>
      <c r="BU75" s="26"/>
      <c r="BV75" s="26"/>
      <c r="BW75" s="26">
        <v>5.84128641403742E-2</v>
      </c>
      <c r="BX75" s="26">
        <v>3.8793228174032102</v>
      </c>
      <c r="BY75" s="26">
        <v>0.68189659611576903</v>
      </c>
      <c r="BZ75" s="26">
        <v>0.243402050327716</v>
      </c>
      <c r="CA75" s="26">
        <v>0.65382295610511698</v>
      </c>
      <c r="CB75" s="26">
        <v>1.0356146832609299E-2</v>
      </c>
      <c r="CC75" s="26">
        <v>3.5803971504531497E-2</v>
      </c>
      <c r="CD75" s="26">
        <v>9.0134023359529594E-2</v>
      </c>
      <c r="CE75" s="26">
        <v>8.3295895380385607E-2</v>
      </c>
      <c r="CF75" s="26">
        <v>0.111963210733606</v>
      </c>
      <c r="CG75" s="26">
        <v>0.29380264051954902</v>
      </c>
      <c r="CH75" s="26">
        <v>3.5582271100298102E-2</v>
      </c>
      <c r="CI75" s="26">
        <v>0.17124290380721199</v>
      </c>
      <c r="CJ75" s="26">
        <v>4.9422280320449603E-2</v>
      </c>
      <c r="CK75" s="26">
        <v>1.01633140924781E-2</v>
      </c>
      <c r="CL75" s="26">
        <v>5.7551389890704199E-2</v>
      </c>
      <c r="CM75" s="26">
        <v>1.16137051267063E-2</v>
      </c>
      <c r="CN75" s="26">
        <v>9.73545717588023E-2</v>
      </c>
      <c r="CO75" s="26">
        <v>2.5405519751894302E-2</v>
      </c>
      <c r="CP75" s="26">
        <v>0.105602988693256</v>
      </c>
      <c r="CQ75" s="26">
        <v>2.2210451963883E-2</v>
      </c>
      <c r="CR75" s="26">
        <v>0.18614788936995799</v>
      </c>
      <c r="CS75" s="28">
        <v>3.6757699254459701E-2</v>
      </c>
      <c r="CT75" s="29">
        <f t="shared" si="47"/>
        <v>0.58259893222526282</v>
      </c>
      <c r="CU75" s="30">
        <f t="shared" si="48"/>
        <v>0.37436074754156901</v>
      </c>
      <c r="CV75" s="52"/>
      <c r="CW75" s="113"/>
      <c r="CX75" s="50"/>
      <c r="CY75" s="114"/>
      <c r="CZ75" s="114"/>
      <c r="DA75" s="115"/>
      <c r="DB75" s="115"/>
      <c r="DC75" s="106"/>
      <c r="DD75" s="107"/>
      <c r="DE75" s="50"/>
      <c r="DF75" s="50"/>
      <c r="DG75" s="50"/>
      <c r="DH75" s="50"/>
      <c r="DI75" s="50"/>
      <c r="DJ75" s="44"/>
      <c r="DK75" s="53"/>
      <c r="DL75" s="44"/>
      <c r="DM75" s="53"/>
      <c r="DN75" s="55">
        <f t="shared" si="49"/>
        <v>0.7230359520639148</v>
      </c>
      <c r="DO75" s="55">
        <f t="shared" si="25"/>
        <v>2.1281922884326494E-3</v>
      </c>
      <c r="DP75" s="55">
        <f t="shared" si="50"/>
        <v>5.1000392310710088E-2</v>
      </c>
      <c r="DQ75" s="55">
        <f t="shared" si="51"/>
        <v>7.0842032011134315E-2</v>
      </c>
      <c r="DR75" s="55">
        <f t="shared" si="52"/>
        <v>3.0990670674431717E-2</v>
      </c>
      <c r="DS75" s="55">
        <f t="shared" si="53"/>
        <v>0.10181453027139876</v>
      </c>
      <c r="DT75" s="55">
        <f t="shared" si="54"/>
        <v>1.8325345362277983E-3</v>
      </c>
      <c r="DU75" s="55">
        <f t="shared" si="55"/>
        <v>0.98362282878411922</v>
      </c>
      <c r="DV75" s="56">
        <f t="shared" si="56"/>
        <v>1.6048502139800285E-3</v>
      </c>
      <c r="DW75" s="55">
        <f t="shared" si="61"/>
        <v>0</v>
      </c>
      <c r="DX75" s="55">
        <f t="shared" si="62"/>
        <v>0</v>
      </c>
      <c r="DY75" s="55">
        <f t="shared" si="63"/>
        <v>2.8180028109578041E-4</v>
      </c>
      <c r="DZ75" s="58">
        <f t="shared" si="42"/>
        <v>0</v>
      </c>
      <c r="EA75" s="56">
        <f t="shared" si="43"/>
        <v>0</v>
      </c>
      <c r="EB75" s="56">
        <f t="shared" si="57"/>
        <v>0.31362753261171245</v>
      </c>
      <c r="EC75" s="59">
        <f t="shared" si="58"/>
        <v>0</v>
      </c>
      <c r="ED75" s="59">
        <f t="shared" si="59"/>
        <v>0</v>
      </c>
      <c r="EE75" s="60">
        <f t="shared" si="60"/>
        <v>1.4693778711132441</v>
      </c>
      <c r="EF75" s="60">
        <f t="shared" si="64"/>
        <v>0.3043835746412854</v>
      </c>
    </row>
    <row r="76" spans="1:136" ht="14" customHeight="1" x14ac:dyDescent="0.2">
      <c r="A76" s="38" t="s">
        <v>256</v>
      </c>
      <c r="B76" s="39" t="s">
        <v>128</v>
      </c>
      <c r="C76" s="40"/>
      <c r="D76" s="40"/>
      <c r="E76" s="40"/>
      <c r="F76" s="40"/>
      <c r="G76" s="40"/>
      <c r="H76" s="40"/>
      <c r="I76" s="40"/>
      <c r="J76" s="78" t="s">
        <v>134</v>
      </c>
      <c r="K76" s="42" t="s">
        <v>135</v>
      </c>
      <c r="L76" s="43"/>
      <c r="M76" s="43"/>
      <c r="N76" s="42" t="s">
        <v>225</v>
      </c>
      <c r="O76" s="43"/>
      <c r="P76" s="42" t="s">
        <v>226</v>
      </c>
      <c r="Q76" s="44">
        <v>45.76</v>
      </c>
      <c r="R76" s="44">
        <v>0.16</v>
      </c>
      <c r="S76" s="44">
        <v>3.09</v>
      </c>
      <c r="T76" s="44">
        <v>5.43</v>
      </c>
      <c r="U76" s="44">
        <f t="shared" si="40"/>
        <v>1.8766727000000003</v>
      </c>
      <c r="V76" s="44">
        <v>7.91</v>
      </c>
      <c r="W76" s="44">
        <f t="shared" si="41"/>
        <v>7.1174180000000007</v>
      </c>
      <c r="X76" s="44">
        <v>0.11</v>
      </c>
      <c r="Y76" s="44">
        <v>37.49</v>
      </c>
      <c r="Z76" s="44">
        <v>1.34</v>
      </c>
      <c r="AA76" s="45" t="s">
        <v>227</v>
      </c>
      <c r="AB76" s="44">
        <v>0.01</v>
      </c>
      <c r="AC76" s="45" t="s">
        <v>227</v>
      </c>
      <c r="AD76" s="46">
        <f t="shared" si="65"/>
        <v>0.24355650000000001</v>
      </c>
      <c r="AE76" s="46">
        <f t="shared" si="66"/>
        <v>0.46914149999999999</v>
      </c>
      <c r="AF76" s="44">
        <v>3.98</v>
      </c>
      <c r="AG76" s="44">
        <f t="shared" si="39"/>
        <v>95.969370699999999</v>
      </c>
      <c r="AH76" s="47"/>
      <c r="AI76" s="48">
        <f t="shared" si="46"/>
        <v>0.81927447552447563</v>
      </c>
      <c r="AJ76" s="49"/>
      <c r="AK76" s="44"/>
      <c r="AL76" s="50">
        <v>1914</v>
      </c>
      <c r="AM76" s="50">
        <v>3210</v>
      </c>
      <c r="AN76" s="50"/>
      <c r="AO76" s="50">
        <v>103</v>
      </c>
      <c r="AP76" s="50"/>
      <c r="AQ76" s="50">
        <v>190</v>
      </c>
      <c r="AR76" s="50">
        <v>90</v>
      </c>
      <c r="AS76" s="50"/>
      <c r="AT76" s="50"/>
      <c r="AU76" s="50"/>
      <c r="AV76" s="50"/>
      <c r="AW76" s="50"/>
      <c r="AX76" s="50"/>
      <c r="AY76" s="50">
        <v>52</v>
      </c>
      <c r="AZ76" s="50"/>
      <c r="BA76" s="50"/>
      <c r="BB76" s="50"/>
      <c r="BC76" s="50"/>
      <c r="BD76" s="50"/>
      <c r="BE76" s="50"/>
      <c r="BF76" s="51"/>
      <c r="BG76" s="26"/>
      <c r="BH76" s="26"/>
      <c r="BI76" s="26"/>
      <c r="BJ76" s="26"/>
      <c r="BK76" s="26">
        <v>6.64085868468855</v>
      </c>
      <c r="BL76" s="26">
        <v>3.7378848830920297E-2</v>
      </c>
      <c r="BM76" s="26"/>
      <c r="BN76" s="26"/>
      <c r="BO76" s="26"/>
      <c r="BP76" s="26"/>
      <c r="BQ76" s="27"/>
      <c r="BR76" s="27"/>
      <c r="BS76" s="27"/>
      <c r="BT76" s="26">
        <v>0.58497175227601295</v>
      </c>
      <c r="BU76" s="26"/>
      <c r="BV76" s="26"/>
      <c r="BW76" s="26">
        <v>8.6318150330211701E-2</v>
      </c>
      <c r="BX76" s="26">
        <v>2.5445904472241101</v>
      </c>
      <c r="BY76" s="26">
        <v>2.44731532741375</v>
      </c>
      <c r="BZ76" s="26">
        <v>0.18965198154080101</v>
      </c>
      <c r="CA76" s="26">
        <v>1.0814370685549699</v>
      </c>
      <c r="CB76" s="26">
        <v>1.15045766419897E-2</v>
      </c>
      <c r="CC76" s="26">
        <v>0.136810773301065</v>
      </c>
      <c r="CD76" s="26">
        <v>0.15042495362908301</v>
      </c>
      <c r="CE76" s="26">
        <v>7.9442916830989696E-2</v>
      </c>
      <c r="CF76" s="26">
        <v>8.8893509372660703E-2</v>
      </c>
      <c r="CG76" s="26">
        <v>0.264387209856419</v>
      </c>
      <c r="CH76" s="26">
        <v>5.5578073100964603E-2</v>
      </c>
      <c r="CI76" s="26">
        <v>0.38039312618148202</v>
      </c>
      <c r="CJ76" s="26">
        <v>0.21325448713615899</v>
      </c>
      <c r="CK76" s="26">
        <v>2.4992020090700801E-2</v>
      </c>
      <c r="CL76" s="26">
        <v>0.32872083688781301</v>
      </c>
      <c r="CM76" s="26">
        <v>6.9279924057113695E-2</v>
      </c>
      <c r="CN76" s="26">
        <v>0.511305893424432</v>
      </c>
      <c r="CO76" s="26">
        <v>9.8012606740946306E-2</v>
      </c>
      <c r="CP76" s="26">
        <v>0.303367789164532</v>
      </c>
      <c r="CQ76" s="26">
        <v>4.3182035439818099E-2</v>
      </c>
      <c r="CR76" s="26">
        <v>0.27185624201442599</v>
      </c>
      <c r="CS76" s="28">
        <v>4.6272676205530397E-2</v>
      </c>
      <c r="CT76" s="29">
        <f t="shared" si="47"/>
        <v>0.28857738277238726</v>
      </c>
      <c r="CU76" s="30">
        <f t="shared" si="48"/>
        <v>0.23610691991595412</v>
      </c>
      <c r="CV76" s="52"/>
      <c r="CW76" s="113"/>
      <c r="CX76" s="50"/>
      <c r="CY76" s="114"/>
      <c r="CZ76" s="114"/>
      <c r="DA76" s="115"/>
      <c r="DB76" s="115"/>
      <c r="DC76" s="106"/>
      <c r="DD76" s="107"/>
      <c r="DE76" s="50"/>
      <c r="DF76" s="50"/>
      <c r="DG76" s="50"/>
      <c r="DH76" s="50"/>
      <c r="DI76" s="50"/>
      <c r="DJ76" s="44"/>
      <c r="DK76" s="53"/>
      <c r="DL76" s="44"/>
      <c r="DM76" s="53"/>
      <c r="DN76" s="55">
        <f t="shared" si="49"/>
        <v>0.76165113182423438</v>
      </c>
      <c r="DO76" s="55">
        <f t="shared" si="25"/>
        <v>2.0030045067601404E-3</v>
      </c>
      <c r="DP76" s="55">
        <f t="shared" si="50"/>
        <v>6.0612004707728519E-2</v>
      </c>
      <c r="DQ76" s="55">
        <f t="shared" si="51"/>
        <v>7.5574112734864307E-2</v>
      </c>
      <c r="DR76" s="55">
        <f t="shared" si="52"/>
        <v>2.3503947648569105E-2</v>
      </c>
      <c r="DS76" s="55">
        <f t="shared" si="53"/>
        <v>9.9059401530967317E-2</v>
      </c>
      <c r="DT76" s="55">
        <f t="shared" si="54"/>
        <v>1.5506061460389062E-3</v>
      </c>
      <c r="DU76" s="55">
        <f t="shared" si="55"/>
        <v>0.93027295285359812</v>
      </c>
      <c r="DV76" s="56">
        <f t="shared" si="56"/>
        <v>2.3894436519258204E-2</v>
      </c>
      <c r="DW76" s="55">
        <f t="shared" si="61"/>
        <v>0</v>
      </c>
      <c r="DX76" s="55">
        <f t="shared" si="62"/>
        <v>2.1231422505307856E-4</v>
      </c>
      <c r="DY76" s="55">
        <f t="shared" si="63"/>
        <v>0</v>
      </c>
      <c r="DZ76" s="58">
        <f t="shared" si="42"/>
        <v>3.260898379970545E-3</v>
      </c>
      <c r="EA76" s="56">
        <f t="shared" si="43"/>
        <v>6.1733206131982365E-3</v>
      </c>
      <c r="EB76" s="56">
        <f t="shared" si="57"/>
        <v>0.22092700527338327</v>
      </c>
      <c r="EC76" s="59">
        <f t="shared" si="58"/>
        <v>0</v>
      </c>
      <c r="ED76" s="59">
        <f t="shared" si="59"/>
        <v>0</v>
      </c>
      <c r="EE76" s="60">
        <f t="shared" si="60"/>
        <v>1.4500723497820096</v>
      </c>
      <c r="EF76" s="60">
        <f t="shared" si="64"/>
        <v>0.23727124619485462</v>
      </c>
    </row>
    <row r="77" spans="1:136" ht="14" customHeight="1" x14ac:dyDescent="0.2">
      <c r="A77" s="38" t="s">
        <v>257</v>
      </c>
      <c r="B77" s="39" t="s">
        <v>128</v>
      </c>
      <c r="C77" s="40"/>
      <c r="D77" s="40"/>
      <c r="E77" s="40"/>
      <c r="F77" s="40"/>
      <c r="G77" s="40"/>
      <c r="H77" s="40"/>
      <c r="I77" s="40"/>
      <c r="J77" s="78" t="s">
        <v>134</v>
      </c>
      <c r="K77" s="42" t="s">
        <v>135</v>
      </c>
      <c r="L77" s="43"/>
      <c r="M77" s="43"/>
      <c r="N77" s="42" t="s">
        <v>229</v>
      </c>
      <c r="O77" s="43"/>
      <c r="P77" s="42" t="s">
        <v>226</v>
      </c>
      <c r="Q77" s="44">
        <v>44.13</v>
      </c>
      <c r="R77" s="44">
        <v>0.14000000000000001</v>
      </c>
      <c r="S77" s="44">
        <v>2.98</v>
      </c>
      <c r="T77" s="44">
        <v>5.51</v>
      </c>
      <c r="U77" s="44">
        <f t="shared" si="40"/>
        <v>1.6677838999999999</v>
      </c>
      <c r="V77" s="44">
        <v>7.79</v>
      </c>
      <c r="W77" s="44">
        <f t="shared" si="41"/>
        <v>7.009442</v>
      </c>
      <c r="X77" s="44">
        <v>0.12</v>
      </c>
      <c r="Y77" s="44">
        <v>39.15</v>
      </c>
      <c r="Z77" s="44">
        <v>1.97</v>
      </c>
      <c r="AA77" s="45" t="s">
        <v>227</v>
      </c>
      <c r="AB77" s="44">
        <v>0.01</v>
      </c>
      <c r="AC77" s="44">
        <v>0.02</v>
      </c>
      <c r="AD77" s="46">
        <f t="shared" si="65"/>
        <v>0.25984449999999998</v>
      </c>
      <c r="AE77" s="46">
        <f t="shared" si="66"/>
        <v>0.50947889999999996</v>
      </c>
      <c r="AF77" s="44">
        <v>3.64</v>
      </c>
      <c r="AG77" s="44">
        <f t="shared" si="39"/>
        <v>96.437107299999994</v>
      </c>
      <c r="AH77" s="47"/>
      <c r="AI77" s="48">
        <f t="shared" si="46"/>
        <v>0.88715159755268513</v>
      </c>
      <c r="AJ77" s="49"/>
      <c r="AK77" s="44"/>
      <c r="AL77" s="50">
        <v>2042</v>
      </c>
      <c r="AM77" s="50">
        <v>3486</v>
      </c>
      <c r="AN77" s="50"/>
      <c r="AO77" s="50">
        <v>83</v>
      </c>
      <c r="AP77" s="50"/>
      <c r="AQ77" s="50">
        <v>5</v>
      </c>
      <c r="AR77" s="50">
        <v>92</v>
      </c>
      <c r="AS77" s="50"/>
      <c r="AT77" s="50"/>
      <c r="AU77" s="50"/>
      <c r="AV77" s="50"/>
      <c r="AW77" s="50"/>
      <c r="AX77" s="50"/>
      <c r="AY77" s="50">
        <v>58</v>
      </c>
      <c r="AZ77" s="50"/>
      <c r="BA77" s="50"/>
      <c r="BB77" s="50"/>
      <c r="BC77" s="50"/>
      <c r="BD77" s="50"/>
      <c r="BE77" s="50"/>
      <c r="BF77" s="51"/>
      <c r="BG77" s="26"/>
      <c r="BH77" s="26"/>
      <c r="BI77" s="26"/>
      <c r="BJ77" s="26"/>
      <c r="BK77" s="26">
        <v>1.9519140493651801</v>
      </c>
      <c r="BL77" s="26">
        <v>4.0731890956079903E-2</v>
      </c>
      <c r="BM77" s="26"/>
      <c r="BN77" s="26"/>
      <c r="BO77" s="26"/>
      <c r="BP77" s="26"/>
      <c r="BQ77" s="27"/>
      <c r="BR77" s="27"/>
      <c r="BS77" s="27"/>
      <c r="BT77" s="26">
        <v>0.28492123203368802</v>
      </c>
      <c r="BU77" s="26"/>
      <c r="BV77" s="26"/>
      <c r="BW77" s="26">
        <v>9.4174159179799197E-2</v>
      </c>
      <c r="BX77" s="26">
        <v>3.8016282862761099</v>
      </c>
      <c r="BY77" s="26">
        <v>2.91435853902306</v>
      </c>
      <c r="BZ77" s="26">
        <v>0.26275653889001299</v>
      </c>
      <c r="CA77" s="26">
        <v>1.09213142738887</v>
      </c>
      <c r="CB77" s="26">
        <v>1.8139876899535699E-2</v>
      </c>
      <c r="CC77" s="26">
        <v>5.8587920869652803E-2</v>
      </c>
      <c r="CD77" s="26">
        <v>6.5062937678638993E-2</v>
      </c>
      <c r="CE77" s="26">
        <v>9.4319209359080794E-2</v>
      </c>
      <c r="CF77" s="26">
        <v>0.165513298105365</v>
      </c>
      <c r="CG77" s="26">
        <v>0.57706281581018704</v>
      </c>
      <c r="CH77" s="26">
        <v>0.103863471903028</v>
      </c>
      <c r="CI77" s="26">
        <v>0.62756004651873398</v>
      </c>
      <c r="CJ77" s="26">
        <v>0.29930518603568801</v>
      </c>
      <c r="CK77" s="26">
        <v>6.1472489154435997E-2</v>
      </c>
      <c r="CL77" s="26">
        <v>0.418537562500157</v>
      </c>
      <c r="CM77" s="26">
        <v>8.9405231285119097E-2</v>
      </c>
      <c r="CN77" s="26">
        <v>0.62837213185501295</v>
      </c>
      <c r="CO77" s="26">
        <v>0.118740467972035</v>
      </c>
      <c r="CP77" s="26">
        <v>0.35312842156375401</v>
      </c>
      <c r="CQ77" s="26">
        <v>5.1213498506083102E-2</v>
      </c>
      <c r="CR77" s="26">
        <v>0.32973505053129698</v>
      </c>
      <c r="CS77" s="28">
        <v>5.2913752815090802E-2</v>
      </c>
      <c r="CT77" s="29">
        <f t="shared" si="47"/>
        <v>0.5309823590468169</v>
      </c>
      <c r="CU77" s="30">
        <f t="shared" si="48"/>
        <v>0.38443915180426819</v>
      </c>
      <c r="CV77" s="52"/>
      <c r="CW77" s="113"/>
      <c r="CX77" s="50"/>
      <c r="CY77" s="114"/>
      <c r="CZ77" s="114"/>
      <c r="DA77" s="115"/>
      <c r="DB77" s="115"/>
      <c r="DC77" s="106"/>
      <c r="DD77" s="107"/>
      <c r="DE77" s="50"/>
      <c r="DF77" s="50"/>
      <c r="DG77" s="50"/>
      <c r="DH77" s="50"/>
      <c r="DI77" s="50"/>
      <c r="DJ77" s="44"/>
      <c r="DK77" s="53"/>
      <c r="DL77" s="44"/>
      <c r="DM77" s="53"/>
      <c r="DN77" s="55">
        <f t="shared" si="49"/>
        <v>0.73452063914780297</v>
      </c>
      <c r="DO77" s="55">
        <f t="shared" si="25"/>
        <v>1.7526289434151229E-3</v>
      </c>
      <c r="DP77" s="55">
        <f t="shared" si="50"/>
        <v>5.8454295802275402E-2</v>
      </c>
      <c r="DQ77" s="55">
        <f t="shared" si="51"/>
        <v>7.6687543493389007E-2</v>
      </c>
      <c r="DR77" s="55">
        <f t="shared" si="52"/>
        <v>2.088776880205398E-2</v>
      </c>
      <c r="DS77" s="55">
        <f t="shared" si="53"/>
        <v>9.7556604036186503E-2</v>
      </c>
      <c r="DT77" s="55">
        <f t="shared" si="54"/>
        <v>1.6915703411333521E-3</v>
      </c>
      <c r="DU77" s="55">
        <f t="shared" si="55"/>
        <v>0.97146401985111663</v>
      </c>
      <c r="DV77" s="56">
        <f t="shared" si="56"/>
        <v>3.51283880171184E-2</v>
      </c>
      <c r="DW77" s="55">
        <f t="shared" si="61"/>
        <v>0</v>
      </c>
      <c r="DX77" s="55">
        <f t="shared" si="62"/>
        <v>2.1231422505307856E-4</v>
      </c>
      <c r="DY77" s="55">
        <f t="shared" si="63"/>
        <v>2.8180028109578041E-4</v>
      </c>
      <c r="DZ77" s="58">
        <f t="shared" si="42"/>
        <v>3.4789730887669029E-3</v>
      </c>
      <c r="EA77" s="56">
        <f t="shared" si="43"/>
        <v>6.7041107967629439E-3</v>
      </c>
      <c r="EB77" s="56">
        <f t="shared" si="57"/>
        <v>0.20205384401887316</v>
      </c>
      <c r="EC77" s="59">
        <f t="shared" si="58"/>
        <v>0</v>
      </c>
      <c r="ED77" s="59">
        <f t="shared" si="59"/>
        <v>0</v>
      </c>
      <c r="EE77" s="60">
        <f t="shared" si="60"/>
        <v>1.4366940852912984</v>
      </c>
      <c r="EF77" s="60">
        <f t="shared" si="64"/>
        <v>0.21410922416186315</v>
      </c>
    </row>
    <row r="78" spans="1:136" ht="14" customHeight="1" x14ac:dyDescent="0.2">
      <c r="A78" s="38" t="s">
        <v>258</v>
      </c>
      <c r="B78" s="39" t="s">
        <v>128</v>
      </c>
      <c r="C78" s="40"/>
      <c r="D78" s="40"/>
      <c r="E78" s="40"/>
      <c r="F78" s="40"/>
      <c r="G78" s="40"/>
      <c r="H78" s="40"/>
      <c r="I78" s="40"/>
      <c r="J78" s="78" t="s">
        <v>134</v>
      </c>
      <c r="K78" s="42" t="s">
        <v>135</v>
      </c>
      <c r="L78" s="43"/>
      <c r="M78" s="43"/>
      <c r="N78" s="42" t="s">
        <v>225</v>
      </c>
      <c r="O78" s="43"/>
      <c r="P78" s="42" t="s">
        <v>226</v>
      </c>
      <c r="Q78" s="44">
        <v>45.69</v>
      </c>
      <c r="R78" s="44">
        <v>0.11</v>
      </c>
      <c r="S78" s="44">
        <v>1.48</v>
      </c>
      <c r="T78" s="44">
        <v>5.69</v>
      </c>
      <c r="U78" s="44">
        <f t="shared" si="40"/>
        <v>3.3977841</v>
      </c>
      <c r="V78" s="44">
        <v>9.7200000000000006</v>
      </c>
      <c r="W78" s="44">
        <f t="shared" si="41"/>
        <v>8.7460560000000012</v>
      </c>
      <c r="X78" s="44">
        <v>0.11</v>
      </c>
      <c r="Y78" s="44">
        <v>38.76</v>
      </c>
      <c r="Z78" s="44">
        <v>0.22</v>
      </c>
      <c r="AA78" s="45" t="s">
        <v>227</v>
      </c>
      <c r="AB78" s="44">
        <v>0.01</v>
      </c>
      <c r="AC78" s="44">
        <v>0.03</v>
      </c>
      <c r="AD78" s="46">
        <f t="shared" si="65"/>
        <v>0.27536900000000003</v>
      </c>
      <c r="AE78" s="46">
        <f t="shared" si="66"/>
        <v>0.3048689</v>
      </c>
      <c r="AF78" s="44">
        <v>3.79</v>
      </c>
      <c r="AG78" s="44">
        <f t="shared" si="39"/>
        <v>96.038021999999998</v>
      </c>
      <c r="AH78" s="47"/>
      <c r="AI78" s="48">
        <f t="shared" si="46"/>
        <v>0.84832567301378858</v>
      </c>
      <c r="AJ78" s="49"/>
      <c r="AK78" s="44"/>
      <c r="AL78" s="50">
        <v>2164</v>
      </c>
      <c r="AM78" s="50">
        <v>2086</v>
      </c>
      <c r="AN78" s="50"/>
      <c r="AO78" s="50">
        <v>46</v>
      </c>
      <c r="AP78" s="50"/>
      <c r="AQ78" s="50">
        <v>107</v>
      </c>
      <c r="AR78" s="50">
        <v>108</v>
      </c>
      <c r="AS78" s="50"/>
      <c r="AT78" s="50"/>
      <c r="AU78" s="50"/>
      <c r="AV78" s="50"/>
      <c r="AW78" s="50"/>
      <c r="AX78" s="50"/>
      <c r="AY78" s="50">
        <v>70</v>
      </c>
      <c r="AZ78" s="50"/>
      <c r="BA78" s="50"/>
      <c r="BB78" s="50"/>
      <c r="BC78" s="50"/>
      <c r="BD78" s="50"/>
      <c r="BE78" s="50"/>
      <c r="BF78" s="51"/>
      <c r="BG78" s="26"/>
      <c r="BH78" s="26"/>
      <c r="BI78" s="26"/>
      <c r="BJ78" s="26"/>
      <c r="BK78" s="26">
        <v>4.8313033609558502</v>
      </c>
      <c r="BL78" s="26">
        <v>3.3260931972765799E-2</v>
      </c>
      <c r="BM78" s="26"/>
      <c r="BN78" s="26"/>
      <c r="BO78" s="26"/>
      <c r="BP78" s="26"/>
      <c r="BQ78" s="27"/>
      <c r="BR78" s="27"/>
      <c r="BS78" s="27"/>
      <c r="BT78" s="26">
        <v>0.74125169738750396</v>
      </c>
      <c r="BU78" s="26"/>
      <c r="BV78" s="26"/>
      <c r="BW78" s="26">
        <v>0.109325506094874</v>
      </c>
      <c r="BX78" s="26">
        <v>3.7706720108916598</v>
      </c>
      <c r="BY78" s="26">
        <v>1.0120826649794501</v>
      </c>
      <c r="BZ78" s="26">
        <v>0.219687492378009</v>
      </c>
      <c r="CA78" s="26">
        <v>0.54401040721251304</v>
      </c>
      <c r="CB78" s="26">
        <v>1.0398970599396901E-2</v>
      </c>
      <c r="CC78" s="26">
        <v>4.9685915768137398E-2</v>
      </c>
      <c r="CD78" s="26">
        <v>0.42441930044506498</v>
      </c>
      <c r="CE78" s="26">
        <v>7.2697631394088302E-2</v>
      </c>
      <c r="CF78" s="26">
        <v>0.116262462906199</v>
      </c>
      <c r="CG78" s="26">
        <v>0.32036274544340099</v>
      </c>
      <c r="CH78" s="26">
        <v>4.5405714327866102E-2</v>
      </c>
      <c r="CI78" s="26">
        <v>0.23117376321770799</v>
      </c>
      <c r="CJ78" s="26">
        <v>7.2312114839258201E-2</v>
      </c>
      <c r="CK78" s="26">
        <v>1.17798052705217E-2</v>
      </c>
      <c r="CL78" s="26">
        <v>0.101134115471696</v>
      </c>
      <c r="CM78" s="26">
        <v>1.9417752355170199E-2</v>
      </c>
      <c r="CN78" s="26">
        <v>0.15499610468417299</v>
      </c>
      <c r="CO78" s="26">
        <v>3.7656743861104298E-2</v>
      </c>
      <c r="CP78" s="26">
        <v>0.158422598547311</v>
      </c>
      <c r="CQ78" s="26">
        <v>3.5456656423507898E-2</v>
      </c>
      <c r="CR78" s="26">
        <v>0.31570645001773701</v>
      </c>
      <c r="CS78" s="28">
        <v>5.9264822121476698E-2</v>
      </c>
      <c r="CT78" s="29">
        <f t="shared" si="47"/>
        <v>0.42112146116138172</v>
      </c>
      <c r="CU78" s="30">
        <f t="shared" si="48"/>
        <v>0.24110477716589057</v>
      </c>
      <c r="CV78" s="52"/>
      <c r="CW78" s="113"/>
      <c r="CX78" s="50"/>
      <c r="CY78" s="114"/>
      <c r="CZ78" s="114"/>
      <c r="DA78" s="115"/>
      <c r="DB78" s="115"/>
      <c r="DC78" s="106"/>
      <c r="DD78" s="107"/>
      <c r="DE78" s="50"/>
      <c r="DF78" s="50"/>
      <c r="DG78" s="50"/>
      <c r="DH78" s="50"/>
      <c r="DI78" s="50"/>
      <c r="DJ78" s="44"/>
      <c r="DK78" s="53"/>
      <c r="DL78" s="44"/>
      <c r="DM78" s="53"/>
      <c r="DN78" s="55">
        <f t="shared" si="49"/>
        <v>0.76048601864181087</v>
      </c>
      <c r="DO78" s="55">
        <f t="shared" ref="DO78:DO141" si="67">IF(ISNUMBER(R78)=FALSE,0,R78/79.88)</f>
        <v>1.3770655983975965E-3</v>
      </c>
      <c r="DP78" s="55">
        <f t="shared" si="50"/>
        <v>2.903099254609651E-2</v>
      </c>
      <c r="DQ78" s="55">
        <f t="shared" si="51"/>
        <v>7.9192762700069599E-2</v>
      </c>
      <c r="DR78" s="55">
        <f t="shared" si="52"/>
        <v>4.2554751080217924E-2</v>
      </c>
      <c r="DS78" s="55">
        <f t="shared" si="53"/>
        <v>0.12172659707724429</v>
      </c>
      <c r="DT78" s="55">
        <f t="shared" si="54"/>
        <v>1.5506061460389062E-3</v>
      </c>
      <c r="DU78" s="55">
        <f t="shared" si="55"/>
        <v>0.96178660049627795</v>
      </c>
      <c r="DV78" s="56">
        <f t="shared" si="56"/>
        <v>3.9229671897289585E-3</v>
      </c>
      <c r="DW78" s="55">
        <f t="shared" si="61"/>
        <v>0</v>
      </c>
      <c r="DX78" s="55">
        <f t="shared" si="62"/>
        <v>2.1231422505307856E-4</v>
      </c>
      <c r="DY78" s="55">
        <f t="shared" si="63"/>
        <v>4.2270042164367058E-4</v>
      </c>
      <c r="DZ78" s="58">
        <f t="shared" si="42"/>
        <v>3.6868255455884329E-3</v>
      </c>
      <c r="EA78" s="56">
        <f t="shared" si="43"/>
        <v>4.0116968221593522E-3</v>
      </c>
      <c r="EB78" s="56">
        <f t="shared" si="57"/>
        <v>0.21038023868998057</v>
      </c>
      <c r="EC78" s="59">
        <f t="shared" si="58"/>
        <v>0</v>
      </c>
      <c r="ED78" s="59">
        <f t="shared" si="59"/>
        <v>0</v>
      </c>
      <c r="EE78" s="60">
        <f t="shared" si="60"/>
        <v>1.4418166108995754</v>
      </c>
      <c r="EF78" s="60">
        <f t="shared" si="64"/>
        <v>0.34959287536160955</v>
      </c>
    </row>
    <row r="79" spans="1:136" ht="14" customHeight="1" x14ac:dyDescent="0.2">
      <c r="A79" s="38" t="s">
        <v>259</v>
      </c>
      <c r="B79" s="39" t="s">
        <v>128</v>
      </c>
      <c r="C79" s="40"/>
      <c r="D79" s="40"/>
      <c r="E79" s="40"/>
      <c r="F79" s="40"/>
      <c r="G79" s="40"/>
      <c r="H79" s="40"/>
      <c r="I79" s="40"/>
      <c r="J79" s="78" t="s">
        <v>134</v>
      </c>
      <c r="K79" s="42" t="s">
        <v>135</v>
      </c>
      <c r="L79" s="43"/>
      <c r="M79" s="43"/>
      <c r="N79" s="42" t="s">
        <v>229</v>
      </c>
      <c r="O79" s="43"/>
      <c r="P79" s="42" t="s">
        <v>226</v>
      </c>
      <c r="Q79" s="44">
        <v>42.61</v>
      </c>
      <c r="R79" s="44">
        <v>0.11</v>
      </c>
      <c r="S79" s="44">
        <v>0.94</v>
      </c>
      <c r="T79" s="44">
        <v>4.88</v>
      </c>
      <c r="U79" s="44">
        <f t="shared" si="40"/>
        <v>4.3077832000000003</v>
      </c>
      <c r="V79" s="44">
        <v>9.73</v>
      </c>
      <c r="W79" s="44">
        <f t="shared" si="41"/>
        <v>8.7550540000000012</v>
      </c>
      <c r="X79" s="44">
        <v>0.11</v>
      </c>
      <c r="Y79" s="44">
        <v>39.51</v>
      </c>
      <c r="Z79" s="44">
        <v>0.13</v>
      </c>
      <c r="AA79" s="45" t="s">
        <v>227</v>
      </c>
      <c r="AB79" s="45" t="s">
        <v>227</v>
      </c>
      <c r="AC79" s="44">
        <v>0.02</v>
      </c>
      <c r="AD79" s="46">
        <f t="shared" si="65"/>
        <v>0</v>
      </c>
      <c r="AE79" s="46">
        <f t="shared" si="66"/>
        <v>0</v>
      </c>
      <c r="AF79" s="44">
        <v>6.64</v>
      </c>
      <c r="AG79" s="44">
        <f t="shared" si="39"/>
        <v>92.597783199999995</v>
      </c>
      <c r="AH79" s="47"/>
      <c r="AI79" s="48">
        <f t="shared" si="46"/>
        <v>0.92724712508800744</v>
      </c>
      <c r="AJ79" s="49"/>
      <c r="AK79" s="44"/>
      <c r="AL79" s="45" t="s">
        <v>231</v>
      </c>
      <c r="AM79" s="45" t="s">
        <v>231</v>
      </c>
      <c r="AN79" s="50"/>
      <c r="AO79" s="45" t="s">
        <v>231</v>
      </c>
      <c r="AP79" s="50"/>
      <c r="AQ79" s="45" t="s">
        <v>231</v>
      </c>
      <c r="AR79" s="45" t="s">
        <v>231</v>
      </c>
      <c r="AS79" s="50"/>
      <c r="AT79" s="50"/>
      <c r="AU79" s="50"/>
      <c r="AV79" s="50"/>
      <c r="AW79" s="50"/>
      <c r="AX79" s="50"/>
      <c r="AY79" s="45" t="s">
        <v>231</v>
      </c>
      <c r="AZ79" s="50"/>
      <c r="BA79" s="50"/>
      <c r="BB79" s="50"/>
      <c r="BC79" s="50"/>
      <c r="BD79" s="50"/>
      <c r="BE79" s="50"/>
      <c r="BF79" s="51"/>
      <c r="BG79" s="26"/>
      <c r="BH79" s="26"/>
      <c r="BI79" s="26"/>
      <c r="BJ79" s="26"/>
      <c r="BK79" s="26">
        <v>2.1077803409779698</v>
      </c>
      <c r="BL79" s="26">
        <v>1.3551940231246401E-2</v>
      </c>
      <c r="BM79" s="26"/>
      <c r="BN79" s="26"/>
      <c r="BO79" s="26"/>
      <c r="BP79" s="26"/>
      <c r="BQ79" s="27"/>
      <c r="BR79" s="27"/>
      <c r="BS79" s="27"/>
      <c r="BT79" s="26">
        <v>0.243347165321705</v>
      </c>
      <c r="BU79" s="26"/>
      <c r="BV79" s="26"/>
      <c r="BW79" s="26">
        <v>5.5962486427163401E-2</v>
      </c>
      <c r="BX79" s="26">
        <v>2.57398624738124</v>
      </c>
      <c r="BY79" s="26">
        <v>1.0954267195846701</v>
      </c>
      <c r="BZ79" s="26">
        <v>0.29120512340016502</v>
      </c>
      <c r="CA79" s="26">
        <v>0.40501545763038499</v>
      </c>
      <c r="CB79" s="26">
        <v>1.2165189804101801E-2</v>
      </c>
      <c r="CC79" s="26">
        <v>3.6739816187800901E-2</v>
      </c>
      <c r="CD79" s="26">
        <v>0.287373344468907</v>
      </c>
      <c r="CE79" s="26">
        <v>5.1799838598127798E-2</v>
      </c>
      <c r="CF79" s="26">
        <v>0.13439652565868801</v>
      </c>
      <c r="CG79" s="26">
        <v>0.393089503043271</v>
      </c>
      <c r="CH79" s="26">
        <v>5.6383041969397703E-2</v>
      </c>
      <c r="CI79" s="26">
        <v>0.31472166375441302</v>
      </c>
      <c r="CJ79" s="26">
        <v>0.100418838747471</v>
      </c>
      <c r="CK79" s="26">
        <v>1.9806837696862999E-2</v>
      </c>
      <c r="CL79" s="26">
        <v>0.124386052344453</v>
      </c>
      <c r="CM79" s="26">
        <v>2.2969238626170299E-2</v>
      </c>
      <c r="CN79" s="26">
        <v>0.16157114473213</v>
      </c>
      <c r="CO79" s="26">
        <v>3.7953076204045297E-2</v>
      </c>
      <c r="CP79" s="26">
        <v>0.14845631939751999</v>
      </c>
      <c r="CQ79" s="26">
        <v>3.19099053037969E-2</v>
      </c>
      <c r="CR79" s="26">
        <v>0.26591042066337101</v>
      </c>
      <c r="CS79" s="28">
        <v>5.1033592843816797E-2</v>
      </c>
      <c r="CT79" s="29">
        <f t="shared" si="47"/>
        <v>0.54180790609383056</v>
      </c>
      <c r="CU79" s="30">
        <f t="shared" si="48"/>
        <v>0.32366458287942362</v>
      </c>
      <c r="CV79" s="52"/>
      <c r="CW79" s="113"/>
      <c r="CX79" s="50"/>
      <c r="CY79" s="114"/>
      <c r="CZ79" s="114"/>
      <c r="DA79" s="115"/>
      <c r="DB79" s="115"/>
      <c r="DC79" s="106"/>
      <c r="DD79" s="107"/>
      <c r="DE79" s="50"/>
      <c r="DF79" s="50"/>
      <c r="DG79" s="50"/>
      <c r="DH79" s="50"/>
      <c r="DI79" s="50"/>
      <c r="DJ79" s="44"/>
      <c r="DK79" s="53"/>
      <c r="DL79" s="44"/>
      <c r="DM79" s="53"/>
      <c r="DN79" s="55">
        <f t="shared" si="49"/>
        <v>0.70922103861517982</v>
      </c>
      <c r="DO79" s="55">
        <f t="shared" si="67"/>
        <v>1.3770655983975965E-3</v>
      </c>
      <c r="DP79" s="55">
        <f t="shared" si="50"/>
        <v>1.8438603373872108E-2</v>
      </c>
      <c r="DQ79" s="55">
        <f t="shared" si="51"/>
        <v>6.7919276270006962E-2</v>
      </c>
      <c r="DR79" s="55">
        <f t="shared" si="52"/>
        <v>5.3951821654455515E-2</v>
      </c>
      <c r="DS79" s="55">
        <f t="shared" si="53"/>
        <v>0.12185183020180936</v>
      </c>
      <c r="DT79" s="55">
        <f t="shared" si="54"/>
        <v>1.5506061460389062E-3</v>
      </c>
      <c r="DU79" s="55">
        <f t="shared" si="55"/>
        <v>0.98039702233250625</v>
      </c>
      <c r="DV79" s="56">
        <f t="shared" si="56"/>
        <v>2.3181169757489303E-3</v>
      </c>
      <c r="DW79" s="55">
        <f t="shared" si="61"/>
        <v>0</v>
      </c>
      <c r="DX79" s="55">
        <f t="shared" si="62"/>
        <v>0</v>
      </c>
      <c r="DY79" s="55">
        <f t="shared" si="63"/>
        <v>2.8180028109578041E-4</v>
      </c>
      <c r="DZ79" s="58">
        <f t="shared" si="42"/>
        <v>0</v>
      </c>
      <c r="EA79" s="56">
        <f t="shared" si="43"/>
        <v>0</v>
      </c>
      <c r="EB79" s="56">
        <f t="shared" si="57"/>
        <v>0.36858173744102135</v>
      </c>
      <c r="EC79" s="59">
        <f t="shared" si="58"/>
        <v>0</v>
      </c>
      <c r="ED79" s="59">
        <f t="shared" si="59"/>
        <v>0</v>
      </c>
      <c r="EE79" s="60">
        <f t="shared" si="60"/>
        <v>1.4731219338960673</v>
      </c>
      <c r="EF79" s="60">
        <f t="shared" si="64"/>
        <v>0.44276578829469559</v>
      </c>
    </row>
    <row r="80" spans="1:136" ht="14" customHeight="1" x14ac:dyDescent="0.2">
      <c r="A80" s="108" t="s">
        <v>260</v>
      </c>
      <c r="B80" s="119" t="s">
        <v>128</v>
      </c>
      <c r="C80" s="40"/>
      <c r="D80" s="40"/>
      <c r="E80" s="40"/>
      <c r="F80" s="40"/>
      <c r="G80" s="40"/>
      <c r="H80" s="40"/>
      <c r="I80" s="40"/>
      <c r="J80" s="78" t="s">
        <v>144</v>
      </c>
      <c r="K80" s="41" t="s">
        <v>162</v>
      </c>
      <c r="L80" s="42" t="s">
        <v>261</v>
      </c>
      <c r="M80" s="43"/>
      <c r="N80" s="43"/>
      <c r="O80" s="42" t="s">
        <v>262</v>
      </c>
      <c r="P80" s="42" t="s">
        <v>263</v>
      </c>
      <c r="Q80" s="44">
        <v>40.82</v>
      </c>
      <c r="R80" s="44">
        <v>0.05</v>
      </c>
      <c r="S80" s="44">
        <v>2.46</v>
      </c>
      <c r="T80" s="44">
        <v>3</v>
      </c>
      <c r="U80" s="44">
        <v>4.89597077244259</v>
      </c>
      <c r="V80" s="44">
        <f>U80+1/0.8998*T80</f>
        <v>8.2300450111623054</v>
      </c>
      <c r="W80" s="44">
        <f t="shared" si="41"/>
        <v>7.4053945010438431</v>
      </c>
      <c r="X80" s="44">
        <v>0.11</v>
      </c>
      <c r="Y80" s="44">
        <v>36.200000000000003</v>
      </c>
      <c r="Z80" s="44">
        <v>0.21</v>
      </c>
      <c r="AA80" s="45" t="s">
        <v>204</v>
      </c>
      <c r="AB80" s="45" t="s">
        <v>204</v>
      </c>
      <c r="AC80" s="45" t="s">
        <v>204</v>
      </c>
      <c r="AD80" s="46">
        <f t="shared" si="65"/>
        <v>0.221415</v>
      </c>
      <c r="AE80" s="46">
        <f t="shared" si="66"/>
        <v>0</v>
      </c>
      <c r="AF80" s="105">
        <v>11.3</v>
      </c>
      <c r="AG80" s="53"/>
      <c r="AH80" s="109"/>
      <c r="AI80" s="48">
        <f t="shared" si="46"/>
        <v>0.88682018618324354</v>
      </c>
      <c r="AJ80" s="52"/>
      <c r="AK80" s="53"/>
      <c r="AL80" s="120">
        <v>1740</v>
      </c>
      <c r="AM80" s="53"/>
      <c r="AN80" s="120">
        <v>13</v>
      </c>
      <c r="AO80" s="53"/>
      <c r="AP80" s="53"/>
      <c r="AQ80" s="53"/>
      <c r="AR80" s="53"/>
      <c r="AS80" s="53"/>
      <c r="AT80" s="53"/>
      <c r="AU80" s="121" t="s">
        <v>264</v>
      </c>
      <c r="AV80" s="121" t="s">
        <v>265</v>
      </c>
      <c r="AW80" s="121" t="s">
        <v>266</v>
      </c>
      <c r="AX80" s="121" t="s">
        <v>265</v>
      </c>
      <c r="AY80" s="54"/>
      <c r="AZ80" s="54"/>
      <c r="BA80" s="54"/>
      <c r="BB80" s="54"/>
      <c r="BC80" s="54"/>
      <c r="BD80" s="54"/>
      <c r="BE80" s="54"/>
      <c r="BF80" s="122"/>
      <c r="BG80" s="27"/>
      <c r="BH80" s="27"/>
      <c r="BI80" s="27"/>
      <c r="BJ80" s="27"/>
      <c r="BK80" s="27"/>
      <c r="BL80" s="27"/>
      <c r="BM80" s="27"/>
      <c r="BN80" s="27"/>
      <c r="BO80" s="27"/>
      <c r="BP80" s="27"/>
      <c r="BQ80" s="27"/>
      <c r="BR80" s="27"/>
      <c r="BS80" s="27"/>
      <c r="BT80" s="27"/>
      <c r="BU80" s="27"/>
      <c r="BV80" s="27"/>
      <c r="BW80" s="27"/>
      <c r="BX80" s="27"/>
      <c r="BY80" s="27"/>
      <c r="BZ80" s="27"/>
      <c r="CA80" s="27"/>
      <c r="CB80" s="27"/>
      <c r="CC80" s="27"/>
      <c r="CD80" s="27"/>
      <c r="CE80" s="27"/>
      <c r="CF80" s="27"/>
      <c r="CG80" s="27"/>
      <c r="CH80" s="27"/>
      <c r="CI80" s="27"/>
      <c r="CJ80" s="27"/>
      <c r="CK80" s="27"/>
      <c r="CL80" s="27"/>
      <c r="CM80" s="27"/>
      <c r="CN80" s="27"/>
      <c r="CO80" s="27"/>
      <c r="CP80" s="27"/>
      <c r="CQ80" s="27"/>
      <c r="CR80" s="27"/>
      <c r="CS80" s="110"/>
      <c r="CT80" s="29" t="e">
        <f t="shared" si="47"/>
        <v>#DIV/0!</v>
      </c>
      <c r="CU80" s="30" t="e">
        <f t="shared" si="48"/>
        <v>#DIV/0!</v>
      </c>
      <c r="CV80" s="52"/>
      <c r="CW80" s="53"/>
      <c r="CX80" s="53"/>
      <c r="CY80" s="53"/>
      <c r="CZ80" s="53"/>
      <c r="DA80" s="53"/>
      <c r="DB80" s="53"/>
      <c r="DC80" s="53"/>
      <c r="DD80" s="53"/>
      <c r="DE80" s="53"/>
      <c r="DF80" s="53"/>
      <c r="DG80" s="53"/>
      <c r="DH80" s="53"/>
      <c r="DI80" s="53"/>
      <c r="DJ80" s="53"/>
      <c r="DK80" s="53"/>
      <c r="DL80" s="123"/>
      <c r="DM80" s="54"/>
      <c r="DN80" s="55">
        <f t="shared" si="49"/>
        <v>0.67942743009320905</v>
      </c>
      <c r="DO80" s="55">
        <f t="shared" si="67"/>
        <v>6.2593890836254386E-4</v>
      </c>
      <c r="DP80" s="55">
        <f t="shared" si="50"/>
        <v>4.8254217340133389E-2</v>
      </c>
      <c r="DQ80" s="55">
        <f t="shared" si="51"/>
        <v>4.1753653444676415E-2</v>
      </c>
      <c r="DR80" s="55">
        <f t="shared" si="52"/>
        <v>6.1318439131349364E-2</v>
      </c>
      <c r="DS80" s="55">
        <f t="shared" si="53"/>
        <v>0.10306742520589901</v>
      </c>
      <c r="DT80" s="55">
        <f t="shared" si="54"/>
        <v>1.5506061460389062E-3</v>
      </c>
      <c r="DU80" s="55">
        <f t="shared" si="55"/>
        <v>0.89826302729528551</v>
      </c>
      <c r="DV80" s="56">
        <f t="shared" si="56"/>
        <v>3.744650499286733E-3</v>
      </c>
      <c r="DW80" s="55">
        <f t="shared" si="61"/>
        <v>0</v>
      </c>
      <c r="DX80" s="55">
        <f t="shared" si="62"/>
        <v>0</v>
      </c>
      <c r="DY80" s="55">
        <f t="shared" si="63"/>
        <v>0</v>
      </c>
      <c r="DZ80" s="58">
        <f t="shared" si="42"/>
        <v>2.9644530727004955E-3</v>
      </c>
      <c r="EA80" s="56">
        <f t="shared" si="43"/>
        <v>0</v>
      </c>
      <c r="EB80" s="56">
        <f t="shared" si="57"/>
        <v>0.62725506522342489</v>
      </c>
      <c r="EC80" s="59">
        <f t="shared" si="58"/>
        <v>0</v>
      </c>
      <c r="ED80" s="59">
        <f t="shared" si="59"/>
        <v>0</v>
      </c>
      <c r="EE80" s="60">
        <f t="shared" si="60"/>
        <v>1.5471151206781579</v>
      </c>
      <c r="EF80" s="60">
        <f t="shared" si="64"/>
        <v>0.59493519905879866</v>
      </c>
    </row>
    <row r="81" spans="1:136" ht="14" customHeight="1" x14ac:dyDescent="0.2">
      <c r="A81" s="124" t="s">
        <v>267</v>
      </c>
      <c r="B81" s="39" t="s">
        <v>128</v>
      </c>
      <c r="C81" s="40"/>
      <c r="D81" s="40"/>
      <c r="E81" s="40"/>
      <c r="F81" s="40"/>
      <c r="G81" s="40"/>
      <c r="H81" s="40"/>
      <c r="I81" s="40"/>
      <c r="J81" s="78" t="s">
        <v>144</v>
      </c>
      <c r="K81" s="41" t="s">
        <v>162</v>
      </c>
      <c r="L81" s="42" t="s">
        <v>268</v>
      </c>
      <c r="M81" s="43"/>
      <c r="N81" s="43"/>
      <c r="O81" s="42" t="s">
        <v>269</v>
      </c>
      <c r="P81" s="42" t="s">
        <v>270</v>
      </c>
      <c r="Q81" s="53"/>
      <c r="R81" s="53"/>
      <c r="S81" s="53"/>
      <c r="T81" s="105">
        <v>2.75</v>
      </c>
      <c r="U81" s="53"/>
      <c r="V81" s="53"/>
      <c r="W81" s="44"/>
      <c r="X81" s="53"/>
      <c r="Y81" s="53"/>
      <c r="Z81" s="53"/>
      <c r="AA81" s="53"/>
      <c r="AB81" s="53"/>
      <c r="AC81" s="53"/>
      <c r="AD81" s="46">
        <f t="shared" si="65"/>
        <v>0</v>
      </c>
      <c r="AE81" s="46">
        <f t="shared" si="66"/>
        <v>0</v>
      </c>
      <c r="AF81" s="53"/>
      <c r="AG81" s="44"/>
      <c r="AH81" s="47"/>
      <c r="AI81" s="48"/>
      <c r="AJ81" s="49"/>
      <c r="AK81" s="44"/>
      <c r="AL81" s="53"/>
      <c r="AM81" s="53"/>
      <c r="AN81" s="53"/>
      <c r="AO81" s="53"/>
      <c r="AP81" s="53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109"/>
      <c r="BG81" s="111"/>
      <c r="BH81" s="111"/>
      <c r="BI81" s="111"/>
      <c r="BJ81" s="111"/>
      <c r="BK81" s="111"/>
      <c r="BL81" s="111"/>
      <c r="BM81" s="111"/>
      <c r="BN81" s="111"/>
      <c r="BO81" s="111"/>
      <c r="BP81" s="111"/>
      <c r="BQ81" s="27"/>
      <c r="BR81" s="27"/>
      <c r="BS81" s="27"/>
      <c r="BT81" s="111"/>
      <c r="BU81" s="111"/>
      <c r="BV81" s="111"/>
      <c r="BW81" s="111"/>
      <c r="BX81" s="111"/>
      <c r="BY81" s="111"/>
      <c r="BZ81" s="111"/>
      <c r="CA81" s="111"/>
      <c r="CB81" s="111"/>
      <c r="CC81" s="111"/>
      <c r="CD81" s="111"/>
      <c r="CE81" s="111"/>
      <c r="CF81" s="111"/>
      <c r="CG81" s="111"/>
      <c r="CH81" s="111"/>
      <c r="CI81" s="111"/>
      <c r="CJ81" s="111"/>
      <c r="CK81" s="111"/>
      <c r="CL81" s="111"/>
      <c r="CM81" s="111"/>
      <c r="CN81" s="111"/>
      <c r="CO81" s="111"/>
      <c r="CP81" s="111"/>
      <c r="CQ81" s="111"/>
      <c r="CR81" s="111"/>
      <c r="CS81" s="112"/>
      <c r="CT81" s="29" t="e">
        <f t="shared" si="47"/>
        <v>#DIV/0!</v>
      </c>
      <c r="CU81" s="30" t="e">
        <f t="shared" si="48"/>
        <v>#DIV/0!</v>
      </c>
      <c r="CV81" s="52"/>
      <c r="CW81" s="113">
        <v>11.305999999999999</v>
      </c>
      <c r="CX81" s="50">
        <v>-50.8536</v>
      </c>
      <c r="CY81" s="114">
        <v>8.6999999999999993</v>
      </c>
      <c r="CZ81" s="114"/>
      <c r="DA81" s="115"/>
      <c r="DB81" s="115">
        <v>6.5000000000000002E-2</v>
      </c>
      <c r="DC81" s="106">
        <f t="shared" ref="DC81:DC105" si="68">DB81*(12/(12+2*16))</f>
        <v>1.7727272727272727E-2</v>
      </c>
      <c r="DD81" s="107">
        <f t="shared" ref="DD81:DD105" si="69">DC81*10000</f>
        <v>177.27272727272728</v>
      </c>
      <c r="DE81" s="50">
        <v>0</v>
      </c>
      <c r="DF81" s="50">
        <v>29.047799311283899</v>
      </c>
      <c r="DG81" s="50">
        <v>83.915864677077394</v>
      </c>
      <c r="DH81" s="50"/>
      <c r="DI81" s="50">
        <f>DE81+DF81+DG81</f>
        <v>112.96366398836129</v>
      </c>
      <c r="DJ81" s="53"/>
      <c r="DK81" s="53"/>
      <c r="DL81" s="44"/>
      <c r="DM81" s="53"/>
      <c r="DN81" s="55">
        <f t="shared" si="49"/>
        <v>0</v>
      </c>
      <c r="DO81" s="55">
        <f t="shared" si="67"/>
        <v>0</v>
      </c>
      <c r="DP81" s="55">
        <f t="shared" si="50"/>
        <v>0</v>
      </c>
      <c r="DQ81" s="55">
        <f t="shared" si="51"/>
        <v>3.8274182324286712E-2</v>
      </c>
      <c r="DR81" s="55">
        <f t="shared" si="52"/>
        <v>0</v>
      </c>
      <c r="DS81" s="55">
        <f t="shared" si="53"/>
        <v>0</v>
      </c>
      <c r="DT81" s="55">
        <f t="shared" si="54"/>
        <v>0</v>
      </c>
      <c r="DU81" s="55">
        <f t="shared" si="55"/>
        <v>0</v>
      </c>
      <c r="DV81" s="56">
        <f t="shared" si="56"/>
        <v>0</v>
      </c>
      <c r="DW81" s="55">
        <f t="shared" si="61"/>
        <v>0</v>
      </c>
      <c r="DX81" s="55">
        <f t="shared" si="62"/>
        <v>0</v>
      </c>
      <c r="DY81" s="55">
        <f t="shared" si="63"/>
        <v>0</v>
      </c>
      <c r="DZ81" s="58">
        <f t="shared" si="42"/>
        <v>0</v>
      </c>
      <c r="EA81" s="56">
        <f t="shared" si="43"/>
        <v>0</v>
      </c>
      <c r="EB81" s="56">
        <f t="shared" si="57"/>
        <v>0</v>
      </c>
      <c r="EC81" s="59">
        <f t="shared" si="58"/>
        <v>1.4759198007886711E-3</v>
      </c>
      <c r="ED81" s="59">
        <f t="shared" si="59"/>
        <v>1.7617539611410055E-4</v>
      </c>
      <c r="EE81" s="60">
        <f t="shared" si="60"/>
        <v>2.0436835566817926E-2</v>
      </c>
      <c r="EF81" s="60" t="str">
        <f t="shared" si="64"/>
        <v/>
      </c>
    </row>
    <row r="82" spans="1:136" ht="14" customHeight="1" x14ac:dyDescent="0.2">
      <c r="A82" s="38" t="s">
        <v>271</v>
      </c>
      <c r="B82" s="39" t="s">
        <v>128</v>
      </c>
      <c r="C82" s="40"/>
      <c r="D82" s="40"/>
      <c r="E82" s="40"/>
      <c r="F82" s="40"/>
      <c r="G82" s="40"/>
      <c r="H82" s="40"/>
      <c r="I82" s="40"/>
      <c r="J82" s="78" t="s">
        <v>144</v>
      </c>
      <c r="K82" s="41" t="s">
        <v>145</v>
      </c>
      <c r="L82" s="42" t="s">
        <v>272</v>
      </c>
      <c r="M82" s="43"/>
      <c r="N82" s="43"/>
      <c r="O82" s="42" t="s">
        <v>273</v>
      </c>
      <c r="P82" s="42" t="s">
        <v>671</v>
      </c>
      <c r="Q82" s="44">
        <v>40.19</v>
      </c>
      <c r="R82" s="44">
        <v>0.05</v>
      </c>
      <c r="S82" s="44">
        <v>2.4</v>
      </c>
      <c r="T82" s="44">
        <v>2.38</v>
      </c>
      <c r="U82" s="44">
        <v>4.7749677706156897</v>
      </c>
      <c r="V82" s="44">
        <v>7.42</v>
      </c>
      <c r="W82" s="44">
        <f t="shared" ref="W82:W108" si="70">0.8998*V82</f>
        <v>6.6765160000000003</v>
      </c>
      <c r="X82" s="44">
        <v>0.112</v>
      </c>
      <c r="Y82" s="44">
        <v>37.29</v>
      </c>
      <c r="Z82" s="44">
        <v>2.2799999999999998</v>
      </c>
      <c r="AA82" s="44"/>
      <c r="AB82" s="45" t="s">
        <v>274</v>
      </c>
      <c r="AC82" s="44">
        <v>0.01</v>
      </c>
      <c r="AD82" s="46">
        <f t="shared" si="65"/>
        <v>0.23912820000000001</v>
      </c>
      <c r="AE82" s="46">
        <f t="shared" si="66"/>
        <v>0.135826329375</v>
      </c>
      <c r="AF82" s="44">
        <v>10.37</v>
      </c>
      <c r="AG82" s="44">
        <f>Q82+R82+S82+T82+U82+X82+Y82+Z82+AD82+AE82</f>
        <v>89.85192229999069</v>
      </c>
      <c r="AH82" s="47">
        <f>U82*100/AG82</f>
        <v>5.3142633439420415</v>
      </c>
      <c r="AI82" s="48">
        <f t="shared" si="46"/>
        <v>0.9278427469519781</v>
      </c>
      <c r="AJ82" s="49">
        <f>T82*100/AG82</f>
        <v>2.6488025398653563</v>
      </c>
      <c r="AK82" s="44">
        <f>Y82*100/AG82</f>
        <v>41.501616265369385</v>
      </c>
      <c r="AL82" s="50">
        <v>1879.2</v>
      </c>
      <c r="AM82" s="50">
        <v>929.36249999999995</v>
      </c>
      <c r="AN82" s="50">
        <v>12.058</v>
      </c>
      <c r="AO82" s="50">
        <v>63.491999999999997</v>
      </c>
      <c r="AP82" s="50"/>
      <c r="AQ82" s="50"/>
      <c r="AR82" s="50"/>
      <c r="AS82" s="50"/>
      <c r="AT82" s="50">
        <v>264.93</v>
      </c>
      <c r="AU82" s="50"/>
      <c r="AV82" s="50"/>
      <c r="AW82" s="50"/>
      <c r="AX82" s="50"/>
      <c r="AY82" s="50"/>
      <c r="AZ82" s="50"/>
      <c r="BA82" s="50"/>
      <c r="BB82" s="50"/>
      <c r="BC82" s="50"/>
      <c r="BD82" s="50"/>
      <c r="BE82" s="50"/>
      <c r="BF82" s="51"/>
      <c r="BG82" s="26"/>
      <c r="BH82" s="26"/>
      <c r="BI82" s="26"/>
      <c r="BJ82" s="26"/>
      <c r="BK82" s="26">
        <v>0.93691000000000002</v>
      </c>
      <c r="BL82" s="26">
        <v>6.5890108571428602E-2</v>
      </c>
      <c r="BM82" s="26"/>
      <c r="BN82" s="26"/>
      <c r="BO82" s="26"/>
      <c r="BP82" s="26"/>
      <c r="BQ82" s="27"/>
      <c r="BR82" s="27"/>
      <c r="BS82" s="27"/>
      <c r="BT82" s="26">
        <v>0.22512804</v>
      </c>
      <c r="BU82" s="26"/>
      <c r="BV82" s="26"/>
      <c r="BW82" s="26">
        <v>0.15043205000000001</v>
      </c>
      <c r="BX82" s="26">
        <v>1.836376</v>
      </c>
      <c r="BY82" s="26">
        <v>2.2039639258028401</v>
      </c>
      <c r="BZ82" s="26">
        <v>0.35812250000000001</v>
      </c>
      <c r="CA82" s="26">
        <v>0.156645773294776</v>
      </c>
      <c r="CB82" s="26">
        <v>2.4394440462928001E-2</v>
      </c>
      <c r="CC82" s="26">
        <v>8.7432081193980007E-3</v>
      </c>
      <c r="CD82" s="26">
        <v>7.8944598571428604E-2</v>
      </c>
      <c r="CE82" s="26">
        <v>3.2411953333333299E-2</v>
      </c>
      <c r="CF82" s="26">
        <v>0.295165778571429</v>
      </c>
      <c r="CG82" s="26">
        <v>0.75628524285714305</v>
      </c>
      <c r="CH82" s="26">
        <v>0.100407848571429</v>
      </c>
      <c r="CI82" s="26">
        <v>0.47883972333333302</v>
      </c>
      <c r="CJ82" s="26">
        <v>0.146253458333333</v>
      </c>
      <c r="CK82" s="26">
        <v>5.90079442721703E-2</v>
      </c>
      <c r="CL82" s="26">
        <v>0.25089910030738699</v>
      </c>
      <c r="CM82" s="26">
        <v>4.8738538668439697E-2</v>
      </c>
      <c r="CN82" s="26">
        <v>0.37846987017681999</v>
      </c>
      <c r="CO82" s="26">
        <v>8.4862418569664602E-2</v>
      </c>
      <c r="CP82" s="26">
        <v>0.25610688462775599</v>
      </c>
      <c r="CQ82" s="26">
        <v>3.9035449240724801E-2</v>
      </c>
      <c r="CR82" s="26">
        <v>0.259309054614208</v>
      </c>
      <c r="CS82" s="28">
        <v>4.3234795243489298E-2</v>
      </c>
      <c r="CT82" s="29">
        <f t="shared" si="47"/>
        <v>0.94174103742660908</v>
      </c>
      <c r="CU82" s="30">
        <f t="shared" si="48"/>
        <v>0.83906552881303031</v>
      </c>
      <c r="CV82" s="52"/>
      <c r="CW82" s="113">
        <v>10.44</v>
      </c>
      <c r="CX82" s="50">
        <v>-61.135199999999998</v>
      </c>
      <c r="CY82" s="114">
        <v>7.9</v>
      </c>
      <c r="CZ82" s="114"/>
      <c r="DA82" s="115"/>
      <c r="DB82" s="115">
        <v>0.27900000000000003</v>
      </c>
      <c r="DC82" s="106">
        <f t="shared" si="68"/>
        <v>7.6090909090909098E-2</v>
      </c>
      <c r="DD82" s="107">
        <f t="shared" si="69"/>
        <v>760.90909090909099</v>
      </c>
      <c r="DE82" s="50"/>
      <c r="DF82" s="50"/>
      <c r="DG82" s="50"/>
      <c r="DH82" s="50"/>
      <c r="DI82" s="50">
        <v>1060</v>
      </c>
      <c r="DJ82" s="44"/>
      <c r="DK82" s="53"/>
      <c r="DL82" s="44">
        <v>4</v>
      </c>
      <c r="DM82" s="53"/>
      <c r="DN82" s="55">
        <f t="shared" si="49"/>
        <v>0.66894141145139807</v>
      </c>
      <c r="DO82" s="55">
        <f t="shared" si="67"/>
        <v>6.2593890836254386E-4</v>
      </c>
      <c r="DP82" s="55">
        <f t="shared" si="50"/>
        <v>4.707728520988623E-2</v>
      </c>
      <c r="DQ82" s="55">
        <f t="shared" si="51"/>
        <v>3.3124565066109952E-2</v>
      </c>
      <c r="DR82" s="55">
        <f t="shared" si="52"/>
        <v>5.9802965378116218E-2</v>
      </c>
      <c r="DS82" s="55">
        <f t="shared" si="53"/>
        <v>9.2922978427279063E-2</v>
      </c>
      <c r="DT82" s="55">
        <f t="shared" si="54"/>
        <v>1.5787989850577955E-3</v>
      </c>
      <c r="DU82" s="55">
        <f t="shared" si="55"/>
        <v>0.92531017369727053</v>
      </c>
      <c r="DV82" s="56">
        <f t="shared" si="56"/>
        <v>4.0656205420827388E-2</v>
      </c>
      <c r="DW82" s="55">
        <f t="shared" si="61"/>
        <v>0</v>
      </c>
      <c r="DX82" s="55">
        <f t="shared" si="62"/>
        <v>0</v>
      </c>
      <c r="DY82" s="55">
        <f t="shared" si="63"/>
        <v>1.409001405478902E-4</v>
      </c>
      <c r="DZ82" s="58">
        <f t="shared" si="42"/>
        <v>3.2016093185165354E-3</v>
      </c>
      <c r="EA82" s="56">
        <f t="shared" si="43"/>
        <v>1.787306130337522E-3</v>
      </c>
      <c r="EB82" s="56">
        <f t="shared" si="57"/>
        <v>0.57563141826255892</v>
      </c>
      <c r="EC82" s="59">
        <f t="shared" si="58"/>
        <v>6.3351019141544502E-3</v>
      </c>
      <c r="ED82" s="59">
        <f t="shared" si="59"/>
        <v>1.6531503431066749E-3</v>
      </c>
      <c r="EE82" s="60">
        <f t="shared" si="60"/>
        <v>1.5411447321868308</v>
      </c>
      <c r="EF82" s="60">
        <f t="shared" si="64"/>
        <v>0.64357564071106099</v>
      </c>
    </row>
    <row r="83" spans="1:136" ht="14" customHeight="1" x14ac:dyDescent="0.2">
      <c r="A83" s="38" t="s">
        <v>271</v>
      </c>
      <c r="B83" s="39" t="s">
        <v>128</v>
      </c>
      <c r="C83" s="40"/>
      <c r="D83" s="40"/>
      <c r="E83" s="40"/>
      <c r="F83" s="40"/>
      <c r="G83" s="40"/>
      <c r="H83" s="40"/>
      <c r="I83" s="40"/>
      <c r="J83" s="78" t="s">
        <v>144</v>
      </c>
      <c r="K83" s="41" t="s">
        <v>145</v>
      </c>
      <c r="L83" s="42" t="s">
        <v>272</v>
      </c>
      <c r="M83" s="43"/>
      <c r="N83" s="43"/>
      <c r="O83" s="42" t="s">
        <v>273</v>
      </c>
      <c r="P83" s="42" t="s">
        <v>275</v>
      </c>
      <c r="Q83" s="44">
        <v>40.19</v>
      </c>
      <c r="R83" s="44">
        <v>0.05</v>
      </c>
      <c r="S83" s="44">
        <v>2.4</v>
      </c>
      <c r="T83" s="44"/>
      <c r="U83" s="44"/>
      <c r="V83" s="44">
        <v>7.42</v>
      </c>
      <c r="W83" s="44">
        <f t="shared" si="70"/>
        <v>6.6765160000000003</v>
      </c>
      <c r="X83" s="44">
        <v>0.112</v>
      </c>
      <c r="Y83" s="44">
        <v>37.29</v>
      </c>
      <c r="Z83" s="44">
        <v>2.2799999999999998</v>
      </c>
      <c r="AA83" s="44"/>
      <c r="AB83" s="45" t="s">
        <v>274</v>
      </c>
      <c r="AC83" s="44">
        <v>0.01</v>
      </c>
      <c r="AD83" s="46">
        <f t="shared" si="65"/>
        <v>0.23912820000000001</v>
      </c>
      <c r="AE83" s="46">
        <f t="shared" si="66"/>
        <v>0.135826329375</v>
      </c>
      <c r="AF83" s="44">
        <v>10.37</v>
      </c>
      <c r="AG83" s="44"/>
      <c r="AH83" s="47"/>
      <c r="AI83" s="48">
        <f t="shared" si="46"/>
        <v>0.9278427469519781</v>
      </c>
      <c r="AJ83" s="49"/>
      <c r="AK83" s="44"/>
      <c r="AL83" s="50">
        <v>1879.2</v>
      </c>
      <c r="AM83" s="50">
        <v>929.36249999999995</v>
      </c>
      <c r="AN83" s="50">
        <v>12.058</v>
      </c>
      <c r="AO83" s="50">
        <v>63.491999999999997</v>
      </c>
      <c r="AP83" s="50"/>
      <c r="AQ83" s="50"/>
      <c r="AR83" s="50"/>
      <c r="AS83" s="50"/>
      <c r="AT83" s="50">
        <v>264.93</v>
      </c>
      <c r="AU83" s="50"/>
      <c r="AV83" s="50"/>
      <c r="AW83" s="50"/>
      <c r="AX83" s="50"/>
      <c r="AY83" s="50"/>
      <c r="AZ83" s="50"/>
      <c r="BA83" s="50"/>
      <c r="BB83" s="50"/>
      <c r="BC83" s="50"/>
      <c r="BD83" s="50"/>
      <c r="BE83" s="50"/>
      <c r="BF83" s="51"/>
      <c r="BG83" s="26"/>
      <c r="BH83" s="26"/>
      <c r="BI83" s="26"/>
      <c r="BJ83" s="26"/>
      <c r="BK83" s="26">
        <v>0.93691000000000002</v>
      </c>
      <c r="BL83" s="26">
        <v>6.5890108571428602E-2</v>
      </c>
      <c r="BM83" s="26"/>
      <c r="BN83" s="26"/>
      <c r="BO83" s="26"/>
      <c r="BP83" s="26"/>
      <c r="BQ83" s="27"/>
      <c r="BR83" s="27"/>
      <c r="BS83" s="27"/>
      <c r="BT83" s="26">
        <v>0.22512804</v>
      </c>
      <c r="BU83" s="26"/>
      <c r="BV83" s="26"/>
      <c r="BW83" s="26">
        <v>0.15043205000000001</v>
      </c>
      <c r="BX83" s="26">
        <v>1.836376</v>
      </c>
      <c r="BY83" s="26">
        <v>2.2039639258028401</v>
      </c>
      <c r="BZ83" s="26">
        <v>0.35812250000000001</v>
      </c>
      <c r="CA83" s="26">
        <v>0.156645773294776</v>
      </c>
      <c r="CB83" s="26">
        <v>2.4394440462928001E-2</v>
      </c>
      <c r="CC83" s="26">
        <v>8.7432081193980007E-3</v>
      </c>
      <c r="CD83" s="26">
        <v>7.8944598571428604E-2</v>
      </c>
      <c r="CE83" s="26">
        <v>3.2411953333333299E-2</v>
      </c>
      <c r="CF83" s="26">
        <v>0.295165778571429</v>
      </c>
      <c r="CG83" s="26">
        <v>0.75628524285714305</v>
      </c>
      <c r="CH83" s="26">
        <v>0.100407848571429</v>
      </c>
      <c r="CI83" s="26">
        <v>0.47883972333333302</v>
      </c>
      <c r="CJ83" s="26">
        <v>0.146253458333333</v>
      </c>
      <c r="CK83" s="26">
        <v>5.90079442721703E-2</v>
      </c>
      <c r="CL83" s="26">
        <v>0.25089910030738699</v>
      </c>
      <c r="CM83" s="26">
        <v>4.8738538668439697E-2</v>
      </c>
      <c r="CN83" s="26">
        <v>0.37846987017681999</v>
      </c>
      <c r="CO83" s="26">
        <v>8.4862418569664602E-2</v>
      </c>
      <c r="CP83" s="26">
        <v>0.25610688462775599</v>
      </c>
      <c r="CQ83" s="26">
        <v>3.9035449240724801E-2</v>
      </c>
      <c r="CR83" s="26">
        <v>0.259309054614208</v>
      </c>
      <c r="CS83" s="28">
        <v>4.3234795243489298E-2</v>
      </c>
      <c r="CT83" s="29">
        <f t="shared" si="47"/>
        <v>0.94174103742660908</v>
      </c>
      <c r="CU83" s="30">
        <f t="shared" si="48"/>
        <v>0.83906552881303031</v>
      </c>
      <c r="CV83" s="52"/>
      <c r="CW83" s="113">
        <v>10.44</v>
      </c>
      <c r="CX83" s="50">
        <v>-61.135199999999998</v>
      </c>
      <c r="CY83" s="114">
        <v>7.9</v>
      </c>
      <c r="CZ83" s="114"/>
      <c r="DA83" s="115"/>
      <c r="DB83" s="115">
        <v>0.31</v>
      </c>
      <c r="DC83" s="106">
        <f t="shared" si="68"/>
        <v>8.4545454545454535E-2</v>
      </c>
      <c r="DD83" s="107">
        <f t="shared" si="69"/>
        <v>845.45454545454538</v>
      </c>
      <c r="DE83" s="50">
        <v>852.80205565059998</v>
      </c>
      <c r="DF83" s="50">
        <v>102.592728499312</v>
      </c>
      <c r="DG83" s="50">
        <v>121.828865092947</v>
      </c>
      <c r="DH83" s="50"/>
      <c r="DI83" s="50">
        <f>DE83+DF83+DG83</f>
        <v>1077.223649242859</v>
      </c>
      <c r="DJ83" s="44"/>
      <c r="DK83" s="53"/>
      <c r="DL83" s="44">
        <v>4</v>
      </c>
      <c r="DM83" s="53"/>
      <c r="DN83" s="55">
        <f t="shared" si="49"/>
        <v>0.66894141145139807</v>
      </c>
      <c r="DO83" s="55">
        <f t="shared" si="67"/>
        <v>6.2593890836254386E-4</v>
      </c>
      <c r="DP83" s="55">
        <f t="shared" si="50"/>
        <v>4.707728520988623E-2</v>
      </c>
      <c r="DQ83" s="55">
        <f t="shared" si="51"/>
        <v>0</v>
      </c>
      <c r="DR83" s="55">
        <f t="shared" si="52"/>
        <v>0</v>
      </c>
      <c r="DS83" s="55">
        <f t="shared" si="53"/>
        <v>9.2922978427279063E-2</v>
      </c>
      <c r="DT83" s="55">
        <f t="shared" si="54"/>
        <v>1.5787989850577955E-3</v>
      </c>
      <c r="DU83" s="55">
        <f t="shared" si="55"/>
        <v>0.92531017369727053</v>
      </c>
      <c r="DV83" s="56">
        <f t="shared" si="56"/>
        <v>4.0656205420827388E-2</v>
      </c>
      <c r="DW83" s="55">
        <f t="shared" si="61"/>
        <v>0</v>
      </c>
      <c r="DX83" s="55">
        <f t="shared" si="62"/>
        <v>0</v>
      </c>
      <c r="DY83" s="55">
        <f t="shared" si="63"/>
        <v>1.409001405478902E-4</v>
      </c>
      <c r="DZ83" s="58">
        <f t="shared" si="42"/>
        <v>3.2016093185165354E-3</v>
      </c>
      <c r="EA83" s="56">
        <f t="shared" si="43"/>
        <v>1.787306130337522E-3</v>
      </c>
      <c r="EB83" s="56">
        <f t="shared" si="57"/>
        <v>0.57563141826255892</v>
      </c>
      <c r="EC83" s="59">
        <f t="shared" si="58"/>
        <v>7.0390021268382768E-3</v>
      </c>
      <c r="ED83" s="59">
        <f t="shared" si="59"/>
        <v>1.6800119295740156E-3</v>
      </c>
      <c r="EE83" s="60">
        <f t="shared" si="60"/>
        <v>1.4804072642464052</v>
      </c>
      <c r="EF83" s="60" t="str">
        <f t="shared" si="64"/>
        <v/>
      </c>
    </row>
    <row r="84" spans="1:136" ht="14" customHeight="1" x14ac:dyDescent="0.2">
      <c r="A84" s="38" t="s">
        <v>276</v>
      </c>
      <c r="B84" s="39" t="s">
        <v>128</v>
      </c>
      <c r="C84" s="40"/>
      <c r="D84" s="40"/>
      <c r="E84" s="40"/>
      <c r="F84" s="40"/>
      <c r="G84" s="40"/>
      <c r="H84" s="40"/>
      <c r="I84" s="40"/>
      <c r="J84" s="78" t="s">
        <v>134</v>
      </c>
      <c r="K84" s="41" t="s">
        <v>135</v>
      </c>
      <c r="L84" s="42" t="s">
        <v>154</v>
      </c>
      <c r="M84" s="43"/>
      <c r="N84" s="43"/>
      <c r="O84" s="42" t="s">
        <v>277</v>
      </c>
      <c r="P84" s="42" t="s">
        <v>671</v>
      </c>
      <c r="Q84" s="44">
        <v>42.13</v>
      </c>
      <c r="R84" s="44">
        <v>0.12</v>
      </c>
      <c r="S84" s="44">
        <v>3.11</v>
      </c>
      <c r="T84" s="44">
        <v>3.87</v>
      </c>
      <c r="U84" s="44">
        <v>3.1190442320515701</v>
      </c>
      <c r="V84" s="44">
        <v>7.42</v>
      </c>
      <c r="W84" s="44">
        <f t="shared" si="70"/>
        <v>6.6765160000000003</v>
      </c>
      <c r="X84" s="44">
        <v>8.6999999999999994E-2</v>
      </c>
      <c r="Y84" s="44">
        <v>38.57</v>
      </c>
      <c r="Z84" s="44">
        <v>0.17</v>
      </c>
      <c r="AA84" s="44"/>
      <c r="AB84" s="45" t="s">
        <v>132</v>
      </c>
      <c r="AC84" s="44">
        <v>0.123</v>
      </c>
      <c r="AD84" s="46">
        <f t="shared" si="65"/>
        <v>0.22235664999999999</v>
      </c>
      <c r="AE84" s="46">
        <f t="shared" si="66"/>
        <v>0.14801392402499999</v>
      </c>
      <c r="AF84" s="44">
        <v>8.61</v>
      </c>
      <c r="AG84" s="44">
        <f>Q84+R84+S84+T84+U84+X84+Y84+Z84+AD84+AE84</f>
        <v>91.546414806076569</v>
      </c>
      <c r="AH84" s="47">
        <f>U84*100/AG84</f>
        <v>3.4070632243312464</v>
      </c>
      <c r="AI84" s="48">
        <f t="shared" si="46"/>
        <v>0.91549964395917394</v>
      </c>
      <c r="AJ84" s="49">
        <f>T84*100/AG84</f>
        <v>4.2273638003168656</v>
      </c>
      <c r="AK84" s="44">
        <f>Y84*100/AG84</f>
        <v>42.131633534424161</v>
      </c>
      <c r="AL84" s="50">
        <v>1747.4</v>
      </c>
      <c r="AM84" s="50">
        <v>1012.7535</v>
      </c>
      <c r="AN84" s="50">
        <v>12.441000000000001</v>
      </c>
      <c r="AO84" s="50">
        <v>74.512</v>
      </c>
      <c r="AP84" s="50"/>
      <c r="AQ84" s="50"/>
      <c r="AR84" s="50"/>
      <c r="AS84" s="50"/>
      <c r="AT84" s="50">
        <v>636.82000000000005</v>
      </c>
      <c r="AU84" s="50"/>
      <c r="AV84" s="50"/>
      <c r="AW84" s="50"/>
      <c r="AX84" s="50"/>
      <c r="AY84" s="50"/>
      <c r="AZ84" s="50"/>
      <c r="BA84" s="50"/>
      <c r="BB84" s="50"/>
      <c r="BC84" s="50"/>
      <c r="BD84" s="50"/>
      <c r="BE84" s="50"/>
      <c r="BF84" s="51"/>
      <c r="BG84" s="26"/>
      <c r="BH84" s="26"/>
      <c r="BI84" s="26"/>
      <c r="BJ84" s="26"/>
      <c r="BK84" s="26">
        <v>2.2570100000000002</v>
      </c>
      <c r="BL84" s="26">
        <v>9.6072108571428602E-2</v>
      </c>
      <c r="BM84" s="26"/>
      <c r="BN84" s="26"/>
      <c r="BO84" s="26"/>
      <c r="BP84" s="26"/>
      <c r="BQ84" s="27"/>
      <c r="BR84" s="27"/>
      <c r="BS84" s="27"/>
      <c r="BT84" s="26">
        <v>0.17019803999999999</v>
      </c>
      <c r="BU84" s="26"/>
      <c r="BV84" s="26"/>
      <c r="BW84" s="26">
        <v>0.18310204999999999</v>
      </c>
      <c r="BX84" s="26">
        <v>10.525176</v>
      </c>
      <c r="BY84" s="26">
        <v>1.9121677048030801</v>
      </c>
      <c r="BZ84" s="26">
        <v>2.5730024999999999</v>
      </c>
      <c r="CA84" s="26">
        <v>2.8679618438523198</v>
      </c>
      <c r="CB84" s="26">
        <v>4.7104312955569799E-2</v>
      </c>
      <c r="CC84" s="26">
        <v>0.23818127665485</v>
      </c>
      <c r="CD84" s="26">
        <v>0.162793598571429</v>
      </c>
      <c r="CE84" s="26">
        <v>5.2007953333333301E-2</v>
      </c>
      <c r="CF84" s="26">
        <v>0.10748577857142901</v>
      </c>
      <c r="CG84" s="26">
        <v>0.31344524285714298</v>
      </c>
      <c r="CH84" s="26">
        <v>4.73158485714286E-2</v>
      </c>
      <c r="CI84" s="26">
        <v>0.252679723333333</v>
      </c>
      <c r="CJ84" s="26">
        <v>8.6036458333333302E-2</v>
      </c>
      <c r="CK84" s="26">
        <v>1.8796292099122099E-2</v>
      </c>
      <c r="CL84" s="26">
        <v>0.14469696381549199</v>
      </c>
      <c r="CM84" s="26">
        <v>2.97659302927504E-2</v>
      </c>
      <c r="CN84" s="26">
        <v>0.25394636876175403</v>
      </c>
      <c r="CO84" s="26">
        <v>6.8500053717669193E-2</v>
      </c>
      <c r="CP84" s="26">
        <v>0.25626188530153698</v>
      </c>
      <c r="CQ84" s="26">
        <v>4.5733485142706601E-2</v>
      </c>
      <c r="CR84" s="26">
        <v>0.327793755990054</v>
      </c>
      <c r="CS84" s="28">
        <v>5.7022543200905502E-2</v>
      </c>
      <c r="CT84" s="29">
        <f t="shared" si="47"/>
        <v>0.51502089468742962</v>
      </c>
      <c r="CU84" s="30">
        <f t="shared" si="48"/>
        <v>0.23166888344848185</v>
      </c>
      <c r="CV84" s="52"/>
      <c r="CW84" s="113">
        <v>9.3239999999999998</v>
      </c>
      <c r="CX84" s="50">
        <v>-81.891166666666706</v>
      </c>
      <c r="CY84" s="114">
        <v>7.7</v>
      </c>
      <c r="CZ84" s="114"/>
      <c r="DA84" s="115"/>
      <c r="DB84" s="115">
        <v>0.32</v>
      </c>
      <c r="DC84" s="106">
        <f t="shared" si="68"/>
        <v>8.7272727272727266E-2</v>
      </c>
      <c r="DD84" s="107">
        <f t="shared" si="69"/>
        <v>872.72727272727263</v>
      </c>
      <c r="DE84" s="50"/>
      <c r="DF84" s="50"/>
      <c r="DG84" s="50"/>
      <c r="DH84" s="50"/>
      <c r="DI84" s="50">
        <v>2900</v>
      </c>
      <c r="DJ84" s="44"/>
      <c r="DK84" s="53"/>
      <c r="DL84" s="44"/>
      <c r="DM84" s="53"/>
      <c r="DN84" s="55">
        <f t="shared" si="49"/>
        <v>0.70123169107856198</v>
      </c>
      <c r="DO84" s="55">
        <f t="shared" si="67"/>
        <v>1.5022533800701052E-3</v>
      </c>
      <c r="DP84" s="55">
        <f t="shared" si="50"/>
        <v>6.1004315417810907E-2</v>
      </c>
      <c r="DQ84" s="55">
        <f t="shared" si="51"/>
        <v>5.3862212943632574E-2</v>
      </c>
      <c r="DR84" s="55">
        <f t="shared" si="52"/>
        <v>3.906373889475321E-2</v>
      </c>
      <c r="DS84" s="55">
        <f t="shared" si="53"/>
        <v>9.2922978427279063E-2</v>
      </c>
      <c r="DT84" s="55">
        <f t="shared" si="54"/>
        <v>1.2263884973216803E-3</v>
      </c>
      <c r="DU84" s="55">
        <f t="shared" si="55"/>
        <v>0.95707196029776687</v>
      </c>
      <c r="DV84" s="56">
        <f t="shared" si="56"/>
        <v>3.0313837375178319E-3</v>
      </c>
      <c r="DW84" s="55">
        <f t="shared" si="61"/>
        <v>0</v>
      </c>
      <c r="DX84" s="55">
        <f t="shared" si="62"/>
        <v>0</v>
      </c>
      <c r="DY84" s="55">
        <f t="shared" si="63"/>
        <v>1.7330717287390492E-3</v>
      </c>
      <c r="DZ84" s="58">
        <f t="shared" si="42"/>
        <v>2.9770605168027847E-3</v>
      </c>
      <c r="EA84" s="56">
        <f t="shared" si="43"/>
        <v>1.9476797687347849E-3</v>
      </c>
      <c r="EB84" s="56">
        <f t="shared" si="57"/>
        <v>0.47793505412156534</v>
      </c>
      <c r="EC84" s="59">
        <f t="shared" si="58"/>
        <v>7.2660667115749958E-3</v>
      </c>
      <c r="ED84" s="59">
        <f t="shared" si="59"/>
        <v>4.5227698066126008E-3</v>
      </c>
      <c r="EE84" s="60">
        <f t="shared" si="60"/>
        <v>1.5249763342681888</v>
      </c>
      <c r="EF84" s="60">
        <f t="shared" si="64"/>
        <v>0.4203883641689794</v>
      </c>
    </row>
    <row r="85" spans="1:136" ht="14" customHeight="1" x14ac:dyDescent="0.2">
      <c r="A85" s="38" t="s">
        <v>276</v>
      </c>
      <c r="B85" s="39" t="s">
        <v>128</v>
      </c>
      <c r="C85" s="40"/>
      <c r="D85" s="40"/>
      <c r="E85" s="40"/>
      <c r="F85" s="40"/>
      <c r="G85" s="40"/>
      <c r="H85" s="40"/>
      <c r="I85" s="40"/>
      <c r="J85" s="78" t="s">
        <v>134</v>
      </c>
      <c r="K85" s="41" t="s">
        <v>135</v>
      </c>
      <c r="L85" s="42" t="s">
        <v>154</v>
      </c>
      <c r="M85" s="43"/>
      <c r="N85" s="43"/>
      <c r="O85" s="42" t="s">
        <v>278</v>
      </c>
      <c r="P85" s="42" t="s">
        <v>279</v>
      </c>
      <c r="Q85" s="44">
        <v>42.13</v>
      </c>
      <c r="R85" s="44">
        <v>0.12</v>
      </c>
      <c r="S85" s="44">
        <v>3.11</v>
      </c>
      <c r="T85" s="44"/>
      <c r="U85" s="44"/>
      <c r="V85" s="44">
        <v>7.75</v>
      </c>
      <c r="W85" s="44">
        <f t="shared" si="70"/>
        <v>6.9734500000000006</v>
      </c>
      <c r="X85" s="44">
        <v>8.6999999999999994E-2</v>
      </c>
      <c r="Y85" s="44">
        <v>38.57</v>
      </c>
      <c r="Z85" s="44">
        <v>0.17</v>
      </c>
      <c r="AA85" s="44"/>
      <c r="AB85" s="45" t="s">
        <v>132</v>
      </c>
      <c r="AC85" s="44">
        <v>0.123</v>
      </c>
      <c r="AD85" s="46">
        <f t="shared" si="65"/>
        <v>0.22235664999999999</v>
      </c>
      <c r="AE85" s="46">
        <f t="shared" si="66"/>
        <v>0.14801392402499999</v>
      </c>
      <c r="AF85" s="44">
        <v>8.61</v>
      </c>
      <c r="AG85" s="44"/>
      <c r="AH85" s="47"/>
      <c r="AI85" s="48">
        <f t="shared" si="46"/>
        <v>0.91549964395917394</v>
      </c>
      <c r="AJ85" s="49"/>
      <c r="AK85" s="44"/>
      <c r="AL85" s="50">
        <v>1747.4</v>
      </c>
      <c r="AM85" s="50">
        <v>1012.7535</v>
      </c>
      <c r="AN85" s="50">
        <v>12.441000000000001</v>
      </c>
      <c r="AO85" s="50">
        <v>74.512</v>
      </c>
      <c r="AP85" s="50"/>
      <c r="AQ85" s="50"/>
      <c r="AR85" s="50"/>
      <c r="AS85" s="50"/>
      <c r="AT85" s="50">
        <v>636.82000000000005</v>
      </c>
      <c r="AU85" s="50"/>
      <c r="AV85" s="50"/>
      <c r="AW85" s="50"/>
      <c r="AX85" s="50"/>
      <c r="AY85" s="50"/>
      <c r="AZ85" s="50"/>
      <c r="BA85" s="50"/>
      <c r="BB85" s="50"/>
      <c r="BC85" s="50"/>
      <c r="BD85" s="50"/>
      <c r="BE85" s="50"/>
      <c r="BF85" s="51"/>
      <c r="BG85" s="26"/>
      <c r="BH85" s="26"/>
      <c r="BI85" s="26"/>
      <c r="BJ85" s="26"/>
      <c r="BK85" s="26">
        <v>2.2570100000000002</v>
      </c>
      <c r="BL85" s="26">
        <v>9.6072108571428602E-2</v>
      </c>
      <c r="BM85" s="26"/>
      <c r="BN85" s="26"/>
      <c r="BO85" s="26"/>
      <c r="BP85" s="26"/>
      <c r="BQ85" s="27"/>
      <c r="BR85" s="27"/>
      <c r="BS85" s="27"/>
      <c r="BT85" s="26">
        <v>0.17019803999999999</v>
      </c>
      <c r="BU85" s="26"/>
      <c r="BV85" s="26"/>
      <c r="BW85" s="26">
        <v>0.18310204999999999</v>
      </c>
      <c r="BX85" s="26">
        <v>10.525176</v>
      </c>
      <c r="BY85" s="26">
        <v>1.9121677048030801</v>
      </c>
      <c r="BZ85" s="26">
        <v>2.5730024999999999</v>
      </c>
      <c r="CA85" s="26">
        <v>2.8679618438523198</v>
      </c>
      <c r="CB85" s="26">
        <v>4.7104312955569799E-2</v>
      </c>
      <c r="CC85" s="26">
        <v>0.23818127665485</v>
      </c>
      <c r="CD85" s="26">
        <v>0.162793598571429</v>
      </c>
      <c r="CE85" s="26">
        <v>5.2007953333333301E-2</v>
      </c>
      <c r="CF85" s="26">
        <v>0.10748577857142901</v>
      </c>
      <c r="CG85" s="26">
        <v>0.31344524285714298</v>
      </c>
      <c r="CH85" s="26">
        <v>4.73158485714286E-2</v>
      </c>
      <c r="CI85" s="26">
        <v>0.252679723333333</v>
      </c>
      <c r="CJ85" s="26">
        <v>8.6036458333333302E-2</v>
      </c>
      <c r="CK85" s="26">
        <v>1.8796292099122099E-2</v>
      </c>
      <c r="CL85" s="26">
        <v>0.14469696381549199</v>
      </c>
      <c r="CM85" s="26">
        <v>2.97659302927504E-2</v>
      </c>
      <c r="CN85" s="26">
        <v>0.25394636876175403</v>
      </c>
      <c r="CO85" s="26">
        <v>6.8500053717669193E-2</v>
      </c>
      <c r="CP85" s="26">
        <v>0.25626188530153698</v>
      </c>
      <c r="CQ85" s="26">
        <v>4.5733485142706601E-2</v>
      </c>
      <c r="CR85" s="26">
        <v>0.327793755990054</v>
      </c>
      <c r="CS85" s="28">
        <v>5.7022543200905502E-2</v>
      </c>
      <c r="CT85" s="29">
        <f t="shared" si="47"/>
        <v>0.51502089468742962</v>
      </c>
      <c r="CU85" s="30">
        <f t="shared" si="48"/>
        <v>0.23166888344848185</v>
      </c>
      <c r="CV85" s="52"/>
      <c r="CW85" s="113">
        <v>9.3239999999999998</v>
      </c>
      <c r="CX85" s="50">
        <v>-81.891166666666706</v>
      </c>
      <c r="CY85" s="114">
        <v>7.7</v>
      </c>
      <c r="CZ85" s="114"/>
      <c r="DA85" s="115"/>
      <c r="DB85" s="115">
        <v>0.29299999999999998</v>
      </c>
      <c r="DC85" s="106">
        <f t="shared" si="68"/>
        <v>7.9909090909090902E-2</v>
      </c>
      <c r="DD85" s="107">
        <f t="shared" si="69"/>
        <v>799.09090909090901</v>
      </c>
      <c r="DE85" s="50">
        <v>102.310518226588</v>
      </c>
      <c r="DF85" s="50">
        <v>1381.1919960585701</v>
      </c>
      <c r="DG85" s="50">
        <v>827.01002233137103</v>
      </c>
      <c r="DH85" s="50"/>
      <c r="DI85" s="50">
        <f>DE85+DF85+DG85</f>
        <v>2310.5125366165294</v>
      </c>
      <c r="DJ85" s="44"/>
      <c r="DK85" s="53"/>
      <c r="DL85" s="44"/>
      <c r="DM85" s="53"/>
      <c r="DN85" s="55">
        <f t="shared" si="49"/>
        <v>0.70123169107856198</v>
      </c>
      <c r="DO85" s="55">
        <f t="shared" si="67"/>
        <v>1.5022533800701052E-3</v>
      </c>
      <c r="DP85" s="55">
        <f t="shared" si="50"/>
        <v>6.1004315417810907E-2</v>
      </c>
      <c r="DQ85" s="55">
        <f t="shared" si="51"/>
        <v>0</v>
      </c>
      <c r="DR85" s="55">
        <f t="shared" si="52"/>
        <v>0</v>
      </c>
      <c r="DS85" s="55">
        <f t="shared" si="53"/>
        <v>9.7055671537926255E-2</v>
      </c>
      <c r="DT85" s="55">
        <f t="shared" si="54"/>
        <v>1.2263884973216803E-3</v>
      </c>
      <c r="DU85" s="55">
        <f t="shared" si="55"/>
        <v>0.95707196029776687</v>
      </c>
      <c r="DV85" s="56">
        <f t="shared" si="56"/>
        <v>3.0313837375178319E-3</v>
      </c>
      <c r="DW85" s="55">
        <f t="shared" si="61"/>
        <v>0</v>
      </c>
      <c r="DX85" s="55">
        <f t="shared" si="62"/>
        <v>0</v>
      </c>
      <c r="DY85" s="55">
        <f t="shared" si="63"/>
        <v>1.7330717287390492E-3</v>
      </c>
      <c r="DZ85" s="58">
        <f t="shared" si="42"/>
        <v>2.9770605168027847E-3</v>
      </c>
      <c r="EA85" s="56">
        <f t="shared" si="43"/>
        <v>1.9476797687347849E-3</v>
      </c>
      <c r="EB85" s="56">
        <f t="shared" si="57"/>
        <v>0.47793505412156534</v>
      </c>
      <c r="EC85" s="59">
        <f t="shared" si="58"/>
        <v>6.6529923327858552E-3</v>
      </c>
      <c r="ED85" s="59">
        <f t="shared" si="59"/>
        <v>3.603419427037631E-3</v>
      </c>
      <c r="EE85" s="60">
        <f t="shared" si="60"/>
        <v>1.4690536996260934</v>
      </c>
      <c r="EF85" s="60" t="str">
        <f t="shared" si="64"/>
        <v/>
      </c>
    </row>
    <row r="86" spans="1:136" ht="14" customHeight="1" x14ac:dyDescent="0.2">
      <c r="A86" s="38" t="s">
        <v>276</v>
      </c>
      <c r="B86" s="39" t="s">
        <v>128</v>
      </c>
      <c r="C86" s="40"/>
      <c r="D86" s="40"/>
      <c r="E86" s="40"/>
      <c r="F86" s="40"/>
      <c r="G86" s="40"/>
      <c r="H86" s="40"/>
      <c r="I86" s="40"/>
      <c r="J86" s="78" t="s">
        <v>134</v>
      </c>
      <c r="K86" s="41" t="s">
        <v>135</v>
      </c>
      <c r="L86" s="42" t="s">
        <v>154</v>
      </c>
      <c r="M86" s="43"/>
      <c r="N86" s="43"/>
      <c r="O86" s="42" t="s">
        <v>277</v>
      </c>
      <c r="P86" s="42" t="s">
        <v>280</v>
      </c>
      <c r="Q86" s="44">
        <v>42.13</v>
      </c>
      <c r="R86" s="44">
        <v>0.12</v>
      </c>
      <c r="S86" s="44">
        <v>3.11</v>
      </c>
      <c r="T86" s="44"/>
      <c r="U86" s="44"/>
      <c r="V86" s="44">
        <v>7.75</v>
      </c>
      <c r="W86" s="44">
        <f t="shared" si="70"/>
        <v>6.9734500000000006</v>
      </c>
      <c r="X86" s="44">
        <v>8.6999999999999994E-2</v>
      </c>
      <c r="Y86" s="44">
        <v>38.57</v>
      </c>
      <c r="Z86" s="44">
        <v>0.17</v>
      </c>
      <c r="AA86" s="44"/>
      <c r="AB86" s="45" t="s">
        <v>132</v>
      </c>
      <c r="AC86" s="44">
        <v>0.123</v>
      </c>
      <c r="AD86" s="46">
        <f t="shared" si="65"/>
        <v>0.22235664999999999</v>
      </c>
      <c r="AE86" s="46">
        <f t="shared" si="66"/>
        <v>0.14801392402499999</v>
      </c>
      <c r="AF86" s="44">
        <v>8.61</v>
      </c>
      <c r="AG86" s="44"/>
      <c r="AH86" s="47"/>
      <c r="AI86" s="48">
        <f t="shared" si="46"/>
        <v>0.91549964395917394</v>
      </c>
      <c r="AJ86" s="49"/>
      <c r="AK86" s="44"/>
      <c r="AL86" s="50">
        <v>1747.4</v>
      </c>
      <c r="AM86" s="50">
        <v>1012.7535</v>
      </c>
      <c r="AN86" s="50">
        <v>12.441000000000001</v>
      </c>
      <c r="AO86" s="50">
        <v>74.512</v>
      </c>
      <c r="AP86" s="50"/>
      <c r="AQ86" s="50"/>
      <c r="AR86" s="50"/>
      <c r="AS86" s="50"/>
      <c r="AT86" s="50">
        <v>636.82000000000005</v>
      </c>
      <c r="AU86" s="50"/>
      <c r="AV86" s="50"/>
      <c r="AW86" s="50"/>
      <c r="AX86" s="50"/>
      <c r="AY86" s="50"/>
      <c r="AZ86" s="50"/>
      <c r="BA86" s="50"/>
      <c r="BB86" s="50"/>
      <c r="BC86" s="50"/>
      <c r="BD86" s="50"/>
      <c r="BE86" s="50"/>
      <c r="BF86" s="51"/>
      <c r="BG86" s="26"/>
      <c r="BH86" s="26"/>
      <c r="BI86" s="26"/>
      <c r="BJ86" s="26"/>
      <c r="BK86" s="26">
        <v>2.2570100000000002</v>
      </c>
      <c r="BL86" s="26">
        <v>9.6072108571428602E-2</v>
      </c>
      <c r="BM86" s="26"/>
      <c r="BN86" s="26"/>
      <c r="BO86" s="26"/>
      <c r="BP86" s="26"/>
      <c r="BQ86" s="27"/>
      <c r="BR86" s="27"/>
      <c r="BS86" s="27"/>
      <c r="BT86" s="26">
        <v>0.17019803999999999</v>
      </c>
      <c r="BU86" s="26"/>
      <c r="BV86" s="26"/>
      <c r="BW86" s="26">
        <v>0.18310204999999999</v>
      </c>
      <c r="BX86" s="26">
        <v>10.525176</v>
      </c>
      <c r="BY86" s="26">
        <v>1.9121677048030801</v>
      </c>
      <c r="BZ86" s="26">
        <v>2.5730024999999999</v>
      </c>
      <c r="CA86" s="26">
        <v>2.8679618438523198</v>
      </c>
      <c r="CB86" s="26">
        <v>4.7104312955569799E-2</v>
      </c>
      <c r="CC86" s="26">
        <v>0.23818127665485</v>
      </c>
      <c r="CD86" s="26">
        <v>0.162793598571429</v>
      </c>
      <c r="CE86" s="26">
        <v>5.2007953333333301E-2</v>
      </c>
      <c r="CF86" s="26">
        <v>0.10748577857142901</v>
      </c>
      <c r="CG86" s="26">
        <v>0.31344524285714298</v>
      </c>
      <c r="CH86" s="26">
        <v>4.73158485714286E-2</v>
      </c>
      <c r="CI86" s="26">
        <v>0.252679723333333</v>
      </c>
      <c r="CJ86" s="26">
        <v>8.6036458333333302E-2</v>
      </c>
      <c r="CK86" s="26">
        <v>1.8796292099122099E-2</v>
      </c>
      <c r="CL86" s="26">
        <v>0.14469696381549199</v>
      </c>
      <c r="CM86" s="26">
        <v>2.97659302927504E-2</v>
      </c>
      <c r="CN86" s="26">
        <v>0.25394636876175403</v>
      </c>
      <c r="CO86" s="26">
        <v>6.8500053717669193E-2</v>
      </c>
      <c r="CP86" s="26">
        <v>0.25626188530153698</v>
      </c>
      <c r="CQ86" s="26">
        <v>4.5733485142706601E-2</v>
      </c>
      <c r="CR86" s="26">
        <v>0.327793755990054</v>
      </c>
      <c r="CS86" s="28">
        <v>5.7022543200905502E-2</v>
      </c>
      <c r="CT86" s="29">
        <f t="shared" si="47"/>
        <v>0.51502089468742962</v>
      </c>
      <c r="CU86" s="30">
        <f t="shared" si="48"/>
        <v>0.23166888344848185</v>
      </c>
      <c r="CV86" s="52"/>
      <c r="CW86" s="113">
        <v>9.3239999999999998</v>
      </c>
      <c r="CX86" s="50">
        <v>-81.891166666666706</v>
      </c>
      <c r="CY86" s="114">
        <v>7.7</v>
      </c>
      <c r="CZ86" s="114"/>
      <c r="DA86" s="115"/>
      <c r="DB86" s="115">
        <v>0.29299999999999998</v>
      </c>
      <c r="DC86" s="106">
        <f t="shared" si="68"/>
        <v>7.9909090909090902E-2</v>
      </c>
      <c r="DD86" s="107">
        <f t="shared" si="69"/>
        <v>799.09090909090901</v>
      </c>
      <c r="DE86" s="50">
        <v>102.310518226588</v>
      </c>
      <c r="DF86" s="50">
        <v>1381.1919960585701</v>
      </c>
      <c r="DG86" s="50">
        <v>827.01002233137103</v>
      </c>
      <c r="DH86" s="50"/>
      <c r="DI86" s="50">
        <f>DE86+DF86+DG86</f>
        <v>2310.5125366165294</v>
      </c>
      <c r="DJ86" s="44"/>
      <c r="DK86" s="53"/>
      <c r="DL86" s="44"/>
      <c r="DM86" s="53"/>
      <c r="DN86" s="55">
        <f t="shared" si="49"/>
        <v>0.70123169107856198</v>
      </c>
      <c r="DO86" s="55">
        <f t="shared" si="67"/>
        <v>1.5022533800701052E-3</v>
      </c>
      <c r="DP86" s="55">
        <f t="shared" si="50"/>
        <v>6.1004315417810907E-2</v>
      </c>
      <c r="DQ86" s="55">
        <f t="shared" si="51"/>
        <v>0</v>
      </c>
      <c r="DR86" s="55">
        <f t="shared" si="52"/>
        <v>0</v>
      </c>
      <c r="DS86" s="55">
        <f t="shared" si="53"/>
        <v>9.7055671537926255E-2</v>
      </c>
      <c r="DT86" s="55">
        <f t="shared" si="54"/>
        <v>1.2263884973216803E-3</v>
      </c>
      <c r="DU86" s="55">
        <f t="shared" si="55"/>
        <v>0.95707196029776687</v>
      </c>
      <c r="DV86" s="56">
        <f t="shared" si="56"/>
        <v>3.0313837375178319E-3</v>
      </c>
      <c r="DW86" s="55">
        <f t="shared" si="61"/>
        <v>0</v>
      </c>
      <c r="DX86" s="55">
        <f t="shared" si="62"/>
        <v>0</v>
      </c>
      <c r="DY86" s="55">
        <f t="shared" si="63"/>
        <v>1.7330717287390492E-3</v>
      </c>
      <c r="DZ86" s="58">
        <f t="shared" si="42"/>
        <v>2.9770605168027847E-3</v>
      </c>
      <c r="EA86" s="56">
        <f t="shared" si="43"/>
        <v>1.9476797687347849E-3</v>
      </c>
      <c r="EB86" s="56">
        <f t="shared" si="57"/>
        <v>0.47793505412156534</v>
      </c>
      <c r="EC86" s="59">
        <f t="shared" si="58"/>
        <v>6.6529923327858552E-3</v>
      </c>
      <c r="ED86" s="59">
        <f t="shared" si="59"/>
        <v>3.603419427037631E-3</v>
      </c>
      <c r="EE86" s="60">
        <f t="shared" si="60"/>
        <v>1.4690536996260934</v>
      </c>
      <c r="EF86" s="60" t="str">
        <f t="shared" si="64"/>
        <v/>
      </c>
    </row>
    <row r="87" spans="1:136" ht="14" customHeight="1" x14ac:dyDescent="0.2">
      <c r="A87" s="38" t="s">
        <v>281</v>
      </c>
      <c r="B87" s="39" t="s">
        <v>128</v>
      </c>
      <c r="C87" s="40"/>
      <c r="D87" s="40"/>
      <c r="E87" s="40"/>
      <c r="F87" s="40"/>
      <c r="G87" s="40"/>
      <c r="H87" s="40"/>
      <c r="I87" s="40"/>
      <c r="J87" s="78" t="s">
        <v>134</v>
      </c>
      <c r="K87" s="41" t="s">
        <v>135</v>
      </c>
      <c r="L87" s="42" t="s">
        <v>136</v>
      </c>
      <c r="M87" s="43"/>
      <c r="N87" s="43"/>
      <c r="O87" s="42" t="s">
        <v>278</v>
      </c>
      <c r="P87" s="42" t="s">
        <v>671</v>
      </c>
      <c r="Q87" s="44">
        <v>40.79</v>
      </c>
      <c r="R87" s="44">
        <v>0.11</v>
      </c>
      <c r="S87" s="44">
        <v>1.65</v>
      </c>
      <c r="T87" s="44">
        <v>5.05</v>
      </c>
      <c r="U87" s="44">
        <v>2.6676416981551401</v>
      </c>
      <c r="V87" s="44">
        <v>8.2799999999999994</v>
      </c>
      <c r="W87" s="44">
        <f t="shared" si="70"/>
        <v>7.4503439999999994</v>
      </c>
      <c r="X87" s="44">
        <v>0.12</v>
      </c>
      <c r="Y87" s="44">
        <v>42.57</v>
      </c>
      <c r="Z87" s="44">
        <v>0.18</v>
      </c>
      <c r="AA87" s="44"/>
      <c r="AB87" s="45" t="s">
        <v>132</v>
      </c>
      <c r="AC87" s="44">
        <v>3.6999999999999998E-2</v>
      </c>
      <c r="AD87" s="46">
        <f t="shared" si="65"/>
        <v>0.19333092499999999</v>
      </c>
      <c r="AE87" s="46">
        <f t="shared" si="66"/>
        <v>0.13448072632499999</v>
      </c>
      <c r="AF87" s="44">
        <v>4.62</v>
      </c>
      <c r="AG87" s="44">
        <f>Q87+R87+S87+T87+U87+X87+Y87+Z87+AD87+AE87</f>
        <v>93.465453349480129</v>
      </c>
      <c r="AH87" s="47">
        <f>U87*100/AG87</f>
        <v>2.8541472838958608</v>
      </c>
      <c r="AI87" s="48">
        <f t="shared" si="46"/>
        <v>1.0436381466045599</v>
      </c>
      <c r="AJ87" s="49">
        <f>T87*100/AG87</f>
        <v>5.4030658591226839</v>
      </c>
      <c r="AK87" s="44">
        <f>Y87*100/AG87</f>
        <v>45.546240321356962</v>
      </c>
      <c r="AL87" s="50">
        <v>1519.3</v>
      </c>
      <c r="AM87" s="50">
        <v>920.15549999999996</v>
      </c>
      <c r="AN87" s="50">
        <v>7.6665999999999999</v>
      </c>
      <c r="AO87" s="50">
        <v>41.823</v>
      </c>
      <c r="AP87" s="50"/>
      <c r="AQ87" s="50"/>
      <c r="AR87" s="50"/>
      <c r="AS87" s="50"/>
      <c r="AT87" s="50">
        <v>292.72000000000003</v>
      </c>
      <c r="AU87" s="50"/>
      <c r="AV87" s="50"/>
      <c r="AW87" s="50"/>
      <c r="AX87" s="50"/>
      <c r="AY87" s="50"/>
      <c r="AZ87" s="50"/>
      <c r="BA87" s="50"/>
      <c r="BB87" s="50"/>
      <c r="BC87" s="50"/>
      <c r="BD87" s="50"/>
      <c r="BE87" s="50"/>
      <c r="BF87" s="51"/>
      <c r="BG87" s="26"/>
      <c r="BH87" s="26"/>
      <c r="BI87" s="26"/>
      <c r="BJ87" s="26"/>
      <c r="BK87" s="26">
        <v>1.86181</v>
      </c>
      <c r="BL87" s="26">
        <v>0.195927108571429</v>
      </c>
      <c r="BM87" s="26"/>
      <c r="BN87" s="26"/>
      <c r="BO87" s="26"/>
      <c r="BP87" s="26"/>
      <c r="BQ87" s="27"/>
      <c r="BR87" s="27"/>
      <c r="BS87" s="27"/>
      <c r="BT87" s="26">
        <v>0.48537804000000001</v>
      </c>
      <c r="BU87" s="26"/>
      <c r="BV87" s="26"/>
      <c r="BW87" s="26">
        <v>8.5938050000000002E-2</v>
      </c>
      <c r="BX87" s="26">
        <v>5.8484759999999998</v>
      </c>
      <c r="BY87" s="26">
        <v>0.60093833383919304</v>
      </c>
      <c r="BZ87" s="26">
        <v>3.8750024999999999</v>
      </c>
      <c r="CA87" s="26"/>
      <c r="CB87" s="26">
        <v>4.03828410342425E-2</v>
      </c>
      <c r="CC87" s="26"/>
      <c r="CD87" s="26">
        <v>0.55091359857142896</v>
      </c>
      <c r="CE87" s="26">
        <v>3.4651953333333298E-2</v>
      </c>
      <c r="CF87" s="26">
        <v>0.17744577857142901</v>
      </c>
      <c r="CG87" s="26">
        <v>0.203615242857143</v>
      </c>
      <c r="CH87" s="26">
        <v>2.9142848571428601E-2</v>
      </c>
      <c r="CI87" s="26">
        <v>0.15197972333333301</v>
      </c>
      <c r="CJ87" s="26">
        <v>4.8721458333333301E-2</v>
      </c>
      <c r="CK87" s="26">
        <v>1.44123741677447E-2</v>
      </c>
      <c r="CL87" s="26">
        <v>7.3343048753567397E-2</v>
      </c>
      <c r="CM87" s="26">
        <v>1.3436617224869701E-2</v>
      </c>
      <c r="CN87" s="26">
        <v>0.101605667342059</v>
      </c>
      <c r="CO87" s="26">
        <v>2.3604078564154699E-2</v>
      </c>
      <c r="CP87" s="26">
        <v>7.4677422799716203E-2</v>
      </c>
      <c r="CQ87" s="26">
        <v>1.2795977731485201E-2</v>
      </c>
      <c r="CR87" s="26">
        <v>9.2165693097367093E-2</v>
      </c>
      <c r="CS87" s="28">
        <v>1.71125178491108E-2</v>
      </c>
      <c r="CT87" s="29">
        <f t="shared" si="47"/>
        <v>0.73708834564300507</v>
      </c>
      <c r="CU87" s="30">
        <f t="shared" si="48"/>
        <v>1.2744272224849236</v>
      </c>
      <c r="CV87" s="52"/>
      <c r="CW87" s="113">
        <v>5.2629999999999999</v>
      </c>
      <c r="CX87" s="50">
        <v>-87.429333333333304</v>
      </c>
      <c r="CY87" s="114">
        <v>6.9</v>
      </c>
      <c r="CZ87" s="114"/>
      <c r="DA87" s="115"/>
      <c r="DB87" s="115">
        <v>0.33400000000000002</v>
      </c>
      <c r="DC87" s="106">
        <f t="shared" si="68"/>
        <v>9.1090909090909084E-2</v>
      </c>
      <c r="DD87" s="107">
        <f t="shared" si="69"/>
        <v>910.90909090909088</v>
      </c>
      <c r="DE87" s="107"/>
      <c r="DF87" s="50"/>
      <c r="DG87" s="50"/>
      <c r="DH87" s="50"/>
      <c r="DI87" s="50">
        <v>510</v>
      </c>
      <c r="DJ87" s="44"/>
      <c r="DK87" s="53"/>
      <c r="DL87" s="44"/>
      <c r="DM87" s="53"/>
      <c r="DN87" s="55">
        <f t="shared" si="49"/>
        <v>0.6789280958721704</v>
      </c>
      <c r="DO87" s="55">
        <f t="shared" si="67"/>
        <v>1.3770655983975965E-3</v>
      </c>
      <c r="DP87" s="55">
        <f t="shared" si="50"/>
        <v>3.2365633581796782E-2</v>
      </c>
      <c r="DQ87" s="55">
        <f t="shared" si="51"/>
        <v>7.0285316631871958E-2</v>
      </c>
      <c r="DR87" s="55">
        <f t="shared" si="52"/>
        <v>3.3410253593276221E-2</v>
      </c>
      <c r="DS87" s="55">
        <f t="shared" si="53"/>
        <v>0.10369302713987474</v>
      </c>
      <c r="DT87" s="55">
        <f t="shared" si="54"/>
        <v>1.6915703411333521E-3</v>
      </c>
      <c r="DU87" s="55">
        <f t="shared" si="55"/>
        <v>1.0563275434243178</v>
      </c>
      <c r="DV87" s="56">
        <f t="shared" si="56"/>
        <v>3.2097004279600569E-3</v>
      </c>
      <c r="DW87" s="55">
        <f t="shared" si="61"/>
        <v>0</v>
      </c>
      <c r="DX87" s="55">
        <f t="shared" si="62"/>
        <v>0</v>
      </c>
      <c r="DY87" s="55">
        <f t="shared" si="63"/>
        <v>5.2133052002719369E-4</v>
      </c>
      <c r="DZ87" s="58">
        <f t="shared" si="42"/>
        <v>2.5884445708930243E-3</v>
      </c>
      <c r="EA87" s="56">
        <f t="shared" si="43"/>
        <v>1.7695996621488253E-3</v>
      </c>
      <c r="EB87" s="56">
        <f t="shared" si="57"/>
        <v>0.25645295587010825</v>
      </c>
      <c r="EC87" s="59">
        <f t="shared" si="58"/>
        <v>7.5839571302064018E-3</v>
      </c>
      <c r="ED87" s="59">
        <f t="shared" si="59"/>
        <v>7.9538365564566437E-4</v>
      </c>
      <c r="EE87" s="60">
        <f t="shared" si="60"/>
        <v>1.4281863429051649</v>
      </c>
      <c r="EF87" s="60">
        <f t="shared" si="64"/>
        <v>0.32220347418547335</v>
      </c>
    </row>
    <row r="88" spans="1:136" ht="14" customHeight="1" x14ac:dyDescent="0.2">
      <c r="A88" s="38" t="s">
        <v>281</v>
      </c>
      <c r="B88" s="39" t="s">
        <v>128</v>
      </c>
      <c r="C88" s="40"/>
      <c r="D88" s="40"/>
      <c r="E88" s="40"/>
      <c r="F88" s="40"/>
      <c r="G88" s="40"/>
      <c r="H88" s="40"/>
      <c r="I88" s="40"/>
      <c r="J88" s="78" t="s">
        <v>134</v>
      </c>
      <c r="K88" s="41" t="s">
        <v>135</v>
      </c>
      <c r="L88" s="42" t="s">
        <v>136</v>
      </c>
      <c r="M88" s="43"/>
      <c r="N88" s="43"/>
      <c r="O88" s="42" t="s">
        <v>278</v>
      </c>
      <c r="P88" s="42" t="s">
        <v>275</v>
      </c>
      <c r="Q88" s="44">
        <v>40.79</v>
      </c>
      <c r="R88" s="44">
        <v>0.11</v>
      </c>
      <c r="S88" s="44">
        <v>1.65</v>
      </c>
      <c r="T88" s="44"/>
      <c r="U88" s="44"/>
      <c r="V88" s="44">
        <v>8.2799999999999994</v>
      </c>
      <c r="W88" s="44">
        <f t="shared" si="70"/>
        <v>7.4503439999999994</v>
      </c>
      <c r="X88" s="44">
        <v>0.12</v>
      </c>
      <c r="Y88" s="44">
        <v>42.57</v>
      </c>
      <c r="Z88" s="44">
        <v>0.18</v>
      </c>
      <c r="AA88" s="44"/>
      <c r="AB88" s="45" t="s">
        <v>132</v>
      </c>
      <c r="AC88" s="44">
        <v>3.6999999999999998E-2</v>
      </c>
      <c r="AD88" s="46">
        <f t="shared" si="65"/>
        <v>0.19333092499999999</v>
      </c>
      <c r="AE88" s="46">
        <f t="shared" si="66"/>
        <v>0.13448072632499999</v>
      </c>
      <c r="AF88" s="44">
        <v>4.62</v>
      </c>
      <c r="AG88" s="44"/>
      <c r="AH88" s="47"/>
      <c r="AI88" s="48">
        <f t="shared" si="46"/>
        <v>1.0436381466045599</v>
      </c>
      <c r="AJ88" s="49"/>
      <c r="AK88" s="44"/>
      <c r="AL88" s="50">
        <v>1519.3</v>
      </c>
      <c r="AM88" s="50">
        <v>920.15549999999996</v>
      </c>
      <c r="AN88" s="50">
        <v>7.6665999999999999</v>
      </c>
      <c r="AO88" s="50">
        <v>41.823</v>
      </c>
      <c r="AP88" s="50"/>
      <c r="AQ88" s="50"/>
      <c r="AR88" s="50"/>
      <c r="AS88" s="50"/>
      <c r="AT88" s="50">
        <v>292.72000000000003</v>
      </c>
      <c r="AU88" s="50"/>
      <c r="AV88" s="50"/>
      <c r="AW88" s="50"/>
      <c r="AX88" s="50"/>
      <c r="AY88" s="50"/>
      <c r="AZ88" s="50"/>
      <c r="BA88" s="50"/>
      <c r="BB88" s="50"/>
      <c r="BC88" s="50"/>
      <c r="BD88" s="50"/>
      <c r="BE88" s="50"/>
      <c r="BF88" s="51"/>
      <c r="BG88" s="26"/>
      <c r="BH88" s="26"/>
      <c r="BI88" s="26"/>
      <c r="BJ88" s="26"/>
      <c r="BK88" s="26">
        <v>1.86181</v>
      </c>
      <c r="BL88" s="26">
        <v>0.195927108571429</v>
      </c>
      <c r="BM88" s="26"/>
      <c r="BN88" s="26"/>
      <c r="BO88" s="26"/>
      <c r="BP88" s="26"/>
      <c r="BQ88" s="27"/>
      <c r="BR88" s="27"/>
      <c r="BS88" s="27"/>
      <c r="BT88" s="26">
        <v>0.48537804000000001</v>
      </c>
      <c r="BU88" s="26"/>
      <c r="BV88" s="26"/>
      <c r="BW88" s="26">
        <v>8.5938050000000002E-2</v>
      </c>
      <c r="BX88" s="26">
        <v>5.8484759999999998</v>
      </c>
      <c r="BY88" s="26">
        <v>0.60093833383919304</v>
      </c>
      <c r="BZ88" s="26">
        <v>3.8750024999999999</v>
      </c>
      <c r="CA88" s="26"/>
      <c r="CB88" s="26">
        <v>4.03828410342425E-2</v>
      </c>
      <c r="CC88" s="26"/>
      <c r="CD88" s="26">
        <v>0.55091359857142896</v>
      </c>
      <c r="CE88" s="26">
        <v>3.4651953333333298E-2</v>
      </c>
      <c r="CF88" s="26">
        <v>0.17744577857142901</v>
      </c>
      <c r="CG88" s="26">
        <v>0.203615242857143</v>
      </c>
      <c r="CH88" s="26">
        <v>2.9142848571428601E-2</v>
      </c>
      <c r="CI88" s="26">
        <v>0.15197972333333301</v>
      </c>
      <c r="CJ88" s="26">
        <v>4.8721458333333301E-2</v>
      </c>
      <c r="CK88" s="26">
        <v>1.44123741677447E-2</v>
      </c>
      <c r="CL88" s="26">
        <v>7.3343048753567397E-2</v>
      </c>
      <c r="CM88" s="26">
        <v>1.3436617224869701E-2</v>
      </c>
      <c r="CN88" s="26">
        <v>0.101605667342059</v>
      </c>
      <c r="CO88" s="26">
        <v>2.3604078564154699E-2</v>
      </c>
      <c r="CP88" s="26">
        <v>7.4677422799716203E-2</v>
      </c>
      <c r="CQ88" s="26">
        <v>1.2795977731485201E-2</v>
      </c>
      <c r="CR88" s="26">
        <v>9.2165693097367093E-2</v>
      </c>
      <c r="CS88" s="28">
        <v>1.71125178491108E-2</v>
      </c>
      <c r="CT88" s="29">
        <f t="shared" si="47"/>
        <v>0.73708834564300507</v>
      </c>
      <c r="CU88" s="30">
        <f t="shared" si="48"/>
        <v>1.2744272224849236</v>
      </c>
      <c r="CV88" s="52"/>
      <c r="CW88" s="113">
        <v>5.2629999999999999</v>
      </c>
      <c r="CX88" s="50">
        <v>-87.429333333333304</v>
      </c>
      <c r="CY88" s="114">
        <v>6.9</v>
      </c>
      <c r="CZ88" s="114"/>
      <c r="DA88" s="115"/>
      <c r="DB88" s="115">
        <v>0.30399999999999999</v>
      </c>
      <c r="DC88" s="106">
        <f t="shared" si="68"/>
        <v>8.2909090909090905E-2</v>
      </c>
      <c r="DD88" s="107">
        <f t="shared" si="69"/>
        <v>829.09090909090901</v>
      </c>
      <c r="DE88" s="107">
        <v>0</v>
      </c>
      <c r="DF88" s="50">
        <v>205.321788794387</v>
      </c>
      <c r="DG88" s="50">
        <v>451.70793534764698</v>
      </c>
      <c r="DH88" s="50"/>
      <c r="DI88" s="50">
        <f>DE88+DF88+DG88</f>
        <v>657.02972414203396</v>
      </c>
      <c r="DJ88" s="44"/>
      <c r="DK88" s="53"/>
      <c r="DL88" s="44"/>
      <c r="DM88" s="53"/>
      <c r="DN88" s="55">
        <f t="shared" si="49"/>
        <v>0.6789280958721704</v>
      </c>
      <c r="DO88" s="55">
        <f t="shared" si="67"/>
        <v>1.3770655983975965E-3</v>
      </c>
      <c r="DP88" s="55">
        <f t="shared" si="50"/>
        <v>3.2365633581796782E-2</v>
      </c>
      <c r="DQ88" s="55">
        <f t="shared" si="51"/>
        <v>0</v>
      </c>
      <c r="DR88" s="55">
        <f t="shared" si="52"/>
        <v>0</v>
      </c>
      <c r="DS88" s="55">
        <f t="shared" si="53"/>
        <v>0.10369302713987474</v>
      </c>
      <c r="DT88" s="55">
        <f t="shared" si="54"/>
        <v>1.6915703411333521E-3</v>
      </c>
      <c r="DU88" s="55">
        <f t="shared" si="55"/>
        <v>1.0563275434243178</v>
      </c>
      <c r="DV88" s="56">
        <f t="shared" si="56"/>
        <v>3.2097004279600569E-3</v>
      </c>
      <c r="DW88" s="55">
        <f t="shared" si="61"/>
        <v>0</v>
      </c>
      <c r="DX88" s="55">
        <f t="shared" si="62"/>
        <v>0</v>
      </c>
      <c r="DY88" s="55">
        <f t="shared" si="63"/>
        <v>5.2133052002719369E-4</v>
      </c>
      <c r="DZ88" s="58">
        <f t="shared" si="42"/>
        <v>2.5884445708930243E-3</v>
      </c>
      <c r="EA88" s="56">
        <f t="shared" si="43"/>
        <v>1.7695996621488253E-3</v>
      </c>
      <c r="EB88" s="56">
        <f t="shared" si="57"/>
        <v>0.25645295587010825</v>
      </c>
      <c r="EC88" s="59">
        <f t="shared" si="58"/>
        <v>6.9027633759962456E-3</v>
      </c>
      <c r="ED88" s="59">
        <f t="shared" si="59"/>
        <v>1.0246876546195164E-3</v>
      </c>
      <c r="EE88" s="60">
        <f t="shared" si="60"/>
        <v>1.3670754966410876</v>
      </c>
      <c r="EF88" s="60" t="str">
        <f t="shared" si="64"/>
        <v/>
      </c>
    </row>
    <row r="89" spans="1:136" ht="14" customHeight="1" x14ac:dyDescent="0.2">
      <c r="A89" s="38" t="s">
        <v>282</v>
      </c>
      <c r="B89" s="39" t="s">
        <v>128</v>
      </c>
      <c r="C89" s="40"/>
      <c r="D89" s="40"/>
      <c r="E89" s="40"/>
      <c r="F89" s="40"/>
      <c r="G89" s="40"/>
      <c r="H89" s="40"/>
      <c r="I89" s="40"/>
      <c r="J89" s="78" t="s">
        <v>134</v>
      </c>
      <c r="K89" s="41" t="s">
        <v>135</v>
      </c>
      <c r="L89" s="42" t="s">
        <v>154</v>
      </c>
      <c r="M89" s="43"/>
      <c r="N89" s="43"/>
      <c r="O89" s="42" t="s">
        <v>283</v>
      </c>
      <c r="P89" s="42" t="s">
        <v>284</v>
      </c>
      <c r="Q89" s="44">
        <v>43.96</v>
      </c>
      <c r="R89" s="44">
        <v>0.05</v>
      </c>
      <c r="S89" s="44">
        <v>1.63</v>
      </c>
      <c r="T89" s="44"/>
      <c r="U89" s="44"/>
      <c r="V89" s="44">
        <v>8.9700000000000006</v>
      </c>
      <c r="W89" s="44">
        <f t="shared" si="70"/>
        <v>8.0712060000000001</v>
      </c>
      <c r="X89" s="44">
        <v>0.123</v>
      </c>
      <c r="Y89" s="44">
        <v>41.34</v>
      </c>
      <c r="Z89" s="44">
        <v>7.0000000000000007E-2</v>
      </c>
      <c r="AA89" s="44"/>
      <c r="AB89" s="45" t="s">
        <v>132</v>
      </c>
      <c r="AC89" s="44">
        <v>2.3E-2</v>
      </c>
      <c r="AD89" s="46">
        <f t="shared" si="65"/>
        <v>0.21049695000000002</v>
      </c>
      <c r="AE89" s="46">
        <f t="shared" si="66"/>
        <v>0.17961148095000001</v>
      </c>
      <c r="AF89" s="44">
        <v>2.66</v>
      </c>
      <c r="AG89" s="44"/>
      <c r="AH89" s="47"/>
      <c r="AI89" s="48">
        <f t="shared" si="46"/>
        <v>0.94040036396724302</v>
      </c>
      <c r="AJ89" s="49"/>
      <c r="AK89" s="44"/>
      <c r="AL89" s="50">
        <v>1654.2</v>
      </c>
      <c r="AM89" s="50">
        <v>1228.953</v>
      </c>
      <c r="AN89" s="50">
        <v>9.7655999999999992</v>
      </c>
      <c r="AO89" s="50">
        <v>60.35</v>
      </c>
      <c r="AP89" s="50"/>
      <c r="AQ89" s="50"/>
      <c r="AR89" s="50"/>
      <c r="AS89" s="50"/>
      <c r="AT89" s="50">
        <v>170.67</v>
      </c>
      <c r="AU89" s="50"/>
      <c r="AV89" s="50"/>
      <c r="AW89" s="50"/>
      <c r="AX89" s="50"/>
      <c r="AY89" s="50"/>
      <c r="AZ89" s="50"/>
      <c r="BA89" s="50"/>
      <c r="BB89" s="50"/>
      <c r="BC89" s="50"/>
      <c r="BD89" s="50"/>
      <c r="BE89" s="50"/>
      <c r="BF89" s="51"/>
      <c r="BG89" s="26"/>
      <c r="BH89" s="26"/>
      <c r="BI89" s="26"/>
      <c r="BJ89" s="26"/>
      <c r="BK89" s="26">
        <v>1.9798100000000001</v>
      </c>
      <c r="BL89" s="26">
        <v>0.104447108571429</v>
      </c>
      <c r="BM89" s="26"/>
      <c r="BN89" s="26"/>
      <c r="BO89" s="26"/>
      <c r="BP89" s="26"/>
      <c r="BQ89" s="27"/>
      <c r="BR89" s="27"/>
      <c r="BS89" s="27"/>
      <c r="BT89" s="26">
        <v>0.57806804000000001</v>
      </c>
      <c r="BU89" s="26"/>
      <c r="BV89" s="26"/>
      <c r="BW89" s="26">
        <v>0.11202205</v>
      </c>
      <c r="BX89" s="26">
        <v>6.0869759999999999</v>
      </c>
      <c r="BY89" s="26">
        <v>0.67569317717810695</v>
      </c>
      <c r="BZ89" s="26">
        <v>0.26422250000000003</v>
      </c>
      <c r="CA89" s="26">
        <v>0.99864532536108397</v>
      </c>
      <c r="CB89" s="26">
        <v>1.00784200125513E-2</v>
      </c>
      <c r="CC89" s="26">
        <v>4.6616413953166999E-2</v>
      </c>
      <c r="CD89" s="26">
        <v>9.4909598571428597E-2</v>
      </c>
      <c r="CE89" s="26">
        <v>2.8292953333333301E-2</v>
      </c>
      <c r="CF89" s="26">
        <v>5.4893778571428603E-2</v>
      </c>
      <c r="CG89" s="26">
        <v>0.13246524285714301</v>
      </c>
      <c r="CH89" s="26">
        <v>1.64378485714286E-2</v>
      </c>
      <c r="CI89" s="26">
        <v>7.3888723333333295E-2</v>
      </c>
      <c r="CJ89" s="26">
        <v>2.0382458333333301E-2</v>
      </c>
      <c r="CK89" s="26">
        <v>5.5683261816681E-3</v>
      </c>
      <c r="CL89" s="26">
        <v>2.88751709598862E-2</v>
      </c>
      <c r="CM89" s="26">
        <v>6.4971760254270003E-3</v>
      </c>
      <c r="CN89" s="26">
        <v>6.6958609382028494E-2</v>
      </c>
      <c r="CO89" s="26">
        <v>2.3074932623587101E-2</v>
      </c>
      <c r="CP89" s="26">
        <v>0.128649715753932</v>
      </c>
      <c r="CQ89" s="26">
        <v>3.2915023625873799E-2</v>
      </c>
      <c r="CR89" s="26">
        <v>0.28924145523575401</v>
      </c>
      <c r="CS89" s="28">
        <v>5.30988034037757E-2</v>
      </c>
      <c r="CT89" s="29">
        <f t="shared" si="47"/>
        <v>0.70171011804070105</v>
      </c>
      <c r="CU89" s="30">
        <f t="shared" si="48"/>
        <v>0.12705790019090926</v>
      </c>
      <c r="CV89" s="52"/>
      <c r="CW89" s="113">
        <v>3.4129999999999998</v>
      </c>
      <c r="CX89" s="50">
        <v>-75.998249999999999</v>
      </c>
      <c r="CY89" s="114">
        <v>7.2</v>
      </c>
      <c r="CZ89" s="114"/>
      <c r="DA89" s="115"/>
      <c r="DB89" s="115">
        <v>0.126</v>
      </c>
      <c r="DC89" s="106">
        <f t="shared" si="68"/>
        <v>3.436363636363636E-2</v>
      </c>
      <c r="DD89" s="107">
        <f t="shared" si="69"/>
        <v>343.63636363636363</v>
      </c>
      <c r="DE89" s="50">
        <v>32.064199733712996</v>
      </c>
      <c r="DF89" s="50">
        <v>407.21533661800999</v>
      </c>
      <c r="DG89" s="50">
        <v>227.655818109297</v>
      </c>
      <c r="DH89" s="50"/>
      <c r="DI89" s="50">
        <f>DE89+DF89+DG89</f>
        <v>666.93535446101998</v>
      </c>
      <c r="DJ89" s="44"/>
      <c r="DK89" s="53"/>
      <c r="DL89" s="44"/>
      <c r="DM89" s="53"/>
      <c r="DN89" s="55">
        <f t="shared" si="49"/>
        <v>0.73169107856191751</v>
      </c>
      <c r="DO89" s="55">
        <f t="shared" si="67"/>
        <v>6.2593890836254386E-4</v>
      </c>
      <c r="DP89" s="55">
        <f t="shared" si="50"/>
        <v>3.1973322871714401E-2</v>
      </c>
      <c r="DQ89" s="55">
        <f t="shared" si="51"/>
        <v>0</v>
      </c>
      <c r="DR89" s="55">
        <f t="shared" si="52"/>
        <v>0</v>
      </c>
      <c r="DS89" s="55">
        <f t="shared" si="53"/>
        <v>0.11233411273486431</v>
      </c>
      <c r="DT89" s="55">
        <f t="shared" si="54"/>
        <v>1.7338595996616859E-3</v>
      </c>
      <c r="DU89" s="55">
        <f t="shared" si="55"/>
        <v>1.0258064516129033</v>
      </c>
      <c r="DV89" s="56">
        <f t="shared" si="56"/>
        <v>1.2482168330955779E-3</v>
      </c>
      <c r="DW89" s="55">
        <f t="shared" si="61"/>
        <v>0</v>
      </c>
      <c r="DX89" s="55">
        <f t="shared" si="62"/>
        <v>0</v>
      </c>
      <c r="DY89" s="55">
        <f t="shared" si="63"/>
        <v>3.2407032326014742E-4</v>
      </c>
      <c r="DZ89" s="58">
        <f t="shared" si="42"/>
        <v>2.8182748694604368E-3</v>
      </c>
      <c r="EA89" s="56">
        <f t="shared" si="43"/>
        <v>2.3634644509507204E-3</v>
      </c>
      <c r="EB89" s="56">
        <f t="shared" si="57"/>
        <v>0.14765473216763808</v>
      </c>
      <c r="EC89" s="59">
        <f t="shared" si="58"/>
        <v>2.8610137676826548E-3</v>
      </c>
      <c r="ED89" s="59">
        <f t="shared" si="59"/>
        <v>1.0401362359030255E-3</v>
      </c>
      <c r="EE89" s="60">
        <f t="shared" si="60"/>
        <v>1.3448466485543014</v>
      </c>
      <c r="EF89" s="60" t="str">
        <f t="shared" si="64"/>
        <v/>
      </c>
    </row>
    <row r="90" spans="1:136" ht="14" customHeight="1" x14ac:dyDescent="0.2">
      <c r="A90" s="38" t="s">
        <v>282</v>
      </c>
      <c r="B90" s="39" t="s">
        <v>128</v>
      </c>
      <c r="C90" s="40"/>
      <c r="D90" s="40"/>
      <c r="E90" s="40"/>
      <c r="F90" s="40"/>
      <c r="G90" s="40"/>
      <c r="H90" s="40"/>
      <c r="I90" s="40"/>
      <c r="J90" s="78" t="s">
        <v>134</v>
      </c>
      <c r="K90" s="41" t="s">
        <v>135</v>
      </c>
      <c r="L90" s="42" t="s">
        <v>154</v>
      </c>
      <c r="M90" s="43"/>
      <c r="N90" s="43"/>
      <c r="O90" s="42" t="s">
        <v>277</v>
      </c>
      <c r="P90" s="42" t="s">
        <v>285</v>
      </c>
      <c r="Q90" s="44">
        <v>43.96</v>
      </c>
      <c r="R90" s="44">
        <v>0.05</v>
      </c>
      <c r="S90" s="44">
        <v>1.63</v>
      </c>
      <c r="T90" s="44"/>
      <c r="U90" s="44"/>
      <c r="V90" s="44">
        <v>8.9700000000000006</v>
      </c>
      <c r="W90" s="44">
        <f t="shared" si="70"/>
        <v>8.0712060000000001</v>
      </c>
      <c r="X90" s="44">
        <v>0.123</v>
      </c>
      <c r="Y90" s="44">
        <v>41.34</v>
      </c>
      <c r="Z90" s="44">
        <v>7.0000000000000007E-2</v>
      </c>
      <c r="AA90" s="44"/>
      <c r="AB90" s="45" t="s">
        <v>132</v>
      </c>
      <c r="AC90" s="44">
        <v>2.3E-2</v>
      </c>
      <c r="AD90" s="46">
        <f t="shared" si="65"/>
        <v>0.21049695000000002</v>
      </c>
      <c r="AE90" s="46">
        <f t="shared" si="66"/>
        <v>0.17961148095000001</v>
      </c>
      <c r="AF90" s="44">
        <v>2.66</v>
      </c>
      <c r="AG90" s="44"/>
      <c r="AH90" s="47"/>
      <c r="AI90" s="48">
        <f t="shared" si="46"/>
        <v>0.94040036396724302</v>
      </c>
      <c r="AJ90" s="49"/>
      <c r="AK90" s="44"/>
      <c r="AL90" s="50">
        <v>1654.2</v>
      </c>
      <c r="AM90" s="50">
        <v>1228.953</v>
      </c>
      <c r="AN90" s="50">
        <v>9.7655999999999992</v>
      </c>
      <c r="AO90" s="50">
        <v>60.35</v>
      </c>
      <c r="AP90" s="50"/>
      <c r="AQ90" s="50"/>
      <c r="AR90" s="50"/>
      <c r="AS90" s="50"/>
      <c r="AT90" s="50">
        <v>170.67</v>
      </c>
      <c r="AU90" s="50"/>
      <c r="AV90" s="50"/>
      <c r="AW90" s="50"/>
      <c r="AX90" s="50"/>
      <c r="AY90" s="50"/>
      <c r="AZ90" s="50"/>
      <c r="BA90" s="50"/>
      <c r="BB90" s="50"/>
      <c r="BC90" s="50"/>
      <c r="BD90" s="50"/>
      <c r="BE90" s="50"/>
      <c r="BF90" s="51"/>
      <c r="BG90" s="26"/>
      <c r="BH90" s="26"/>
      <c r="BI90" s="26"/>
      <c r="BJ90" s="26"/>
      <c r="BK90" s="26">
        <v>1.9798100000000001</v>
      </c>
      <c r="BL90" s="26">
        <v>0.104447108571429</v>
      </c>
      <c r="BM90" s="26"/>
      <c r="BN90" s="26"/>
      <c r="BO90" s="26"/>
      <c r="BP90" s="26"/>
      <c r="BQ90" s="27"/>
      <c r="BR90" s="27"/>
      <c r="BS90" s="27"/>
      <c r="BT90" s="26">
        <v>0.57806804000000001</v>
      </c>
      <c r="BU90" s="26"/>
      <c r="BV90" s="26"/>
      <c r="BW90" s="26">
        <v>0.11202205</v>
      </c>
      <c r="BX90" s="26">
        <v>6.0869759999999999</v>
      </c>
      <c r="BY90" s="26">
        <v>0.67569317717810695</v>
      </c>
      <c r="BZ90" s="26">
        <v>0.26422250000000003</v>
      </c>
      <c r="CA90" s="26">
        <v>0.99864532536108397</v>
      </c>
      <c r="CB90" s="26">
        <v>1.00784200125513E-2</v>
      </c>
      <c r="CC90" s="26">
        <v>4.6616413953166999E-2</v>
      </c>
      <c r="CD90" s="26">
        <v>9.4909598571428597E-2</v>
      </c>
      <c r="CE90" s="26">
        <v>2.8292953333333301E-2</v>
      </c>
      <c r="CF90" s="26">
        <v>5.4893778571428603E-2</v>
      </c>
      <c r="CG90" s="26">
        <v>0.13246524285714301</v>
      </c>
      <c r="CH90" s="26">
        <v>1.64378485714286E-2</v>
      </c>
      <c r="CI90" s="26">
        <v>7.3888723333333295E-2</v>
      </c>
      <c r="CJ90" s="26">
        <v>2.0382458333333301E-2</v>
      </c>
      <c r="CK90" s="26">
        <v>5.5683261816681E-3</v>
      </c>
      <c r="CL90" s="26">
        <v>2.88751709598862E-2</v>
      </c>
      <c r="CM90" s="26">
        <v>6.4971760254270003E-3</v>
      </c>
      <c r="CN90" s="26">
        <v>6.6958609382028494E-2</v>
      </c>
      <c r="CO90" s="26">
        <v>2.3074932623587101E-2</v>
      </c>
      <c r="CP90" s="26">
        <v>0.128649715753932</v>
      </c>
      <c r="CQ90" s="26">
        <v>3.2915023625873799E-2</v>
      </c>
      <c r="CR90" s="26">
        <v>0.28924145523575401</v>
      </c>
      <c r="CS90" s="28">
        <v>5.30988034037757E-2</v>
      </c>
      <c r="CT90" s="29">
        <f t="shared" si="47"/>
        <v>0.70171011804070105</v>
      </c>
      <c r="CU90" s="30">
        <f t="shared" si="48"/>
        <v>0.12705790019090926</v>
      </c>
      <c r="CV90" s="52"/>
      <c r="CW90" s="113">
        <v>3.4129999999999998</v>
      </c>
      <c r="CX90" s="50">
        <v>-75.998249999999999</v>
      </c>
      <c r="CY90" s="114">
        <v>7.2</v>
      </c>
      <c r="CZ90" s="114"/>
      <c r="DA90" s="115"/>
      <c r="DB90" s="115">
        <v>0.126</v>
      </c>
      <c r="DC90" s="106">
        <f t="shared" si="68"/>
        <v>3.436363636363636E-2</v>
      </c>
      <c r="DD90" s="107">
        <f t="shared" si="69"/>
        <v>343.63636363636363</v>
      </c>
      <c r="DE90" s="50">
        <v>32.064199733712996</v>
      </c>
      <c r="DF90" s="50">
        <v>407.21533661800999</v>
      </c>
      <c r="DG90" s="50">
        <v>227.655818109297</v>
      </c>
      <c r="DH90" s="50"/>
      <c r="DI90" s="50">
        <f>DE90+DF90+DG90</f>
        <v>666.93535446101998</v>
      </c>
      <c r="DJ90" s="44"/>
      <c r="DK90" s="53"/>
      <c r="DL90" s="44"/>
      <c r="DM90" s="53"/>
      <c r="DN90" s="55">
        <f t="shared" si="49"/>
        <v>0.73169107856191751</v>
      </c>
      <c r="DO90" s="55">
        <f t="shared" si="67"/>
        <v>6.2593890836254386E-4</v>
      </c>
      <c r="DP90" s="55">
        <f t="shared" si="50"/>
        <v>3.1973322871714401E-2</v>
      </c>
      <c r="DQ90" s="55">
        <f t="shared" si="51"/>
        <v>0</v>
      </c>
      <c r="DR90" s="55">
        <f t="shared" si="52"/>
        <v>0</v>
      </c>
      <c r="DS90" s="55">
        <f t="shared" si="53"/>
        <v>0.11233411273486431</v>
      </c>
      <c r="DT90" s="55">
        <f t="shared" si="54"/>
        <v>1.7338595996616859E-3</v>
      </c>
      <c r="DU90" s="55">
        <f t="shared" si="55"/>
        <v>1.0258064516129033</v>
      </c>
      <c r="DV90" s="56">
        <f t="shared" si="56"/>
        <v>1.2482168330955779E-3</v>
      </c>
      <c r="DW90" s="55">
        <f t="shared" si="61"/>
        <v>0</v>
      </c>
      <c r="DX90" s="55">
        <f t="shared" si="62"/>
        <v>0</v>
      </c>
      <c r="DY90" s="55">
        <f t="shared" si="63"/>
        <v>3.2407032326014742E-4</v>
      </c>
      <c r="DZ90" s="58">
        <f t="shared" si="42"/>
        <v>2.8182748694604368E-3</v>
      </c>
      <c r="EA90" s="56">
        <f t="shared" si="43"/>
        <v>2.3634644509507204E-3</v>
      </c>
      <c r="EB90" s="56">
        <f t="shared" si="57"/>
        <v>0.14765473216763808</v>
      </c>
      <c r="EC90" s="59">
        <f t="shared" si="58"/>
        <v>2.8610137676826548E-3</v>
      </c>
      <c r="ED90" s="59">
        <f t="shared" si="59"/>
        <v>1.0401362359030255E-3</v>
      </c>
      <c r="EE90" s="60">
        <f t="shared" si="60"/>
        <v>1.3448466485543014</v>
      </c>
      <c r="EF90" s="60" t="str">
        <f t="shared" si="64"/>
        <v/>
      </c>
    </row>
    <row r="91" spans="1:136" ht="14" customHeight="1" x14ac:dyDescent="0.2">
      <c r="A91" s="38" t="s">
        <v>282</v>
      </c>
      <c r="B91" s="39" t="s">
        <v>128</v>
      </c>
      <c r="C91" s="40"/>
      <c r="D91" s="40"/>
      <c r="E91" s="40"/>
      <c r="F91" s="40"/>
      <c r="G91" s="40"/>
      <c r="H91" s="40"/>
      <c r="I91" s="40"/>
      <c r="J91" s="78" t="s">
        <v>134</v>
      </c>
      <c r="K91" s="41" t="s">
        <v>135</v>
      </c>
      <c r="L91" s="42" t="s">
        <v>154</v>
      </c>
      <c r="M91" s="43"/>
      <c r="N91" s="43"/>
      <c r="O91" s="42" t="s">
        <v>277</v>
      </c>
      <c r="P91" s="42" t="s">
        <v>671</v>
      </c>
      <c r="Q91" s="44">
        <v>43.96</v>
      </c>
      <c r="R91" s="44">
        <v>0.05</v>
      </c>
      <c r="S91" s="44">
        <v>1.63</v>
      </c>
      <c r="T91" s="44">
        <v>6.18</v>
      </c>
      <c r="U91" s="44">
        <v>1.41180706823739</v>
      </c>
      <c r="V91" s="44">
        <v>8.2799999999999994</v>
      </c>
      <c r="W91" s="44">
        <f t="shared" si="70"/>
        <v>7.4503439999999994</v>
      </c>
      <c r="X91" s="44">
        <v>0.123</v>
      </c>
      <c r="Y91" s="44">
        <v>41.34</v>
      </c>
      <c r="Z91" s="44">
        <v>7.0000000000000007E-2</v>
      </c>
      <c r="AA91" s="44"/>
      <c r="AB91" s="45" t="s">
        <v>132</v>
      </c>
      <c r="AC91" s="44">
        <v>2.3E-2</v>
      </c>
      <c r="AD91" s="46">
        <f t="shared" si="65"/>
        <v>0.21049695000000002</v>
      </c>
      <c r="AE91" s="46">
        <f t="shared" si="66"/>
        <v>0.17961148095000001</v>
      </c>
      <c r="AF91" s="44">
        <v>2.66</v>
      </c>
      <c r="AG91" s="44">
        <f>Q91+R91+S91+T91+U91+X91+Y91+Z91+AD91+AE91</f>
        <v>95.154915499187396</v>
      </c>
      <c r="AH91" s="47">
        <f>U91*100/AG91</f>
        <v>1.4836932604384967</v>
      </c>
      <c r="AI91" s="48">
        <f t="shared" si="46"/>
        <v>0.94040036396724302</v>
      </c>
      <c r="AJ91" s="49">
        <f>T91*100/AG91</f>
        <v>6.494672364091139</v>
      </c>
      <c r="AK91" s="44">
        <f>Y91*100/AG91</f>
        <v>43.444944260764998</v>
      </c>
      <c r="AL91" s="50">
        <v>1654.2</v>
      </c>
      <c r="AM91" s="50">
        <v>1228.953</v>
      </c>
      <c r="AN91" s="50">
        <v>9.7655999999999992</v>
      </c>
      <c r="AO91" s="50">
        <v>60.35</v>
      </c>
      <c r="AP91" s="50"/>
      <c r="AQ91" s="50"/>
      <c r="AR91" s="50"/>
      <c r="AS91" s="50"/>
      <c r="AT91" s="50">
        <v>170.67</v>
      </c>
      <c r="AU91" s="50"/>
      <c r="AV91" s="50"/>
      <c r="AW91" s="50"/>
      <c r="AX91" s="50"/>
      <c r="AY91" s="50"/>
      <c r="AZ91" s="50"/>
      <c r="BA91" s="50"/>
      <c r="BB91" s="50"/>
      <c r="BC91" s="50"/>
      <c r="BD91" s="50"/>
      <c r="BE91" s="50"/>
      <c r="BF91" s="51"/>
      <c r="BG91" s="26"/>
      <c r="BH91" s="26"/>
      <c r="BI91" s="26"/>
      <c r="BJ91" s="26"/>
      <c r="BK91" s="26">
        <v>1.9798100000000001</v>
      </c>
      <c r="BL91" s="26">
        <v>0.104447108571429</v>
      </c>
      <c r="BM91" s="26"/>
      <c r="BN91" s="26"/>
      <c r="BO91" s="26"/>
      <c r="BP91" s="26"/>
      <c r="BQ91" s="27"/>
      <c r="BR91" s="27"/>
      <c r="BS91" s="27"/>
      <c r="BT91" s="26">
        <v>0.57806804000000001</v>
      </c>
      <c r="BU91" s="26"/>
      <c r="BV91" s="26"/>
      <c r="BW91" s="26">
        <v>0.11202205</v>
      </c>
      <c r="BX91" s="26">
        <v>6.0869759999999999</v>
      </c>
      <c r="BY91" s="26">
        <v>0.67569317717810695</v>
      </c>
      <c r="BZ91" s="26">
        <v>0.26422250000000003</v>
      </c>
      <c r="CA91" s="26">
        <v>0.99864532536108397</v>
      </c>
      <c r="CB91" s="26">
        <v>1.00784200125513E-2</v>
      </c>
      <c r="CC91" s="26">
        <v>4.6616413953166999E-2</v>
      </c>
      <c r="CD91" s="26">
        <v>9.4909598571428597E-2</v>
      </c>
      <c r="CE91" s="26">
        <v>2.8292953333333301E-2</v>
      </c>
      <c r="CF91" s="26">
        <v>5.4893778571428603E-2</v>
      </c>
      <c r="CG91" s="26">
        <v>0.13246524285714301</v>
      </c>
      <c r="CH91" s="26">
        <v>1.64378485714286E-2</v>
      </c>
      <c r="CI91" s="26">
        <v>7.3888723333333295E-2</v>
      </c>
      <c r="CJ91" s="26">
        <v>2.0382458333333301E-2</v>
      </c>
      <c r="CK91" s="26">
        <v>5.5683261816681E-3</v>
      </c>
      <c r="CL91" s="26">
        <v>2.88751709598862E-2</v>
      </c>
      <c r="CM91" s="26">
        <v>6.4971760254270003E-3</v>
      </c>
      <c r="CN91" s="26">
        <v>6.6958609382028494E-2</v>
      </c>
      <c r="CO91" s="26">
        <v>2.3074932623587101E-2</v>
      </c>
      <c r="CP91" s="26">
        <v>0.128649715753932</v>
      </c>
      <c r="CQ91" s="26">
        <v>3.2915023625873799E-2</v>
      </c>
      <c r="CR91" s="26">
        <v>0.28924145523575401</v>
      </c>
      <c r="CS91" s="28">
        <v>5.30988034037757E-2</v>
      </c>
      <c r="CT91" s="29">
        <f t="shared" si="47"/>
        <v>0.70171011804070105</v>
      </c>
      <c r="CU91" s="30">
        <f t="shared" si="48"/>
        <v>0.12705790019090926</v>
      </c>
      <c r="CV91" s="52"/>
      <c r="CW91" s="113">
        <v>3.4129999999999998</v>
      </c>
      <c r="CX91" s="50">
        <v>-75.998249999999999</v>
      </c>
      <c r="CY91" s="114">
        <v>7.2</v>
      </c>
      <c r="CZ91" s="114"/>
      <c r="DA91" s="115"/>
      <c r="DB91" s="115">
        <v>0.13800000000000001</v>
      </c>
      <c r="DC91" s="106">
        <f t="shared" si="68"/>
        <v>3.7636363636363634E-2</v>
      </c>
      <c r="DD91" s="107">
        <f t="shared" si="69"/>
        <v>376.36363636363632</v>
      </c>
      <c r="DE91" s="50"/>
      <c r="DF91" s="50"/>
      <c r="DG91" s="50"/>
      <c r="DH91" s="50"/>
      <c r="DI91" s="50">
        <v>1000</v>
      </c>
      <c r="DJ91" s="44"/>
      <c r="DK91" s="53"/>
      <c r="DL91" s="44"/>
      <c r="DM91" s="53"/>
      <c r="DN91" s="55">
        <f t="shared" si="49"/>
        <v>0.73169107856191751</v>
      </c>
      <c r="DO91" s="55">
        <f t="shared" si="67"/>
        <v>6.2593890836254386E-4</v>
      </c>
      <c r="DP91" s="55">
        <f t="shared" si="50"/>
        <v>3.1973322871714401E-2</v>
      </c>
      <c r="DQ91" s="55">
        <f t="shared" si="51"/>
        <v>8.6012526096033409E-2</v>
      </c>
      <c r="DR91" s="55">
        <f t="shared" si="52"/>
        <v>1.7681846931396957E-2</v>
      </c>
      <c r="DS91" s="55">
        <f t="shared" si="53"/>
        <v>0.10369302713987474</v>
      </c>
      <c r="DT91" s="55">
        <f t="shared" si="54"/>
        <v>1.7338595996616859E-3</v>
      </c>
      <c r="DU91" s="55">
        <f t="shared" si="55"/>
        <v>1.0258064516129033</v>
      </c>
      <c r="DV91" s="56">
        <f t="shared" si="56"/>
        <v>1.2482168330955779E-3</v>
      </c>
      <c r="DW91" s="55">
        <f t="shared" si="61"/>
        <v>0</v>
      </c>
      <c r="DX91" s="55">
        <f t="shared" si="62"/>
        <v>0</v>
      </c>
      <c r="DY91" s="55">
        <f t="shared" si="63"/>
        <v>3.2407032326014742E-4</v>
      </c>
      <c r="DZ91" s="58">
        <f t="shared" si="42"/>
        <v>2.8182748694604368E-3</v>
      </c>
      <c r="EA91" s="56">
        <f t="shared" si="43"/>
        <v>2.3634644509507204E-3</v>
      </c>
      <c r="EB91" s="56">
        <f t="shared" si="57"/>
        <v>0.14765473216763808</v>
      </c>
      <c r="EC91" s="59">
        <f t="shared" si="58"/>
        <v>3.1334912693667168E-3</v>
      </c>
      <c r="ED91" s="59">
        <f t="shared" si="59"/>
        <v>1.5595757953836555E-3</v>
      </c>
      <c r="EE91" s="60">
        <f t="shared" si="60"/>
        <v>1.4008673347430693</v>
      </c>
      <c r="EF91" s="60">
        <f t="shared" si="64"/>
        <v>0.17052107956637591</v>
      </c>
    </row>
    <row r="92" spans="1:136" ht="14" customHeight="1" x14ac:dyDescent="0.2">
      <c r="A92" s="38" t="s">
        <v>282</v>
      </c>
      <c r="B92" s="39" t="s">
        <v>128</v>
      </c>
      <c r="C92" s="40"/>
      <c r="D92" s="40"/>
      <c r="E92" s="40"/>
      <c r="F92" s="40"/>
      <c r="G92" s="40"/>
      <c r="H92" s="40"/>
      <c r="I92" s="40"/>
      <c r="J92" s="78" t="s">
        <v>134</v>
      </c>
      <c r="K92" s="41" t="s">
        <v>135</v>
      </c>
      <c r="L92" s="42" t="s">
        <v>154</v>
      </c>
      <c r="M92" s="43"/>
      <c r="N92" s="43"/>
      <c r="O92" s="42" t="s">
        <v>277</v>
      </c>
      <c r="P92" s="42" t="s">
        <v>280</v>
      </c>
      <c r="Q92" s="44">
        <v>43.96</v>
      </c>
      <c r="R92" s="44">
        <v>0.05</v>
      </c>
      <c r="S92" s="44">
        <v>1.63</v>
      </c>
      <c r="T92" s="44"/>
      <c r="U92" s="44"/>
      <c r="V92" s="44">
        <v>8.9700000000000006</v>
      </c>
      <c r="W92" s="44">
        <f t="shared" si="70"/>
        <v>8.0712060000000001</v>
      </c>
      <c r="X92" s="44">
        <v>0.123</v>
      </c>
      <c r="Y92" s="44">
        <v>41.34</v>
      </c>
      <c r="Z92" s="44">
        <v>7.0000000000000007E-2</v>
      </c>
      <c r="AA92" s="44"/>
      <c r="AB92" s="45" t="s">
        <v>132</v>
      </c>
      <c r="AC92" s="44">
        <v>2.3E-2</v>
      </c>
      <c r="AD92" s="46">
        <f t="shared" si="65"/>
        <v>0.21049695000000002</v>
      </c>
      <c r="AE92" s="46">
        <f t="shared" si="66"/>
        <v>0.17961148095000001</v>
      </c>
      <c r="AF92" s="44">
        <v>2.66</v>
      </c>
      <c r="AG92" s="44"/>
      <c r="AH92" s="47"/>
      <c r="AI92" s="48">
        <f t="shared" si="46"/>
        <v>0.94040036396724302</v>
      </c>
      <c r="AJ92" s="49"/>
      <c r="AK92" s="44"/>
      <c r="AL92" s="50">
        <v>1654.2</v>
      </c>
      <c r="AM92" s="50">
        <v>1228.953</v>
      </c>
      <c r="AN92" s="50">
        <v>9.7655999999999992</v>
      </c>
      <c r="AO92" s="50">
        <v>60.35</v>
      </c>
      <c r="AP92" s="50"/>
      <c r="AQ92" s="50"/>
      <c r="AR92" s="50"/>
      <c r="AS92" s="50"/>
      <c r="AT92" s="50">
        <v>170.67</v>
      </c>
      <c r="AU92" s="50"/>
      <c r="AV92" s="50"/>
      <c r="AW92" s="50"/>
      <c r="AX92" s="50"/>
      <c r="AY92" s="50"/>
      <c r="AZ92" s="50"/>
      <c r="BA92" s="50"/>
      <c r="BB92" s="50"/>
      <c r="BC92" s="50"/>
      <c r="BD92" s="50"/>
      <c r="BE92" s="50"/>
      <c r="BF92" s="51"/>
      <c r="BG92" s="26"/>
      <c r="BH92" s="26"/>
      <c r="BI92" s="26"/>
      <c r="BJ92" s="26"/>
      <c r="BK92" s="26">
        <v>1.9798100000000001</v>
      </c>
      <c r="BL92" s="26">
        <v>0.104447108571429</v>
      </c>
      <c r="BM92" s="26"/>
      <c r="BN92" s="26"/>
      <c r="BO92" s="26"/>
      <c r="BP92" s="26"/>
      <c r="BQ92" s="27"/>
      <c r="BR92" s="27"/>
      <c r="BS92" s="27"/>
      <c r="BT92" s="26">
        <v>0.57806804000000001</v>
      </c>
      <c r="BU92" s="26"/>
      <c r="BV92" s="26"/>
      <c r="BW92" s="26">
        <v>0.11202205</v>
      </c>
      <c r="BX92" s="26">
        <v>6.0869759999999999</v>
      </c>
      <c r="BY92" s="26">
        <v>0.67569317717810695</v>
      </c>
      <c r="BZ92" s="26">
        <v>0.26422250000000003</v>
      </c>
      <c r="CA92" s="26">
        <v>0.99864532536108397</v>
      </c>
      <c r="CB92" s="26">
        <v>1.00784200125513E-2</v>
      </c>
      <c r="CC92" s="26">
        <v>4.6616413953166999E-2</v>
      </c>
      <c r="CD92" s="26">
        <v>9.4909598571428597E-2</v>
      </c>
      <c r="CE92" s="26">
        <v>2.8292953333333301E-2</v>
      </c>
      <c r="CF92" s="26">
        <v>5.4893778571428603E-2</v>
      </c>
      <c r="CG92" s="26">
        <v>0.13246524285714301</v>
      </c>
      <c r="CH92" s="26">
        <v>1.64378485714286E-2</v>
      </c>
      <c r="CI92" s="26">
        <v>7.3888723333333295E-2</v>
      </c>
      <c r="CJ92" s="26">
        <v>2.0382458333333301E-2</v>
      </c>
      <c r="CK92" s="26">
        <v>5.5683261816681E-3</v>
      </c>
      <c r="CL92" s="26">
        <v>2.88751709598862E-2</v>
      </c>
      <c r="CM92" s="26">
        <v>6.4971760254270003E-3</v>
      </c>
      <c r="CN92" s="26">
        <v>6.6958609382028494E-2</v>
      </c>
      <c r="CO92" s="26">
        <v>2.3074932623587101E-2</v>
      </c>
      <c r="CP92" s="26">
        <v>0.128649715753932</v>
      </c>
      <c r="CQ92" s="26">
        <v>3.2915023625873799E-2</v>
      </c>
      <c r="CR92" s="26">
        <v>0.28924145523575401</v>
      </c>
      <c r="CS92" s="28">
        <v>5.30988034037757E-2</v>
      </c>
      <c r="CT92" s="29">
        <f t="shared" si="47"/>
        <v>0.70171011804070105</v>
      </c>
      <c r="CU92" s="30">
        <f t="shared" si="48"/>
        <v>0.12705790019090926</v>
      </c>
      <c r="CV92" s="52"/>
      <c r="CW92" s="113">
        <v>3.4129999999999998</v>
      </c>
      <c r="CX92" s="50">
        <v>-75.998249999999999</v>
      </c>
      <c r="CY92" s="114">
        <v>7.2</v>
      </c>
      <c r="CZ92" s="114"/>
      <c r="DA92" s="115"/>
      <c r="DB92" s="115">
        <v>0.126</v>
      </c>
      <c r="DC92" s="106">
        <f t="shared" si="68"/>
        <v>3.436363636363636E-2</v>
      </c>
      <c r="DD92" s="107">
        <f t="shared" si="69"/>
        <v>343.63636363636363</v>
      </c>
      <c r="DE92" s="50">
        <v>32.064199733712996</v>
      </c>
      <c r="DF92" s="50">
        <v>407.21533661800999</v>
      </c>
      <c r="DG92" s="50">
        <v>227.655818109297</v>
      </c>
      <c r="DH92" s="50"/>
      <c r="DI92" s="50">
        <f>DE92+DF92+DG92</f>
        <v>666.93535446101998</v>
      </c>
      <c r="DJ92" s="44"/>
      <c r="DK92" s="53"/>
      <c r="DL92" s="44"/>
      <c r="DM92" s="53"/>
      <c r="DN92" s="55">
        <f t="shared" si="49"/>
        <v>0.73169107856191751</v>
      </c>
      <c r="DO92" s="55">
        <f t="shared" si="67"/>
        <v>6.2593890836254386E-4</v>
      </c>
      <c r="DP92" s="55">
        <f t="shared" si="50"/>
        <v>3.1973322871714401E-2</v>
      </c>
      <c r="DQ92" s="55">
        <f t="shared" si="51"/>
        <v>0</v>
      </c>
      <c r="DR92" s="55">
        <f t="shared" si="52"/>
        <v>0</v>
      </c>
      <c r="DS92" s="55">
        <f t="shared" si="53"/>
        <v>0.11233411273486431</v>
      </c>
      <c r="DT92" s="55">
        <f t="shared" si="54"/>
        <v>1.7338595996616859E-3</v>
      </c>
      <c r="DU92" s="55">
        <f t="shared" si="55"/>
        <v>1.0258064516129033</v>
      </c>
      <c r="DV92" s="56">
        <f t="shared" si="56"/>
        <v>1.2482168330955779E-3</v>
      </c>
      <c r="DW92" s="55">
        <f t="shared" si="61"/>
        <v>0</v>
      </c>
      <c r="DX92" s="55">
        <f t="shared" si="62"/>
        <v>0</v>
      </c>
      <c r="DY92" s="55">
        <f t="shared" si="63"/>
        <v>3.2407032326014742E-4</v>
      </c>
      <c r="DZ92" s="58">
        <f t="shared" si="42"/>
        <v>2.8182748694604368E-3</v>
      </c>
      <c r="EA92" s="56">
        <f t="shared" si="43"/>
        <v>2.3634644509507204E-3</v>
      </c>
      <c r="EB92" s="56">
        <f t="shared" si="57"/>
        <v>0.14765473216763808</v>
      </c>
      <c r="EC92" s="59">
        <f t="shared" si="58"/>
        <v>2.8610137676826548E-3</v>
      </c>
      <c r="ED92" s="59">
        <f t="shared" si="59"/>
        <v>1.0401362359030255E-3</v>
      </c>
      <c r="EE92" s="60">
        <f t="shared" si="60"/>
        <v>1.3448466485543014</v>
      </c>
      <c r="EF92" s="60" t="str">
        <f t="shared" si="64"/>
        <v/>
      </c>
    </row>
    <row r="93" spans="1:136" ht="14.5" customHeight="1" x14ac:dyDescent="0.2">
      <c r="A93" s="125" t="s">
        <v>286</v>
      </c>
      <c r="B93" s="39" t="s">
        <v>128</v>
      </c>
      <c r="C93" s="40"/>
      <c r="D93" s="40"/>
      <c r="E93" s="40"/>
      <c r="F93" s="40"/>
      <c r="G93" s="40"/>
      <c r="H93" s="40"/>
      <c r="I93" s="40"/>
      <c r="J93" s="78" t="s">
        <v>134</v>
      </c>
      <c r="K93" s="41" t="s">
        <v>135</v>
      </c>
      <c r="L93" s="42" t="s">
        <v>154</v>
      </c>
      <c r="M93" s="43"/>
      <c r="N93" s="43"/>
      <c r="O93" s="42" t="s">
        <v>287</v>
      </c>
      <c r="P93" s="42" t="s">
        <v>671</v>
      </c>
      <c r="Q93" s="44">
        <v>45.58</v>
      </c>
      <c r="R93" s="44">
        <v>7.0000000000000007E-2</v>
      </c>
      <c r="S93" s="44">
        <v>2.65</v>
      </c>
      <c r="T93" s="44">
        <v>5.26</v>
      </c>
      <c r="U93" s="44">
        <v>2.02425650144477</v>
      </c>
      <c r="V93" s="44">
        <v>7.87</v>
      </c>
      <c r="W93" s="44">
        <f t="shared" si="70"/>
        <v>7.0814260000000004</v>
      </c>
      <c r="X93" s="44">
        <v>0.114</v>
      </c>
      <c r="Y93" s="44">
        <v>40.07</v>
      </c>
      <c r="Z93" s="44">
        <v>0.09</v>
      </c>
      <c r="AA93" s="44"/>
      <c r="AB93" s="44">
        <v>0</v>
      </c>
      <c r="AC93" s="44">
        <v>5.3999999999999999E-2</v>
      </c>
      <c r="AD93" s="46">
        <f t="shared" si="65"/>
        <v>0.22501617499999998</v>
      </c>
      <c r="AE93" s="46">
        <f t="shared" si="66"/>
        <v>0.2226080802</v>
      </c>
      <c r="AF93" s="44">
        <v>3.7</v>
      </c>
      <c r="AG93" s="44">
        <f>Q93+R93+S93+T93+U93+X93+Y93+Z93+AD93+AE93</f>
        <v>96.305880756644768</v>
      </c>
      <c r="AH93" s="47">
        <f>U93*100/AG93</f>
        <v>2.10190331633004</v>
      </c>
      <c r="AI93" s="48">
        <f t="shared" si="46"/>
        <v>0.87911364633611233</v>
      </c>
      <c r="AJ93" s="49">
        <f>T93*100/AG93</f>
        <v>5.4617640778256193</v>
      </c>
      <c r="AK93" s="44">
        <f>Y93*100/AG93</f>
        <v>41.607012661306577</v>
      </c>
      <c r="AL93" s="50">
        <v>1768.3</v>
      </c>
      <c r="AM93" s="50">
        <v>1523.1479999999999</v>
      </c>
      <c r="AN93" s="50">
        <v>19.545999999999999</v>
      </c>
      <c r="AO93" s="50">
        <v>68.308000000000007</v>
      </c>
      <c r="AP93" s="50"/>
      <c r="AQ93" s="50"/>
      <c r="AR93" s="50"/>
      <c r="AS93" s="50"/>
      <c r="AT93" s="50">
        <v>378.34</v>
      </c>
      <c r="AU93" s="50"/>
      <c r="AV93" s="50"/>
      <c r="AW93" s="50"/>
      <c r="AX93" s="50"/>
      <c r="AY93" s="50"/>
      <c r="AZ93" s="50"/>
      <c r="BA93" s="50"/>
      <c r="BB93" s="50"/>
      <c r="BC93" s="50"/>
      <c r="BD93" s="50"/>
      <c r="BE93" s="50"/>
      <c r="BF93" s="51"/>
      <c r="BG93" s="126"/>
      <c r="BH93" s="126"/>
      <c r="BI93" s="126"/>
      <c r="BJ93" s="126"/>
      <c r="BK93" s="126">
        <v>2.10161</v>
      </c>
      <c r="BL93" s="126">
        <v>0.141057108571429</v>
      </c>
      <c r="BM93" s="126"/>
      <c r="BN93" s="126"/>
      <c r="BO93" s="126"/>
      <c r="BP93" s="126"/>
      <c r="BQ93" s="127"/>
      <c r="BR93" s="127"/>
      <c r="BS93" s="127"/>
      <c r="BT93" s="126">
        <v>0.64317804000000001</v>
      </c>
      <c r="BU93" s="126"/>
      <c r="BV93" s="126"/>
      <c r="BW93" s="126">
        <v>0.22480205</v>
      </c>
      <c r="BX93" s="126">
        <v>7.8638760000000003</v>
      </c>
      <c r="BY93" s="126">
        <v>0.56542051513553404</v>
      </c>
      <c r="BZ93" s="126">
        <v>0.54525250000000003</v>
      </c>
      <c r="CA93" s="126">
        <v>2.7580195985751002</v>
      </c>
      <c r="CB93" s="126">
        <v>2.1253613286129399E-2</v>
      </c>
      <c r="CC93" s="126">
        <v>0.18301430476660499</v>
      </c>
      <c r="CD93" s="126">
        <v>4.9838598571428597E-2</v>
      </c>
      <c r="CE93" s="126">
        <v>2.6666953333333299E-2</v>
      </c>
      <c r="CF93" s="126">
        <v>7.8860778571428605E-2</v>
      </c>
      <c r="CG93" s="126">
        <v>0.175225242857143</v>
      </c>
      <c r="CH93" s="126">
        <v>2.0953848571428599E-2</v>
      </c>
      <c r="CI93" s="126">
        <v>9.0521723333333304E-2</v>
      </c>
      <c r="CJ93" s="126">
        <v>2.4209458333333302E-2</v>
      </c>
      <c r="CK93" s="126">
        <v>7.9383581757009204E-3</v>
      </c>
      <c r="CL93" s="126">
        <v>3.0875865186734901E-2</v>
      </c>
      <c r="CM93" s="126">
        <v>6.4869651044544103E-3</v>
      </c>
      <c r="CN93" s="126">
        <v>6.2089698812688797E-2</v>
      </c>
      <c r="CO93" s="126">
        <v>2.03166451066609E-2</v>
      </c>
      <c r="CP93" s="126">
        <v>0.10215293773658</v>
      </c>
      <c r="CQ93" s="126">
        <v>2.81111354638971E-2</v>
      </c>
      <c r="CR93" s="126">
        <v>0.28101251254958698</v>
      </c>
      <c r="CS93" s="128">
        <v>5.9408875924154399E-2</v>
      </c>
      <c r="CT93" s="129">
        <f t="shared" si="47"/>
        <v>0.88767138643945986</v>
      </c>
      <c r="CU93" s="130">
        <f t="shared" si="48"/>
        <v>0.16314471407287154</v>
      </c>
      <c r="CV93" s="52"/>
      <c r="CW93" s="113">
        <v>4.3769999999999998</v>
      </c>
      <c r="CX93" s="50">
        <v>-67.338999999999999</v>
      </c>
      <c r="CY93" s="114">
        <v>8.6999999999999993</v>
      </c>
      <c r="CZ93" s="114"/>
      <c r="DA93" s="115"/>
      <c r="DB93" s="115">
        <v>0.126</v>
      </c>
      <c r="DC93" s="106">
        <f t="shared" si="68"/>
        <v>3.436363636363636E-2</v>
      </c>
      <c r="DD93" s="107">
        <f t="shared" si="69"/>
        <v>343.63636363636363</v>
      </c>
      <c r="DE93" s="50"/>
      <c r="DF93" s="50"/>
      <c r="DG93" s="50"/>
      <c r="DH93" s="50"/>
      <c r="DI93" s="50">
        <v>120</v>
      </c>
      <c r="DJ93" s="44"/>
      <c r="DK93" s="105">
        <v>0.6</v>
      </c>
      <c r="DL93" s="44">
        <v>0.1</v>
      </c>
      <c r="DM93" s="53"/>
      <c r="DN93" s="55">
        <f t="shared" si="49"/>
        <v>0.75865512649800271</v>
      </c>
      <c r="DO93" s="55">
        <f t="shared" si="67"/>
        <v>8.7631447170756147E-4</v>
      </c>
      <c r="DP93" s="55">
        <f t="shared" si="50"/>
        <v>5.1981169085916046E-2</v>
      </c>
      <c r="DQ93" s="55">
        <f t="shared" si="51"/>
        <v>7.3208072372999311E-2</v>
      </c>
      <c r="DR93" s="55">
        <f t="shared" si="52"/>
        <v>2.5352326400460517E-2</v>
      </c>
      <c r="DS93" s="55">
        <f t="shared" si="53"/>
        <v>9.8558469032707041E-2</v>
      </c>
      <c r="DT93" s="55">
        <f t="shared" si="54"/>
        <v>1.6069918240766846E-3</v>
      </c>
      <c r="DU93" s="55">
        <f t="shared" si="55"/>
        <v>0.99429280397022335</v>
      </c>
      <c r="DV93" s="56">
        <f t="shared" si="56"/>
        <v>1.6048502139800285E-3</v>
      </c>
      <c r="DW93" s="55">
        <f t="shared" si="61"/>
        <v>0</v>
      </c>
      <c r="DX93" s="55">
        <f t="shared" si="62"/>
        <v>0</v>
      </c>
      <c r="DY93" s="55">
        <f t="shared" si="63"/>
        <v>7.6086075895860704E-4</v>
      </c>
      <c r="DZ93" s="58">
        <f t="shared" si="42"/>
        <v>3.0126680278484402E-3</v>
      </c>
      <c r="EA93" s="56">
        <f t="shared" si="43"/>
        <v>2.9292464004210803E-3</v>
      </c>
      <c r="EB93" s="56">
        <f t="shared" si="57"/>
        <v>0.20538440188731613</v>
      </c>
      <c r="EC93" s="56">
        <f t="shared" si="58"/>
        <v>2.8610137676826548E-3</v>
      </c>
      <c r="ED93" s="56">
        <f t="shared" si="59"/>
        <v>1.8714909544603867E-4</v>
      </c>
      <c r="EE93" s="60">
        <f t="shared" si="60"/>
        <v>1.4565741770072811</v>
      </c>
      <c r="EF93" s="60">
        <f t="shared" si="64"/>
        <v>0.25723133333216897</v>
      </c>
    </row>
    <row r="94" spans="1:136" ht="14" customHeight="1" x14ac:dyDescent="0.2">
      <c r="A94" s="125" t="s">
        <v>286</v>
      </c>
      <c r="B94" s="39" t="s">
        <v>128</v>
      </c>
      <c r="C94" s="131"/>
      <c r="D94" s="131"/>
      <c r="E94" s="131"/>
      <c r="F94" s="131"/>
      <c r="G94" s="131"/>
      <c r="H94" s="131"/>
      <c r="I94" s="131"/>
      <c r="J94" s="78" t="s">
        <v>134</v>
      </c>
      <c r="K94" s="41" t="s">
        <v>135</v>
      </c>
      <c r="L94" s="42" t="s">
        <v>154</v>
      </c>
      <c r="M94" s="43"/>
      <c r="N94" s="43"/>
      <c r="O94" s="42" t="s">
        <v>287</v>
      </c>
      <c r="P94" s="42" t="s">
        <v>288</v>
      </c>
      <c r="Q94" s="132">
        <v>45.58</v>
      </c>
      <c r="R94" s="132">
        <v>7.0000000000000007E-2</v>
      </c>
      <c r="S94" s="132">
        <v>2.65</v>
      </c>
      <c r="T94" s="132"/>
      <c r="U94" s="132"/>
      <c r="V94" s="132">
        <v>7.87</v>
      </c>
      <c r="W94" s="44">
        <f t="shared" si="70"/>
        <v>7.0814260000000004</v>
      </c>
      <c r="X94" s="132">
        <v>0.114</v>
      </c>
      <c r="Y94" s="132">
        <v>40.07</v>
      </c>
      <c r="Z94" s="132">
        <v>0.09</v>
      </c>
      <c r="AA94" s="132"/>
      <c r="AB94" s="132">
        <v>0</v>
      </c>
      <c r="AC94" s="132">
        <v>5.3999999999999999E-2</v>
      </c>
      <c r="AD94" s="46">
        <f t="shared" si="65"/>
        <v>0.22501617499999998</v>
      </c>
      <c r="AE94" s="46">
        <f t="shared" si="66"/>
        <v>0.2226080802</v>
      </c>
      <c r="AF94" s="132">
        <v>3.7</v>
      </c>
      <c r="AG94" s="44"/>
      <c r="AH94" s="47"/>
      <c r="AI94" s="48">
        <f t="shared" si="46"/>
        <v>0.87911364633611233</v>
      </c>
      <c r="AJ94" s="49"/>
      <c r="AK94" s="44"/>
      <c r="AL94" s="50">
        <v>1768.3</v>
      </c>
      <c r="AM94" s="50">
        <v>1523.1479999999999</v>
      </c>
      <c r="AN94" s="50">
        <v>19.545999999999999</v>
      </c>
      <c r="AO94" s="50">
        <v>68.308000000000007</v>
      </c>
      <c r="AP94" s="50"/>
      <c r="AQ94" s="50"/>
      <c r="AR94" s="50"/>
      <c r="AS94" s="50"/>
      <c r="AT94" s="50">
        <v>378.34</v>
      </c>
      <c r="AU94" s="50"/>
      <c r="AV94" s="50"/>
      <c r="AW94" s="50"/>
      <c r="AX94" s="50"/>
      <c r="AY94" s="50"/>
      <c r="AZ94" s="50"/>
      <c r="BA94" s="50"/>
      <c r="BB94" s="50"/>
      <c r="BC94" s="50"/>
      <c r="BD94" s="50"/>
      <c r="BE94" s="50"/>
      <c r="BF94" s="51"/>
      <c r="BG94" s="126"/>
      <c r="BH94" s="126"/>
      <c r="BI94" s="126"/>
      <c r="BJ94" s="126"/>
      <c r="BK94" s="126">
        <v>2.10161</v>
      </c>
      <c r="BL94" s="126">
        <v>0.141057108571429</v>
      </c>
      <c r="BM94" s="126"/>
      <c r="BN94" s="126"/>
      <c r="BO94" s="126"/>
      <c r="BP94" s="126"/>
      <c r="BQ94" s="27"/>
      <c r="BR94" s="27"/>
      <c r="BS94" s="27"/>
      <c r="BT94" s="126">
        <v>0.64317804000000001</v>
      </c>
      <c r="BU94" s="126"/>
      <c r="BV94" s="126"/>
      <c r="BW94" s="126">
        <v>0.22480205</v>
      </c>
      <c r="BX94" s="126">
        <v>7.8638760000000003</v>
      </c>
      <c r="BY94" s="126">
        <v>0.56542051513553404</v>
      </c>
      <c r="BZ94" s="126">
        <v>0.54525250000000003</v>
      </c>
      <c r="CA94" s="126">
        <v>2.7580195985751002</v>
      </c>
      <c r="CB94" s="126">
        <v>2.1253613286129399E-2</v>
      </c>
      <c r="CC94" s="126">
        <v>0.18301430476660499</v>
      </c>
      <c r="CD94" s="126">
        <v>4.9838598571428597E-2</v>
      </c>
      <c r="CE94" s="126">
        <v>2.6666953333333299E-2</v>
      </c>
      <c r="CF94" s="126">
        <v>7.8860778571428605E-2</v>
      </c>
      <c r="CG94" s="126">
        <v>0.175225242857143</v>
      </c>
      <c r="CH94" s="126">
        <v>2.0953848571428599E-2</v>
      </c>
      <c r="CI94" s="126">
        <v>9.0521723333333304E-2</v>
      </c>
      <c r="CJ94" s="126">
        <v>2.4209458333333302E-2</v>
      </c>
      <c r="CK94" s="126">
        <v>7.9383581757009204E-3</v>
      </c>
      <c r="CL94" s="126">
        <v>3.0875865186734901E-2</v>
      </c>
      <c r="CM94" s="126">
        <v>6.4869651044544103E-3</v>
      </c>
      <c r="CN94" s="126">
        <v>6.2089698812688797E-2</v>
      </c>
      <c r="CO94" s="126">
        <v>2.03166451066609E-2</v>
      </c>
      <c r="CP94" s="126">
        <v>0.10215293773658</v>
      </c>
      <c r="CQ94" s="126">
        <v>2.81111354638971E-2</v>
      </c>
      <c r="CR94" s="126">
        <v>0.28101251254958698</v>
      </c>
      <c r="CS94" s="128">
        <v>5.9408875924154399E-2</v>
      </c>
      <c r="CT94" s="29">
        <f t="shared" si="47"/>
        <v>0.88767138643945986</v>
      </c>
      <c r="CU94" s="30">
        <f t="shared" si="48"/>
        <v>0.16314471407287154</v>
      </c>
      <c r="CV94" s="133"/>
      <c r="CW94" s="113">
        <v>4.3769999999999998</v>
      </c>
      <c r="CX94" s="50">
        <v>-67.338999999999999</v>
      </c>
      <c r="CY94" s="114">
        <v>8.6999999999999993</v>
      </c>
      <c r="CZ94" s="114"/>
      <c r="DA94" s="115"/>
      <c r="DB94" s="115">
        <v>0.13300000000000001</v>
      </c>
      <c r="DC94" s="106">
        <f t="shared" si="68"/>
        <v>3.6272727272727269E-2</v>
      </c>
      <c r="DD94" s="107">
        <f t="shared" si="69"/>
        <v>362.72727272727269</v>
      </c>
      <c r="DE94" s="50">
        <v>0</v>
      </c>
      <c r="DF94" s="50">
        <v>46.282773031327999</v>
      </c>
      <c r="DG94" s="50">
        <v>107.99313707313701</v>
      </c>
      <c r="DH94" s="50"/>
      <c r="DI94" s="50">
        <f>DE94+DF94+DG94</f>
        <v>154.275910104465</v>
      </c>
      <c r="DJ94" s="132"/>
      <c r="DK94" s="134">
        <v>0.6</v>
      </c>
      <c r="DL94" s="44">
        <v>0.1</v>
      </c>
      <c r="DM94" s="53"/>
      <c r="DN94" s="55">
        <f t="shared" si="49"/>
        <v>0.75865512649800271</v>
      </c>
      <c r="DO94" s="55">
        <f t="shared" si="67"/>
        <v>8.7631447170756147E-4</v>
      </c>
      <c r="DP94" s="55">
        <f t="shared" si="50"/>
        <v>5.1981169085916046E-2</v>
      </c>
      <c r="DQ94" s="55">
        <f t="shared" si="51"/>
        <v>0</v>
      </c>
      <c r="DR94" s="55">
        <f t="shared" si="52"/>
        <v>0</v>
      </c>
      <c r="DS94" s="55">
        <f t="shared" si="53"/>
        <v>9.8558469032707041E-2</v>
      </c>
      <c r="DT94" s="55">
        <f t="shared" si="54"/>
        <v>1.6069918240766846E-3</v>
      </c>
      <c r="DU94" s="55">
        <f t="shared" si="55"/>
        <v>0.99429280397022335</v>
      </c>
      <c r="DV94" s="56">
        <f t="shared" si="56"/>
        <v>1.6048502139800285E-3</v>
      </c>
      <c r="DW94" s="55">
        <f t="shared" si="61"/>
        <v>0</v>
      </c>
      <c r="DX94" s="55">
        <f t="shared" si="62"/>
        <v>0</v>
      </c>
      <c r="DY94" s="55">
        <f t="shared" si="63"/>
        <v>7.6086075895860704E-4</v>
      </c>
      <c r="DZ94" s="58">
        <f t="shared" si="42"/>
        <v>3.0126680278484402E-3</v>
      </c>
      <c r="EA94" s="56">
        <f t="shared" si="43"/>
        <v>2.9292464004210803E-3</v>
      </c>
      <c r="EB94" s="56">
        <f t="shared" si="57"/>
        <v>0.20538440188731613</v>
      </c>
      <c r="EC94" s="59">
        <f t="shared" si="58"/>
        <v>3.0199589769983573E-3</v>
      </c>
      <c r="ED94" s="59">
        <f t="shared" si="59"/>
        <v>2.4060497520970837E-4</v>
      </c>
      <c r="EE94" s="60">
        <f t="shared" si="60"/>
        <v>1.4010613853499883</v>
      </c>
      <c r="EF94" s="60" t="str">
        <f t="shared" si="64"/>
        <v/>
      </c>
    </row>
    <row r="95" spans="1:136" ht="14" customHeight="1" x14ac:dyDescent="0.2">
      <c r="A95" s="124" t="s">
        <v>289</v>
      </c>
      <c r="B95" s="39" t="s">
        <v>128</v>
      </c>
      <c r="C95" s="40"/>
      <c r="D95" s="40"/>
      <c r="E95" s="40"/>
      <c r="F95" s="40"/>
      <c r="G95" s="40"/>
      <c r="H95" s="40"/>
      <c r="I95" s="40"/>
      <c r="J95" s="78" t="s">
        <v>144</v>
      </c>
      <c r="K95" s="41" t="s">
        <v>145</v>
      </c>
      <c r="L95" s="42" t="s">
        <v>268</v>
      </c>
      <c r="M95" s="43"/>
      <c r="N95" s="43"/>
      <c r="O95" s="42" t="s">
        <v>273</v>
      </c>
      <c r="P95" s="42" t="s">
        <v>671</v>
      </c>
      <c r="Q95" s="44">
        <v>41.78</v>
      </c>
      <c r="R95" s="44">
        <v>0.11</v>
      </c>
      <c r="S95" s="44">
        <v>3.35</v>
      </c>
      <c r="T95" s="44">
        <v>2.46</v>
      </c>
      <c r="U95" s="44">
        <v>4.5660591242498301</v>
      </c>
      <c r="V95" s="44">
        <v>7.3</v>
      </c>
      <c r="W95" s="44">
        <f t="shared" si="70"/>
        <v>6.5685400000000005</v>
      </c>
      <c r="X95" s="44">
        <v>0.1</v>
      </c>
      <c r="Y95" s="44">
        <v>33.979999999999997</v>
      </c>
      <c r="Z95" s="44">
        <v>4.83</v>
      </c>
      <c r="AA95" s="45" t="s">
        <v>132</v>
      </c>
      <c r="AB95" s="45" t="s">
        <v>132</v>
      </c>
      <c r="AC95" s="44">
        <v>0.01</v>
      </c>
      <c r="AD95" s="46">
        <f t="shared" si="65"/>
        <v>0.2562815</v>
      </c>
      <c r="AE95" s="46">
        <f t="shared" si="66"/>
        <v>0.30167420715000004</v>
      </c>
      <c r="AF95" s="44">
        <v>8.9600000000000009</v>
      </c>
      <c r="AG95" s="44">
        <f>Q95+R95+S95+T95+U95+X95+Y95+Z95+AD95+AE95</f>
        <v>91.734014831399833</v>
      </c>
      <c r="AH95" s="47">
        <f>U95*100/AG95</f>
        <v>4.9774984041000501</v>
      </c>
      <c r="AI95" s="48">
        <f t="shared" si="46"/>
        <v>0.81330780277644799</v>
      </c>
      <c r="AJ95" s="49">
        <f>T95*100/AG95</f>
        <v>2.6816661240885331</v>
      </c>
      <c r="AK95" s="44">
        <f>Y95*100/AG95</f>
        <v>37.041875974198511</v>
      </c>
      <c r="AL95" s="50">
        <v>2014</v>
      </c>
      <c r="AM95" s="50">
        <v>2064.1410000000001</v>
      </c>
      <c r="AN95" s="50">
        <v>15.48</v>
      </c>
      <c r="AO95" s="50">
        <v>234.59</v>
      </c>
      <c r="AP95" s="50"/>
      <c r="AQ95" s="50"/>
      <c r="AR95" s="50"/>
      <c r="AS95" s="50"/>
      <c r="AT95" s="50">
        <v>676.74</v>
      </c>
      <c r="AU95" s="50"/>
      <c r="AV95" s="50"/>
      <c r="AW95" s="50"/>
      <c r="AX95" s="50"/>
      <c r="AY95" s="50"/>
      <c r="AZ95" s="50"/>
      <c r="BA95" s="50"/>
      <c r="BB95" s="50"/>
      <c r="BC95" s="50"/>
      <c r="BD95" s="50"/>
      <c r="BE95" s="50"/>
      <c r="BF95" s="51"/>
      <c r="BG95" s="26"/>
      <c r="BH95" s="26"/>
      <c r="BI95" s="26"/>
      <c r="BJ95" s="26"/>
      <c r="BK95" s="26">
        <v>1.58</v>
      </c>
      <c r="BL95" s="26">
        <v>9.2999999999999999E-2</v>
      </c>
      <c r="BM95" s="26"/>
      <c r="BN95" s="26"/>
      <c r="BO95" s="26"/>
      <c r="BP95" s="26"/>
      <c r="BQ95" s="27"/>
      <c r="BR95" s="27"/>
      <c r="BS95" s="27"/>
      <c r="BT95" s="26">
        <v>0.42</v>
      </c>
      <c r="BU95" s="26"/>
      <c r="BV95" s="26"/>
      <c r="BW95" s="26">
        <v>6.8000000000000005E-2</v>
      </c>
      <c r="BX95" s="26">
        <v>3.47</v>
      </c>
      <c r="BY95" s="26">
        <v>2.1</v>
      </c>
      <c r="BZ95" s="26">
        <v>0.33</v>
      </c>
      <c r="CA95" s="26">
        <v>0.11</v>
      </c>
      <c r="CB95" s="26">
        <v>2.7E-2</v>
      </c>
      <c r="CC95" s="26">
        <v>4.8999999999999998E-3</v>
      </c>
      <c r="CD95" s="26">
        <v>1.26E-2</v>
      </c>
      <c r="CE95" s="26">
        <v>1.04E-2</v>
      </c>
      <c r="CF95" s="26">
        <v>0.34399999999999997</v>
      </c>
      <c r="CG95" s="26">
        <v>0.68200000000000005</v>
      </c>
      <c r="CH95" s="26">
        <v>7.3999999999999996E-2</v>
      </c>
      <c r="CI95" s="26">
        <v>0.28000000000000003</v>
      </c>
      <c r="CJ95" s="26">
        <v>9.4E-2</v>
      </c>
      <c r="CK95" s="26">
        <v>6.0999999999999999E-2</v>
      </c>
      <c r="CL95" s="26">
        <v>0.19900000000000001</v>
      </c>
      <c r="CM95" s="26">
        <v>4.3499999999999997E-2</v>
      </c>
      <c r="CN95" s="26">
        <v>0.36599999999999999</v>
      </c>
      <c r="CO95" s="26">
        <v>8.7999999999999995E-2</v>
      </c>
      <c r="CP95" s="26">
        <v>0.28799999999999998</v>
      </c>
      <c r="CQ95" s="26">
        <v>4.6800000000000001E-2</v>
      </c>
      <c r="CR95" s="26">
        <v>0.315</v>
      </c>
      <c r="CS95" s="28">
        <v>5.5E-2</v>
      </c>
      <c r="CT95" s="29">
        <f t="shared" si="47"/>
        <v>1.3635246856962568</v>
      </c>
      <c r="CU95" s="30">
        <f t="shared" si="48"/>
        <v>0.76870381231671558</v>
      </c>
      <c r="CV95" s="52"/>
      <c r="CW95" s="113">
        <v>9.2460000000000004</v>
      </c>
      <c r="CX95" s="50">
        <v>-50.158999999999999</v>
      </c>
      <c r="CY95" s="114">
        <v>8.6</v>
      </c>
      <c r="CZ95" s="114"/>
      <c r="DA95" s="115"/>
      <c r="DB95" s="115">
        <v>8.5000000000000006E-2</v>
      </c>
      <c r="DC95" s="106">
        <f t="shared" si="68"/>
        <v>2.3181818181818182E-2</v>
      </c>
      <c r="DD95" s="107">
        <f t="shared" si="69"/>
        <v>231.81818181818181</v>
      </c>
      <c r="DE95" s="50"/>
      <c r="DF95" s="50"/>
      <c r="DG95" s="50"/>
      <c r="DH95" s="50"/>
      <c r="DI95" s="50">
        <v>2680</v>
      </c>
      <c r="DJ95" s="53"/>
      <c r="DK95" s="53"/>
      <c r="DL95" s="44">
        <v>4.2</v>
      </c>
      <c r="DM95" s="135"/>
      <c r="DN95" s="55">
        <f t="shared" si="49"/>
        <v>0.69540612516644473</v>
      </c>
      <c r="DO95" s="55">
        <f t="shared" si="67"/>
        <v>1.3770655983975965E-3</v>
      </c>
      <c r="DP95" s="55">
        <f t="shared" si="50"/>
        <v>6.5712043938799536E-2</v>
      </c>
      <c r="DQ95" s="55">
        <f t="shared" si="51"/>
        <v>3.4237995824634659E-2</v>
      </c>
      <c r="DR95" s="55">
        <f t="shared" si="52"/>
        <v>5.7186537970440605E-2</v>
      </c>
      <c r="DS95" s="55">
        <f t="shared" si="53"/>
        <v>9.1420180932498277E-2</v>
      </c>
      <c r="DT95" s="55">
        <f t="shared" si="54"/>
        <v>1.4096419509444602E-3</v>
      </c>
      <c r="DU95" s="55">
        <f t="shared" si="55"/>
        <v>0.84317617866004957</v>
      </c>
      <c r="DV95" s="56">
        <f t="shared" si="56"/>
        <v>8.6126961483594874E-2</v>
      </c>
      <c r="DW95" s="55">
        <f t="shared" si="61"/>
        <v>0</v>
      </c>
      <c r="DX95" s="55">
        <f t="shared" si="62"/>
        <v>0</v>
      </c>
      <c r="DY95" s="55">
        <f t="shared" si="63"/>
        <v>1.409001405478902E-4</v>
      </c>
      <c r="DZ95" s="58">
        <f t="shared" si="42"/>
        <v>3.4312692462176997E-3</v>
      </c>
      <c r="EA95" s="56">
        <f t="shared" si="43"/>
        <v>3.9696586242515958E-3</v>
      </c>
      <c r="EB95" s="56">
        <f t="shared" si="57"/>
        <v>0.49736330835414932</v>
      </c>
      <c r="EC95" s="59">
        <f t="shared" si="58"/>
        <v>1.9300489702621083E-3</v>
      </c>
      <c r="ED95" s="59">
        <f t="shared" si="59"/>
        <v>4.1796631316281963E-3</v>
      </c>
      <c r="EE95" s="60">
        <f t="shared" si="60"/>
        <v>1.5157826695982228</v>
      </c>
      <c r="EF95" s="60">
        <f t="shared" si="64"/>
        <v>0.62553516507110507</v>
      </c>
    </row>
    <row r="96" spans="1:136" ht="14" customHeight="1" x14ac:dyDescent="0.2">
      <c r="A96" s="124" t="s">
        <v>289</v>
      </c>
      <c r="B96" s="39" t="s">
        <v>128</v>
      </c>
      <c r="C96" s="40"/>
      <c r="D96" s="40"/>
      <c r="E96" s="40"/>
      <c r="F96" s="40"/>
      <c r="G96" s="40"/>
      <c r="H96" s="40"/>
      <c r="I96" s="40"/>
      <c r="J96" s="78" t="s">
        <v>144</v>
      </c>
      <c r="K96" s="41" t="s">
        <v>145</v>
      </c>
      <c r="L96" s="42" t="s">
        <v>268</v>
      </c>
      <c r="M96" s="43"/>
      <c r="N96" s="43"/>
      <c r="O96" s="42" t="s">
        <v>273</v>
      </c>
      <c r="P96" s="42" t="s">
        <v>275</v>
      </c>
      <c r="Q96" s="44">
        <v>41.78</v>
      </c>
      <c r="R96" s="44">
        <v>0.11</v>
      </c>
      <c r="S96" s="44">
        <v>3.35</v>
      </c>
      <c r="T96" s="44"/>
      <c r="U96" s="44"/>
      <c r="V96" s="44">
        <v>7.3</v>
      </c>
      <c r="W96" s="44">
        <f t="shared" si="70"/>
        <v>6.5685400000000005</v>
      </c>
      <c r="X96" s="44">
        <v>0.1</v>
      </c>
      <c r="Y96" s="44">
        <v>33.979999999999997</v>
      </c>
      <c r="Z96" s="44">
        <v>4.83</v>
      </c>
      <c r="AA96" s="45" t="s">
        <v>132</v>
      </c>
      <c r="AB96" s="45" t="s">
        <v>132</v>
      </c>
      <c r="AC96" s="44">
        <v>0.01</v>
      </c>
      <c r="AD96" s="46">
        <f t="shared" si="65"/>
        <v>0.2562815</v>
      </c>
      <c r="AE96" s="46">
        <f t="shared" si="66"/>
        <v>0.30167420715000004</v>
      </c>
      <c r="AF96" s="44">
        <v>8.9600000000000009</v>
      </c>
      <c r="AG96" s="44"/>
      <c r="AH96" s="47"/>
      <c r="AI96" s="48">
        <f t="shared" si="46"/>
        <v>0.81330780277644799</v>
      </c>
      <c r="AJ96" s="49"/>
      <c r="AK96" s="44"/>
      <c r="AL96" s="50">
        <v>2014</v>
      </c>
      <c r="AM96" s="50">
        <v>2064.1410000000001</v>
      </c>
      <c r="AN96" s="50">
        <v>15.48</v>
      </c>
      <c r="AO96" s="50">
        <v>234.59</v>
      </c>
      <c r="AP96" s="50"/>
      <c r="AQ96" s="50"/>
      <c r="AR96" s="50"/>
      <c r="AS96" s="50"/>
      <c r="AT96" s="50">
        <v>676.74</v>
      </c>
      <c r="AU96" s="50"/>
      <c r="AV96" s="50"/>
      <c r="AW96" s="50"/>
      <c r="AX96" s="50"/>
      <c r="AY96" s="50"/>
      <c r="AZ96" s="50"/>
      <c r="BA96" s="50"/>
      <c r="BB96" s="50"/>
      <c r="BC96" s="50"/>
      <c r="BD96" s="50"/>
      <c r="BE96" s="50"/>
      <c r="BF96" s="51"/>
      <c r="BG96" s="26"/>
      <c r="BH96" s="26"/>
      <c r="BI96" s="26"/>
      <c r="BJ96" s="26"/>
      <c r="BK96" s="26">
        <v>1.58</v>
      </c>
      <c r="BL96" s="26">
        <v>9.2999999999999999E-2</v>
      </c>
      <c r="BM96" s="26"/>
      <c r="BN96" s="26"/>
      <c r="BO96" s="26"/>
      <c r="BP96" s="26"/>
      <c r="BQ96" s="27"/>
      <c r="BR96" s="27"/>
      <c r="BS96" s="27"/>
      <c r="BT96" s="26">
        <v>0.42</v>
      </c>
      <c r="BU96" s="26"/>
      <c r="BV96" s="26"/>
      <c r="BW96" s="26">
        <v>6.8000000000000005E-2</v>
      </c>
      <c r="BX96" s="26">
        <v>3.47</v>
      </c>
      <c r="BY96" s="26">
        <v>2.1</v>
      </c>
      <c r="BZ96" s="26">
        <v>0.33</v>
      </c>
      <c r="CA96" s="26">
        <v>0.11</v>
      </c>
      <c r="CB96" s="26">
        <v>2.7E-2</v>
      </c>
      <c r="CC96" s="26">
        <v>4.8999999999999998E-3</v>
      </c>
      <c r="CD96" s="26">
        <v>1.26E-2</v>
      </c>
      <c r="CE96" s="26">
        <v>1.04E-2</v>
      </c>
      <c r="CF96" s="26">
        <v>0.34399999999999997</v>
      </c>
      <c r="CG96" s="26">
        <v>0.68200000000000005</v>
      </c>
      <c r="CH96" s="26">
        <v>7.3999999999999996E-2</v>
      </c>
      <c r="CI96" s="26">
        <v>0.28000000000000003</v>
      </c>
      <c r="CJ96" s="26">
        <v>9.4E-2</v>
      </c>
      <c r="CK96" s="26">
        <v>6.0999999999999999E-2</v>
      </c>
      <c r="CL96" s="26">
        <v>0.19900000000000001</v>
      </c>
      <c r="CM96" s="26">
        <v>4.3499999999999997E-2</v>
      </c>
      <c r="CN96" s="26">
        <v>0.36599999999999999</v>
      </c>
      <c r="CO96" s="26">
        <v>8.7999999999999995E-2</v>
      </c>
      <c r="CP96" s="26">
        <v>0.28799999999999998</v>
      </c>
      <c r="CQ96" s="26">
        <v>4.6800000000000001E-2</v>
      </c>
      <c r="CR96" s="26">
        <v>0.315</v>
      </c>
      <c r="CS96" s="28">
        <v>5.5E-2</v>
      </c>
      <c r="CT96" s="29">
        <f t="shared" si="47"/>
        <v>1.3635246856962568</v>
      </c>
      <c r="CU96" s="30">
        <f t="shared" si="48"/>
        <v>0.76870381231671558</v>
      </c>
      <c r="CV96" s="52"/>
      <c r="CW96" s="113">
        <v>9.2460000000000004</v>
      </c>
      <c r="CX96" s="50">
        <v>-50.158999999999999</v>
      </c>
      <c r="CY96" s="114">
        <v>8.6</v>
      </c>
      <c r="CZ96" s="114"/>
      <c r="DA96" s="115"/>
      <c r="DB96" s="115">
        <v>8.6999999999999994E-2</v>
      </c>
      <c r="DC96" s="106">
        <f t="shared" si="68"/>
        <v>2.3727272727272725E-2</v>
      </c>
      <c r="DD96" s="107">
        <f t="shared" si="69"/>
        <v>237.27272727272725</v>
      </c>
      <c r="DE96" s="50">
        <v>1924.99496586902</v>
      </c>
      <c r="DF96" s="50">
        <v>76.829067373902802</v>
      </c>
      <c r="DG96" s="50">
        <v>307.31626949572501</v>
      </c>
      <c r="DH96" s="50"/>
      <c r="DI96" s="50">
        <f>DE96+DF96+DG96</f>
        <v>2309.1403027386477</v>
      </c>
      <c r="DJ96" s="53"/>
      <c r="DK96" s="53"/>
      <c r="DL96" s="44">
        <v>4.2</v>
      </c>
      <c r="DM96" s="53"/>
      <c r="DN96" s="55">
        <f t="shared" si="49"/>
        <v>0.69540612516644473</v>
      </c>
      <c r="DO96" s="55">
        <f t="shared" si="67"/>
        <v>1.3770655983975965E-3</v>
      </c>
      <c r="DP96" s="55">
        <f t="shared" si="50"/>
        <v>6.5712043938799536E-2</v>
      </c>
      <c r="DQ96" s="55">
        <f t="shared" si="51"/>
        <v>0</v>
      </c>
      <c r="DR96" s="55">
        <f t="shared" si="52"/>
        <v>0</v>
      </c>
      <c r="DS96" s="55">
        <f t="shared" si="53"/>
        <v>9.1420180932498277E-2</v>
      </c>
      <c r="DT96" s="55">
        <f t="shared" si="54"/>
        <v>1.4096419509444602E-3</v>
      </c>
      <c r="DU96" s="55">
        <f t="shared" si="55"/>
        <v>0.84317617866004957</v>
      </c>
      <c r="DV96" s="56">
        <f t="shared" si="56"/>
        <v>8.6126961483594874E-2</v>
      </c>
      <c r="DW96" s="55">
        <f t="shared" si="61"/>
        <v>0</v>
      </c>
      <c r="DX96" s="55">
        <f t="shared" si="62"/>
        <v>0</v>
      </c>
      <c r="DY96" s="55">
        <f t="shared" si="63"/>
        <v>1.409001405478902E-4</v>
      </c>
      <c r="DZ96" s="58">
        <f t="shared" si="42"/>
        <v>3.4312692462176997E-3</v>
      </c>
      <c r="EA96" s="56">
        <f t="shared" si="43"/>
        <v>3.9696586242515958E-3</v>
      </c>
      <c r="EB96" s="56">
        <f t="shared" si="57"/>
        <v>0.49736330835414932</v>
      </c>
      <c r="EC96" s="59">
        <f t="shared" si="58"/>
        <v>1.9754618872094517E-3</v>
      </c>
      <c r="ED96" s="59">
        <f t="shared" si="59"/>
        <v>3.6012793242960819E-3</v>
      </c>
      <c r="EE96" s="60">
        <f t="shared" si="60"/>
        <v>1.4563975649323544</v>
      </c>
      <c r="EF96" s="60" t="str">
        <f t="shared" si="64"/>
        <v/>
      </c>
    </row>
    <row r="97" spans="1:136" ht="14" customHeight="1" x14ac:dyDescent="0.2">
      <c r="A97" s="124" t="s">
        <v>289</v>
      </c>
      <c r="B97" s="39" t="s">
        <v>128</v>
      </c>
      <c r="C97" s="40"/>
      <c r="D97" s="40"/>
      <c r="E97" s="40"/>
      <c r="F97" s="40"/>
      <c r="G97" s="40"/>
      <c r="H97" s="40"/>
      <c r="I97" s="40"/>
      <c r="J97" s="78" t="s">
        <v>144</v>
      </c>
      <c r="K97" s="41" t="s">
        <v>145</v>
      </c>
      <c r="L97" s="42" t="s">
        <v>290</v>
      </c>
      <c r="M97" s="43"/>
      <c r="N97" s="43"/>
      <c r="O97" s="43"/>
      <c r="P97" s="43"/>
      <c r="Q97" s="44">
        <v>41.78</v>
      </c>
      <c r="R97" s="44">
        <v>0.11</v>
      </c>
      <c r="S97" s="44">
        <v>3.35</v>
      </c>
      <c r="T97" s="44">
        <v>2.46</v>
      </c>
      <c r="U97" s="44">
        <v>4.5660591242498301</v>
      </c>
      <c r="V97" s="44">
        <v>7.3</v>
      </c>
      <c r="W97" s="44">
        <f t="shared" si="70"/>
        <v>6.5685400000000005</v>
      </c>
      <c r="X97" s="44">
        <v>0.1</v>
      </c>
      <c r="Y97" s="44">
        <v>33.979999999999997</v>
      </c>
      <c r="Z97" s="44">
        <v>4.83</v>
      </c>
      <c r="AA97" s="45" t="s">
        <v>132</v>
      </c>
      <c r="AB97" s="45" t="s">
        <v>132</v>
      </c>
      <c r="AC97" s="44">
        <v>0.01</v>
      </c>
      <c r="AD97" s="46">
        <f t="shared" si="65"/>
        <v>0.2562815</v>
      </c>
      <c r="AE97" s="46">
        <f t="shared" si="66"/>
        <v>0.30182035715</v>
      </c>
      <c r="AF97" s="44">
        <v>8.9600000000000009</v>
      </c>
      <c r="AG97" s="44">
        <f>Q97+R97+S97+T97+U97+X97+Y97+Z97+AD97+AE97</f>
        <v>91.734160981399839</v>
      </c>
      <c r="AH97" s="47">
        <f>U97*100/AG97</f>
        <v>4.977490473996542</v>
      </c>
      <c r="AI97" s="48">
        <f t="shared" si="46"/>
        <v>0.81330780277644799</v>
      </c>
      <c r="AJ97" s="49">
        <f>T97*100/AG97</f>
        <v>2.6816618516833586</v>
      </c>
      <c r="AK97" s="44">
        <f>Y97*100/AG97</f>
        <v>37.041816959431102</v>
      </c>
      <c r="AL97" s="50">
        <v>2014</v>
      </c>
      <c r="AM97" s="50">
        <v>2065.1410000000001</v>
      </c>
      <c r="AN97" s="50">
        <v>15.48</v>
      </c>
      <c r="AO97" s="50">
        <v>234.59</v>
      </c>
      <c r="AP97" s="50"/>
      <c r="AQ97" s="50"/>
      <c r="AR97" s="50"/>
      <c r="AS97" s="50"/>
      <c r="AT97" s="50">
        <v>676.74</v>
      </c>
      <c r="AU97" s="50"/>
      <c r="AV97" s="50"/>
      <c r="AW97" s="50"/>
      <c r="AX97" s="50"/>
      <c r="AY97" s="50"/>
      <c r="AZ97" s="50"/>
      <c r="BA97" s="50"/>
      <c r="BB97" s="50"/>
      <c r="BC97" s="50"/>
      <c r="BD97" s="50"/>
      <c r="BE97" s="50"/>
      <c r="BF97" s="51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7"/>
      <c r="BR97" s="27"/>
      <c r="BS97" s="27"/>
      <c r="BT97" s="26"/>
      <c r="BU97" s="26"/>
      <c r="BV97" s="26"/>
      <c r="BW97" s="26"/>
      <c r="BX97" s="26"/>
      <c r="BY97" s="26"/>
      <c r="BZ97" s="26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26"/>
      <c r="CS97" s="28"/>
      <c r="CT97" s="29"/>
      <c r="CU97" s="30"/>
      <c r="CV97" s="52"/>
      <c r="CW97" s="53"/>
      <c r="CX97" s="53"/>
      <c r="CY97" s="53"/>
      <c r="CZ97" s="53"/>
      <c r="DA97" s="53"/>
      <c r="DB97" s="105">
        <v>6.4000000000000001E-2</v>
      </c>
      <c r="DC97" s="106">
        <f t="shared" si="68"/>
        <v>1.7454545454545455E-2</v>
      </c>
      <c r="DD97" s="107">
        <f t="shared" si="69"/>
        <v>174.54545454545456</v>
      </c>
      <c r="DE97" s="53"/>
      <c r="DF97" s="53"/>
      <c r="DG97" s="53"/>
      <c r="DH97" s="53"/>
      <c r="DI97" s="105">
        <v>2510</v>
      </c>
      <c r="DJ97" s="53"/>
      <c r="DK97" s="53"/>
      <c r="DL97" s="44">
        <v>4.2</v>
      </c>
      <c r="DM97" s="53"/>
      <c r="DN97" s="55">
        <f t="shared" si="49"/>
        <v>0.69540612516644473</v>
      </c>
      <c r="DO97" s="55">
        <f t="shared" si="67"/>
        <v>1.3770655983975965E-3</v>
      </c>
      <c r="DP97" s="55">
        <f t="shared" si="50"/>
        <v>6.5712043938799536E-2</v>
      </c>
      <c r="DQ97" s="55">
        <f t="shared" si="51"/>
        <v>3.4237995824634659E-2</v>
      </c>
      <c r="DR97" s="55">
        <f t="shared" si="52"/>
        <v>5.7186537970440605E-2</v>
      </c>
      <c r="DS97" s="55">
        <f t="shared" si="53"/>
        <v>9.1420180932498277E-2</v>
      </c>
      <c r="DT97" s="55">
        <f t="shared" si="54"/>
        <v>1.4096419509444602E-3</v>
      </c>
      <c r="DU97" s="55">
        <f t="shared" si="55"/>
        <v>0.84317617866004957</v>
      </c>
      <c r="DV97" s="56">
        <f t="shared" si="56"/>
        <v>8.6126961483594874E-2</v>
      </c>
      <c r="DW97" s="55">
        <f t="shared" si="61"/>
        <v>0</v>
      </c>
      <c r="DX97" s="55">
        <f t="shared" si="62"/>
        <v>0</v>
      </c>
      <c r="DY97" s="55">
        <f t="shared" si="63"/>
        <v>1.409001405478902E-4</v>
      </c>
      <c r="DZ97" s="58">
        <f t="shared" si="42"/>
        <v>3.4312692462176997E-3</v>
      </c>
      <c r="EA97" s="56">
        <f t="shared" si="43"/>
        <v>3.9715817770905977E-3</v>
      </c>
      <c r="EB97" s="56">
        <f t="shared" si="57"/>
        <v>0.49736330835414932</v>
      </c>
      <c r="EC97" s="59">
        <f t="shared" si="58"/>
        <v>1.4532133423149993E-3</v>
      </c>
      <c r="ED97" s="59">
        <f t="shared" si="59"/>
        <v>3.9145352464129753E-3</v>
      </c>
      <c r="EE97" s="60">
        <f t="shared" si="60"/>
        <v>1.5155709618554911</v>
      </c>
      <c r="EF97" s="60">
        <f t="shared" si="64"/>
        <v>0.62553516507110507</v>
      </c>
    </row>
    <row r="98" spans="1:136" ht="14" customHeight="1" x14ac:dyDescent="0.2">
      <c r="A98" s="38" t="s">
        <v>291</v>
      </c>
      <c r="B98" s="39" t="s">
        <v>128</v>
      </c>
      <c r="C98" s="40"/>
      <c r="D98" s="40"/>
      <c r="E98" s="40"/>
      <c r="F98" s="40"/>
      <c r="G98" s="40"/>
      <c r="H98" s="40"/>
      <c r="I98" s="40"/>
      <c r="J98" s="78" t="s">
        <v>134</v>
      </c>
      <c r="K98" s="41" t="s">
        <v>135</v>
      </c>
      <c r="L98" s="42" t="s">
        <v>154</v>
      </c>
      <c r="M98" s="43"/>
      <c r="N98" s="43"/>
      <c r="O98" s="42" t="s">
        <v>273</v>
      </c>
      <c r="P98" s="42" t="s">
        <v>671</v>
      </c>
      <c r="Q98" s="44">
        <v>43.02</v>
      </c>
      <c r="R98" s="44">
        <v>0.05</v>
      </c>
      <c r="S98" s="44">
        <v>2.56</v>
      </c>
      <c r="T98" s="44">
        <v>5.05</v>
      </c>
      <c r="U98" s="44">
        <v>2.30764169815515</v>
      </c>
      <c r="V98" s="44">
        <v>7.92</v>
      </c>
      <c r="W98" s="44">
        <f t="shared" si="70"/>
        <v>7.1264159999999999</v>
      </c>
      <c r="X98" s="44">
        <v>0.112</v>
      </c>
      <c r="Y98" s="44">
        <v>41.64</v>
      </c>
      <c r="Z98" s="44">
        <v>0.06</v>
      </c>
      <c r="AA98" s="44"/>
      <c r="AB98" s="45" t="s">
        <v>274</v>
      </c>
      <c r="AC98" s="44">
        <v>1.6E-2</v>
      </c>
      <c r="AD98" s="46">
        <f t="shared" si="65"/>
        <v>0.24126599999999998</v>
      </c>
      <c r="AE98" s="46">
        <f t="shared" si="66"/>
        <v>0.22832871272999999</v>
      </c>
      <c r="AF98" s="44">
        <v>4.18</v>
      </c>
      <c r="AG98" s="44">
        <f>Q98+R98+S98+T98+U98+X98+Y98+Z98+AD98+AE98</f>
        <v>95.269236410885156</v>
      </c>
      <c r="AH98" s="47">
        <f>U98*100/AG98</f>
        <v>2.4222317561175353</v>
      </c>
      <c r="AI98" s="48">
        <f t="shared" si="46"/>
        <v>0.96792189679218965</v>
      </c>
      <c r="AJ98" s="49">
        <f>T98*100/AG98</f>
        <v>5.3007667430228329</v>
      </c>
      <c r="AK98" s="44">
        <f>Y98*100/AG98</f>
        <v>43.707708352370446</v>
      </c>
      <c r="AL98" s="50">
        <v>1896</v>
      </c>
      <c r="AM98" s="50">
        <v>1562.2901999999999</v>
      </c>
      <c r="AN98" s="50">
        <v>12.337</v>
      </c>
      <c r="AO98" s="50">
        <v>64.64</v>
      </c>
      <c r="AP98" s="50"/>
      <c r="AQ98" s="50"/>
      <c r="AR98" s="50"/>
      <c r="AS98" s="50"/>
      <c r="AT98" s="50">
        <v>266.24</v>
      </c>
      <c r="AU98" s="50"/>
      <c r="AV98" s="50"/>
      <c r="AW98" s="50"/>
      <c r="AX98" s="50"/>
      <c r="AY98" s="50"/>
      <c r="AZ98" s="50"/>
      <c r="BA98" s="50"/>
      <c r="BB98" s="50"/>
      <c r="BC98" s="50"/>
      <c r="BD98" s="50"/>
      <c r="BE98" s="50"/>
      <c r="BF98" s="51"/>
      <c r="BG98" s="26"/>
      <c r="BH98" s="26"/>
      <c r="BI98" s="26"/>
      <c r="BJ98" s="26"/>
      <c r="BK98" s="26">
        <v>0.66710999999999998</v>
      </c>
      <c r="BL98" s="26">
        <v>1.7892108571428599E-2</v>
      </c>
      <c r="BM98" s="26"/>
      <c r="BN98" s="26"/>
      <c r="BO98" s="26"/>
      <c r="BP98" s="26"/>
      <c r="BQ98" s="27"/>
      <c r="BR98" s="27"/>
      <c r="BS98" s="27"/>
      <c r="BT98" s="26">
        <v>0.20196803999999999</v>
      </c>
      <c r="BU98" s="26"/>
      <c r="BV98" s="26"/>
      <c r="BW98" s="26">
        <v>7.7996422857142894E-2</v>
      </c>
      <c r="BX98" s="26">
        <v>1.57965050142857</v>
      </c>
      <c r="BY98" s="26">
        <v>0.86815169696487904</v>
      </c>
      <c r="BZ98" s="26">
        <v>0.34133840999999998</v>
      </c>
      <c r="CA98" s="26">
        <v>0.23629901199839801</v>
      </c>
      <c r="CB98" s="26">
        <v>1.9745026890388599E-2</v>
      </c>
      <c r="CC98" s="26">
        <v>1.28470167468596E-2</v>
      </c>
      <c r="CD98" s="26">
        <v>7.7708598571428603E-2</v>
      </c>
      <c r="CE98" s="26">
        <v>5.77869533333333E-2</v>
      </c>
      <c r="CF98" s="26">
        <v>0.110115778571429</v>
      </c>
      <c r="CG98" s="26">
        <v>0.25960524285714298</v>
      </c>
      <c r="CH98" s="26">
        <v>3.3434848571428602E-2</v>
      </c>
      <c r="CI98" s="26">
        <v>0.16054972333333301</v>
      </c>
      <c r="CJ98" s="26">
        <v>4.4804458333333297E-2</v>
      </c>
      <c r="CK98" s="26">
        <v>1.0606908801287E-2</v>
      </c>
      <c r="CL98" s="26">
        <v>6.3735527860573696E-2</v>
      </c>
      <c r="CM98" s="26">
        <v>1.28075923498465E-2</v>
      </c>
      <c r="CN98" s="26">
        <v>0.11400271399586499</v>
      </c>
      <c r="CO98" s="26">
        <v>3.4943735910267802E-2</v>
      </c>
      <c r="CP98" s="26">
        <v>0.172588938334618</v>
      </c>
      <c r="CQ98" s="26">
        <v>3.9823687065691102E-2</v>
      </c>
      <c r="CR98" s="26">
        <v>0.31718958049097801</v>
      </c>
      <c r="CS98" s="28">
        <v>5.7937397579340202E-2</v>
      </c>
      <c r="CT98" s="29">
        <f t="shared" si="47"/>
        <v>0.60682164103467373</v>
      </c>
      <c r="CU98" s="30">
        <f t="shared" si="48"/>
        <v>0.2335897876683968</v>
      </c>
      <c r="CV98" s="52"/>
      <c r="CW98" s="113">
        <v>4.8150000000000004</v>
      </c>
      <c r="CX98" s="50">
        <v>-77.556200000000004</v>
      </c>
      <c r="CY98" s="114">
        <v>9.5</v>
      </c>
      <c r="CZ98" s="114"/>
      <c r="DA98" s="115"/>
      <c r="DB98" s="115">
        <v>4.7E-2</v>
      </c>
      <c r="DC98" s="106">
        <f t="shared" si="68"/>
        <v>1.2818181818181817E-2</v>
      </c>
      <c r="DD98" s="107">
        <f t="shared" si="69"/>
        <v>128.18181818181816</v>
      </c>
      <c r="DE98" s="50"/>
      <c r="DF98" s="50"/>
      <c r="DG98" s="50"/>
      <c r="DH98" s="50"/>
      <c r="DI98" s="50">
        <v>190</v>
      </c>
      <c r="DJ98" s="44"/>
      <c r="DK98" s="53"/>
      <c r="DL98" s="44"/>
      <c r="DM98" s="53"/>
      <c r="DN98" s="55">
        <f t="shared" si="49"/>
        <v>0.71604527296937426</v>
      </c>
      <c r="DO98" s="55">
        <f t="shared" si="67"/>
        <v>6.2593890836254386E-4</v>
      </c>
      <c r="DP98" s="55">
        <f t="shared" si="50"/>
        <v>5.0215770890545318E-2</v>
      </c>
      <c r="DQ98" s="55">
        <f t="shared" si="51"/>
        <v>7.0285316631871958E-2</v>
      </c>
      <c r="DR98" s="55">
        <f t="shared" si="52"/>
        <v>2.8901517917905316E-2</v>
      </c>
      <c r="DS98" s="55">
        <f t="shared" si="53"/>
        <v>9.9184634655532358E-2</v>
      </c>
      <c r="DT98" s="55">
        <f t="shared" si="54"/>
        <v>1.5787989850577955E-3</v>
      </c>
      <c r="DU98" s="55">
        <f t="shared" si="55"/>
        <v>1.0332506203473946</v>
      </c>
      <c r="DV98" s="56">
        <f t="shared" si="56"/>
        <v>1.0699001426533524E-3</v>
      </c>
      <c r="DW98" s="55">
        <f t="shared" si="61"/>
        <v>0</v>
      </c>
      <c r="DX98" s="55">
        <f t="shared" si="62"/>
        <v>0</v>
      </c>
      <c r="DY98" s="55">
        <f t="shared" si="63"/>
        <v>2.254402248766243E-4</v>
      </c>
      <c r="DZ98" s="58">
        <f t="shared" si="42"/>
        <v>3.2302316240460567E-3</v>
      </c>
      <c r="EA98" s="56">
        <f t="shared" si="43"/>
        <v>3.0045228334758863E-3</v>
      </c>
      <c r="EB98" s="56">
        <f t="shared" si="57"/>
        <v>0.23202886483485982</v>
      </c>
      <c r="EC98" s="59">
        <f t="shared" si="58"/>
        <v>1.0672035482625773E-3</v>
      </c>
      <c r="ED98" s="59">
        <f t="shared" si="59"/>
        <v>2.9631940112289452E-4</v>
      </c>
      <c r="EE98" s="60">
        <f t="shared" si="60"/>
        <v>1.4444714747012419</v>
      </c>
      <c r="EF98" s="60">
        <f t="shared" si="64"/>
        <v>0.2913910810709755</v>
      </c>
    </row>
    <row r="99" spans="1:136" ht="14" customHeight="1" x14ac:dyDescent="0.2">
      <c r="A99" s="38" t="s">
        <v>291</v>
      </c>
      <c r="B99" s="39" t="s">
        <v>128</v>
      </c>
      <c r="C99" s="40"/>
      <c r="D99" s="40"/>
      <c r="E99" s="40"/>
      <c r="F99" s="40"/>
      <c r="G99" s="40"/>
      <c r="H99" s="40"/>
      <c r="I99" s="40"/>
      <c r="J99" s="78" t="s">
        <v>134</v>
      </c>
      <c r="K99" s="41" t="s">
        <v>135</v>
      </c>
      <c r="L99" s="42" t="s">
        <v>154</v>
      </c>
      <c r="M99" s="43"/>
      <c r="N99" s="43"/>
      <c r="O99" s="42" t="s">
        <v>273</v>
      </c>
      <c r="P99" s="42" t="s">
        <v>275</v>
      </c>
      <c r="Q99" s="44">
        <v>43.02</v>
      </c>
      <c r="R99" s="44">
        <v>0.05</v>
      </c>
      <c r="S99" s="44">
        <v>2.56</v>
      </c>
      <c r="T99" s="53"/>
      <c r="U99" s="53"/>
      <c r="V99" s="44">
        <v>7.92</v>
      </c>
      <c r="W99" s="44">
        <f t="shared" si="70"/>
        <v>7.1264159999999999</v>
      </c>
      <c r="X99" s="44">
        <v>0.112</v>
      </c>
      <c r="Y99" s="44">
        <v>41.64</v>
      </c>
      <c r="Z99" s="44">
        <v>0.06</v>
      </c>
      <c r="AA99" s="44"/>
      <c r="AB99" s="45" t="s">
        <v>274</v>
      </c>
      <c r="AC99" s="44">
        <v>1.6E-2</v>
      </c>
      <c r="AD99" s="46">
        <f t="shared" si="65"/>
        <v>0.24126599999999998</v>
      </c>
      <c r="AE99" s="46">
        <f t="shared" si="66"/>
        <v>0.22832871272999999</v>
      </c>
      <c r="AF99" s="44">
        <v>4.18</v>
      </c>
      <c r="AG99" s="44"/>
      <c r="AH99" s="47"/>
      <c r="AI99" s="48">
        <f t="shared" si="46"/>
        <v>0.96792189679218965</v>
      </c>
      <c r="AJ99" s="49"/>
      <c r="AK99" s="44"/>
      <c r="AL99" s="50">
        <v>1896</v>
      </c>
      <c r="AM99" s="50">
        <v>1562.2901999999999</v>
      </c>
      <c r="AN99" s="50">
        <v>12.337</v>
      </c>
      <c r="AO99" s="50">
        <v>64.64</v>
      </c>
      <c r="AP99" s="50"/>
      <c r="AQ99" s="50"/>
      <c r="AR99" s="50"/>
      <c r="AS99" s="50"/>
      <c r="AT99" s="50">
        <v>266.24</v>
      </c>
      <c r="AU99" s="50"/>
      <c r="AV99" s="50"/>
      <c r="AW99" s="50"/>
      <c r="AX99" s="50"/>
      <c r="AY99" s="50"/>
      <c r="AZ99" s="50"/>
      <c r="BA99" s="50"/>
      <c r="BB99" s="50"/>
      <c r="BC99" s="50"/>
      <c r="BD99" s="50"/>
      <c r="BE99" s="50"/>
      <c r="BF99" s="51"/>
      <c r="BG99" s="26"/>
      <c r="BH99" s="26"/>
      <c r="BI99" s="26"/>
      <c r="BJ99" s="26"/>
      <c r="BK99" s="26">
        <v>0.66710999999999998</v>
      </c>
      <c r="BL99" s="26">
        <v>1.7892108571428599E-2</v>
      </c>
      <c r="BM99" s="26"/>
      <c r="BN99" s="26"/>
      <c r="BO99" s="26"/>
      <c r="BP99" s="26"/>
      <c r="BQ99" s="27"/>
      <c r="BR99" s="27"/>
      <c r="BS99" s="27"/>
      <c r="BT99" s="26">
        <v>0.20196803999999999</v>
      </c>
      <c r="BU99" s="26"/>
      <c r="BV99" s="26"/>
      <c r="BW99" s="26">
        <v>7.7996422857142894E-2</v>
      </c>
      <c r="BX99" s="26">
        <v>1.57965050142857</v>
      </c>
      <c r="BY99" s="26">
        <v>0.86815169696487904</v>
      </c>
      <c r="BZ99" s="26">
        <v>0.34133840999999998</v>
      </c>
      <c r="CA99" s="26">
        <v>0.23629901199839801</v>
      </c>
      <c r="CB99" s="26">
        <v>1.9745026890388599E-2</v>
      </c>
      <c r="CC99" s="26">
        <v>1.28470167468596E-2</v>
      </c>
      <c r="CD99" s="26">
        <v>7.7708598571428603E-2</v>
      </c>
      <c r="CE99" s="26">
        <v>5.77869533333333E-2</v>
      </c>
      <c r="CF99" s="26">
        <v>0.110115778571429</v>
      </c>
      <c r="CG99" s="26">
        <v>0.25960524285714298</v>
      </c>
      <c r="CH99" s="26">
        <v>3.3434848571428602E-2</v>
      </c>
      <c r="CI99" s="26">
        <v>0.16054972333333301</v>
      </c>
      <c r="CJ99" s="26">
        <v>4.4804458333333297E-2</v>
      </c>
      <c r="CK99" s="26">
        <v>1.0606908801287E-2</v>
      </c>
      <c r="CL99" s="26">
        <v>6.3735527860573696E-2</v>
      </c>
      <c r="CM99" s="26">
        <v>1.28075923498465E-2</v>
      </c>
      <c r="CN99" s="26">
        <v>0.11400271399586499</v>
      </c>
      <c r="CO99" s="26">
        <v>3.4943735910267802E-2</v>
      </c>
      <c r="CP99" s="26">
        <v>0.172588938334618</v>
      </c>
      <c r="CQ99" s="26">
        <v>3.9823687065691102E-2</v>
      </c>
      <c r="CR99" s="26">
        <v>0.31718958049097801</v>
      </c>
      <c r="CS99" s="28">
        <v>5.7937397579340202E-2</v>
      </c>
      <c r="CT99" s="29">
        <f t="shared" si="47"/>
        <v>0.60682164103467373</v>
      </c>
      <c r="CU99" s="30">
        <f t="shared" si="48"/>
        <v>0.2335897876683968</v>
      </c>
      <c r="CV99" s="52"/>
      <c r="CW99" s="113">
        <v>4.8150000000000004</v>
      </c>
      <c r="CX99" s="50">
        <v>-77.556200000000004</v>
      </c>
      <c r="CY99" s="114">
        <v>9.5</v>
      </c>
      <c r="CZ99" s="114"/>
      <c r="DA99" s="115"/>
      <c r="DB99" s="115">
        <v>0.106</v>
      </c>
      <c r="DC99" s="106">
        <f t="shared" si="68"/>
        <v>2.8909090909090905E-2</v>
      </c>
      <c r="DD99" s="107">
        <f t="shared" si="69"/>
        <v>289.09090909090907</v>
      </c>
      <c r="DE99" s="50">
        <v>59.1943811512145</v>
      </c>
      <c r="DF99" s="50">
        <v>30.884024948456801</v>
      </c>
      <c r="DG99" s="50">
        <v>108.09408731961</v>
      </c>
      <c r="DH99" s="50"/>
      <c r="DI99" s="50">
        <f>DE99+DF99+DG99</f>
        <v>198.1724934192813</v>
      </c>
      <c r="DJ99" s="44"/>
      <c r="DK99" s="53"/>
      <c r="DL99" s="44"/>
      <c r="DM99" s="53"/>
      <c r="DN99" s="55">
        <f t="shared" si="49"/>
        <v>0.71604527296937426</v>
      </c>
      <c r="DO99" s="55">
        <f t="shared" si="67"/>
        <v>6.2593890836254386E-4</v>
      </c>
      <c r="DP99" s="55">
        <f t="shared" si="50"/>
        <v>5.0215770890545318E-2</v>
      </c>
      <c r="DQ99" s="55">
        <f t="shared" si="51"/>
        <v>0</v>
      </c>
      <c r="DR99" s="55">
        <f t="shared" si="52"/>
        <v>0</v>
      </c>
      <c r="DS99" s="55">
        <f t="shared" si="53"/>
        <v>9.9184634655532358E-2</v>
      </c>
      <c r="DT99" s="55">
        <f t="shared" si="54"/>
        <v>1.5787989850577955E-3</v>
      </c>
      <c r="DU99" s="55">
        <f t="shared" si="55"/>
        <v>1.0332506203473946</v>
      </c>
      <c r="DV99" s="56">
        <f t="shared" si="56"/>
        <v>1.0699001426533524E-3</v>
      </c>
      <c r="DW99" s="55">
        <f t="shared" si="61"/>
        <v>0</v>
      </c>
      <c r="DX99" s="55">
        <f t="shared" si="62"/>
        <v>0</v>
      </c>
      <c r="DY99" s="55">
        <f t="shared" si="63"/>
        <v>2.254402248766243E-4</v>
      </c>
      <c r="DZ99" s="58">
        <f t="shared" si="42"/>
        <v>3.2302316240460567E-3</v>
      </c>
      <c r="EA99" s="56">
        <f t="shared" si="43"/>
        <v>3.0045228334758863E-3</v>
      </c>
      <c r="EB99" s="56">
        <f t="shared" si="57"/>
        <v>0.23202886483485982</v>
      </c>
      <c r="EC99" s="59">
        <f t="shared" si="58"/>
        <v>2.4068845982092172E-3</v>
      </c>
      <c r="ED99" s="59">
        <f t="shared" si="59"/>
        <v>3.0906502404753791E-4</v>
      </c>
      <c r="EE99" s="60">
        <f t="shared" si="60"/>
        <v>1.388979613373899</v>
      </c>
      <c r="EF99" s="60" t="str">
        <f t="shared" si="64"/>
        <v/>
      </c>
    </row>
    <row r="100" spans="1:136" ht="14" customHeight="1" x14ac:dyDescent="0.2">
      <c r="A100" s="38" t="s">
        <v>292</v>
      </c>
      <c r="B100" s="39" t="s">
        <v>128</v>
      </c>
      <c r="C100" s="40"/>
      <c r="D100" s="40"/>
      <c r="E100" s="40"/>
      <c r="F100" s="40"/>
      <c r="G100" s="40"/>
      <c r="H100" s="40"/>
      <c r="I100" s="40"/>
      <c r="J100" s="78" t="s">
        <v>134</v>
      </c>
      <c r="K100" s="41" t="s">
        <v>135</v>
      </c>
      <c r="L100" s="42" t="s">
        <v>154</v>
      </c>
      <c r="M100" s="43"/>
      <c r="N100" s="43"/>
      <c r="O100" s="42" t="s">
        <v>293</v>
      </c>
      <c r="P100" s="42" t="s">
        <v>671</v>
      </c>
      <c r="Q100" s="44">
        <v>42.89</v>
      </c>
      <c r="R100" s="44">
        <v>0.08</v>
      </c>
      <c r="S100" s="44">
        <v>2.96</v>
      </c>
      <c r="T100" s="44">
        <v>5.13</v>
      </c>
      <c r="U100" s="44">
        <v>2.7687330517892899</v>
      </c>
      <c r="V100" s="44">
        <v>8.4700000000000006</v>
      </c>
      <c r="W100" s="44">
        <f t="shared" si="70"/>
        <v>7.6213060000000006</v>
      </c>
      <c r="X100" s="44">
        <v>0.13800000000000001</v>
      </c>
      <c r="Y100" s="44">
        <v>41.08</v>
      </c>
      <c r="Z100" s="44">
        <v>0.1</v>
      </c>
      <c r="AA100" s="44"/>
      <c r="AB100" s="45" t="s">
        <v>132</v>
      </c>
      <c r="AC100" s="44">
        <v>1.2E-2</v>
      </c>
      <c r="AD100" s="46">
        <f t="shared" si="65"/>
        <v>0.27175509999999997</v>
      </c>
      <c r="AE100" s="46">
        <f t="shared" si="66"/>
        <v>0.2059881945</v>
      </c>
      <c r="AF100" s="44">
        <v>4.49</v>
      </c>
      <c r="AG100" s="44">
        <f>Q100+R100+S100+T100+U100+X100+Y100+Z100+AD100+AE100</f>
        <v>95.624476346289271</v>
      </c>
      <c r="AH100" s="47">
        <f>U100*100/AG100</f>
        <v>2.8954229686578894</v>
      </c>
      <c r="AI100" s="48">
        <f t="shared" si="46"/>
        <v>0.95779902075075773</v>
      </c>
      <c r="AJ100" s="49">
        <f>T100*100/AG100</f>
        <v>5.3647352602721687</v>
      </c>
      <c r="AK100" s="44">
        <f>Y100*100/AG100</f>
        <v>42.959712376604422</v>
      </c>
      <c r="AL100" s="50">
        <v>2135.6</v>
      </c>
      <c r="AM100" s="50">
        <v>1409.43</v>
      </c>
      <c r="AN100" s="50">
        <v>13.77</v>
      </c>
      <c r="AO100" s="50">
        <v>80.850999999999999</v>
      </c>
      <c r="AP100" s="50"/>
      <c r="AQ100" s="50"/>
      <c r="AR100" s="50"/>
      <c r="AS100" s="50"/>
      <c r="AT100" s="50">
        <v>296.95999999999998</v>
      </c>
      <c r="AU100" s="50"/>
      <c r="AV100" s="50"/>
      <c r="AW100" s="50"/>
      <c r="AX100" s="50"/>
      <c r="AY100" s="50"/>
      <c r="AZ100" s="50"/>
      <c r="BA100" s="50"/>
      <c r="BB100" s="50"/>
      <c r="BC100" s="50"/>
      <c r="BD100" s="50"/>
      <c r="BE100" s="50"/>
      <c r="BF100" s="51"/>
      <c r="BG100" s="26"/>
      <c r="BH100" s="26"/>
      <c r="BI100" s="26"/>
      <c r="BJ100" s="26"/>
      <c r="BK100" s="26">
        <v>1.17201</v>
      </c>
      <c r="BL100" s="26">
        <v>3.4591108571428601E-2</v>
      </c>
      <c r="BM100" s="26"/>
      <c r="BN100" s="26"/>
      <c r="BO100" s="26"/>
      <c r="BP100" s="26"/>
      <c r="BQ100" s="27"/>
      <c r="BR100" s="27"/>
      <c r="BS100" s="27"/>
      <c r="BT100" s="26">
        <v>0.22340804</v>
      </c>
      <c r="BU100" s="26"/>
      <c r="BV100" s="26"/>
      <c r="BW100" s="26">
        <v>6.3188049999999996E-2</v>
      </c>
      <c r="BX100" s="26">
        <v>2.1798760000000001</v>
      </c>
      <c r="BY100" s="26">
        <v>0.98595388035916398</v>
      </c>
      <c r="BZ100" s="26">
        <v>0.27887250000000002</v>
      </c>
      <c r="CA100" s="26">
        <v>0.229940314906107</v>
      </c>
      <c r="CB100" s="26">
        <v>2.21383602304869E-2</v>
      </c>
      <c r="CC100" s="26">
        <v>1.2301316659581899E-2</v>
      </c>
      <c r="CD100" s="26">
        <v>4.0934598571428601E-2</v>
      </c>
      <c r="CE100" s="26">
        <v>7.21139533333333E-2</v>
      </c>
      <c r="CF100" s="26">
        <v>9.4207778571428605E-2</v>
      </c>
      <c r="CG100" s="26">
        <v>0.22052524285714301</v>
      </c>
      <c r="CH100" s="26">
        <v>2.83018485714286E-2</v>
      </c>
      <c r="CI100" s="26">
        <v>0.13213972333333299</v>
      </c>
      <c r="CJ100" s="26">
        <v>3.91804583333333E-2</v>
      </c>
      <c r="CK100" s="26">
        <v>1.0178771462622801E-2</v>
      </c>
      <c r="CL100" s="26">
        <v>6.4890523978900702E-2</v>
      </c>
      <c r="CM100" s="26">
        <v>1.49688818597579E-2</v>
      </c>
      <c r="CN100" s="26">
        <v>0.13698887580799701</v>
      </c>
      <c r="CO100" s="26">
        <v>3.9921195760926398E-2</v>
      </c>
      <c r="CP100" s="26">
        <v>0.161476530413736</v>
      </c>
      <c r="CQ100" s="26">
        <v>3.5564350566819301E-2</v>
      </c>
      <c r="CR100" s="26">
        <v>0.29132047412768403</v>
      </c>
      <c r="CS100" s="28">
        <v>5.2162635342832102E-2</v>
      </c>
      <c r="CT100" s="29">
        <f t="shared" si="47"/>
        <v>0.61715407643874154</v>
      </c>
      <c r="CU100" s="30">
        <f t="shared" si="48"/>
        <v>0.22196807746369987</v>
      </c>
      <c r="CV100" s="52"/>
      <c r="CW100" s="113">
        <v>5.2869999999999999</v>
      </c>
      <c r="CX100" s="50">
        <v>-73.814400000000006</v>
      </c>
      <c r="CY100" s="114">
        <v>7.6</v>
      </c>
      <c r="CZ100" s="114"/>
      <c r="DA100" s="115"/>
      <c r="DB100" s="115">
        <v>0.19900000000000001</v>
      </c>
      <c r="DC100" s="106">
        <f t="shared" si="68"/>
        <v>5.4272727272727271E-2</v>
      </c>
      <c r="DD100" s="107">
        <f t="shared" si="69"/>
        <v>542.72727272727275</v>
      </c>
      <c r="DE100" s="50"/>
      <c r="DF100" s="50"/>
      <c r="DG100" s="50"/>
      <c r="DH100" s="50"/>
      <c r="DI100" s="50">
        <v>200</v>
      </c>
      <c r="DJ100" s="44">
        <v>0.36</v>
      </c>
      <c r="DK100" s="105">
        <v>1.4</v>
      </c>
      <c r="DL100" s="44">
        <v>0.25592323665324901</v>
      </c>
      <c r="DM100" s="53"/>
      <c r="DN100" s="55">
        <f t="shared" si="49"/>
        <v>0.71388149134487355</v>
      </c>
      <c r="DO100" s="55">
        <f t="shared" si="67"/>
        <v>1.0015022533800702E-3</v>
      </c>
      <c r="DP100" s="55">
        <f t="shared" si="50"/>
        <v>5.8061985092193021E-2</v>
      </c>
      <c r="DQ100" s="55">
        <f t="shared" si="51"/>
        <v>7.1398747390396658E-2</v>
      </c>
      <c r="DR100" s="55">
        <f t="shared" si="52"/>
        <v>3.4676348572725779E-2</v>
      </c>
      <c r="DS100" s="55">
        <f t="shared" si="53"/>
        <v>0.10607245650661101</v>
      </c>
      <c r="DT100" s="55">
        <f t="shared" si="54"/>
        <v>1.9453058923033552E-3</v>
      </c>
      <c r="DU100" s="55">
        <f t="shared" si="55"/>
        <v>1.0193548387096774</v>
      </c>
      <c r="DV100" s="56">
        <f t="shared" si="56"/>
        <v>1.783166904422254E-3</v>
      </c>
      <c r="DW100" s="55">
        <f t="shared" si="61"/>
        <v>0</v>
      </c>
      <c r="DX100" s="55">
        <f t="shared" si="62"/>
        <v>0</v>
      </c>
      <c r="DY100" s="55">
        <f t="shared" si="63"/>
        <v>1.6908016865746823E-4</v>
      </c>
      <c r="DZ100" s="58">
        <f t="shared" si="42"/>
        <v>3.63844021957424E-3</v>
      </c>
      <c r="EA100" s="56">
        <f t="shared" si="43"/>
        <v>2.7105493058753862E-3</v>
      </c>
      <c r="EB100" s="56">
        <f t="shared" si="57"/>
        <v>0.24923674715514849</v>
      </c>
      <c r="EC100" s="59">
        <f t="shared" si="58"/>
        <v>4.5185852362607005E-3</v>
      </c>
      <c r="ED100" s="59">
        <f t="shared" si="59"/>
        <v>3.1191515907673113E-4</v>
      </c>
      <c r="EE100" s="60">
        <f t="shared" si="60"/>
        <v>1.4585286617505693</v>
      </c>
      <c r="EF100" s="60">
        <f t="shared" si="64"/>
        <v>0.32691190262539604</v>
      </c>
    </row>
    <row r="101" spans="1:136" ht="14" customHeight="1" x14ac:dyDescent="0.2">
      <c r="A101" s="38" t="s">
        <v>292</v>
      </c>
      <c r="B101" s="39" t="s">
        <v>128</v>
      </c>
      <c r="C101" s="40"/>
      <c r="D101" s="40"/>
      <c r="E101" s="40"/>
      <c r="F101" s="40"/>
      <c r="G101" s="40"/>
      <c r="H101" s="40"/>
      <c r="I101" s="40"/>
      <c r="J101" s="78" t="s">
        <v>134</v>
      </c>
      <c r="K101" s="41" t="s">
        <v>135</v>
      </c>
      <c r="L101" s="42" t="s">
        <v>154</v>
      </c>
      <c r="M101" s="43"/>
      <c r="N101" s="43"/>
      <c r="O101" s="42" t="s">
        <v>293</v>
      </c>
      <c r="P101" s="42" t="s">
        <v>288</v>
      </c>
      <c r="Q101" s="44">
        <v>42.89</v>
      </c>
      <c r="R101" s="44">
        <v>0.08</v>
      </c>
      <c r="S101" s="44">
        <v>2.96</v>
      </c>
      <c r="T101" s="44"/>
      <c r="U101" s="44"/>
      <c r="V101" s="44">
        <v>8.4700000000000006</v>
      </c>
      <c r="W101" s="44">
        <f t="shared" si="70"/>
        <v>7.6213060000000006</v>
      </c>
      <c r="X101" s="44">
        <v>0.13800000000000001</v>
      </c>
      <c r="Y101" s="44">
        <v>41.08</v>
      </c>
      <c r="Z101" s="44">
        <v>0.1</v>
      </c>
      <c r="AA101" s="44"/>
      <c r="AB101" s="45" t="s">
        <v>132</v>
      </c>
      <c r="AC101" s="44">
        <v>1.2E-2</v>
      </c>
      <c r="AD101" s="46">
        <f t="shared" si="65"/>
        <v>0.27175509999999997</v>
      </c>
      <c r="AE101" s="46">
        <f t="shared" si="66"/>
        <v>0.2059881945</v>
      </c>
      <c r="AF101" s="44">
        <v>4.49</v>
      </c>
      <c r="AG101" s="44"/>
      <c r="AH101" s="47"/>
      <c r="AI101" s="48">
        <f t="shared" si="46"/>
        <v>0.95779902075075773</v>
      </c>
      <c r="AJ101" s="49"/>
      <c r="AK101" s="44"/>
      <c r="AL101" s="50">
        <v>2135.6</v>
      </c>
      <c r="AM101" s="50">
        <v>1409.43</v>
      </c>
      <c r="AN101" s="50">
        <v>13.77</v>
      </c>
      <c r="AO101" s="50">
        <v>80.850999999999999</v>
      </c>
      <c r="AP101" s="50"/>
      <c r="AQ101" s="50"/>
      <c r="AR101" s="50"/>
      <c r="AS101" s="50"/>
      <c r="AT101" s="50">
        <v>296.95999999999998</v>
      </c>
      <c r="AU101" s="50"/>
      <c r="AV101" s="50"/>
      <c r="AW101" s="50"/>
      <c r="AX101" s="50"/>
      <c r="AY101" s="50"/>
      <c r="AZ101" s="50"/>
      <c r="BA101" s="50"/>
      <c r="BB101" s="50"/>
      <c r="BC101" s="50"/>
      <c r="BD101" s="50"/>
      <c r="BE101" s="50"/>
      <c r="BF101" s="51"/>
      <c r="BG101" s="26"/>
      <c r="BH101" s="26"/>
      <c r="BI101" s="26"/>
      <c r="BJ101" s="26"/>
      <c r="BK101" s="26">
        <v>1.17201</v>
      </c>
      <c r="BL101" s="26">
        <v>3.4591108571428601E-2</v>
      </c>
      <c r="BM101" s="26"/>
      <c r="BN101" s="26"/>
      <c r="BO101" s="26"/>
      <c r="BP101" s="26"/>
      <c r="BQ101" s="27"/>
      <c r="BR101" s="27"/>
      <c r="BS101" s="27"/>
      <c r="BT101" s="26">
        <v>0.22340804</v>
      </c>
      <c r="BU101" s="26"/>
      <c r="BV101" s="26"/>
      <c r="BW101" s="26">
        <v>6.3188049999999996E-2</v>
      </c>
      <c r="BX101" s="26">
        <v>2.1798760000000001</v>
      </c>
      <c r="BY101" s="26">
        <v>0.98595388035916398</v>
      </c>
      <c r="BZ101" s="26">
        <v>0.27887250000000002</v>
      </c>
      <c r="CA101" s="26">
        <v>0.229940314906107</v>
      </c>
      <c r="CB101" s="26">
        <v>2.21383602304869E-2</v>
      </c>
      <c r="CC101" s="26">
        <v>1.2301316659581899E-2</v>
      </c>
      <c r="CD101" s="26">
        <v>4.0934598571428601E-2</v>
      </c>
      <c r="CE101" s="26">
        <v>7.21139533333333E-2</v>
      </c>
      <c r="CF101" s="26">
        <v>9.4207778571428605E-2</v>
      </c>
      <c r="CG101" s="26">
        <v>0.22052524285714301</v>
      </c>
      <c r="CH101" s="26">
        <v>2.83018485714286E-2</v>
      </c>
      <c r="CI101" s="26">
        <v>0.13213972333333299</v>
      </c>
      <c r="CJ101" s="26">
        <v>3.91804583333333E-2</v>
      </c>
      <c r="CK101" s="26">
        <v>1.0178771462622801E-2</v>
      </c>
      <c r="CL101" s="26">
        <v>6.4890523978900702E-2</v>
      </c>
      <c r="CM101" s="26">
        <v>1.49688818597579E-2</v>
      </c>
      <c r="CN101" s="26">
        <v>0.13698887580799701</v>
      </c>
      <c r="CO101" s="26">
        <v>3.9921195760926398E-2</v>
      </c>
      <c r="CP101" s="26">
        <v>0.161476530413736</v>
      </c>
      <c r="CQ101" s="26">
        <v>3.5564350566819301E-2</v>
      </c>
      <c r="CR101" s="26">
        <v>0.29132047412768403</v>
      </c>
      <c r="CS101" s="28">
        <v>5.2162635342832102E-2</v>
      </c>
      <c r="CT101" s="29">
        <f t="shared" si="47"/>
        <v>0.61715407643874154</v>
      </c>
      <c r="CU101" s="30">
        <f t="shared" si="48"/>
        <v>0.22196807746369987</v>
      </c>
      <c r="CV101" s="52"/>
      <c r="CW101" s="113">
        <v>5.2869999999999999</v>
      </c>
      <c r="CX101" s="50">
        <v>-73.814400000000006</v>
      </c>
      <c r="CY101" s="114">
        <v>7.6</v>
      </c>
      <c r="CZ101" s="114"/>
      <c r="DA101" s="115"/>
      <c r="DB101" s="115">
        <v>0.20300000000000001</v>
      </c>
      <c r="DC101" s="106">
        <f t="shared" si="68"/>
        <v>5.5363636363636365E-2</v>
      </c>
      <c r="DD101" s="107">
        <f t="shared" si="69"/>
        <v>553.63636363636363</v>
      </c>
      <c r="DE101" s="50">
        <v>248.33166326301</v>
      </c>
      <c r="DF101" s="50">
        <v>31.041457907873401</v>
      </c>
      <c r="DG101" s="50">
        <v>90.537585564659395</v>
      </c>
      <c r="DH101" s="50"/>
      <c r="DI101" s="50">
        <f>DE101+DF101+DG101</f>
        <v>369.91070673554282</v>
      </c>
      <c r="DJ101" s="44">
        <v>0.36</v>
      </c>
      <c r="DK101" s="105">
        <v>1.4</v>
      </c>
      <c r="DL101" s="44">
        <v>0.25592323665324901</v>
      </c>
      <c r="DM101" s="53"/>
      <c r="DN101" s="55">
        <f t="shared" si="49"/>
        <v>0.71388149134487355</v>
      </c>
      <c r="DO101" s="55">
        <f t="shared" si="67"/>
        <v>1.0015022533800702E-3</v>
      </c>
      <c r="DP101" s="55">
        <f t="shared" si="50"/>
        <v>5.8061985092193021E-2</v>
      </c>
      <c r="DQ101" s="55">
        <f t="shared" si="51"/>
        <v>0</v>
      </c>
      <c r="DR101" s="55">
        <f t="shared" si="52"/>
        <v>0</v>
      </c>
      <c r="DS101" s="55">
        <f t="shared" si="53"/>
        <v>0.10607245650661101</v>
      </c>
      <c r="DT101" s="55">
        <f t="shared" si="54"/>
        <v>1.9453058923033552E-3</v>
      </c>
      <c r="DU101" s="55">
        <f t="shared" si="55"/>
        <v>1.0193548387096774</v>
      </c>
      <c r="DV101" s="56">
        <f t="shared" si="56"/>
        <v>1.783166904422254E-3</v>
      </c>
      <c r="DW101" s="55">
        <f t="shared" si="61"/>
        <v>0</v>
      </c>
      <c r="DX101" s="55">
        <f t="shared" si="62"/>
        <v>0</v>
      </c>
      <c r="DY101" s="55">
        <f t="shared" si="63"/>
        <v>1.6908016865746823E-4</v>
      </c>
      <c r="DZ101" s="58">
        <f t="shared" si="42"/>
        <v>3.63844021957424E-3</v>
      </c>
      <c r="EA101" s="56">
        <f t="shared" si="43"/>
        <v>2.7105493058753862E-3</v>
      </c>
      <c r="EB101" s="56">
        <f t="shared" si="57"/>
        <v>0.24923674715514849</v>
      </c>
      <c r="EC101" s="59">
        <f t="shared" si="58"/>
        <v>4.6094110701553883E-3</v>
      </c>
      <c r="ED101" s="59">
        <f t="shared" si="59"/>
        <v>5.7690378467801433E-4</v>
      </c>
      <c r="EE101" s="60">
        <f t="shared" si="60"/>
        <v>1.3966478638341198</v>
      </c>
      <c r="EF101" s="60" t="str">
        <f t="shared" si="64"/>
        <v/>
      </c>
    </row>
    <row r="102" spans="1:136" ht="14" customHeight="1" x14ac:dyDescent="0.2">
      <c r="A102" s="38" t="s">
        <v>294</v>
      </c>
      <c r="B102" s="39" t="s">
        <v>128</v>
      </c>
      <c r="C102" s="40"/>
      <c r="D102" s="40"/>
      <c r="E102" s="40"/>
      <c r="F102" s="40"/>
      <c r="G102" s="40"/>
      <c r="H102" s="40"/>
      <c r="I102" s="40"/>
      <c r="J102" s="78" t="s">
        <v>134</v>
      </c>
      <c r="K102" s="41" t="s">
        <v>135</v>
      </c>
      <c r="L102" s="42" t="s">
        <v>154</v>
      </c>
      <c r="M102" s="43"/>
      <c r="N102" s="43"/>
      <c r="O102" s="42" t="s">
        <v>278</v>
      </c>
      <c r="P102" s="42" t="s">
        <v>671</v>
      </c>
      <c r="Q102" s="44">
        <v>42.73</v>
      </c>
      <c r="R102" s="44">
        <v>0.06</v>
      </c>
      <c r="S102" s="44">
        <v>3.06</v>
      </c>
      <c r="T102" s="44">
        <v>5.01</v>
      </c>
      <c r="U102" s="44">
        <v>2.97209602133807</v>
      </c>
      <c r="V102" s="44">
        <v>8.5399999999999991</v>
      </c>
      <c r="W102" s="44">
        <f t="shared" si="70"/>
        <v>7.6842919999999992</v>
      </c>
      <c r="X102" s="44">
        <v>0.13500000000000001</v>
      </c>
      <c r="Y102" s="44">
        <v>40.67</v>
      </c>
      <c r="Z102" s="44">
        <v>0.1</v>
      </c>
      <c r="AA102" s="44"/>
      <c r="AB102" s="45" t="s">
        <v>132</v>
      </c>
      <c r="AC102" s="44">
        <v>3.4000000000000002E-2</v>
      </c>
      <c r="AD102" s="46">
        <f t="shared" si="65"/>
        <v>0.24648324999999999</v>
      </c>
      <c r="AE102" s="46">
        <f t="shared" si="66"/>
        <v>0.25071623279999999</v>
      </c>
      <c r="AF102" s="44">
        <v>5.17</v>
      </c>
      <c r="AG102" s="44">
        <f>Q102+R102+S102+T102+U102+X102+Y102+Z102+AD102+AE102</f>
        <v>95.234295504138061</v>
      </c>
      <c r="AH102" s="47">
        <f>U102*100/AG102</f>
        <v>3.120825334617956</v>
      </c>
      <c r="AI102" s="48">
        <f t="shared" si="46"/>
        <v>0.95179031125672842</v>
      </c>
      <c r="AJ102" s="49">
        <f>T102*100/AG102</f>
        <v>5.2607098876289884</v>
      </c>
      <c r="AK102" s="44">
        <f>Y102*100/AG102</f>
        <v>42.705203818337516</v>
      </c>
      <c r="AL102" s="50">
        <v>1937</v>
      </c>
      <c r="AM102" s="50">
        <v>1715.472</v>
      </c>
      <c r="AN102" s="50">
        <v>15.115</v>
      </c>
      <c r="AO102" s="50">
        <v>90.625</v>
      </c>
      <c r="AP102" s="50"/>
      <c r="AQ102" s="50"/>
      <c r="AR102" s="50"/>
      <c r="AS102" s="50"/>
      <c r="AT102" s="50">
        <v>349.66</v>
      </c>
      <c r="AU102" s="50"/>
      <c r="AV102" s="50"/>
      <c r="AW102" s="50"/>
      <c r="AX102" s="50"/>
      <c r="AY102" s="50"/>
      <c r="AZ102" s="50"/>
      <c r="BA102" s="50"/>
      <c r="BB102" s="50"/>
      <c r="BC102" s="50"/>
      <c r="BD102" s="50"/>
      <c r="BE102" s="50"/>
      <c r="BF102" s="51"/>
      <c r="BG102" s="26"/>
      <c r="BH102" s="26"/>
      <c r="BI102" s="26"/>
      <c r="BJ102" s="26"/>
      <c r="BK102" s="26">
        <v>1.0620099999999999</v>
      </c>
      <c r="BL102" s="26">
        <v>4.6969108571428601E-2</v>
      </c>
      <c r="BM102" s="26"/>
      <c r="BN102" s="26"/>
      <c r="BO102" s="26"/>
      <c r="BP102" s="26"/>
      <c r="BQ102" s="27"/>
      <c r="BR102" s="27"/>
      <c r="BS102" s="27"/>
      <c r="BT102" s="26">
        <v>0.33676803999999999</v>
      </c>
      <c r="BU102" s="26"/>
      <c r="BV102" s="26"/>
      <c r="BW102" s="26">
        <v>9.1364422857142899E-2</v>
      </c>
      <c r="BX102" s="26">
        <v>4.5864505014285699</v>
      </c>
      <c r="BY102" s="26">
        <v>0.76833751296612995</v>
      </c>
      <c r="BZ102" s="26">
        <v>0.38022841000000002</v>
      </c>
      <c r="CA102" s="26">
        <v>1.1255502670639199</v>
      </c>
      <c r="CB102" s="26">
        <v>1.8750138101095801E-2</v>
      </c>
      <c r="CC102" s="26">
        <v>2.6003489224189401E-2</v>
      </c>
      <c r="CD102" s="26">
        <v>8.4669598571428598E-2</v>
      </c>
      <c r="CE102" s="26">
        <v>9.41359533333333E-2</v>
      </c>
      <c r="CF102" s="26">
        <v>0.12965577857142899</v>
      </c>
      <c r="CG102" s="26">
        <v>0.33097524285714303</v>
      </c>
      <c r="CH102" s="26">
        <v>4.2727848571428598E-2</v>
      </c>
      <c r="CI102" s="26">
        <v>0.19272972333333299</v>
      </c>
      <c r="CJ102" s="26">
        <v>4.8971458333333301E-2</v>
      </c>
      <c r="CK102" s="26">
        <v>8.7860433498088003E-3</v>
      </c>
      <c r="CL102" s="26">
        <v>6.5723632255014805E-2</v>
      </c>
      <c r="CM102" s="26">
        <v>1.26325801790774E-2</v>
      </c>
      <c r="CN102" s="26">
        <v>0.10993244212349799</v>
      </c>
      <c r="CO102" s="26">
        <v>3.0347870760216899E-2</v>
      </c>
      <c r="CP102" s="26">
        <v>0.140811813014278</v>
      </c>
      <c r="CQ102" s="26">
        <v>3.48685084027366E-2</v>
      </c>
      <c r="CR102" s="26">
        <v>0.328341127513678</v>
      </c>
      <c r="CS102" s="28">
        <v>6.7490703137683405E-2</v>
      </c>
      <c r="CT102" s="29">
        <f t="shared" si="47"/>
        <v>0.47346151081308535</v>
      </c>
      <c r="CU102" s="30">
        <f t="shared" si="48"/>
        <v>0.23610827402949763</v>
      </c>
      <c r="CV102" s="52"/>
      <c r="CW102" s="113">
        <v>5.9409999999999998</v>
      </c>
      <c r="CX102" s="50">
        <v>-75.989400000000003</v>
      </c>
      <c r="CY102" s="114">
        <v>8.6</v>
      </c>
      <c r="CZ102" s="114"/>
      <c r="DA102" s="115"/>
      <c r="DB102" s="115">
        <v>0.153</v>
      </c>
      <c r="DC102" s="106">
        <f t="shared" si="68"/>
        <v>4.1727272727272724E-2</v>
      </c>
      <c r="DD102" s="107">
        <f t="shared" si="69"/>
        <v>417.27272727272725</v>
      </c>
      <c r="DE102" s="50"/>
      <c r="DF102" s="50"/>
      <c r="DG102" s="50"/>
      <c r="DH102" s="50"/>
      <c r="DI102" s="50">
        <v>220</v>
      </c>
      <c r="DJ102" s="44"/>
      <c r="DK102" s="53"/>
      <c r="DL102" s="44"/>
      <c r="DM102" s="53"/>
      <c r="DN102" s="55">
        <f t="shared" si="49"/>
        <v>0.7112183754993342</v>
      </c>
      <c r="DO102" s="55">
        <f t="shared" si="67"/>
        <v>7.5112669003505261E-4</v>
      </c>
      <c r="DP102" s="55">
        <f t="shared" si="50"/>
        <v>6.002353864260495E-2</v>
      </c>
      <c r="DQ102" s="55">
        <f t="shared" si="51"/>
        <v>6.9728601252609601E-2</v>
      </c>
      <c r="DR102" s="55">
        <f t="shared" si="52"/>
        <v>3.7223320450097942E-2</v>
      </c>
      <c r="DS102" s="55">
        <f t="shared" si="53"/>
        <v>0.10694908837856645</v>
      </c>
      <c r="DT102" s="55">
        <f t="shared" si="54"/>
        <v>1.9030166337750214E-3</v>
      </c>
      <c r="DU102" s="55">
        <f t="shared" si="55"/>
        <v>1.009181141439206</v>
      </c>
      <c r="DV102" s="56">
        <f t="shared" si="56"/>
        <v>1.783166904422254E-3</v>
      </c>
      <c r="DW102" s="55">
        <f t="shared" si="61"/>
        <v>0</v>
      </c>
      <c r="DX102" s="55">
        <f t="shared" si="62"/>
        <v>0</v>
      </c>
      <c r="DY102" s="55">
        <f t="shared" si="63"/>
        <v>4.7906047786282669E-4</v>
      </c>
      <c r="DZ102" s="58">
        <f t="shared" si="42"/>
        <v>3.3000836792073905E-3</v>
      </c>
      <c r="EA102" s="56">
        <f t="shared" si="43"/>
        <v>3.2991148470294094E-3</v>
      </c>
      <c r="EB102" s="56">
        <f t="shared" si="57"/>
        <v>0.28698306966416876</v>
      </c>
      <c r="EC102" s="59">
        <f t="shared" si="58"/>
        <v>3.4740881464717949E-3</v>
      </c>
      <c r="ED102" s="59">
        <f t="shared" si="59"/>
        <v>3.4310667498440423E-4</v>
      </c>
      <c r="EE102" s="60">
        <f t="shared" si="60"/>
        <v>1.4711224909205523</v>
      </c>
      <c r="EF102" s="60">
        <f t="shared" si="64"/>
        <v>0.34804710366804609</v>
      </c>
    </row>
    <row r="103" spans="1:136" ht="14" customHeight="1" x14ac:dyDescent="0.2">
      <c r="A103" s="38" t="s">
        <v>294</v>
      </c>
      <c r="B103" s="39" t="s">
        <v>128</v>
      </c>
      <c r="C103" s="40"/>
      <c r="D103" s="40"/>
      <c r="E103" s="40"/>
      <c r="F103" s="40"/>
      <c r="G103" s="40"/>
      <c r="H103" s="40"/>
      <c r="I103" s="40"/>
      <c r="J103" s="78" t="s">
        <v>134</v>
      </c>
      <c r="K103" s="41" t="s">
        <v>135</v>
      </c>
      <c r="L103" s="42" t="s">
        <v>154</v>
      </c>
      <c r="M103" s="43"/>
      <c r="N103" s="43"/>
      <c r="O103" s="42" t="s">
        <v>278</v>
      </c>
      <c r="P103" s="42" t="s">
        <v>275</v>
      </c>
      <c r="Q103" s="44">
        <v>42.73</v>
      </c>
      <c r="R103" s="44">
        <v>0.06</v>
      </c>
      <c r="S103" s="44">
        <v>3.06</v>
      </c>
      <c r="T103" s="44"/>
      <c r="U103" s="44"/>
      <c r="V103" s="44">
        <v>8.5399999999999991</v>
      </c>
      <c r="W103" s="44">
        <f t="shared" si="70"/>
        <v>7.6842919999999992</v>
      </c>
      <c r="X103" s="44">
        <v>0.13500000000000001</v>
      </c>
      <c r="Y103" s="44">
        <v>40.67</v>
      </c>
      <c r="Z103" s="44">
        <v>0.1</v>
      </c>
      <c r="AA103" s="44"/>
      <c r="AB103" s="45" t="s">
        <v>132</v>
      </c>
      <c r="AC103" s="44">
        <v>3.4000000000000002E-2</v>
      </c>
      <c r="AD103" s="46">
        <f t="shared" si="65"/>
        <v>0.24648324999999999</v>
      </c>
      <c r="AE103" s="46">
        <f t="shared" si="66"/>
        <v>0.25071623279999999</v>
      </c>
      <c r="AF103" s="44">
        <v>5.17</v>
      </c>
      <c r="AG103" s="44"/>
      <c r="AH103" s="47"/>
      <c r="AI103" s="48">
        <f t="shared" si="46"/>
        <v>0.95179031125672842</v>
      </c>
      <c r="AJ103" s="49"/>
      <c r="AK103" s="44"/>
      <c r="AL103" s="50">
        <v>1937</v>
      </c>
      <c r="AM103" s="50">
        <v>1715.472</v>
      </c>
      <c r="AN103" s="50">
        <v>15.115</v>
      </c>
      <c r="AO103" s="50">
        <v>90.625</v>
      </c>
      <c r="AP103" s="50"/>
      <c r="AQ103" s="50"/>
      <c r="AR103" s="50"/>
      <c r="AS103" s="50"/>
      <c r="AT103" s="50">
        <v>349.66</v>
      </c>
      <c r="AU103" s="50"/>
      <c r="AV103" s="50"/>
      <c r="AW103" s="50"/>
      <c r="AX103" s="50"/>
      <c r="AY103" s="50"/>
      <c r="AZ103" s="50"/>
      <c r="BA103" s="50"/>
      <c r="BB103" s="50"/>
      <c r="BC103" s="50"/>
      <c r="BD103" s="50"/>
      <c r="BE103" s="50"/>
      <c r="BF103" s="51"/>
      <c r="BG103" s="26"/>
      <c r="BH103" s="26"/>
      <c r="BI103" s="26"/>
      <c r="BJ103" s="26"/>
      <c r="BK103" s="26">
        <v>1.0620099999999999</v>
      </c>
      <c r="BL103" s="26">
        <v>4.6969108571428601E-2</v>
      </c>
      <c r="BM103" s="26"/>
      <c r="BN103" s="26"/>
      <c r="BO103" s="26"/>
      <c r="BP103" s="26"/>
      <c r="BQ103" s="27"/>
      <c r="BR103" s="27"/>
      <c r="BS103" s="27"/>
      <c r="BT103" s="26">
        <v>0.33676803999999999</v>
      </c>
      <c r="BU103" s="26"/>
      <c r="BV103" s="26"/>
      <c r="BW103" s="26">
        <v>9.1364422857142899E-2</v>
      </c>
      <c r="BX103" s="26">
        <v>4.5864505014285699</v>
      </c>
      <c r="BY103" s="26">
        <v>0.76833751296612995</v>
      </c>
      <c r="BZ103" s="26">
        <v>0.38022841000000002</v>
      </c>
      <c r="CA103" s="26">
        <v>1.1255502670639199</v>
      </c>
      <c r="CB103" s="26">
        <v>1.8750138101095801E-2</v>
      </c>
      <c r="CC103" s="26">
        <v>2.6003489224189401E-2</v>
      </c>
      <c r="CD103" s="26">
        <v>8.4669598571428598E-2</v>
      </c>
      <c r="CE103" s="26">
        <v>9.41359533333333E-2</v>
      </c>
      <c r="CF103" s="26">
        <v>0.12965577857142899</v>
      </c>
      <c r="CG103" s="26">
        <v>0.33097524285714303</v>
      </c>
      <c r="CH103" s="26">
        <v>4.2727848571428598E-2</v>
      </c>
      <c r="CI103" s="26">
        <v>0.19272972333333299</v>
      </c>
      <c r="CJ103" s="26">
        <v>4.8971458333333301E-2</v>
      </c>
      <c r="CK103" s="26">
        <v>8.7860433498088003E-3</v>
      </c>
      <c r="CL103" s="26">
        <v>6.5723632255014805E-2</v>
      </c>
      <c r="CM103" s="26">
        <v>1.26325801790774E-2</v>
      </c>
      <c r="CN103" s="26">
        <v>0.10993244212349799</v>
      </c>
      <c r="CO103" s="26">
        <v>3.0347870760216899E-2</v>
      </c>
      <c r="CP103" s="26">
        <v>0.140811813014278</v>
      </c>
      <c r="CQ103" s="26">
        <v>3.48685084027366E-2</v>
      </c>
      <c r="CR103" s="26">
        <v>0.328341127513678</v>
      </c>
      <c r="CS103" s="28">
        <v>6.7490703137683405E-2</v>
      </c>
      <c r="CT103" s="29">
        <f t="shared" si="47"/>
        <v>0.47346151081308535</v>
      </c>
      <c r="CU103" s="30">
        <f t="shared" si="48"/>
        <v>0.23610827402949763</v>
      </c>
      <c r="CV103" s="52"/>
      <c r="CW103" s="113">
        <v>5.9409999999999998</v>
      </c>
      <c r="CX103" s="50">
        <v>-75.989400000000003</v>
      </c>
      <c r="CY103" s="114">
        <v>8.6</v>
      </c>
      <c r="CZ103" s="114"/>
      <c r="DA103" s="115"/>
      <c r="DB103" s="115">
        <v>0.16</v>
      </c>
      <c r="DC103" s="106">
        <f t="shared" si="68"/>
        <v>4.3636363636363633E-2</v>
      </c>
      <c r="DD103" s="107">
        <f t="shared" si="69"/>
        <v>436.36363636363632</v>
      </c>
      <c r="DE103" s="50">
        <v>115.160033401319</v>
      </c>
      <c r="DF103" s="50">
        <v>20.472894826924801</v>
      </c>
      <c r="DG103" s="50">
        <v>89.568914867725098</v>
      </c>
      <c r="DH103" s="50"/>
      <c r="DI103" s="50">
        <f>DE103+DF103+DG103</f>
        <v>225.20184309596891</v>
      </c>
      <c r="DJ103" s="44"/>
      <c r="DK103" s="53"/>
      <c r="DL103" s="44"/>
      <c r="DM103" s="53"/>
      <c r="DN103" s="55">
        <f t="shared" si="49"/>
        <v>0.7112183754993342</v>
      </c>
      <c r="DO103" s="55">
        <f t="shared" si="67"/>
        <v>7.5112669003505261E-4</v>
      </c>
      <c r="DP103" s="55">
        <f t="shared" si="50"/>
        <v>6.002353864260495E-2</v>
      </c>
      <c r="DQ103" s="55">
        <f t="shared" si="51"/>
        <v>0</v>
      </c>
      <c r="DR103" s="55">
        <f t="shared" si="52"/>
        <v>0</v>
      </c>
      <c r="DS103" s="55">
        <f t="shared" si="53"/>
        <v>0.10694908837856645</v>
      </c>
      <c r="DT103" s="55">
        <f t="shared" si="54"/>
        <v>1.9030166337750214E-3</v>
      </c>
      <c r="DU103" s="55">
        <f t="shared" si="55"/>
        <v>1.009181141439206</v>
      </c>
      <c r="DV103" s="56">
        <f t="shared" si="56"/>
        <v>1.783166904422254E-3</v>
      </c>
      <c r="DW103" s="55">
        <f t="shared" si="61"/>
        <v>0</v>
      </c>
      <c r="DX103" s="55">
        <f t="shared" si="62"/>
        <v>0</v>
      </c>
      <c r="DY103" s="55">
        <f t="shared" si="63"/>
        <v>4.7906047786282669E-4</v>
      </c>
      <c r="DZ103" s="58">
        <f t="shared" si="42"/>
        <v>3.3000836792073905E-3</v>
      </c>
      <c r="EA103" s="56">
        <f t="shared" si="43"/>
        <v>3.2991148470294094E-3</v>
      </c>
      <c r="EB103" s="56">
        <f t="shared" si="57"/>
        <v>0.28698306966416876</v>
      </c>
      <c r="EC103" s="59">
        <f t="shared" si="58"/>
        <v>3.6330333557874979E-3</v>
      </c>
      <c r="ED103" s="59">
        <f t="shared" si="59"/>
        <v>3.5121934356826092E-4</v>
      </c>
      <c r="EE103" s="60">
        <f t="shared" si="60"/>
        <v>1.4084915324974059</v>
      </c>
      <c r="EF103" s="60" t="str">
        <f t="shared" si="64"/>
        <v/>
      </c>
    </row>
    <row r="104" spans="1:136" ht="14" customHeight="1" x14ac:dyDescent="0.2">
      <c r="A104" s="38" t="s">
        <v>295</v>
      </c>
      <c r="B104" s="39" t="s">
        <v>128</v>
      </c>
      <c r="C104" s="40"/>
      <c r="D104" s="40"/>
      <c r="E104" s="40"/>
      <c r="F104" s="40"/>
      <c r="G104" s="40"/>
      <c r="H104" s="40"/>
      <c r="I104" s="40"/>
      <c r="J104" s="78" t="s">
        <v>134</v>
      </c>
      <c r="K104" s="41" t="s">
        <v>135</v>
      </c>
      <c r="L104" s="42" t="s">
        <v>136</v>
      </c>
      <c r="M104" s="43"/>
      <c r="N104" s="43"/>
      <c r="O104" s="42" t="s">
        <v>278</v>
      </c>
      <c r="P104" s="42" t="s">
        <v>671</v>
      </c>
      <c r="Q104" s="44">
        <v>40.479999999999997</v>
      </c>
      <c r="R104" s="44">
        <v>0.04</v>
      </c>
      <c r="S104" s="44">
        <v>1.5</v>
      </c>
      <c r="T104" s="44">
        <v>4.8499999999999996</v>
      </c>
      <c r="U104" s="44">
        <v>2.68991331406979</v>
      </c>
      <c r="V104" s="44">
        <v>8.08</v>
      </c>
      <c r="W104" s="44">
        <f t="shared" si="70"/>
        <v>7.2703840000000008</v>
      </c>
      <c r="X104" s="44">
        <v>0.114</v>
      </c>
      <c r="Y104" s="44">
        <v>42.09</v>
      </c>
      <c r="Z104" s="44">
        <v>7.0000000000000007E-2</v>
      </c>
      <c r="AA104" s="44"/>
      <c r="AB104" s="45" t="s">
        <v>132</v>
      </c>
      <c r="AC104" s="44">
        <v>1.4999999999999999E-2</v>
      </c>
      <c r="AD104" s="46">
        <f t="shared" si="65"/>
        <v>0.22493982500000001</v>
      </c>
      <c r="AE104" s="46">
        <f t="shared" si="66"/>
        <v>0.11919197482499999</v>
      </c>
      <c r="AF104" s="44">
        <v>5.41</v>
      </c>
      <c r="AG104" s="44">
        <f>Q104+R104+S104+T104+U104+X104+Y104+Z104+AD104+AE104</f>
        <v>92.178045113894783</v>
      </c>
      <c r="AH104" s="47">
        <f>U104*100/AG104</f>
        <v>2.9181713614626399</v>
      </c>
      <c r="AI104" s="48">
        <f t="shared" si="46"/>
        <v>1.0397727272727275</v>
      </c>
      <c r="AJ104" s="49">
        <f>T104*100/AG104</f>
        <v>5.2615565821637471</v>
      </c>
      <c r="AK104" s="44">
        <f>Y104*100/AG104</f>
        <v>45.661632276963331</v>
      </c>
      <c r="AL104" s="50">
        <v>1767.7</v>
      </c>
      <c r="AM104" s="50">
        <v>815.54549999999995</v>
      </c>
      <c r="AN104" s="50">
        <v>7.1700999999999997</v>
      </c>
      <c r="AO104" s="50">
        <v>44.244</v>
      </c>
      <c r="AP104" s="50"/>
      <c r="AQ104" s="50"/>
      <c r="AR104" s="50"/>
      <c r="AS104" s="50"/>
      <c r="AT104" s="50">
        <v>122.75</v>
      </c>
      <c r="AU104" s="50"/>
      <c r="AV104" s="50"/>
      <c r="AW104" s="50"/>
      <c r="AX104" s="50"/>
      <c r="AY104" s="50"/>
      <c r="AZ104" s="50"/>
      <c r="BA104" s="50"/>
      <c r="BB104" s="50"/>
      <c r="BC104" s="50"/>
      <c r="BD104" s="50"/>
      <c r="BE104" s="50"/>
      <c r="BF104" s="51"/>
      <c r="BG104" s="26"/>
      <c r="BH104" s="26"/>
      <c r="BI104" s="26"/>
      <c r="BJ104" s="26"/>
      <c r="BK104" s="26">
        <v>0.93161000000000005</v>
      </c>
      <c r="BL104" s="26">
        <v>3.0993108571428601E-2</v>
      </c>
      <c r="BM104" s="26"/>
      <c r="BN104" s="26"/>
      <c r="BO104" s="26"/>
      <c r="BP104" s="26"/>
      <c r="BQ104" s="27"/>
      <c r="BR104" s="27"/>
      <c r="BS104" s="27"/>
      <c r="BT104" s="26">
        <v>0.29704804000000001</v>
      </c>
      <c r="BU104" s="26"/>
      <c r="BV104" s="26"/>
      <c r="BW104" s="26">
        <v>5.551205E-2</v>
      </c>
      <c r="BX104" s="26">
        <v>2.7001759999999999</v>
      </c>
      <c r="BY104" s="26">
        <v>0.77763051274376105</v>
      </c>
      <c r="BZ104" s="26">
        <v>0.21028250000000001</v>
      </c>
      <c r="CA104" s="26">
        <v>0.91687038166532897</v>
      </c>
      <c r="CB104" s="26">
        <v>8.5626401557197408E-3</v>
      </c>
      <c r="CC104" s="26">
        <v>5.45319456013552E-2</v>
      </c>
      <c r="CD104" s="26">
        <v>0.21567359857142901</v>
      </c>
      <c r="CE104" s="26">
        <v>0.19431395333333301</v>
      </c>
      <c r="CF104" s="26">
        <v>0.116985778571429</v>
      </c>
      <c r="CG104" s="26">
        <v>0.287875242857143</v>
      </c>
      <c r="CH104" s="26">
        <v>3.7289848571428599E-2</v>
      </c>
      <c r="CI104" s="26">
        <v>0.17797972333333301</v>
      </c>
      <c r="CJ104" s="26">
        <v>5.3683458333333302E-2</v>
      </c>
      <c r="CK104" s="26">
        <v>9.6033695630703894E-3</v>
      </c>
      <c r="CL104" s="26">
        <v>7.9819344199134806E-2</v>
      </c>
      <c r="CM104" s="26">
        <v>1.55196454251169E-2</v>
      </c>
      <c r="CN104" s="26">
        <v>0.128267441174853</v>
      </c>
      <c r="CO104" s="26">
        <v>2.9679978739103899E-2</v>
      </c>
      <c r="CP104" s="26">
        <v>9.6785175996609796E-2</v>
      </c>
      <c r="CQ104" s="26">
        <v>1.7043808979191302E-2</v>
      </c>
      <c r="CR104" s="26">
        <v>0.12272374541282099</v>
      </c>
      <c r="CS104" s="28">
        <v>2.13637236895695E-2</v>
      </c>
      <c r="CT104" s="29">
        <f t="shared" si="47"/>
        <v>0.44851085296145687</v>
      </c>
      <c r="CU104" s="30">
        <f t="shared" si="48"/>
        <v>0.67300671778149246</v>
      </c>
      <c r="CV104" s="52"/>
      <c r="CW104" s="113">
        <v>6.3230000000000004</v>
      </c>
      <c r="CX104" s="50">
        <v>-93.817800000000005</v>
      </c>
      <c r="CY104" s="114">
        <v>8</v>
      </c>
      <c r="CZ104" s="114"/>
      <c r="DA104" s="115"/>
      <c r="DB104" s="115">
        <v>0.23</v>
      </c>
      <c r="DC104" s="106">
        <f t="shared" si="68"/>
        <v>6.2727272727272729E-2</v>
      </c>
      <c r="DD104" s="107">
        <f t="shared" si="69"/>
        <v>627.27272727272725</v>
      </c>
      <c r="DE104" s="50"/>
      <c r="DF104" s="50"/>
      <c r="DG104" s="50"/>
      <c r="DH104" s="50"/>
      <c r="DI104" s="50">
        <v>590</v>
      </c>
      <c r="DJ104" s="44"/>
      <c r="DK104" s="53"/>
      <c r="DL104" s="44"/>
      <c r="DM104" s="53"/>
      <c r="DN104" s="55">
        <f t="shared" si="49"/>
        <v>0.67376830892143802</v>
      </c>
      <c r="DO104" s="55">
        <f t="shared" si="67"/>
        <v>5.0075112669003511E-4</v>
      </c>
      <c r="DP104" s="55">
        <f t="shared" si="50"/>
        <v>2.9423303256178895E-2</v>
      </c>
      <c r="DQ104" s="55">
        <f t="shared" si="51"/>
        <v>6.7501739735560201E-2</v>
      </c>
      <c r="DR104" s="55">
        <f t="shared" si="52"/>
        <v>3.3689189230005509E-2</v>
      </c>
      <c r="DS104" s="55">
        <f t="shared" si="53"/>
        <v>0.10118836464857343</v>
      </c>
      <c r="DT104" s="55">
        <f t="shared" si="54"/>
        <v>1.6069918240766846E-3</v>
      </c>
      <c r="DU104" s="55">
        <f t="shared" si="55"/>
        <v>1.0444168734491317</v>
      </c>
      <c r="DV104" s="56">
        <f t="shared" si="56"/>
        <v>1.2482168330955779E-3</v>
      </c>
      <c r="DW104" s="55">
        <f t="shared" si="61"/>
        <v>0</v>
      </c>
      <c r="DX104" s="55">
        <f t="shared" si="62"/>
        <v>0</v>
      </c>
      <c r="DY104" s="55">
        <f t="shared" si="63"/>
        <v>2.1135021082183529E-4</v>
      </c>
      <c r="DZ104" s="58">
        <f t="shared" si="42"/>
        <v>3.0116458026509577E-3</v>
      </c>
      <c r="EA104" s="56">
        <f t="shared" si="43"/>
        <v>1.5684186436607669E-3</v>
      </c>
      <c r="EB104" s="56">
        <f t="shared" si="57"/>
        <v>0.30030530113794063</v>
      </c>
      <c r="EC104" s="59">
        <f t="shared" si="58"/>
        <v>5.2224854489445281E-3</v>
      </c>
      <c r="ED104" s="59">
        <f t="shared" si="59"/>
        <v>9.2014971927635689E-4</v>
      </c>
      <c r="EE104" s="60">
        <f t="shared" si="60"/>
        <v>1.4321410795936083</v>
      </c>
      <c r="EF104" s="60">
        <f t="shared" si="64"/>
        <v>0.33293540563688184</v>
      </c>
    </row>
    <row r="105" spans="1:136" ht="14" customHeight="1" x14ac:dyDescent="0.2">
      <c r="A105" s="38" t="s">
        <v>295</v>
      </c>
      <c r="B105" s="39" t="s">
        <v>128</v>
      </c>
      <c r="C105" s="40"/>
      <c r="D105" s="40"/>
      <c r="E105" s="40"/>
      <c r="F105" s="40"/>
      <c r="G105" s="40"/>
      <c r="H105" s="40"/>
      <c r="I105" s="40"/>
      <c r="J105" s="78" t="s">
        <v>134</v>
      </c>
      <c r="K105" s="41" t="s">
        <v>135</v>
      </c>
      <c r="L105" s="42" t="s">
        <v>136</v>
      </c>
      <c r="M105" s="43"/>
      <c r="N105" s="43"/>
      <c r="O105" s="42" t="s">
        <v>278</v>
      </c>
      <c r="P105" s="42" t="s">
        <v>296</v>
      </c>
      <c r="Q105" s="44">
        <v>40.479999999999997</v>
      </c>
      <c r="R105" s="44">
        <v>0.04</v>
      </c>
      <c r="S105" s="44">
        <v>1.5</v>
      </c>
      <c r="T105" s="44"/>
      <c r="U105" s="44"/>
      <c r="V105" s="44">
        <v>8.08</v>
      </c>
      <c r="W105" s="44">
        <f t="shared" si="70"/>
        <v>7.2703840000000008</v>
      </c>
      <c r="X105" s="44">
        <v>0.114</v>
      </c>
      <c r="Y105" s="44">
        <v>42.09</v>
      </c>
      <c r="Z105" s="44">
        <v>7.0000000000000007E-2</v>
      </c>
      <c r="AA105" s="44"/>
      <c r="AB105" s="45" t="s">
        <v>132</v>
      </c>
      <c r="AC105" s="44">
        <v>1.4999999999999999E-2</v>
      </c>
      <c r="AD105" s="46">
        <f t="shared" si="65"/>
        <v>0.22493982500000001</v>
      </c>
      <c r="AE105" s="46">
        <f t="shared" si="66"/>
        <v>0.11919197482499999</v>
      </c>
      <c r="AF105" s="44">
        <v>5.41</v>
      </c>
      <c r="AG105" s="44"/>
      <c r="AH105" s="47"/>
      <c r="AI105" s="48">
        <f t="shared" si="46"/>
        <v>1.0397727272727275</v>
      </c>
      <c r="AJ105" s="49"/>
      <c r="AK105" s="44"/>
      <c r="AL105" s="50">
        <v>1767.7</v>
      </c>
      <c r="AM105" s="50">
        <v>815.54549999999995</v>
      </c>
      <c r="AN105" s="50">
        <v>7.1700999999999997</v>
      </c>
      <c r="AO105" s="50">
        <v>44.244</v>
      </c>
      <c r="AP105" s="50"/>
      <c r="AQ105" s="50"/>
      <c r="AR105" s="50"/>
      <c r="AS105" s="50"/>
      <c r="AT105" s="50">
        <v>122.75</v>
      </c>
      <c r="AU105" s="50"/>
      <c r="AV105" s="50"/>
      <c r="AW105" s="50"/>
      <c r="AX105" s="50"/>
      <c r="AY105" s="50"/>
      <c r="AZ105" s="50"/>
      <c r="BA105" s="50"/>
      <c r="BB105" s="50"/>
      <c r="BC105" s="50"/>
      <c r="BD105" s="50"/>
      <c r="BE105" s="50"/>
      <c r="BF105" s="51"/>
      <c r="BG105" s="26"/>
      <c r="BH105" s="26"/>
      <c r="BI105" s="26"/>
      <c r="BJ105" s="26"/>
      <c r="BK105" s="26">
        <v>0.93161000000000005</v>
      </c>
      <c r="BL105" s="26">
        <v>3.0993108571428601E-2</v>
      </c>
      <c r="BM105" s="26"/>
      <c r="BN105" s="26"/>
      <c r="BO105" s="26"/>
      <c r="BP105" s="26"/>
      <c r="BQ105" s="27"/>
      <c r="BR105" s="27"/>
      <c r="BS105" s="27"/>
      <c r="BT105" s="26">
        <v>0.29704804000000001</v>
      </c>
      <c r="BU105" s="26"/>
      <c r="BV105" s="26"/>
      <c r="BW105" s="26">
        <v>5.551205E-2</v>
      </c>
      <c r="BX105" s="26">
        <v>2.7001759999999999</v>
      </c>
      <c r="BY105" s="26">
        <v>0.77763051274376105</v>
      </c>
      <c r="BZ105" s="26">
        <v>0.21028250000000001</v>
      </c>
      <c r="CA105" s="26">
        <v>0.91687038166532897</v>
      </c>
      <c r="CB105" s="26">
        <v>8.5626401557197408E-3</v>
      </c>
      <c r="CC105" s="26">
        <v>5.45319456013552E-2</v>
      </c>
      <c r="CD105" s="26">
        <v>0.21567359857142901</v>
      </c>
      <c r="CE105" s="26">
        <v>0.19431395333333301</v>
      </c>
      <c r="CF105" s="26">
        <v>0.116985778571429</v>
      </c>
      <c r="CG105" s="26">
        <v>0.287875242857143</v>
      </c>
      <c r="CH105" s="26">
        <v>3.7289848571428599E-2</v>
      </c>
      <c r="CI105" s="26">
        <v>0.17797972333333301</v>
      </c>
      <c r="CJ105" s="26">
        <v>5.3683458333333302E-2</v>
      </c>
      <c r="CK105" s="26">
        <v>9.6033695630703894E-3</v>
      </c>
      <c r="CL105" s="26">
        <v>7.9819344199134806E-2</v>
      </c>
      <c r="CM105" s="26">
        <v>1.55196454251169E-2</v>
      </c>
      <c r="CN105" s="26">
        <v>0.128267441174853</v>
      </c>
      <c r="CO105" s="26">
        <v>2.9679978739103899E-2</v>
      </c>
      <c r="CP105" s="26">
        <v>9.6785175996609796E-2</v>
      </c>
      <c r="CQ105" s="26">
        <v>1.7043808979191302E-2</v>
      </c>
      <c r="CR105" s="26">
        <v>0.12272374541282099</v>
      </c>
      <c r="CS105" s="28">
        <v>2.13637236895695E-2</v>
      </c>
      <c r="CT105" s="29">
        <f t="shared" si="47"/>
        <v>0.44851085296145687</v>
      </c>
      <c r="CU105" s="30">
        <f t="shared" si="48"/>
        <v>0.67300671778149246</v>
      </c>
      <c r="CV105" s="52"/>
      <c r="CW105" s="113">
        <v>6.3230000000000004</v>
      </c>
      <c r="CX105" s="50">
        <v>-93.817800000000005</v>
      </c>
      <c r="CY105" s="114">
        <v>8</v>
      </c>
      <c r="CZ105" s="114"/>
      <c r="DA105" s="115"/>
      <c r="DB105" s="115">
        <v>0.24</v>
      </c>
      <c r="DC105" s="106">
        <f t="shared" si="68"/>
        <v>6.5454545454545446E-2</v>
      </c>
      <c r="DD105" s="107">
        <f t="shared" si="69"/>
        <v>654.5454545454545</v>
      </c>
      <c r="DE105" s="50">
        <v>322.11059882333802</v>
      </c>
      <c r="DF105" s="50">
        <v>122.402027552872</v>
      </c>
      <c r="DG105" s="50">
        <v>151.391981446991</v>
      </c>
      <c r="DH105" s="50"/>
      <c r="DI105" s="50">
        <f>DE105+DF105+DG105</f>
        <v>595.9046078232011</v>
      </c>
      <c r="DJ105" s="44"/>
      <c r="DK105" s="53"/>
      <c r="DL105" s="44"/>
      <c r="DM105" s="53"/>
      <c r="DN105" s="55">
        <f t="shared" si="49"/>
        <v>0.67376830892143802</v>
      </c>
      <c r="DO105" s="55">
        <f t="shared" si="67"/>
        <v>5.0075112669003511E-4</v>
      </c>
      <c r="DP105" s="55">
        <f t="shared" si="50"/>
        <v>2.9423303256178895E-2</v>
      </c>
      <c r="DQ105" s="55">
        <f t="shared" si="51"/>
        <v>0</v>
      </c>
      <c r="DR105" s="55">
        <f t="shared" si="52"/>
        <v>0</v>
      </c>
      <c r="DS105" s="55">
        <f t="shared" si="53"/>
        <v>0.10118836464857343</v>
      </c>
      <c r="DT105" s="55">
        <f t="shared" si="54"/>
        <v>1.6069918240766846E-3</v>
      </c>
      <c r="DU105" s="55">
        <f t="shared" si="55"/>
        <v>1.0444168734491317</v>
      </c>
      <c r="DV105" s="56">
        <f t="shared" si="56"/>
        <v>1.2482168330955779E-3</v>
      </c>
      <c r="DW105" s="55">
        <f t="shared" si="61"/>
        <v>0</v>
      </c>
      <c r="DX105" s="55">
        <f t="shared" si="62"/>
        <v>0</v>
      </c>
      <c r="DY105" s="55">
        <f t="shared" si="63"/>
        <v>2.1135021082183529E-4</v>
      </c>
      <c r="DZ105" s="58">
        <f t="shared" si="42"/>
        <v>3.0116458026509577E-3</v>
      </c>
      <c r="EA105" s="56">
        <f t="shared" si="43"/>
        <v>1.5684186436607669E-3</v>
      </c>
      <c r="EB105" s="56">
        <f t="shared" si="57"/>
        <v>0.30030530113794063</v>
      </c>
      <c r="EC105" s="59">
        <f t="shared" si="58"/>
        <v>5.4495500336812471E-3</v>
      </c>
      <c r="ED105" s="59">
        <f t="shared" si="59"/>
        <v>9.2935840271865424E-4</v>
      </c>
      <c r="EE105" s="60">
        <f t="shared" si="60"/>
        <v>1.3733411737046188</v>
      </c>
      <c r="EF105" s="60" t="str">
        <f t="shared" si="64"/>
        <v/>
      </c>
    </row>
    <row r="106" spans="1:136" ht="14" customHeight="1" x14ac:dyDescent="0.2">
      <c r="A106" s="38" t="s">
        <v>297</v>
      </c>
      <c r="B106" s="39" t="s">
        <v>128</v>
      </c>
      <c r="C106" s="40"/>
      <c r="D106" s="40"/>
      <c r="E106" s="40"/>
      <c r="F106" s="40"/>
      <c r="G106" s="40"/>
      <c r="H106" s="40"/>
      <c r="I106" s="40"/>
      <c r="J106" s="78" t="s">
        <v>134</v>
      </c>
      <c r="K106" s="41" t="s">
        <v>135</v>
      </c>
      <c r="L106" s="42" t="s">
        <v>136</v>
      </c>
      <c r="M106" s="43"/>
      <c r="N106" s="43"/>
      <c r="O106" s="42" t="s">
        <v>298</v>
      </c>
      <c r="P106" s="42" t="s">
        <v>138</v>
      </c>
      <c r="Q106" s="44">
        <v>42.72</v>
      </c>
      <c r="R106" s="44">
        <v>0.02</v>
      </c>
      <c r="S106" s="44">
        <v>1.61</v>
      </c>
      <c r="T106" s="44"/>
      <c r="U106" s="44"/>
      <c r="V106" s="44">
        <v>8.11</v>
      </c>
      <c r="W106" s="44">
        <f t="shared" si="70"/>
        <v>7.2973780000000001</v>
      </c>
      <c r="X106" s="44">
        <v>0.115</v>
      </c>
      <c r="Y106" s="44">
        <v>42.68</v>
      </c>
      <c r="Z106" s="44">
        <v>7.0000000000000007E-2</v>
      </c>
      <c r="AA106" s="44"/>
      <c r="AB106" s="44">
        <v>0</v>
      </c>
      <c r="AC106" s="44">
        <v>1.4999999999999999E-2</v>
      </c>
      <c r="AD106" s="46">
        <f t="shared" si="65"/>
        <v>0.29539814999999997</v>
      </c>
      <c r="AE106" s="46">
        <f t="shared" si="66"/>
        <v>0.17593197932000001</v>
      </c>
      <c r="AF106" s="44">
        <v>5.15</v>
      </c>
      <c r="AG106" s="44"/>
      <c r="AH106" s="47"/>
      <c r="AI106" s="48">
        <f t="shared" si="46"/>
        <v>0.99906367041198507</v>
      </c>
      <c r="AJ106" s="49"/>
      <c r="AK106" s="44"/>
      <c r="AL106" s="50">
        <v>2321.4</v>
      </c>
      <c r="AM106" s="50">
        <v>1203.7768000000001</v>
      </c>
      <c r="AN106" s="50">
        <v>9.7385000000000002</v>
      </c>
      <c r="AO106" s="50">
        <v>57.762999999999998</v>
      </c>
      <c r="AP106" s="50"/>
      <c r="AQ106" s="50"/>
      <c r="AR106" s="50"/>
      <c r="AS106" s="50"/>
      <c r="AT106" s="50">
        <v>174.78</v>
      </c>
      <c r="AU106" s="50"/>
      <c r="AV106" s="50"/>
      <c r="AW106" s="50"/>
      <c r="AX106" s="50"/>
      <c r="AY106" s="50"/>
      <c r="AZ106" s="50"/>
      <c r="BA106" s="50"/>
      <c r="BB106" s="50"/>
      <c r="BC106" s="50"/>
      <c r="BD106" s="50"/>
      <c r="BE106" s="50"/>
      <c r="BF106" s="51"/>
      <c r="BG106" s="26"/>
      <c r="BH106" s="26"/>
      <c r="BI106" s="26"/>
      <c r="BJ106" s="26"/>
      <c r="BK106" s="26">
        <v>0.94101000000000001</v>
      </c>
      <c r="BL106" s="26">
        <v>3.2708108571428599E-2</v>
      </c>
      <c r="BM106" s="26"/>
      <c r="BN106" s="26"/>
      <c r="BO106" s="26"/>
      <c r="BP106" s="26"/>
      <c r="BQ106" s="27"/>
      <c r="BR106" s="27"/>
      <c r="BS106" s="27"/>
      <c r="BT106" s="26">
        <v>0.25614804000000002</v>
      </c>
      <c r="BU106" s="26"/>
      <c r="BV106" s="26"/>
      <c r="BW106" s="26">
        <v>5.4589422857142897E-2</v>
      </c>
      <c r="BX106" s="26">
        <v>3.60815050142857</v>
      </c>
      <c r="BY106" s="26">
        <v>0.79912881590912599</v>
      </c>
      <c r="BZ106" s="26">
        <v>0.20660840999999999</v>
      </c>
      <c r="CA106" s="26">
        <v>0.80769453021314797</v>
      </c>
      <c r="CB106" s="26">
        <v>9.3532266946649394E-3</v>
      </c>
      <c r="CC106" s="26">
        <v>5.5327371564820399E-2</v>
      </c>
      <c r="CD106" s="26">
        <v>0.20857359857142899</v>
      </c>
      <c r="CE106" s="26">
        <v>0.17694395333333299</v>
      </c>
      <c r="CF106" s="26">
        <v>0.119415778571429</v>
      </c>
      <c r="CG106" s="26">
        <v>0.28050524285714301</v>
      </c>
      <c r="CH106" s="26">
        <v>3.8207848571428601E-2</v>
      </c>
      <c r="CI106" s="26">
        <v>0.184499723333333</v>
      </c>
      <c r="CJ106" s="26">
        <v>5.8007458333333303E-2</v>
      </c>
      <c r="CK106" s="26">
        <v>9.8847974344400593E-3</v>
      </c>
      <c r="CL106" s="26">
        <v>7.8429221588778505E-2</v>
      </c>
      <c r="CM106" s="26">
        <v>1.56811488438954E-2</v>
      </c>
      <c r="CN106" s="26">
        <v>0.12296416134671299</v>
      </c>
      <c r="CO106" s="26">
        <v>3.01331556767175E-2</v>
      </c>
      <c r="CP106" s="26">
        <v>0.102419347675709</v>
      </c>
      <c r="CQ106" s="26">
        <v>1.7092840446228001E-2</v>
      </c>
      <c r="CR106" s="26">
        <v>0.121227545558623</v>
      </c>
      <c r="CS106" s="28">
        <v>2.0981286138680499E-2</v>
      </c>
      <c r="CT106" s="29">
        <f t="shared" si="47"/>
        <v>0.44803355181295779</v>
      </c>
      <c r="CU106" s="30">
        <f t="shared" si="48"/>
        <v>0.69950832859384315</v>
      </c>
      <c r="CV106" s="52"/>
      <c r="CW106" s="44"/>
      <c r="CX106" s="44"/>
      <c r="CY106" s="44"/>
      <c r="CZ106" s="44"/>
      <c r="DA106" s="44"/>
      <c r="DB106" s="44"/>
      <c r="DC106" s="106"/>
      <c r="DD106" s="107"/>
      <c r="DE106" s="44"/>
      <c r="DF106" s="44"/>
      <c r="DG106" s="44"/>
      <c r="DH106" s="44"/>
      <c r="DI106" s="44"/>
      <c r="DJ106" s="53"/>
      <c r="DK106" s="53"/>
      <c r="DL106" s="44"/>
      <c r="DM106" s="53"/>
      <c r="DN106" s="55">
        <f t="shared" si="49"/>
        <v>0.71105193075898798</v>
      </c>
      <c r="DO106" s="55">
        <f t="shared" si="67"/>
        <v>2.5037556334501755E-4</v>
      </c>
      <c r="DP106" s="55">
        <f t="shared" si="50"/>
        <v>3.1581012161632019E-2</v>
      </c>
      <c r="DQ106" s="55">
        <f t="shared" si="51"/>
        <v>0</v>
      </c>
      <c r="DR106" s="55">
        <f t="shared" si="52"/>
        <v>0</v>
      </c>
      <c r="DS106" s="55">
        <f t="shared" si="53"/>
        <v>0.10156406402226863</v>
      </c>
      <c r="DT106" s="55">
        <f t="shared" si="54"/>
        <v>1.6210882435861293E-3</v>
      </c>
      <c r="DU106" s="55">
        <f t="shared" si="55"/>
        <v>1.0590570719602979</v>
      </c>
      <c r="DV106" s="56">
        <f t="shared" si="56"/>
        <v>1.2482168330955779E-3</v>
      </c>
      <c r="DW106" s="55">
        <f t="shared" si="61"/>
        <v>0</v>
      </c>
      <c r="DX106" s="55">
        <f t="shared" si="62"/>
        <v>0</v>
      </c>
      <c r="DY106" s="55">
        <f t="shared" si="63"/>
        <v>2.1135021082183529E-4</v>
      </c>
      <c r="DZ106" s="58">
        <f t="shared" si="42"/>
        <v>3.9549892890614535E-3</v>
      </c>
      <c r="EA106" s="56">
        <f t="shared" si="43"/>
        <v>2.3150467704454239E-3</v>
      </c>
      <c r="EB106" s="56">
        <f t="shared" si="57"/>
        <v>0.28587288370802111</v>
      </c>
      <c r="EC106" s="59">
        <f t="shared" si="58"/>
        <v>0</v>
      </c>
      <c r="ED106" s="59">
        <f t="shared" si="59"/>
        <v>0</v>
      </c>
      <c r="EE106" s="60">
        <f t="shared" si="60"/>
        <v>1.4078267761309191</v>
      </c>
      <c r="EF106" s="60" t="str">
        <f t="shared" si="64"/>
        <v/>
      </c>
    </row>
    <row r="107" spans="1:136" ht="14" customHeight="1" x14ac:dyDescent="0.2">
      <c r="A107" s="38" t="s">
        <v>299</v>
      </c>
      <c r="B107" s="39" t="s">
        <v>128</v>
      </c>
      <c r="C107" s="40"/>
      <c r="D107" s="40"/>
      <c r="E107" s="40"/>
      <c r="F107" s="40"/>
      <c r="G107" s="40"/>
      <c r="H107" s="40"/>
      <c r="I107" s="40"/>
      <c r="J107" s="78" t="s">
        <v>134</v>
      </c>
      <c r="K107" s="41" t="s">
        <v>135</v>
      </c>
      <c r="L107" s="42" t="s">
        <v>152</v>
      </c>
      <c r="M107" s="43"/>
      <c r="N107" s="43"/>
      <c r="O107" s="42" t="s">
        <v>278</v>
      </c>
      <c r="P107" s="42" t="s">
        <v>671</v>
      </c>
      <c r="Q107" s="44">
        <v>44.02</v>
      </c>
      <c r="R107" s="44">
        <v>0.1</v>
      </c>
      <c r="S107" s="44">
        <v>3.3</v>
      </c>
      <c r="T107" s="44">
        <v>5.81</v>
      </c>
      <c r="U107" s="44">
        <v>1.9430095576794899</v>
      </c>
      <c r="V107" s="44">
        <v>8.4</v>
      </c>
      <c r="W107" s="44">
        <f t="shared" si="70"/>
        <v>7.558320000000001</v>
      </c>
      <c r="X107" s="44">
        <v>0.13600000000000001</v>
      </c>
      <c r="Y107" s="44">
        <v>40.020000000000003</v>
      </c>
      <c r="Z107" s="44">
        <v>0.31</v>
      </c>
      <c r="AA107" s="44"/>
      <c r="AB107" s="44">
        <v>0</v>
      </c>
      <c r="AC107" s="44">
        <v>2.4E-2</v>
      </c>
      <c r="AD107" s="46">
        <f t="shared" si="65"/>
        <v>0.16336355</v>
      </c>
      <c r="AE107" s="46">
        <f t="shared" si="66"/>
        <v>0.23380697009999998</v>
      </c>
      <c r="AF107" s="44">
        <v>3.09</v>
      </c>
      <c r="AG107" s="44">
        <f>Q107+R107+S107+T107+U107+X107+Y107+Z107+AD107+AE107</f>
        <v>96.036180077779505</v>
      </c>
      <c r="AH107" s="47">
        <f>U107*100/AG107</f>
        <v>2.023205791927428</v>
      </c>
      <c r="AI107" s="48">
        <f t="shared" si="46"/>
        <v>0.90913221263062249</v>
      </c>
      <c r="AJ107" s="49">
        <f>T107*100/AG107</f>
        <v>6.0498033088097554</v>
      </c>
      <c r="AK107" s="44">
        <f>Y107*100/AG107</f>
        <v>41.671794908531233</v>
      </c>
      <c r="AL107" s="50">
        <v>1283.8</v>
      </c>
      <c r="AM107" s="50">
        <v>1599.7739999999999</v>
      </c>
      <c r="AN107" s="50">
        <v>11.791</v>
      </c>
      <c r="AO107" s="50">
        <v>58.003</v>
      </c>
      <c r="AP107" s="50"/>
      <c r="AQ107" s="50"/>
      <c r="AR107" s="50"/>
      <c r="AS107" s="50"/>
      <c r="AT107" s="50">
        <v>432.69</v>
      </c>
      <c r="AU107" s="50"/>
      <c r="AV107" s="50"/>
      <c r="AW107" s="50"/>
      <c r="AX107" s="50"/>
      <c r="AY107" s="50"/>
      <c r="AZ107" s="50"/>
      <c r="BA107" s="50"/>
      <c r="BB107" s="50"/>
      <c r="BC107" s="50"/>
      <c r="BD107" s="50"/>
      <c r="BE107" s="50"/>
      <c r="BF107" s="51"/>
      <c r="BG107" s="26"/>
      <c r="BH107" s="26"/>
      <c r="BI107" s="26"/>
      <c r="BJ107" s="26"/>
      <c r="BK107" s="26">
        <v>1.2654099999999999</v>
      </c>
      <c r="BL107" s="26">
        <v>2.5721108571428598E-2</v>
      </c>
      <c r="BM107" s="26"/>
      <c r="BN107" s="26"/>
      <c r="BO107" s="26"/>
      <c r="BP107" s="26"/>
      <c r="BQ107" s="27"/>
      <c r="BR107" s="27"/>
      <c r="BS107" s="27"/>
      <c r="BT107" s="26">
        <v>0.40380803999999998</v>
      </c>
      <c r="BU107" s="26"/>
      <c r="BV107" s="26"/>
      <c r="BW107" s="26">
        <v>5.390905E-2</v>
      </c>
      <c r="BX107" s="26">
        <v>2.1252759999999999</v>
      </c>
      <c r="BY107" s="26">
        <v>0.81879291408315402</v>
      </c>
      <c r="BZ107" s="26">
        <v>0.48340250000000001</v>
      </c>
      <c r="CA107" s="26">
        <v>1.6171579172669801</v>
      </c>
      <c r="CB107" s="26">
        <v>1.7386918653586499E-2</v>
      </c>
      <c r="CC107" s="26">
        <v>7.2182038547748503E-2</v>
      </c>
      <c r="CD107" s="26">
        <v>0.119443598571429</v>
      </c>
      <c r="CE107" s="26">
        <v>0.15790395333333301</v>
      </c>
      <c r="CF107" s="26">
        <v>0.22543577857142899</v>
      </c>
      <c r="CG107" s="26">
        <v>0.55533524285714297</v>
      </c>
      <c r="CH107" s="26">
        <v>7.0622848571428601E-2</v>
      </c>
      <c r="CI107" s="26">
        <v>0.312349723333333</v>
      </c>
      <c r="CJ107" s="26">
        <v>7.6440458333333294E-2</v>
      </c>
      <c r="CK107" s="26">
        <v>1.80799899211012E-2</v>
      </c>
      <c r="CL107" s="26">
        <v>9.3656188730028303E-2</v>
      </c>
      <c r="CM107" s="26">
        <v>1.75809000123179E-2</v>
      </c>
      <c r="CN107" s="26">
        <v>0.134310435193115</v>
      </c>
      <c r="CO107" s="26">
        <v>3.2720292702564303E-2</v>
      </c>
      <c r="CP107" s="26">
        <v>0.12045393384290901</v>
      </c>
      <c r="CQ107" s="26">
        <v>2.58300558078031E-2</v>
      </c>
      <c r="CR107" s="26">
        <v>0.22791189757563701</v>
      </c>
      <c r="CS107" s="28">
        <v>4.4896084171384201E-2</v>
      </c>
      <c r="CT107" s="29">
        <f t="shared" si="47"/>
        <v>0.65326883109945966</v>
      </c>
      <c r="CU107" s="30">
        <f t="shared" si="48"/>
        <v>0.61713142493343054</v>
      </c>
      <c r="CV107" s="52"/>
      <c r="CW107" s="113">
        <v>3.6760000000000002</v>
      </c>
      <c r="CX107" s="50">
        <v>-55.06</v>
      </c>
      <c r="CY107" s="114">
        <v>8.5</v>
      </c>
      <c r="CZ107" s="114"/>
      <c r="DA107" s="115"/>
      <c r="DB107" s="115">
        <v>6.5000000000000002E-2</v>
      </c>
      <c r="DC107" s="106">
        <f t="shared" ref="DC107:DC122" si="71">DB107*(12/(12+2*16))</f>
        <v>1.7727272727272727E-2</v>
      </c>
      <c r="DD107" s="107">
        <f t="shared" ref="DD107:DD122" si="72">DC107*10000</f>
        <v>177.27272727272728</v>
      </c>
      <c r="DE107" s="50"/>
      <c r="DF107" s="50"/>
      <c r="DG107" s="50"/>
      <c r="DH107" s="50"/>
      <c r="DI107" s="50">
        <v>200</v>
      </c>
      <c r="DJ107" s="44"/>
      <c r="DK107" s="53"/>
      <c r="DL107" s="44"/>
      <c r="DM107" s="53"/>
      <c r="DN107" s="55">
        <f t="shared" si="49"/>
        <v>0.7326897470039947</v>
      </c>
      <c r="DO107" s="55">
        <f t="shared" si="67"/>
        <v>1.2518778167250877E-3</v>
      </c>
      <c r="DP107" s="55">
        <f t="shared" si="50"/>
        <v>6.4731267163593564E-2</v>
      </c>
      <c r="DQ107" s="55">
        <f t="shared" si="51"/>
        <v>8.0862908837856642E-2</v>
      </c>
      <c r="DR107" s="55">
        <f t="shared" si="52"/>
        <v>2.4334768084156678E-2</v>
      </c>
      <c r="DS107" s="55">
        <f t="shared" si="53"/>
        <v>0.10519582463465556</v>
      </c>
      <c r="DT107" s="55">
        <f t="shared" si="54"/>
        <v>1.9171130532844661E-3</v>
      </c>
      <c r="DU107" s="55">
        <f t="shared" si="55"/>
        <v>0.99305210918114162</v>
      </c>
      <c r="DV107" s="56">
        <f t="shared" si="56"/>
        <v>5.5278174037089872E-3</v>
      </c>
      <c r="DW107" s="55">
        <f t="shared" si="61"/>
        <v>0</v>
      </c>
      <c r="DX107" s="55">
        <f t="shared" si="62"/>
        <v>0</v>
      </c>
      <c r="DY107" s="55">
        <f t="shared" si="63"/>
        <v>3.3816033731493646E-4</v>
      </c>
      <c r="DZ107" s="58">
        <f t="shared" si="42"/>
        <v>2.1872211808809747E-3</v>
      </c>
      <c r="EA107" s="56">
        <f t="shared" si="43"/>
        <v>3.0766099098624906E-3</v>
      </c>
      <c r="EB107" s="56">
        <f t="shared" si="57"/>
        <v>0.17152373022481265</v>
      </c>
      <c r="EC107" s="59">
        <f t="shared" si="58"/>
        <v>1.4759198007886711E-3</v>
      </c>
      <c r="ED107" s="59">
        <f t="shared" si="59"/>
        <v>3.1191515907673113E-4</v>
      </c>
      <c r="EE107" s="60">
        <f t="shared" si="60"/>
        <v>1.4261365609052794</v>
      </c>
      <c r="EF107" s="60">
        <f t="shared" si="64"/>
        <v>0.23132826962164302</v>
      </c>
    </row>
    <row r="108" spans="1:136" ht="14" customHeight="1" x14ac:dyDescent="0.2">
      <c r="A108" s="38" t="s">
        <v>299</v>
      </c>
      <c r="B108" s="39" t="s">
        <v>128</v>
      </c>
      <c r="C108" s="40"/>
      <c r="D108" s="40"/>
      <c r="E108" s="40"/>
      <c r="F108" s="40"/>
      <c r="G108" s="40"/>
      <c r="H108" s="40"/>
      <c r="I108" s="40"/>
      <c r="J108" s="78" t="s">
        <v>134</v>
      </c>
      <c r="K108" s="41" t="s">
        <v>135</v>
      </c>
      <c r="L108" s="42" t="s">
        <v>152</v>
      </c>
      <c r="M108" s="43"/>
      <c r="N108" s="43"/>
      <c r="O108" s="42" t="s">
        <v>278</v>
      </c>
      <c r="P108" s="42" t="s">
        <v>275</v>
      </c>
      <c r="Q108" s="44">
        <v>44.02</v>
      </c>
      <c r="R108" s="44">
        <v>0.1</v>
      </c>
      <c r="S108" s="44">
        <v>3.3</v>
      </c>
      <c r="T108" s="53"/>
      <c r="U108" s="53"/>
      <c r="V108" s="44">
        <v>8.4</v>
      </c>
      <c r="W108" s="44">
        <f t="shared" si="70"/>
        <v>7.558320000000001</v>
      </c>
      <c r="X108" s="44">
        <v>0.13600000000000001</v>
      </c>
      <c r="Y108" s="44">
        <v>40.020000000000003</v>
      </c>
      <c r="Z108" s="44">
        <v>0.31</v>
      </c>
      <c r="AA108" s="44"/>
      <c r="AB108" s="44">
        <v>0</v>
      </c>
      <c r="AC108" s="44">
        <v>2.4E-2</v>
      </c>
      <c r="AD108" s="46">
        <f t="shared" si="65"/>
        <v>0.16336355</v>
      </c>
      <c r="AE108" s="46">
        <f t="shared" si="66"/>
        <v>0.23380697009999998</v>
      </c>
      <c r="AF108" s="44">
        <v>3.09</v>
      </c>
      <c r="AG108" s="44"/>
      <c r="AH108" s="47"/>
      <c r="AI108" s="48">
        <f t="shared" si="46"/>
        <v>0.90913221263062249</v>
      </c>
      <c r="AJ108" s="49"/>
      <c r="AK108" s="44"/>
      <c r="AL108" s="50">
        <v>1283.8</v>
      </c>
      <c r="AM108" s="50">
        <v>1599.7739999999999</v>
      </c>
      <c r="AN108" s="50">
        <v>11.791</v>
      </c>
      <c r="AO108" s="50">
        <v>58.003</v>
      </c>
      <c r="AP108" s="50"/>
      <c r="AQ108" s="50"/>
      <c r="AR108" s="50"/>
      <c r="AS108" s="50"/>
      <c r="AT108" s="50">
        <v>432.69</v>
      </c>
      <c r="AU108" s="50"/>
      <c r="AV108" s="50"/>
      <c r="AW108" s="50"/>
      <c r="AX108" s="50"/>
      <c r="AY108" s="50"/>
      <c r="AZ108" s="50"/>
      <c r="BA108" s="50"/>
      <c r="BB108" s="50"/>
      <c r="BC108" s="50"/>
      <c r="BD108" s="50"/>
      <c r="BE108" s="50"/>
      <c r="BF108" s="51"/>
      <c r="BG108" s="26"/>
      <c r="BH108" s="26"/>
      <c r="BI108" s="26"/>
      <c r="BJ108" s="26"/>
      <c r="BK108" s="26">
        <v>1.2654099999999999</v>
      </c>
      <c r="BL108" s="26">
        <v>2.5721108571428598E-2</v>
      </c>
      <c r="BM108" s="26"/>
      <c r="BN108" s="26"/>
      <c r="BO108" s="26"/>
      <c r="BP108" s="26"/>
      <c r="BQ108" s="27"/>
      <c r="BR108" s="27"/>
      <c r="BS108" s="27"/>
      <c r="BT108" s="26">
        <v>0.40380803999999998</v>
      </c>
      <c r="BU108" s="26"/>
      <c r="BV108" s="26"/>
      <c r="BW108" s="26">
        <v>5.390905E-2</v>
      </c>
      <c r="BX108" s="26">
        <v>2.1252759999999999</v>
      </c>
      <c r="BY108" s="26">
        <v>0.81879291408315402</v>
      </c>
      <c r="BZ108" s="26">
        <v>0.48340250000000001</v>
      </c>
      <c r="CA108" s="26">
        <v>1.6171579172669801</v>
      </c>
      <c r="CB108" s="26">
        <v>1.7386918653586499E-2</v>
      </c>
      <c r="CC108" s="26">
        <v>7.2182038547748503E-2</v>
      </c>
      <c r="CD108" s="26">
        <v>0.119443598571429</v>
      </c>
      <c r="CE108" s="26">
        <v>0.15790395333333301</v>
      </c>
      <c r="CF108" s="26">
        <v>0.22543577857142899</v>
      </c>
      <c r="CG108" s="26">
        <v>0.55533524285714297</v>
      </c>
      <c r="CH108" s="26">
        <v>7.0622848571428601E-2</v>
      </c>
      <c r="CI108" s="26">
        <v>0.312349723333333</v>
      </c>
      <c r="CJ108" s="26">
        <v>7.6440458333333294E-2</v>
      </c>
      <c r="CK108" s="26">
        <v>1.80799899211012E-2</v>
      </c>
      <c r="CL108" s="26">
        <v>9.3656188730028303E-2</v>
      </c>
      <c r="CM108" s="26">
        <v>1.75809000123179E-2</v>
      </c>
      <c r="CN108" s="26">
        <v>0.134310435193115</v>
      </c>
      <c r="CO108" s="26">
        <v>3.2720292702564303E-2</v>
      </c>
      <c r="CP108" s="26">
        <v>0.12045393384290901</v>
      </c>
      <c r="CQ108" s="26">
        <v>2.58300558078031E-2</v>
      </c>
      <c r="CR108" s="26">
        <v>0.22791189757563701</v>
      </c>
      <c r="CS108" s="28">
        <v>4.4896084171384201E-2</v>
      </c>
      <c r="CT108" s="29">
        <f t="shared" si="47"/>
        <v>0.65326883109945966</v>
      </c>
      <c r="CU108" s="30">
        <f t="shared" si="48"/>
        <v>0.61713142493343054</v>
      </c>
      <c r="CV108" s="52"/>
      <c r="CW108" s="113">
        <v>3.6760000000000002</v>
      </c>
      <c r="CX108" s="50">
        <v>-55.06</v>
      </c>
      <c r="CY108" s="114">
        <v>8.5</v>
      </c>
      <c r="CZ108" s="114"/>
      <c r="DA108" s="115"/>
      <c r="DB108" s="115">
        <v>6.8000000000000005E-2</v>
      </c>
      <c r="DC108" s="106">
        <f t="shared" si="71"/>
        <v>1.8545454545454546E-2</v>
      </c>
      <c r="DD108" s="107">
        <f t="shared" si="72"/>
        <v>185.45454545454547</v>
      </c>
      <c r="DE108" s="50">
        <v>61.9924502618533</v>
      </c>
      <c r="DF108" s="50">
        <v>7.7490562827345304</v>
      </c>
      <c r="DG108" s="50">
        <v>74.907544066395602</v>
      </c>
      <c r="DH108" s="50"/>
      <c r="DI108" s="50">
        <f>DE108+DF108+DG108</f>
        <v>144.64905061098344</v>
      </c>
      <c r="DJ108" s="44"/>
      <c r="DK108" s="53"/>
      <c r="DL108" s="44"/>
      <c r="DM108" s="53"/>
      <c r="DN108" s="55">
        <f t="shared" si="49"/>
        <v>0.7326897470039947</v>
      </c>
      <c r="DO108" s="55">
        <f t="shared" si="67"/>
        <v>1.2518778167250877E-3</v>
      </c>
      <c r="DP108" s="55">
        <f t="shared" si="50"/>
        <v>6.4731267163593564E-2</v>
      </c>
      <c r="DQ108" s="55">
        <f t="shared" si="51"/>
        <v>0</v>
      </c>
      <c r="DR108" s="55">
        <f t="shared" si="52"/>
        <v>0</v>
      </c>
      <c r="DS108" s="55">
        <f t="shared" si="53"/>
        <v>0.10519582463465556</v>
      </c>
      <c r="DT108" s="55">
        <f t="shared" si="54"/>
        <v>1.9171130532844661E-3</v>
      </c>
      <c r="DU108" s="55">
        <f t="shared" si="55"/>
        <v>0.99305210918114162</v>
      </c>
      <c r="DV108" s="56">
        <f t="shared" si="56"/>
        <v>5.5278174037089872E-3</v>
      </c>
      <c r="DW108" s="55">
        <f t="shared" si="61"/>
        <v>0</v>
      </c>
      <c r="DX108" s="55">
        <f t="shared" si="62"/>
        <v>0</v>
      </c>
      <c r="DY108" s="55">
        <f t="shared" si="63"/>
        <v>3.3816033731493646E-4</v>
      </c>
      <c r="DZ108" s="58">
        <f t="shared" si="42"/>
        <v>2.1872211808809747E-3</v>
      </c>
      <c r="EA108" s="56">
        <f t="shared" si="43"/>
        <v>3.0766099098624906E-3</v>
      </c>
      <c r="EB108" s="56">
        <f t="shared" si="57"/>
        <v>0.17152373022481265</v>
      </c>
      <c r="EC108" s="59">
        <f t="shared" si="58"/>
        <v>1.5440391762096867E-3</v>
      </c>
      <c r="ED108" s="59">
        <f t="shared" si="59"/>
        <v>2.2559115815811513E-4</v>
      </c>
      <c r="EE108" s="60">
        <f t="shared" si="60"/>
        <v>1.3676084737995731</v>
      </c>
      <c r="EF108" s="60" t="str">
        <f t="shared" si="64"/>
        <v/>
      </c>
    </row>
    <row r="109" spans="1:136" ht="14" customHeight="1" x14ac:dyDescent="0.2">
      <c r="A109" s="38" t="s">
        <v>300</v>
      </c>
      <c r="B109" s="39" t="s">
        <v>128</v>
      </c>
      <c r="C109" s="40"/>
      <c r="D109" s="40"/>
      <c r="E109" s="40"/>
      <c r="F109" s="40"/>
      <c r="G109" s="40"/>
      <c r="H109" s="40"/>
      <c r="I109" s="40"/>
      <c r="J109" s="78"/>
      <c r="K109" s="136"/>
      <c r="L109" s="43"/>
      <c r="M109" s="43"/>
      <c r="N109" s="43"/>
      <c r="O109" s="43"/>
      <c r="P109" s="43"/>
      <c r="Q109" s="44"/>
      <c r="R109" s="44"/>
      <c r="S109" s="44"/>
      <c r="T109" s="44">
        <v>5.5</v>
      </c>
      <c r="U109" s="44"/>
      <c r="V109" s="44"/>
      <c r="W109" s="44"/>
      <c r="X109" s="44"/>
      <c r="Y109" s="44"/>
      <c r="Z109" s="44"/>
      <c r="AA109" s="44"/>
      <c r="AB109" s="44"/>
      <c r="AC109" s="44"/>
      <c r="AD109" s="46">
        <f t="shared" si="65"/>
        <v>0</v>
      </c>
      <c r="AE109" s="46">
        <f t="shared" si="66"/>
        <v>0</v>
      </c>
      <c r="AF109" s="44"/>
      <c r="AG109" s="44"/>
      <c r="AH109" s="47"/>
      <c r="AI109" s="48"/>
      <c r="AJ109" s="49"/>
      <c r="AK109" s="44"/>
      <c r="AL109" s="50"/>
      <c r="AM109" s="50"/>
      <c r="AN109" s="50"/>
      <c r="AO109" s="50"/>
      <c r="AP109" s="50"/>
      <c r="AQ109" s="50"/>
      <c r="AR109" s="50"/>
      <c r="AS109" s="50"/>
      <c r="AT109" s="50"/>
      <c r="AU109" s="50"/>
      <c r="AV109" s="50"/>
      <c r="AW109" s="50"/>
      <c r="AX109" s="50"/>
      <c r="AY109" s="50"/>
      <c r="AZ109" s="50"/>
      <c r="BA109" s="50"/>
      <c r="BB109" s="50"/>
      <c r="BC109" s="50"/>
      <c r="BD109" s="50"/>
      <c r="BE109" s="50"/>
      <c r="BF109" s="51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7"/>
      <c r="BR109" s="27"/>
      <c r="BS109" s="27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8"/>
      <c r="CT109" s="29"/>
      <c r="CU109" s="30"/>
      <c r="CV109" s="52"/>
      <c r="CW109" s="113"/>
      <c r="CX109" s="50"/>
      <c r="CY109" s="114"/>
      <c r="CZ109" s="114"/>
      <c r="DA109" s="115"/>
      <c r="DB109" s="115">
        <v>6.8000000000000005E-2</v>
      </c>
      <c r="DC109" s="106">
        <f t="shared" si="71"/>
        <v>1.8545454545454546E-2</v>
      </c>
      <c r="DD109" s="107">
        <f t="shared" si="72"/>
        <v>185.45454545454547</v>
      </c>
      <c r="DE109" s="50"/>
      <c r="DF109" s="50"/>
      <c r="DG109" s="50"/>
      <c r="DH109" s="50"/>
      <c r="DI109" s="50">
        <v>60</v>
      </c>
      <c r="DJ109" s="44"/>
      <c r="DK109" s="53"/>
      <c r="DL109" s="44"/>
      <c r="DM109" s="53"/>
      <c r="DN109" s="55">
        <f t="shared" si="49"/>
        <v>0</v>
      </c>
      <c r="DO109" s="55">
        <f t="shared" si="67"/>
        <v>0</v>
      </c>
      <c r="DP109" s="55">
        <f t="shared" si="50"/>
        <v>0</v>
      </c>
      <c r="DQ109" s="55">
        <f t="shared" si="51"/>
        <v>7.6548364648573425E-2</v>
      </c>
      <c r="DR109" s="55">
        <f t="shared" si="52"/>
        <v>0</v>
      </c>
      <c r="DS109" s="55">
        <f t="shared" si="53"/>
        <v>0</v>
      </c>
      <c r="DT109" s="55">
        <f t="shared" si="54"/>
        <v>0</v>
      </c>
      <c r="DU109" s="55">
        <f t="shared" si="55"/>
        <v>0</v>
      </c>
      <c r="DV109" s="56">
        <f t="shared" si="56"/>
        <v>0</v>
      </c>
      <c r="DW109" s="55">
        <f t="shared" si="61"/>
        <v>0</v>
      </c>
      <c r="DX109" s="55">
        <f t="shared" si="62"/>
        <v>0</v>
      </c>
      <c r="DY109" s="55">
        <f t="shared" si="63"/>
        <v>0</v>
      </c>
      <c r="DZ109" s="58">
        <f t="shared" si="42"/>
        <v>0</v>
      </c>
      <c r="EA109" s="56">
        <f t="shared" si="43"/>
        <v>0</v>
      </c>
      <c r="EB109" s="56">
        <f t="shared" si="57"/>
        <v>0</v>
      </c>
      <c r="EC109" s="59">
        <f t="shared" si="58"/>
        <v>1.5440391762096867E-3</v>
      </c>
      <c r="ED109" s="59">
        <f t="shared" si="59"/>
        <v>9.3574547723019333E-5</v>
      </c>
      <c r="EE109" s="60">
        <f t="shared" si="60"/>
        <v>3.9724646952773383E-2</v>
      </c>
      <c r="EF109" s="60" t="str">
        <f t="shared" si="64"/>
        <v/>
      </c>
    </row>
    <row r="110" spans="1:136" ht="14" customHeight="1" x14ac:dyDescent="0.2">
      <c r="A110" s="38" t="s">
        <v>301</v>
      </c>
      <c r="B110" s="39" t="s">
        <v>128</v>
      </c>
      <c r="C110" s="40"/>
      <c r="D110" s="40"/>
      <c r="E110" s="40"/>
      <c r="F110" s="40"/>
      <c r="G110" s="40"/>
      <c r="H110" s="40"/>
      <c r="I110" s="40"/>
      <c r="J110" s="78" t="s">
        <v>144</v>
      </c>
      <c r="K110" s="41" t="s">
        <v>145</v>
      </c>
      <c r="L110" s="42" t="s">
        <v>302</v>
      </c>
      <c r="M110" s="43"/>
      <c r="N110" s="43"/>
      <c r="O110" s="42" t="s">
        <v>303</v>
      </c>
      <c r="P110" s="42" t="s">
        <v>284</v>
      </c>
      <c r="Q110" s="44">
        <v>40.68</v>
      </c>
      <c r="R110" s="44">
        <v>0.05</v>
      </c>
      <c r="S110" s="44">
        <v>2.27</v>
      </c>
      <c r="T110" s="44"/>
      <c r="U110" s="44"/>
      <c r="V110" s="44">
        <v>8.5</v>
      </c>
      <c r="W110" s="44">
        <f t="shared" ref="W110:W129" si="73">0.8998*V110</f>
        <v>7.6483000000000008</v>
      </c>
      <c r="X110" s="44">
        <v>0.14399999999999999</v>
      </c>
      <c r="Y110" s="44">
        <v>36.71</v>
      </c>
      <c r="Z110" s="44">
        <v>3.11</v>
      </c>
      <c r="AA110" s="44"/>
      <c r="AB110" s="44">
        <v>0</v>
      </c>
      <c r="AC110" s="44">
        <v>0.01</v>
      </c>
      <c r="AD110" s="46">
        <f t="shared" si="65"/>
        <v>0.21758477499999998</v>
      </c>
      <c r="AE110" s="46">
        <f t="shared" si="66"/>
        <v>0.31956822855000006</v>
      </c>
      <c r="AF110" s="44">
        <v>8.8699999999999992</v>
      </c>
      <c r="AG110" s="44"/>
      <c r="AH110" s="47"/>
      <c r="AI110" s="48">
        <f t="shared" si="46"/>
        <v>0.90240904621435603</v>
      </c>
      <c r="AJ110" s="49"/>
      <c r="AK110" s="44"/>
      <c r="AL110" s="50">
        <v>1709.9</v>
      </c>
      <c r="AM110" s="50">
        <v>2186.5770000000002</v>
      </c>
      <c r="AN110" s="50">
        <v>12.019</v>
      </c>
      <c r="AO110" s="50">
        <v>79.373999999999995</v>
      </c>
      <c r="AP110" s="50"/>
      <c r="AQ110" s="50"/>
      <c r="AR110" s="50"/>
      <c r="AS110" s="50"/>
      <c r="AT110" s="50">
        <v>339.01</v>
      </c>
      <c r="AU110" s="50"/>
      <c r="AV110" s="50"/>
      <c r="AW110" s="50"/>
      <c r="AX110" s="50"/>
      <c r="AY110" s="50"/>
      <c r="AZ110" s="50"/>
      <c r="BA110" s="50"/>
      <c r="BB110" s="50"/>
      <c r="BC110" s="50"/>
      <c r="BD110" s="50"/>
      <c r="BE110" s="50"/>
      <c r="BF110" s="51"/>
      <c r="BG110" s="26"/>
      <c r="BH110" s="26"/>
      <c r="BI110" s="26"/>
      <c r="BJ110" s="26"/>
      <c r="BK110" s="26">
        <v>1.5565100000000001</v>
      </c>
      <c r="BL110" s="26">
        <v>6.4028108571428599E-2</v>
      </c>
      <c r="BM110" s="26"/>
      <c r="BN110" s="26"/>
      <c r="BO110" s="26"/>
      <c r="BP110" s="26"/>
      <c r="BQ110" s="27"/>
      <c r="BR110" s="27"/>
      <c r="BS110" s="27"/>
      <c r="BT110" s="26">
        <v>0.33348803999999999</v>
      </c>
      <c r="BU110" s="26"/>
      <c r="BV110" s="26"/>
      <c r="BW110" s="26">
        <v>0.15066542285714299</v>
      </c>
      <c r="BX110" s="26">
        <v>2.83185050142857</v>
      </c>
      <c r="BY110" s="26">
        <v>2.2144542878087701</v>
      </c>
      <c r="BZ110" s="26">
        <v>0.28017840999999999</v>
      </c>
      <c r="CA110" s="26">
        <v>7.6775377788052296E-2</v>
      </c>
      <c r="CB110" s="26">
        <v>2.0391315409022601E-2</v>
      </c>
      <c r="CC110" s="26">
        <v>3.6887583151182898E-3</v>
      </c>
      <c r="CD110" s="26">
        <v>2.0795598571428601E-2</v>
      </c>
      <c r="CE110" s="26">
        <v>1.1763953333333301E-2</v>
      </c>
      <c r="CF110" s="26">
        <v>0.30584577857142897</v>
      </c>
      <c r="CG110" s="26">
        <v>0.70107524285714296</v>
      </c>
      <c r="CH110" s="26">
        <v>9.2457848571428594E-2</v>
      </c>
      <c r="CI110" s="26">
        <v>0.45872972333333301</v>
      </c>
      <c r="CJ110" s="26">
        <v>0.173723458333333</v>
      </c>
      <c r="CK110" s="26">
        <v>7.2767870987803296E-2</v>
      </c>
      <c r="CL110" s="26">
        <v>0.284849697606537</v>
      </c>
      <c r="CM110" s="26">
        <v>5.5758977400190202E-2</v>
      </c>
      <c r="CN110" s="26">
        <v>0.42697315335020503</v>
      </c>
      <c r="CO110" s="26">
        <v>9.2700830716509697E-2</v>
      </c>
      <c r="CP110" s="26">
        <v>0.28913080211403502</v>
      </c>
      <c r="CQ110" s="26">
        <v>4.3873648145524503E-2</v>
      </c>
      <c r="CR110" s="26">
        <v>0.27677945273494198</v>
      </c>
      <c r="CS110" s="28">
        <v>4.5104988210901101E-2</v>
      </c>
      <c r="CT110" s="29">
        <f t="shared" si="47"/>
        <v>1.0000603044778724</v>
      </c>
      <c r="CU110" s="30">
        <f t="shared" si="48"/>
        <v>0.83337640196144913</v>
      </c>
      <c r="CV110" s="52"/>
      <c r="CW110" s="113">
        <v>9.1270000000000007</v>
      </c>
      <c r="CX110" s="50">
        <v>-58.077666666666701</v>
      </c>
      <c r="CY110" s="114">
        <v>9</v>
      </c>
      <c r="CZ110" s="114"/>
      <c r="DA110" s="115"/>
      <c r="DB110" s="115">
        <v>0.185</v>
      </c>
      <c r="DC110" s="106">
        <f t="shared" si="71"/>
        <v>5.0454545454545453E-2</v>
      </c>
      <c r="DD110" s="107">
        <f t="shared" si="72"/>
        <v>504.54545454545456</v>
      </c>
      <c r="DE110" s="50">
        <v>874.31267892197195</v>
      </c>
      <c r="DF110" s="50">
        <v>144.647318203981</v>
      </c>
      <c r="DG110" s="50">
        <v>102.860315167309</v>
      </c>
      <c r="DH110" s="50"/>
      <c r="DI110" s="50">
        <f>DE110+DF110+DG110</f>
        <v>1121.8203122932618</v>
      </c>
      <c r="DJ110" s="44"/>
      <c r="DK110" s="53"/>
      <c r="DL110" s="44">
        <v>5</v>
      </c>
      <c r="DM110" s="53"/>
      <c r="DN110" s="55">
        <f t="shared" si="49"/>
        <v>0.67709720372836224</v>
      </c>
      <c r="DO110" s="55">
        <f t="shared" si="67"/>
        <v>6.2593890836254386E-4</v>
      </c>
      <c r="DP110" s="55">
        <f t="shared" si="50"/>
        <v>4.4527265594350732E-2</v>
      </c>
      <c r="DQ110" s="55">
        <f t="shared" si="51"/>
        <v>0</v>
      </c>
      <c r="DR110" s="55">
        <f t="shared" si="52"/>
        <v>0</v>
      </c>
      <c r="DS110" s="55">
        <f t="shared" si="53"/>
        <v>0.10644815588030622</v>
      </c>
      <c r="DT110" s="55">
        <f t="shared" si="54"/>
        <v>2.0298844093600225E-3</v>
      </c>
      <c r="DU110" s="55">
        <f t="shared" si="55"/>
        <v>0.91091811414392065</v>
      </c>
      <c r="DV110" s="56">
        <f t="shared" si="56"/>
        <v>5.5456490727532094E-2</v>
      </c>
      <c r="DW110" s="55">
        <f t="shared" si="61"/>
        <v>0</v>
      </c>
      <c r="DX110" s="55">
        <f t="shared" si="62"/>
        <v>0</v>
      </c>
      <c r="DY110" s="55">
        <f t="shared" si="63"/>
        <v>1.409001405478902E-4</v>
      </c>
      <c r="DZ110" s="58">
        <f t="shared" si="42"/>
        <v>2.9131714419601018E-3</v>
      </c>
      <c r="EA110" s="56">
        <f t="shared" si="43"/>
        <v>4.2051217652477142E-3</v>
      </c>
      <c r="EB110" s="56">
        <f t="shared" si="57"/>
        <v>0.4923674715514848</v>
      </c>
      <c r="EC110" s="59">
        <f t="shared" si="58"/>
        <v>4.2006948176292946E-3</v>
      </c>
      <c r="ED110" s="59">
        <f t="shared" si="59"/>
        <v>1.7495638058223047E-3</v>
      </c>
      <c r="EE110" s="60">
        <f t="shared" si="60"/>
        <v>1.4423148221474009</v>
      </c>
      <c r="EF110" s="60" t="str">
        <f t="shared" si="64"/>
        <v/>
      </c>
    </row>
    <row r="111" spans="1:136" ht="14" customHeight="1" x14ac:dyDescent="0.2">
      <c r="A111" s="61" t="s">
        <v>301</v>
      </c>
      <c r="B111" s="62" t="s">
        <v>128</v>
      </c>
      <c r="C111" s="40"/>
      <c r="D111" s="40"/>
      <c r="E111" s="40"/>
      <c r="F111" s="40"/>
      <c r="G111" s="40"/>
      <c r="H111" s="40"/>
      <c r="I111" s="40"/>
      <c r="J111" s="78" t="s">
        <v>144</v>
      </c>
      <c r="K111" s="63" t="s">
        <v>145</v>
      </c>
      <c r="L111" s="64" t="s">
        <v>302</v>
      </c>
      <c r="M111" s="65"/>
      <c r="N111" s="65"/>
      <c r="O111" s="64" t="s">
        <v>303</v>
      </c>
      <c r="P111" s="42" t="s">
        <v>671</v>
      </c>
      <c r="Q111" s="66">
        <v>40.68</v>
      </c>
      <c r="R111" s="66">
        <v>0.05</v>
      </c>
      <c r="S111" s="66">
        <v>2.27</v>
      </c>
      <c r="T111" s="66">
        <v>2.98</v>
      </c>
      <c r="U111" s="66">
        <v>5.1881529228717502</v>
      </c>
      <c r="V111" s="66">
        <v>8.5</v>
      </c>
      <c r="W111" s="66">
        <f t="shared" si="73"/>
        <v>7.6483000000000008</v>
      </c>
      <c r="X111" s="66">
        <v>0.14399999999999999</v>
      </c>
      <c r="Y111" s="66">
        <v>36.71</v>
      </c>
      <c r="Z111" s="66">
        <v>3.11</v>
      </c>
      <c r="AA111" s="66"/>
      <c r="AB111" s="66">
        <v>0</v>
      </c>
      <c r="AC111" s="66">
        <v>0.01</v>
      </c>
      <c r="AD111" s="46">
        <f t="shared" si="65"/>
        <v>0.21758477499999998</v>
      </c>
      <c r="AE111" s="46">
        <f t="shared" si="66"/>
        <v>0.31956822855000006</v>
      </c>
      <c r="AF111" s="66">
        <v>8.8699999999999992</v>
      </c>
      <c r="AG111" s="66">
        <f>Q111+R111+S111+T111+U111+X111+Y111+Z111+AD111+AE111</f>
        <v>91.669305926421757</v>
      </c>
      <c r="AH111" s="67">
        <f>U111*100/AG111</f>
        <v>5.6596402366524012</v>
      </c>
      <c r="AI111" s="48">
        <f t="shared" si="46"/>
        <v>0.90240904621435603</v>
      </c>
      <c r="AJ111" s="68">
        <f>T111*100/AG111</f>
        <v>3.2508154936745055</v>
      </c>
      <c r="AK111" s="66">
        <f>Y111*100/AG111</f>
        <v>40.046119722413117</v>
      </c>
      <c r="AL111" s="69">
        <v>1709.9</v>
      </c>
      <c r="AM111" s="69">
        <v>2186.5770000000002</v>
      </c>
      <c r="AN111" s="69">
        <v>12.019</v>
      </c>
      <c r="AO111" s="69">
        <v>79.373999999999995</v>
      </c>
      <c r="AP111" s="69"/>
      <c r="AQ111" s="69"/>
      <c r="AR111" s="69"/>
      <c r="AS111" s="69"/>
      <c r="AT111" s="69">
        <v>339.01</v>
      </c>
      <c r="AU111" s="69"/>
      <c r="AV111" s="69"/>
      <c r="AW111" s="69"/>
      <c r="AX111" s="69"/>
      <c r="AY111" s="69"/>
      <c r="AZ111" s="69"/>
      <c r="BA111" s="69"/>
      <c r="BB111" s="69"/>
      <c r="BC111" s="69"/>
      <c r="BD111" s="69"/>
      <c r="BE111" s="69"/>
      <c r="BF111" s="70"/>
      <c r="BG111" s="26"/>
      <c r="BH111" s="26"/>
      <c r="BI111" s="26"/>
      <c r="BJ111" s="26"/>
      <c r="BK111" s="26">
        <v>1.5565100000000001</v>
      </c>
      <c r="BL111" s="26">
        <v>6.4028108571428599E-2</v>
      </c>
      <c r="BM111" s="26"/>
      <c r="BN111" s="26"/>
      <c r="BO111" s="26"/>
      <c r="BP111" s="26"/>
      <c r="BQ111" s="27"/>
      <c r="BR111" s="27"/>
      <c r="BS111" s="27"/>
      <c r="BT111" s="26">
        <v>0.33348803999999999</v>
      </c>
      <c r="BU111" s="26"/>
      <c r="BV111" s="26"/>
      <c r="BW111" s="26">
        <v>0.15066542285714299</v>
      </c>
      <c r="BX111" s="26">
        <v>2.83185050142857</v>
      </c>
      <c r="BY111" s="26">
        <v>2.2144542878087701</v>
      </c>
      <c r="BZ111" s="26">
        <v>0.28017840999999999</v>
      </c>
      <c r="CA111" s="26">
        <v>7.6775377788052296E-2</v>
      </c>
      <c r="CB111" s="26">
        <v>2.0391315409022601E-2</v>
      </c>
      <c r="CC111" s="26">
        <v>3.6887583151182898E-3</v>
      </c>
      <c r="CD111" s="26">
        <v>2.0795598571428601E-2</v>
      </c>
      <c r="CE111" s="26">
        <v>1.1763953333333301E-2</v>
      </c>
      <c r="CF111" s="26">
        <v>0.30584577857142897</v>
      </c>
      <c r="CG111" s="26">
        <v>0.70107524285714296</v>
      </c>
      <c r="CH111" s="26">
        <v>9.2457848571428594E-2</v>
      </c>
      <c r="CI111" s="26">
        <v>0.45872972333333301</v>
      </c>
      <c r="CJ111" s="26">
        <v>0.173723458333333</v>
      </c>
      <c r="CK111" s="26">
        <v>7.2767870987803296E-2</v>
      </c>
      <c r="CL111" s="26">
        <v>0.284849697606537</v>
      </c>
      <c r="CM111" s="26">
        <v>5.5758977400190202E-2</v>
      </c>
      <c r="CN111" s="26">
        <v>0.42697315335020503</v>
      </c>
      <c r="CO111" s="26">
        <v>9.2700830716509697E-2</v>
      </c>
      <c r="CP111" s="26">
        <v>0.28913080211403502</v>
      </c>
      <c r="CQ111" s="26">
        <v>4.3873648145524503E-2</v>
      </c>
      <c r="CR111" s="26">
        <v>0.27677945273494198</v>
      </c>
      <c r="CS111" s="28">
        <v>4.5104988210901101E-2</v>
      </c>
      <c r="CT111" s="29">
        <f t="shared" si="47"/>
        <v>1.0000603044778724</v>
      </c>
      <c r="CU111" s="30">
        <f t="shared" si="48"/>
        <v>0.83337640196144913</v>
      </c>
      <c r="CV111" s="71"/>
      <c r="CW111" s="137">
        <v>9.1270000000000007</v>
      </c>
      <c r="CX111" s="69">
        <v>-58.077666666666701</v>
      </c>
      <c r="CY111" s="138">
        <v>9</v>
      </c>
      <c r="CZ111" s="138"/>
      <c r="DA111" s="139"/>
      <c r="DB111" s="139">
        <v>0.16400000000000001</v>
      </c>
      <c r="DC111" s="140">
        <f t="shared" si="71"/>
        <v>4.4727272727272727E-2</v>
      </c>
      <c r="DD111" s="141">
        <f t="shared" si="72"/>
        <v>447.27272727272725</v>
      </c>
      <c r="DE111" s="69">
        <v>874.31267892197195</v>
      </c>
      <c r="DF111" s="69">
        <v>144.647318203981</v>
      </c>
      <c r="DG111" s="69">
        <v>102.860315167309</v>
      </c>
      <c r="DH111" s="69"/>
      <c r="DI111" s="69">
        <v>1320</v>
      </c>
      <c r="DJ111" s="66"/>
      <c r="DK111" s="72"/>
      <c r="DL111" s="66">
        <v>5</v>
      </c>
      <c r="DM111" s="72"/>
      <c r="DN111" s="73">
        <f t="shared" si="49"/>
        <v>0.67709720372836224</v>
      </c>
      <c r="DO111" s="55">
        <f t="shared" si="67"/>
        <v>6.2593890836254386E-4</v>
      </c>
      <c r="DP111" s="73">
        <f t="shared" si="50"/>
        <v>4.4527265594350732E-2</v>
      </c>
      <c r="DQ111" s="73">
        <f t="shared" si="51"/>
        <v>4.1475295755045237E-2</v>
      </c>
      <c r="DR111" s="73">
        <f t="shared" si="52"/>
        <v>6.4977806035089861E-2</v>
      </c>
      <c r="DS111" s="73">
        <f t="shared" si="53"/>
        <v>0.10644815588030622</v>
      </c>
      <c r="DT111" s="73">
        <f t="shared" si="54"/>
        <v>2.0298844093600225E-3</v>
      </c>
      <c r="DU111" s="73">
        <f t="shared" si="55"/>
        <v>0.91091811414392065</v>
      </c>
      <c r="DV111" s="74">
        <f t="shared" si="56"/>
        <v>5.5456490727532094E-2</v>
      </c>
      <c r="DW111" s="55">
        <f t="shared" si="61"/>
        <v>0</v>
      </c>
      <c r="DX111" s="55">
        <f t="shared" si="62"/>
        <v>0</v>
      </c>
      <c r="DY111" s="55">
        <f t="shared" si="63"/>
        <v>1.409001405478902E-4</v>
      </c>
      <c r="DZ111" s="58">
        <f t="shared" si="42"/>
        <v>2.9131714419601018E-3</v>
      </c>
      <c r="EA111" s="56">
        <f t="shared" si="43"/>
        <v>4.2051217652477142E-3</v>
      </c>
      <c r="EB111" s="74">
        <f t="shared" si="57"/>
        <v>0.4923674715514848</v>
      </c>
      <c r="EC111" s="75">
        <f t="shared" si="58"/>
        <v>3.7238591896821853E-3</v>
      </c>
      <c r="ED111" s="75">
        <f t="shared" si="59"/>
        <v>2.0586400499064254E-3</v>
      </c>
      <c r="EE111" s="76">
        <f t="shared" si="60"/>
        <v>1.5109999126792097</v>
      </c>
      <c r="EF111" s="60">
        <f t="shared" si="64"/>
        <v>0.61041739518863081</v>
      </c>
    </row>
    <row r="112" spans="1:136" ht="14" customHeight="1" x14ac:dyDescent="0.2">
      <c r="A112" s="77" t="s">
        <v>301</v>
      </c>
      <c r="B112" s="78" t="s">
        <v>128</v>
      </c>
      <c r="C112" s="40"/>
      <c r="D112" s="40"/>
      <c r="E112" s="40"/>
      <c r="F112" s="40"/>
      <c r="G112" s="40"/>
      <c r="H112" s="40"/>
      <c r="I112" s="40"/>
      <c r="J112" s="78" t="s">
        <v>144</v>
      </c>
      <c r="K112" s="78" t="s">
        <v>145</v>
      </c>
      <c r="L112" s="78" t="s">
        <v>302</v>
      </c>
      <c r="M112" s="40"/>
      <c r="N112" s="40"/>
      <c r="O112" s="78" t="s">
        <v>304</v>
      </c>
      <c r="P112" s="78" t="s">
        <v>280</v>
      </c>
      <c r="Q112" s="48">
        <v>40.68</v>
      </c>
      <c r="R112" s="48">
        <v>0.05</v>
      </c>
      <c r="S112" s="48">
        <v>2.27</v>
      </c>
      <c r="T112" s="80"/>
      <c r="U112" s="80"/>
      <c r="V112" s="48">
        <v>8.5</v>
      </c>
      <c r="W112" s="48">
        <f t="shared" si="73"/>
        <v>7.6483000000000008</v>
      </c>
      <c r="X112" s="48">
        <v>0.14399999999999999</v>
      </c>
      <c r="Y112" s="48">
        <v>36.71</v>
      </c>
      <c r="Z112" s="48">
        <v>3.11</v>
      </c>
      <c r="AA112" s="48"/>
      <c r="AB112" s="48">
        <v>0</v>
      </c>
      <c r="AC112" s="48">
        <v>0.01</v>
      </c>
      <c r="AD112" s="46">
        <f t="shared" si="65"/>
        <v>0.21758477499999998</v>
      </c>
      <c r="AE112" s="46">
        <f t="shared" si="66"/>
        <v>0.31956822855000006</v>
      </c>
      <c r="AF112" s="48">
        <v>8.8699999999999992</v>
      </c>
      <c r="AG112" s="48"/>
      <c r="AH112" s="48"/>
      <c r="AI112" s="48">
        <f t="shared" si="46"/>
        <v>0.90240904621435603</v>
      </c>
      <c r="AJ112" s="48"/>
      <c r="AK112" s="48"/>
      <c r="AL112" s="79">
        <v>1709.9</v>
      </c>
      <c r="AM112" s="79">
        <v>2186.5770000000002</v>
      </c>
      <c r="AN112" s="79">
        <v>12.019</v>
      </c>
      <c r="AO112" s="79">
        <v>79.373999999999995</v>
      </c>
      <c r="AP112" s="79"/>
      <c r="AQ112" s="79"/>
      <c r="AR112" s="79"/>
      <c r="AS112" s="79"/>
      <c r="AT112" s="79">
        <v>339.01</v>
      </c>
      <c r="AU112" s="79"/>
      <c r="AV112" s="79"/>
      <c r="AW112" s="79"/>
      <c r="AX112" s="79"/>
      <c r="AY112" s="79"/>
      <c r="AZ112" s="79"/>
      <c r="BA112" s="79"/>
      <c r="BB112" s="79"/>
      <c r="BC112" s="79"/>
      <c r="BD112" s="79"/>
      <c r="BE112" s="79"/>
      <c r="BF112" s="79"/>
      <c r="BG112" s="26"/>
      <c r="BH112" s="26"/>
      <c r="BI112" s="26"/>
      <c r="BJ112" s="26"/>
      <c r="BK112" s="26">
        <v>1.5565100000000001</v>
      </c>
      <c r="BL112" s="26">
        <v>6.4028108571428599E-2</v>
      </c>
      <c r="BM112" s="26"/>
      <c r="BN112" s="26"/>
      <c r="BO112" s="26"/>
      <c r="BP112" s="26"/>
      <c r="BQ112" s="27"/>
      <c r="BR112" s="27"/>
      <c r="BS112" s="27"/>
      <c r="BT112" s="26">
        <v>0.33348803999999999</v>
      </c>
      <c r="BU112" s="26"/>
      <c r="BV112" s="26"/>
      <c r="BW112" s="26">
        <v>0.15066542285714299</v>
      </c>
      <c r="BX112" s="26">
        <v>2.83185050142857</v>
      </c>
      <c r="BY112" s="26">
        <v>2.2144542878087701</v>
      </c>
      <c r="BZ112" s="26">
        <v>0.28017840999999999</v>
      </c>
      <c r="CA112" s="26">
        <v>7.6775377788052296E-2</v>
      </c>
      <c r="CB112" s="26">
        <v>2.0391315409022601E-2</v>
      </c>
      <c r="CC112" s="26">
        <v>3.6887583151182898E-3</v>
      </c>
      <c r="CD112" s="26">
        <v>2.0795598571428601E-2</v>
      </c>
      <c r="CE112" s="26">
        <v>1.1763953333333301E-2</v>
      </c>
      <c r="CF112" s="26">
        <v>0.30584577857142897</v>
      </c>
      <c r="CG112" s="26">
        <v>0.70107524285714296</v>
      </c>
      <c r="CH112" s="26">
        <v>9.2457848571428594E-2</v>
      </c>
      <c r="CI112" s="26">
        <v>0.45872972333333301</v>
      </c>
      <c r="CJ112" s="26">
        <v>0.173723458333333</v>
      </c>
      <c r="CK112" s="26">
        <v>7.2767870987803296E-2</v>
      </c>
      <c r="CL112" s="26">
        <v>0.284849697606537</v>
      </c>
      <c r="CM112" s="26">
        <v>5.5758977400190202E-2</v>
      </c>
      <c r="CN112" s="26">
        <v>0.42697315335020503</v>
      </c>
      <c r="CO112" s="26">
        <v>9.2700830716509697E-2</v>
      </c>
      <c r="CP112" s="26">
        <v>0.28913080211403502</v>
      </c>
      <c r="CQ112" s="26">
        <v>4.3873648145524503E-2</v>
      </c>
      <c r="CR112" s="26">
        <v>0.27677945273494198</v>
      </c>
      <c r="CS112" s="28">
        <v>4.5104988210901101E-2</v>
      </c>
      <c r="CT112" s="29">
        <f t="shared" si="47"/>
        <v>1.0000603044778724</v>
      </c>
      <c r="CU112" s="30">
        <f t="shared" si="48"/>
        <v>0.83337640196144913</v>
      </c>
      <c r="CV112" s="80"/>
      <c r="CW112" s="142">
        <v>9.1270000000000007</v>
      </c>
      <c r="CX112" s="79">
        <v>-58.077666666666701</v>
      </c>
      <c r="CY112" s="143">
        <v>9</v>
      </c>
      <c r="CZ112" s="143"/>
      <c r="DA112" s="144"/>
      <c r="DB112" s="144">
        <v>0.185</v>
      </c>
      <c r="DC112" s="82">
        <f t="shared" si="71"/>
        <v>5.0454545454545453E-2</v>
      </c>
      <c r="DD112" s="83">
        <f t="shared" si="72"/>
        <v>504.54545454545456</v>
      </c>
      <c r="DE112" s="79">
        <v>874.31267892197195</v>
      </c>
      <c r="DF112" s="79">
        <v>144.647318203981</v>
      </c>
      <c r="DG112" s="79">
        <v>102.860315167309</v>
      </c>
      <c r="DH112" s="79"/>
      <c r="DI112" s="79">
        <f>DE112+DF112+DG112</f>
        <v>1121.8203122932618</v>
      </c>
      <c r="DJ112" s="48"/>
      <c r="DK112" s="80"/>
      <c r="DL112" s="48">
        <v>5</v>
      </c>
      <c r="DM112" s="80"/>
      <c r="DN112" s="84">
        <f t="shared" si="49"/>
        <v>0.67709720372836224</v>
      </c>
      <c r="DO112" s="55">
        <f t="shared" si="67"/>
        <v>6.2593890836254386E-4</v>
      </c>
      <c r="DP112" s="84">
        <f t="shared" si="50"/>
        <v>4.4527265594350732E-2</v>
      </c>
      <c r="DQ112" s="84">
        <f t="shared" si="51"/>
        <v>0</v>
      </c>
      <c r="DR112" s="84">
        <f t="shared" si="52"/>
        <v>0</v>
      </c>
      <c r="DS112" s="84">
        <f t="shared" si="53"/>
        <v>0.10644815588030622</v>
      </c>
      <c r="DT112" s="84">
        <f t="shared" si="54"/>
        <v>2.0298844093600225E-3</v>
      </c>
      <c r="DU112" s="84">
        <f t="shared" si="55"/>
        <v>0.91091811414392065</v>
      </c>
      <c r="DV112" s="57">
        <f t="shared" si="56"/>
        <v>5.5456490727532094E-2</v>
      </c>
      <c r="DW112" s="55">
        <f t="shared" si="61"/>
        <v>0</v>
      </c>
      <c r="DX112" s="55">
        <f t="shared" si="62"/>
        <v>0</v>
      </c>
      <c r="DY112" s="55">
        <f t="shared" si="63"/>
        <v>1.409001405478902E-4</v>
      </c>
      <c r="DZ112" s="58">
        <f t="shared" si="42"/>
        <v>2.9131714419601018E-3</v>
      </c>
      <c r="EA112" s="56">
        <f t="shared" si="43"/>
        <v>4.2051217652477142E-3</v>
      </c>
      <c r="EB112" s="57">
        <f t="shared" si="57"/>
        <v>0.4923674715514848</v>
      </c>
      <c r="EC112" s="85">
        <f t="shared" si="58"/>
        <v>4.2006948176292946E-3</v>
      </c>
      <c r="ED112" s="85">
        <f t="shared" si="59"/>
        <v>1.7495638058223047E-3</v>
      </c>
      <c r="EE112" s="86">
        <f t="shared" si="60"/>
        <v>1.4423148221474009</v>
      </c>
      <c r="EF112" s="60" t="str">
        <f t="shared" si="64"/>
        <v/>
      </c>
    </row>
    <row r="113" spans="1:136" ht="14" customHeight="1" x14ac:dyDescent="0.2">
      <c r="A113" s="145" t="s">
        <v>305</v>
      </c>
      <c r="B113" s="88" t="s">
        <v>128</v>
      </c>
      <c r="C113" s="40"/>
      <c r="D113" s="40"/>
      <c r="E113" s="40"/>
      <c r="F113" s="40"/>
      <c r="G113" s="40"/>
      <c r="H113" s="40"/>
      <c r="I113" s="40"/>
      <c r="J113" s="78" t="s">
        <v>144</v>
      </c>
      <c r="K113" s="89" t="s">
        <v>145</v>
      </c>
      <c r="L113" s="90" t="s">
        <v>302</v>
      </c>
      <c r="M113" s="91"/>
      <c r="N113" s="91"/>
      <c r="O113" s="90" t="s">
        <v>306</v>
      </c>
      <c r="P113" s="90" t="s">
        <v>270</v>
      </c>
      <c r="Q113" s="92">
        <v>40.96</v>
      </c>
      <c r="R113" s="92">
        <v>7.0000000000000007E-2</v>
      </c>
      <c r="S113" s="92">
        <v>2.2400000000000002</v>
      </c>
      <c r="T113" s="92"/>
      <c r="U113" s="92"/>
      <c r="V113" s="92">
        <v>8.35</v>
      </c>
      <c r="W113" s="92">
        <f t="shared" si="73"/>
        <v>7.5133299999999998</v>
      </c>
      <c r="X113" s="92">
        <v>0.13600000000000001</v>
      </c>
      <c r="Y113" s="92">
        <v>36.450000000000003</v>
      </c>
      <c r="Z113" s="92">
        <v>3.71</v>
      </c>
      <c r="AA113" s="146" t="s">
        <v>132</v>
      </c>
      <c r="AB113" s="146" t="s">
        <v>132</v>
      </c>
      <c r="AC113" s="92">
        <v>0.01</v>
      </c>
      <c r="AD113" s="46">
        <f t="shared" si="65"/>
        <v>0</v>
      </c>
      <c r="AE113" s="46">
        <f t="shared" si="66"/>
        <v>0</v>
      </c>
      <c r="AF113" s="92">
        <v>8.7200000000000006</v>
      </c>
      <c r="AG113" s="92"/>
      <c r="AH113" s="94"/>
      <c r="AI113" s="48">
        <f t="shared" si="46"/>
        <v>0.889892578125</v>
      </c>
      <c r="AJ113" s="95"/>
      <c r="AK113" s="92"/>
      <c r="AL113" s="101"/>
      <c r="AM113" s="101"/>
      <c r="AN113" s="101"/>
      <c r="AO113" s="101"/>
      <c r="AP113" s="101"/>
      <c r="AQ113" s="101"/>
      <c r="AR113" s="101"/>
      <c r="AS113" s="101"/>
      <c r="AT113" s="101"/>
      <c r="AU113" s="101"/>
      <c r="AV113" s="101"/>
      <c r="AW113" s="101"/>
      <c r="AX113" s="101"/>
      <c r="AY113" s="101"/>
      <c r="AZ113" s="101"/>
      <c r="BA113" s="101"/>
      <c r="BB113" s="101"/>
      <c r="BC113" s="101"/>
      <c r="BD113" s="101"/>
      <c r="BE113" s="101"/>
      <c r="BF113" s="147"/>
      <c r="BG113" s="111"/>
      <c r="BH113" s="111"/>
      <c r="BI113" s="111"/>
      <c r="BJ113" s="111"/>
      <c r="BK113" s="111"/>
      <c r="BL113" s="111"/>
      <c r="BM113" s="111"/>
      <c r="BN113" s="111"/>
      <c r="BO113" s="111"/>
      <c r="BP113" s="111"/>
      <c r="BQ113" s="27"/>
      <c r="BR113" s="27"/>
      <c r="BS113" s="27"/>
      <c r="BT113" s="111"/>
      <c r="BU113" s="111"/>
      <c r="BV113" s="111"/>
      <c r="BW113" s="111"/>
      <c r="BX113" s="111"/>
      <c r="BY113" s="111"/>
      <c r="BZ113" s="111"/>
      <c r="CA113" s="111"/>
      <c r="CB113" s="111"/>
      <c r="CC113" s="111"/>
      <c r="CD113" s="111"/>
      <c r="CE113" s="111"/>
      <c r="CF113" s="111"/>
      <c r="CG113" s="111"/>
      <c r="CH113" s="111"/>
      <c r="CI113" s="111"/>
      <c r="CJ113" s="111"/>
      <c r="CK113" s="111"/>
      <c r="CL113" s="111"/>
      <c r="CM113" s="111"/>
      <c r="CN113" s="111"/>
      <c r="CO113" s="111"/>
      <c r="CP113" s="111"/>
      <c r="CQ113" s="111"/>
      <c r="CR113" s="111"/>
      <c r="CS113" s="112"/>
      <c r="CT113" s="29"/>
      <c r="CU113" s="30"/>
      <c r="CV113" s="98"/>
      <c r="CW113" s="148">
        <v>8.9710000000000001</v>
      </c>
      <c r="CX113" s="96">
        <v>-58.595399999999998</v>
      </c>
      <c r="CY113" s="149">
        <v>8.9</v>
      </c>
      <c r="CZ113" s="149"/>
      <c r="DA113" s="150"/>
      <c r="DB113" s="150">
        <v>0.19700000000000001</v>
      </c>
      <c r="DC113" s="151">
        <f t="shared" si="71"/>
        <v>5.3727272727272728E-2</v>
      </c>
      <c r="DD113" s="152">
        <f t="shared" si="72"/>
        <v>537.27272727272725</v>
      </c>
      <c r="DE113" s="96">
        <v>808.39553991518903</v>
      </c>
      <c r="DF113" s="96">
        <v>19.401492957947799</v>
      </c>
      <c r="DG113" s="96">
        <v>252.21940845352199</v>
      </c>
      <c r="DH113" s="96"/>
      <c r="DI113" s="96">
        <f>DE113+DF113+DG113</f>
        <v>1080.0164413266589</v>
      </c>
      <c r="DJ113" s="101"/>
      <c r="DK113" s="101"/>
      <c r="DL113" s="92">
        <v>4.9000000000000004</v>
      </c>
      <c r="DM113" s="101"/>
      <c r="DN113" s="99">
        <f t="shared" si="49"/>
        <v>0.68175765645805597</v>
      </c>
      <c r="DO113" s="55">
        <f t="shared" si="67"/>
        <v>8.7631447170756147E-4</v>
      </c>
      <c r="DP113" s="99">
        <f t="shared" si="50"/>
        <v>4.3938799529227156E-2</v>
      </c>
      <c r="DQ113" s="99">
        <f t="shared" si="51"/>
        <v>0</v>
      </c>
      <c r="DR113" s="99">
        <f t="shared" si="52"/>
        <v>0</v>
      </c>
      <c r="DS113" s="99">
        <f t="shared" si="53"/>
        <v>0.10456965901183021</v>
      </c>
      <c r="DT113" s="99">
        <f t="shared" si="54"/>
        <v>1.9171130532844661E-3</v>
      </c>
      <c r="DU113" s="99">
        <f t="shared" si="55"/>
        <v>0.90446650124069494</v>
      </c>
      <c r="DV113" s="102">
        <f t="shared" si="56"/>
        <v>6.6155492154065618E-2</v>
      </c>
      <c r="DW113" s="55">
        <f t="shared" si="61"/>
        <v>0</v>
      </c>
      <c r="DX113" s="55">
        <f t="shared" si="62"/>
        <v>0</v>
      </c>
      <c r="DY113" s="55">
        <f t="shared" si="63"/>
        <v>1.409001405478902E-4</v>
      </c>
      <c r="DZ113" s="58">
        <f t="shared" si="42"/>
        <v>0</v>
      </c>
      <c r="EA113" s="56">
        <f t="shared" si="43"/>
        <v>0</v>
      </c>
      <c r="EB113" s="102">
        <f t="shared" si="57"/>
        <v>0.48404107688037751</v>
      </c>
      <c r="EC113" s="103">
        <f t="shared" si="58"/>
        <v>4.4731723193133571E-3</v>
      </c>
      <c r="ED113" s="103">
        <f t="shared" si="59"/>
        <v>1.6843675005094494E-3</v>
      </c>
      <c r="EE113" s="104">
        <f t="shared" si="60"/>
        <v>1.4448320960613494</v>
      </c>
      <c r="EF113" s="60" t="str">
        <f t="shared" si="64"/>
        <v/>
      </c>
    </row>
    <row r="114" spans="1:136" ht="14" customHeight="1" x14ac:dyDescent="0.2">
      <c r="A114" s="124" t="s">
        <v>305</v>
      </c>
      <c r="B114" s="39" t="s">
        <v>128</v>
      </c>
      <c r="C114" s="40"/>
      <c r="D114" s="40"/>
      <c r="E114" s="40"/>
      <c r="F114" s="40"/>
      <c r="G114" s="40"/>
      <c r="H114" s="40"/>
      <c r="I114" s="40"/>
      <c r="J114" s="78" t="s">
        <v>144</v>
      </c>
      <c r="K114" s="41" t="s">
        <v>145</v>
      </c>
      <c r="L114" s="42" t="s">
        <v>302</v>
      </c>
      <c r="M114" s="43"/>
      <c r="N114" s="43"/>
      <c r="O114" s="42" t="s">
        <v>306</v>
      </c>
      <c r="P114" s="42" t="s">
        <v>671</v>
      </c>
      <c r="Q114" s="44">
        <v>40.96</v>
      </c>
      <c r="R114" s="44">
        <v>7.0000000000000007E-2</v>
      </c>
      <c r="S114" s="44">
        <v>2.2400000000000002</v>
      </c>
      <c r="T114" s="44">
        <v>2.89</v>
      </c>
      <c r="U114" s="44">
        <v>5.1381751500333399</v>
      </c>
      <c r="V114" s="44">
        <v>8.35</v>
      </c>
      <c r="W114" s="44">
        <f t="shared" si="73"/>
        <v>7.5133299999999998</v>
      </c>
      <c r="X114" s="44">
        <v>0.13600000000000001</v>
      </c>
      <c r="Y114" s="44">
        <v>36.450000000000003</v>
      </c>
      <c r="Z114" s="44">
        <v>3.71</v>
      </c>
      <c r="AA114" s="45" t="s">
        <v>132</v>
      </c>
      <c r="AB114" s="45" t="s">
        <v>132</v>
      </c>
      <c r="AC114" s="44">
        <v>0.01</v>
      </c>
      <c r="AD114" s="46">
        <f t="shared" si="65"/>
        <v>0</v>
      </c>
      <c r="AE114" s="46">
        <f t="shared" si="66"/>
        <v>0</v>
      </c>
      <c r="AF114" s="44">
        <v>8.7200000000000006</v>
      </c>
      <c r="AG114" s="44">
        <f>Q114+R114+S114+T114+U114+X114+Y114+Z114+AD114+AE114</f>
        <v>91.594175150033337</v>
      </c>
      <c r="AH114" s="47">
        <f>U114*100/AG114</f>
        <v>5.609718239851925</v>
      </c>
      <c r="AI114" s="48">
        <f t="shared" si="46"/>
        <v>0.889892578125</v>
      </c>
      <c r="AJ114" s="49">
        <f>T114*100/AG114</f>
        <v>3.1552224748638378</v>
      </c>
      <c r="AK114" s="44">
        <f>Y114*100/AG114</f>
        <v>39.795106992659825</v>
      </c>
      <c r="AL114" s="53"/>
      <c r="AM114" s="53"/>
      <c r="AN114" s="53"/>
      <c r="AO114" s="53"/>
      <c r="AP114" s="53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109"/>
      <c r="BG114" s="111"/>
      <c r="BH114" s="111"/>
      <c r="BI114" s="111"/>
      <c r="BJ114" s="111"/>
      <c r="BK114" s="111"/>
      <c r="BL114" s="111"/>
      <c r="BM114" s="111"/>
      <c r="BN114" s="111"/>
      <c r="BO114" s="111"/>
      <c r="BP114" s="111"/>
      <c r="BQ114" s="27"/>
      <c r="BR114" s="27"/>
      <c r="BS114" s="27"/>
      <c r="BT114" s="111"/>
      <c r="BU114" s="111"/>
      <c r="BV114" s="111"/>
      <c r="BW114" s="111"/>
      <c r="BX114" s="111"/>
      <c r="BY114" s="111"/>
      <c r="BZ114" s="111"/>
      <c r="CA114" s="111"/>
      <c r="CB114" s="111"/>
      <c r="CC114" s="111"/>
      <c r="CD114" s="111"/>
      <c r="CE114" s="111"/>
      <c r="CF114" s="111"/>
      <c r="CG114" s="111"/>
      <c r="CH114" s="111"/>
      <c r="CI114" s="111"/>
      <c r="CJ114" s="111"/>
      <c r="CK114" s="111"/>
      <c r="CL114" s="111"/>
      <c r="CM114" s="111"/>
      <c r="CN114" s="111"/>
      <c r="CO114" s="111"/>
      <c r="CP114" s="111"/>
      <c r="CQ114" s="111"/>
      <c r="CR114" s="111"/>
      <c r="CS114" s="112"/>
      <c r="CT114" s="29"/>
      <c r="CU114" s="30"/>
      <c r="CV114" s="52"/>
      <c r="CW114" s="113">
        <v>8.9710000000000001</v>
      </c>
      <c r="CX114" s="50">
        <v>-58.595399999999998</v>
      </c>
      <c r="CY114" s="114">
        <v>8.9</v>
      </c>
      <c r="CZ114" s="114"/>
      <c r="DA114" s="115"/>
      <c r="DB114" s="115">
        <v>0.183</v>
      </c>
      <c r="DC114" s="106">
        <f t="shared" si="71"/>
        <v>4.9909090909090903E-2</v>
      </c>
      <c r="DD114" s="107">
        <f t="shared" si="72"/>
        <v>499.09090909090901</v>
      </c>
      <c r="DE114" s="50"/>
      <c r="DF114" s="50"/>
      <c r="DG114" s="50"/>
      <c r="DH114" s="50"/>
      <c r="DI114" s="50">
        <v>1770</v>
      </c>
      <c r="DJ114" s="53"/>
      <c r="DK114" s="53"/>
      <c r="DL114" s="44">
        <v>4.9000000000000004</v>
      </c>
      <c r="DM114" s="54"/>
      <c r="DN114" s="55">
        <f t="shared" si="49"/>
        <v>0.68175765645805597</v>
      </c>
      <c r="DO114" s="55">
        <f t="shared" si="67"/>
        <v>8.7631447170756147E-4</v>
      </c>
      <c r="DP114" s="55">
        <f t="shared" si="50"/>
        <v>4.3938799529227156E-2</v>
      </c>
      <c r="DQ114" s="55">
        <f t="shared" si="51"/>
        <v>4.0222686151704948E-2</v>
      </c>
      <c r="DR114" s="55">
        <f t="shared" si="52"/>
        <v>6.435187112572284E-2</v>
      </c>
      <c r="DS114" s="55">
        <f t="shared" si="53"/>
        <v>0.10456965901183021</v>
      </c>
      <c r="DT114" s="55">
        <f t="shared" si="54"/>
        <v>1.9171130532844661E-3</v>
      </c>
      <c r="DU114" s="55">
        <f t="shared" si="55"/>
        <v>0.90446650124069494</v>
      </c>
      <c r="DV114" s="56">
        <f t="shared" si="56"/>
        <v>6.6155492154065618E-2</v>
      </c>
      <c r="DW114" s="55">
        <f t="shared" si="61"/>
        <v>0</v>
      </c>
      <c r="DX114" s="55">
        <f t="shared" si="62"/>
        <v>0</v>
      </c>
      <c r="DY114" s="55">
        <f t="shared" si="63"/>
        <v>1.409001405478902E-4</v>
      </c>
      <c r="DZ114" s="58">
        <f t="shared" si="42"/>
        <v>0</v>
      </c>
      <c r="EA114" s="56">
        <f t="shared" si="43"/>
        <v>0</v>
      </c>
      <c r="EB114" s="56">
        <f t="shared" si="57"/>
        <v>0.48404107688037751</v>
      </c>
      <c r="EC114" s="59">
        <f t="shared" si="58"/>
        <v>4.1552819006819503E-3</v>
      </c>
      <c r="ED114" s="59">
        <f t="shared" si="59"/>
        <v>2.76044915782907E-3</v>
      </c>
      <c r="EE114" s="60">
        <f t="shared" si="60"/>
        <v>1.511813370405543</v>
      </c>
      <c r="EF114" s="60">
        <f t="shared" si="64"/>
        <v>0.61539715949960749</v>
      </c>
    </row>
    <row r="115" spans="1:136" ht="14" customHeight="1" x14ac:dyDescent="0.2">
      <c r="A115" s="38" t="s">
        <v>307</v>
      </c>
      <c r="B115" s="39" t="s">
        <v>128</v>
      </c>
      <c r="C115" s="40"/>
      <c r="D115" s="40"/>
      <c r="E115" s="40"/>
      <c r="F115" s="40"/>
      <c r="G115" s="40"/>
      <c r="H115" s="40"/>
      <c r="I115" s="40"/>
      <c r="J115" s="78" t="s">
        <v>134</v>
      </c>
      <c r="K115" s="41" t="s">
        <v>135</v>
      </c>
      <c r="L115" s="42" t="s">
        <v>154</v>
      </c>
      <c r="M115" s="43"/>
      <c r="N115" s="43"/>
      <c r="O115" s="42" t="s">
        <v>278</v>
      </c>
      <c r="P115" s="42" t="s">
        <v>671</v>
      </c>
      <c r="Q115" s="44">
        <v>41.06</v>
      </c>
      <c r="R115" s="44">
        <v>0.09</v>
      </c>
      <c r="S115" s="44">
        <v>2.2799999999999998</v>
      </c>
      <c r="T115" s="44">
        <v>4.1100000000000003</v>
      </c>
      <c r="U115" s="44">
        <v>3.55231829295399</v>
      </c>
      <c r="V115" s="44">
        <v>8.1199999999999992</v>
      </c>
      <c r="W115" s="44">
        <f t="shared" si="73"/>
        <v>7.3063759999999993</v>
      </c>
      <c r="X115" s="44">
        <v>0.14599999999999999</v>
      </c>
      <c r="Y115" s="44">
        <v>39.909999999999997</v>
      </c>
      <c r="Z115" s="44">
        <v>0.18</v>
      </c>
      <c r="AA115" s="44"/>
      <c r="AB115" s="45" t="s">
        <v>132</v>
      </c>
      <c r="AC115" s="44">
        <v>1.0999999999999999E-2</v>
      </c>
      <c r="AD115" s="46">
        <f t="shared" si="65"/>
        <v>0.28259680000000004</v>
      </c>
      <c r="AE115" s="46">
        <f t="shared" si="66"/>
        <v>0.32186746035000008</v>
      </c>
      <c r="AF115" s="44">
        <v>7.92</v>
      </c>
      <c r="AG115" s="44">
        <f>Q115+R115+S115+T115+U115+X115+Y115+Z115+AD115+AE115</f>
        <v>91.932782553304008</v>
      </c>
      <c r="AH115" s="47">
        <f>U115*100/AG115</f>
        <v>3.8640386968536524</v>
      </c>
      <c r="AI115" s="48">
        <f t="shared" si="46"/>
        <v>0.97199220652703344</v>
      </c>
      <c r="AJ115" s="49">
        <f>T115*100/AG115</f>
        <v>4.4706576760221095</v>
      </c>
      <c r="AK115" s="44">
        <f>Y115*100/AG115</f>
        <v>43.412152761567484</v>
      </c>
      <c r="AL115" s="50">
        <v>2220.8000000000002</v>
      </c>
      <c r="AM115" s="50">
        <v>2202.3090000000002</v>
      </c>
      <c r="AN115" s="50">
        <v>10.680999999999999</v>
      </c>
      <c r="AO115" s="50">
        <v>111.49</v>
      </c>
      <c r="AP115" s="50"/>
      <c r="AQ115" s="50"/>
      <c r="AR115" s="50"/>
      <c r="AS115" s="50"/>
      <c r="AT115" s="50">
        <v>427.09</v>
      </c>
      <c r="AU115" s="50"/>
      <c r="AV115" s="50"/>
      <c r="AW115" s="50"/>
      <c r="AX115" s="50"/>
      <c r="AY115" s="50"/>
      <c r="AZ115" s="50"/>
      <c r="BA115" s="50"/>
      <c r="BB115" s="50"/>
      <c r="BC115" s="50"/>
      <c r="BD115" s="50"/>
      <c r="BE115" s="50"/>
      <c r="BF115" s="51"/>
      <c r="BG115" s="26"/>
      <c r="BH115" s="26"/>
      <c r="BI115" s="26"/>
      <c r="BJ115" s="26"/>
      <c r="BK115" s="26">
        <v>1.7856099999999999</v>
      </c>
      <c r="BL115" s="26">
        <v>0.121417108571429</v>
      </c>
      <c r="BM115" s="26"/>
      <c r="BN115" s="26"/>
      <c r="BO115" s="26"/>
      <c r="BP115" s="26"/>
      <c r="BQ115" s="27"/>
      <c r="BR115" s="27"/>
      <c r="BS115" s="27"/>
      <c r="BT115" s="26">
        <v>0.35626804000000001</v>
      </c>
      <c r="BU115" s="26"/>
      <c r="BV115" s="26"/>
      <c r="BW115" s="26">
        <v>5.1258422857142903E-2</v>
      </c>
      <c r="BX115" s="26">
        <v>6.3839505014285702</v>
      </c>
      <c r="BY115" s="26">
        <v>0.35866078910213101</v>
      </c>
      <c r="BZ115" s="26">
        <v>0.19406841</v>
      </c>
      <c r="CA115" s="26">
        <v>0.23296919430768601</v>
      </c>
      <c r="CB115" s="26">
        <v>1.1505566669559399E-2</v>
      </c>
      <c r="CC115" s="26">
        <v>6.38702983604533E-3</v>
      </c>
      <c r="CD115" s="26">
        <v>3.4009598571428601E-2</v>
      </c>
      <c r="CE115" s="26">
        <v>2.6009953333333301E-2</v>
      </c>
      <c r="CF115" s="26">
        <v>6.2023778571428601E-2</v>
      </c>
      <c r="CG115" s="26">
        <v>0.13342524285714299</v>
      </c>
      <c r="CH115" s="26">
        <v>1.4516848571428599E-2</v>
      </c>
      <c r="CI115" s="26">
        <v>6.8367723333333297E-2</v>
      </c>
      <c r="CJ115" s="26">
        <v>1.8694458333333299E-2</v>
      </c>
      <c r="CK115" s="26">
        <v>7.8009630239298097E-3</v>
      </c>
      <c r="CL115" s="26">
        <v>2.6521734661098001E-2</v>
      </c>
      <c r="CM115" s="26">
        <v>5.8236622045960496E-3</v>
      </c>
      <c r="CN115" s="26">
        <v>5.2741306958549901E-2</v>
      </c>
      <c r="CO115" s="26">
        <v>1.46741712719937E-2</v>
      </c>
      <c r="CP115" s="26">
        <v>6.2698368203527505E-2</v>
      </c>
      <c r="CQ115" s="26">
        <v>1.2458952742522299E-2</v>
      </c>
      <c r="CR115" s="26">
        <v>0.114387805183784</v>
      </c>
      <c r="CS115" s="28">
        <v>2.25914964032649E-2</v>
      </c>
      <c r="CT115" s="29">
        <f t="shared" si="47"/>
        <v>1.0710615980945433</v>
      </c>
      <c r="CU115" s="30">
        <f t="shared" si="48"/>
        <v>0.33742441523404304</v>
      </c>
      <c r="CV115" s="52"/>
      <c r="CW115" s="113">
        <v>8.9179999999999993</v>
      </c>
      <c r="CX115" s="50">
        <v>-90.373199999999997</v>
      </c>
      <c r="CY115" s="114">
        <v>6.4</v>
      </c>
      <c r="CZ115" s="114"/>
      <c r="DA115" s="115"/>
      <c r="DB115" s="115">
        <v>0.27700000000000002</v>
      </c>
      <c r="DC115" s="106">
        <f t="shared" si="71"/>
        <v>7.5545454545454541E-2</v>
      </c>
      <c r="DD115" s="107">
        <f t="shared" si="72"/>
        <v>755.45454545454538</v>
      </c>
      <c r="DE115" s="50"/>
      <c r="DF115" s="50"/>
      <c r="DG115" s="50"/>
      <c r="DH115" s="50"/>
      <c r="DI115" s="50">
        <v>1220</v>
      </c>
      <c r="DJ115" s="44"/>
      <c r="DK115" s="53"/>
      <c r="DL115" s="44"/>
      <c r="DM115" s="53"/>
      <c r="DN115" s="55">
        <f t="shared" si="49"/>
        <v>0.68342210386151803</v>
      </c>
      <c r="DO115" s="55">
        <f t="shared" si="67"/>
        <v>1.126690035052579E-3</v>
      </c>
      <c r="DP115" s="55">
        <f t="shared" si="50"/>
        <v>4.4723420949391919E-2</v>
      </c>
      <c r="DQ115" s="55">
        <f t="shared" si="51"/>
        <v>5.7202505219206688E-2</v>
      </c>
      <c r="DR115" s="55">
        <f t="shared" si="52"/>
        <v>4.4490178382541053E-2</v>
      </c>
      <c r="DS115" s="55">
        <f t="shared" si="53"/>
        <v>0.10168929714683368</v>
      </c>
      <c r="DT115" s="55">
        <f t="shared" si="54"/>
        <v>2.0580772483789118E-3</v>
      </c>
      <c r="DU115" s="55">
        <f t="shared" si="55"/>
        <v>0.99032258064516132</v>
      </c>
      <c r="DV115" s="56">
        <f t="shared" si="56"/>
        <v>3.2097004279600569E-3</v>
      </c>
      <c r="DW115" s="55">
        <f t="shared" si="61"/>
        <v>0</v>
      </c>
      <c r="DX115" s="55">
        <f t="shared" si="62"/>
        <v>0</v>
      </c>
      <c r="DY115" s="55">
        <f t="shared" si="63"/>
        <v>1.5499015460267919E-4</v>
      </c>
      <c r="DZ115" s="58">
        <f t="shared" si="42"/>
        <v>3.7835961976168168E-3</v>
      </c>
      <c r="EA115" s="56">
        <f t="shared" si="43"/>
        <v>4.2353768057109024E-3</v>
      </c>
      <c r="EB115" s="56">
        <f t="shared" si="57"/>
        <v>0.43963363863447125</v>
      </c>
      <c r="EC115" s="59">
        <f t="shared" si="58"/>
        <v>6.289688997207105E-3</v>
      </c>
      <c r="ED115" s="59">
        <f t="shared" si="59"/>
        <v>1.9026824703680595E-3</v>
      </c>
      <c r="EE115" s="60">
        <f t="shared" si="60"/>
        <v>1.4999035223507065</v>
      </c>
      <c r="EF115" s="60">
        <f t="shared" si="64"/>
        <v>0.43751092426472094</v>
      </c>
    </row>
    <row r="116" spans="1:136" ht="14" customHeight="1" x14ac:dyDescent="0.2">
      <c r="A116" s="38" t="s">
        <v>307</v>
      </c>
      <c r="B116" s="39" t="s">
        <v>128</v>
      </c>
      <c r="C116" s="40"/>
      <c r="D116" s="40"/>
      <c r="E116" s="40"/>
      <c r="F116" s="40"/>
      <c r="G116" s="40"/>
      <c r="H116" s="40"/>
      <c r="I116" s="40"/>
      <c r="J116" s="78" t="s">
        <v>134</v>
      </c>
      <c r="K116" s="41" t="s">
        <v>135</v>
      </c>
      <c r="L116" s="42" t="s">
        <v>154</v>
      </c>
      <c r="M116" s="43"/>
      <c r="N116" s="43"/>
      <c r="O116" s="42" t="s">
        <v>278</v>
      </c>
      <c r="P116" s="42" t="s">
        <v>296</v>
      </c>
      <c r="Q116" s="44">
        <v>41.06</v>
      </c>
      <c r="R116" s="44">
        <v>0.09</v>
      </c>
      <c r="S116" s="44">
        <v>2.2799999999999998</v>
      </c>
      <c r="T116" s="44"/>
      <c r="U116" s="44"/>
      <c r="V116" s="44">
        <v>8.1199999999999992</v>
      </c>
      <c r="W116" s="44">
        <f t="shared" si="73"/>
        <v>7.3063759999999993</v>
      </c>
      <c r="X116" s="44">
        <v>0.14599999999999999</v>
      </c>
      <c r="Y116" s="44">
        <v>39.909999999999997</v>
      </c>
      <c r="Z116" s="44">
        <v>0.18</v>
      </c>
      <c r="AA116" s="44"/>
      <c r="AB116" s="45" t="s">
        <v>132</v>
      </c>
      <c r="AC116" s="44">
        <v>1.0999999999999999E-2</v>
      </c>
      <c r="AD116" s="46">
        <f t="shared" si="65"/>
        <v>0.28259680000000004</v>
      </c>
      <c r="AE116" s="46">
        <f t="shared" si="66"/>
        <v>0.32186746035000008</v>
      </c>
      <c r="AF116" s="44">
        <v>7.92</v>
      </c>
      <c r="AG116" s="44"/>
      <c r="AH116" s="47"/>
      <c r="AI116" s="48">
        <f t="shared" si="46"/>
        <v>0.97199220652703344</v>
      </c>
      <c r="AJ116" s="49"/>
      <c r="AK116" s="44"/>
      <c r="AL116" s="50">
        <v>2220.8000000000002</v>
      </c>
      <c r="AM116" s="50">
        <v>2202.3090000000002</v>
      </c>
      <c r="AN116" s="50">
        <v>10.680999999999999</v>
      </c>
      <c r="AO116" s="50">
        <v>111.49</v>
      </c>
      <c r="AP116" s="50"/>
      <c r="AQ116" s="50"/>
      <c r="AR116" s="50"/>
      <c r="AS116" s="50"/>
      <c r="AT116" s="50">
        <v>427.09</v>
      </c>
      <c r="AU116" s="50"/>
      <c r="AV116" s="50"/>
      <c r="AW116" s="50"/>
      <c r="AX116" s="50"/>
      <c r="AY116" s="50"/>
      <c r="AZ116" s="50"/>
      <c r="BA116" s="50"/>
      <c r="BB116" s="50"/>
      <c r="BC116" s="50"/>
      <c r="BD116" s="50"/>
      <c r="BE116" s="50"/>
      <c r="BF116" s="51"/>
      <c r="BG116" s="26"/>
      <c r="BH116" s="26"/>
      <c r="BI116" s="26"/>
      <c r="BJ116" s="26"/>
      <c r="BK116" s="26">
        <v>1.7856099999999999</v>
      </c>
      <c r="BL116" s="26">
        <v>0.121417108571429</v>
      </c>
      <c r="BM116" s="26"/>
      <c r="BN116" s="26"/>
      <c r="BO116" s="26"/>
      <c r="BP116" s="26"/>
      <c r="BQ116" s="27"/>
      <c r="BR116" s="27"/>
      <c r="BS116" s="27"/>
      <c r="BT116" s="26">
        <v>0.35626804000000001</v>
      </c>
      <c r="BU116" s="26"/>
      <c r="BV116" s="26"/>
      <c r="BW116" s="26">
        <v>5.1258422857142903E-2</v>
      </c>
      <c r="BX116" s="26">
        <v>6.3839505014285702</v>
      </c>
      <c r="BY116" s="26">
        <v>0.35866078910213101</v>
      </c>
      <c r="BZ116" s="26">
        <v>0.19406841</v>
      </c>
      <c r="CA116" s="26">
        <v>0.23296919430768601</v>
      </c>
      <c r="CB116" s="26">
        <v>1.1505566669559399E-2</v>
      </c>
      <c r="CC116" s="26">
        <v>6.38702983604533E-3</v>
      </c>
      <c r="CD116" s="26">
        <v>3.4009598571428601E-2</v>
      </c>
      <c r="CE116" s="26">
        <v>2.6009953333333301E-2</v>
      </c>
      <c r="CF116" s="26">
        <v>6.2023778571428601E-2</v>
      </c>
      <c r="CG116" s="26">
        <v>0.13342524285714299</v>
      </c>
      <c r="CH116" s="26">
        <v>1.4516848571428599E-2</v>
      </c>
      <c r="CI116" s="26">
        <v>6.8367723333333297E-2</v>
      </c>
      <c r="CJ116" s="26">
        <v>1.8694458333333299E-2</v>
      </c>
      <c r="CK116" s="26">
        <v>7.8009630239298097E-3</v>
      </c>
      <c r="CL116" s="26">
        <v>2.6521734661098001E-2</v>
      </c>
      <c r="CM116" s="26">
        <v>5.8236622045960496E-3</v>
      </c>
      <c r="CN116" s="26">
        <v>5.2741306958549901E-2</v>
      </c>
      <c r="CO116" s="26">
        <v>1.46741712719937E-2</v>
      </c>
      <c r="CP116" s="26">
        <v>6.2698368203527505E-2</v>
      </c>
      <c r="CQ116" s="26">
        <v>1.2458952742522299E-2</v>
      </c>
      <c r="CR116" s="26">
        <v>0.114387805183784</v>
      </c>
      <c r="CS116" s="28">
        <v>2.25914964032649E-2</v>
      </c>
      <c r="CT116" s="29">
        <f t="shared" si="47"/>
        <v>1.0710615980945433</v>
      </c>
      <c r="CU116" s="30">
        <f t="shared" si="48"/>
        <v>0.33742441523404304</v>
      </c>
      <c r="CV116" s="52"/>
      <c r="CW116" s="113">
        <v>8.9179999999999993</v>
      </c>
      <c r="CX116" s="50">
        <v>-90.373199999999997</v>
      </c>
      <c r="CY116" s="114">
        <v>6.4</v>
      </c>
      <c r="CZ116" s="114"/>
      <c r="DA116" s="115"/>
      <c r="DB116" s="115">
        <v>0.27600000000000002</v>
      </c>
      <c r="DC116" s="106">
        <f t="shared" si="71"/>
        <v>7.5272727272727269E-2</v>
      </c>
      <c r="DD116" s="107">
        <f t="shared" si="72"/>
        <v>752.72727272727263</v>
      </c>
      <c r="DE116" s="50">
        <v>528.88014010640404</v>
      </c>
      <c r="DF116" s="50">
        <v>35.473667933969402</v>
      </c>
      <c r="DG116" s="50">
        <v>406.33474178906499</v>
      </c>
      <c r="DH116" s="50"/>
      <c r="DI116" s="50">
        <f>DE116+DF116+DG116</f>
        <v>970.68854982943844</v>
      </c>
      <c r="DJ116" s="44"/>
      <c r="DK116" s="53"/>
      <c r="DL116" s="44"/>
      <c r="DM116" s="53"/>
      <c r="DN116" s="55">
        <f t="shared" si="49"/>
        <v>0.68342210386151803</v>
      </c>
      <c r="DO116" s="55">
        <f t="shared" si="67"/>
        <v>1.126690035052579E-3</v>
      </c>
      <c r="DP116" s="55">
        <f t="shared" si="50"/>
        <v>4.4723420949391919E-2</v>
      </c>
      <c r="DQ116" s="55">
        <f t="shared" si="51"/>
        <v>0</v>
      </c>
      <c r="DR116" s="55">
        <f t="shared" si="52"/>
        <v>0</v>
      </c>
      <c r="DS116" s="55">
        <f t="shared" si="53"/>
        <v>0.10168929714683368</v>
      </c>
      <c r="DT116" s="55">
        <f t="shared" si="54"/>
        <v>2.0580772483789118E-3</v>
      </c>
      <c r="DU116" s="55">
        <f t="shared" si="55"/>
        <v>0.99032258064516132</v>
      </c>
      <c r="DV116" s="56">
        <f t="shared" si="56"/>
        <v>3.2097004279600569E-3</v>
      </c>
      <c r="DW116" s="55">
        <f t="shared" si="61"/>
        <v>0</v>
      </c>
      <c r="DX116" s="55">
        <f t="shared" si="62"/>
        <v>0</v>
      </c>
      <c r="DY116" s="55">
        <f t="shared" si="63"/>
        <v>1.5499015460267919E-4</v>
      </c>
      <c r="DZ116" s="58">
        <f t="shared" si="42"/>
        <v>3.7835961976168168E-3</v>
      </c>
      <c r="EA116" s="56">
        <f t="shared" si="43"/>
        <v>4.2353768057109024E-3</v>
      </c>
      <c r="EB116" s="56">
        <f t="shared" si="57"/>
        <v>0.43963363863447125</v>
      </c>
      <c r="EC116" s="59">
        <f t="shared" si="58"/>
        <v>6.2669825387334337E-3</v>
      </c>
      <c r="ED116" s="59">
        <f t="shared" si="59"/>
        <v>1.5138623671700536E-3</v>
      </c>
      <c r="EE116" s="60">
        <f t="shared" si="60"/>
        <v>1.4383007495989217</v>
      </c>
      <c r="EF116" s="60" t="str">
        <f t="shared" si="64"/>
        <v/>
      </c>
    </row>
    <row r="117" spans="1:136" ht="14" customHeight="1" x14ac:dyDescent="0.2">
      <c r="A117" s="38" t="s">
        <v>308</v>
      </c>
      <c r="B117" s="39" t="s">
        <v>128</v>
      </c>
      <c r="C117" s="40"/>
      <c r="D117" s="40"/>
      <c r="E117" s="40"/>
      <c r="F117" s="40"/>
      <c r="G117" s="40"/>
      <c r="H117" s="40"/>
      <c r="I117" s="40"/>
      <c r="J117" s="78" t="s">
        <v>144</v>
      </c>
      <c r="K117" s="41" t="s">
        <v>162</v>
      </c>
      <c r="L117" s="42" t="s">
        <v>174</v>
      </c>
      <c r="M117" s="43"/>
      <c r="N117" s="43"/>
      <c r="O117" s="42" t="s">
        <v>287</v>
      </c>
      <c r="P117" s="42" t="s">
        <v>279</v>
      </c>
      <c r="Q117" s="44">
        <v>40.08</v>
      </c>
      <c r="R117" s="44">
        <v>0.12</v>
      </c>
      <c r="S117" s="44">
        <v>2.7</v>
      </c>
      <c r="T117" s="44"/>
      <c r="U117" s="44"/>
      <c r="V117" s="44">
        <v>8.51</v>
      </c>
      <c r="W117" s="44">
        <f t="shared" si="73"/>
        <v>7.6572979999999999</v>
      </c>
      <c r="X117" s="44">
        <v>9.9000000000000005E-2</v>
      </c>
      <c r="Y117" s="44">
        <v>37.700000000000003</v>
      </c>
      <c r="Z117" s="44">
        <v>0.03</v>
      </c>
      <c r="AA117" s="44"/>
      <c r="AB117" s="45" t="s">
        <v>132</v>
      </c>
      <c r="AC117" s="44">
        <v>1.7999999999999999E-2</v>
      </c>
      <c r="AD117" s="46">
        <f t="shared" si="65"/>
        <v>0.222903825</v>
      </c>
      <c r="AE117" s="46">
        <f t="shared" si="66"/>
        <v>0.10922534865</v>
      </c>
      <c r="AF117" s="44">
        <v>11.62</v>
      </c>
      <c r="AG117" s="44"/>
      <c r="AH117" s="47"/>
      <c r="AI117" s="48">
        <f t="shared" si="46"/>
        <v>0.94061876247505005</v>
      </c>
      <c r="AJ117" s="49"/>
      <c r="AK117" s="44"/>
      <c r="AL117" s="50">
        <v>1751.7</v>
      </c>
      <c r="AM117" s="50">
        <v>747.351</v>
      </c>
      <c r="AN117" s="50">
        <v>19.609000000000002</v>
      </c>
      <c r="AO117" s="50">
        <v>100.3</v>
      </c>
      <c r="AP117" s="50"/>
      <c r="AQ117" s="50"/>
      <c r="AR117" s="50"/>
      <c r="AS117" s="50"/>
      <c r="AT117" s="50">
        <v>203.91</v>
      </c>
      <c r="AU117" s="50"/>
      <c r="AV117" s="50"/>
      <c r="AW117" s="50"/>
      <c r="AX117" s="50"/>
      <c r="AY117" s="50"/>
      <c r="AZ117" s="50"/>
      <c r="BA117" s="50"/>
      <c r="BB117" s="50"/>
      <c r="BC117" s="50"/>
      <c r="BD117" s="50"/>
      <c r="BE117" s="50"/>
      <c r="BF117" s="51"/>
      <c r="BG117" s="26"/>
      <c r="BH117" s="26"/>
      <c r="BI117" s="26"/>
      <c r="BJ117" s="26"/>
      <c r="BK117" s="26">
        <v>1.19031</v>
      </c>
      <c r="BL117" s="26">
        <v>0.136257108571429</v>
      </c>
      <c r="BM117" s="26"/>
      <c r="BN117" s="26"/>
      <c r="BO117" s="26"/>
      <c r="BP117" s="26"/>
      <c r="BQ117" s="27"/>
      <c r="BR117" s="27"/>
      <c r="BS117" s="27"/>
      <c r="BT117" s="26">
        <v>0.29644804000000002</v>
      </c>
      <c r="BU117" s="26"/>
      <c r="BV117" s="26"/>
      <c r="BW117" s="26">
        <v>0.14394204999999999</v>
      </c>
      <c r="BX117" s="26">
        <v>0.70167599999999997</v>
      </c>
      <c r="BY117" s="26">
        <v>0.96225141683369197</v>
      </c>
      <c r="BZ117" s="26">
        <v>0.58366249999999997</v>
      </c>
      <c r="CA117" s="26">
        <v>0.110756157238403</v>
      </c>
      <c r="CB117" s="26">
        <v>3.0043798688600298E-2</v>
      </c>
      <c r="CC117" s="26">
        <v>5.3876861118151301E-3</v>
      </c>
      <c r="CD117" s="26">
        <v>8.8410598571428606E-2</v>
      </c>
      <c r="CE117" s="26">
        <v>1.6625953333333301E-2</v>
      </c>
      <c r="CF117" s="26">
        <v>0.32443577857142902</v>
      </c>
      <c r="CG117" s="26">
        <v>0.906155242857143</v>
      </c>
      <c r="CH117" s="26">
        <v>0.117857848571429</v>
      </c>
      <c r="CI117" s="26">
        <v>0.56462972333333294</v>
      </c>
      <c r="CJ117" s="26">
        <v>0.13421345833333301</v>
      </c>
      <c r="CK117" s="26">
        <v>4.0026267156307603E-2</v>
      </c>
      <c r="CL117" s="26">
        <v>0.170882329452233</v>
      </c>
      <c r="CM117" s="26">
        <v>2.60393474876402E-2</v>
      </c>
      <c r="CN117" s="26">
        <v>0.177719785292139</v>
      </c>
      <c r="CO117" s="26">
        <v>3.8677536637101599E-2</v>
      </c>
      <c r="CP117" s="26">
        <v>0.11782117002862499</v>
      </c>
      <c r="CQ117" s="26">
        <v>1.9121571602395401E-2</v>
      </c>
      <c r="CR117" s="26">
        <v>0.13981671281966601</v>
      </c>
      <c r="CS117" s="28">
        <v>2.6585010274445799E-2</v>
      </c>
      <c r="CT117" s="29">
        <f t="shared" si="47"/>
        <v>0.80802000521144779</v>
      </c>
      <c r="CU117" s="30">
        <f t="shared" si="48"/>
        <v>1.4998754313736111</v>
      </c>
      <c r="CV117" s="52"/>
      <c r="CW117" s="113">
        <v>11.753</v>
      </c>
      <c r="CX117" s="50">
        <v>-48.523400000000002</v>
      </c>
      <c r="CY117" s="114">
        <v>8.6</v>
      </c>
      <c r="CZ117" s="114"/>
      <c r="DA117" s="115"/>
      <c r="DB117" s="115">
        <v>7.9000000000000001E-2</v>
      </c>
      <c r="DC117" s="106">
        <f t="shared" si="71"/>
        <v>2.1545454545454545E-2</v>
      </c>
      <c r="DD117" s="107">
        <f t="shared" si="72"/>
        <v>215.45454545454544</v>
      </c>
      <c r="DE117" s="50">
        <v>190.53376493766601</v>
      </c>
      <c r="DF117" s="50">
        <v>38.752630156812003</v>
      </c>
      <c r="DG117" s="50">
        <v>67.817102774413897</v>
      </c>
      <c r="DH117" s="50"/>
      <c r="DI117" s="50">
        <f>DE117+DF117+DG117</f>
        <v>297.10349786889191</v>
      </c>
      <c r="DJ117" s="44"/>
      <c r="DK117" s="105">
        <v>2.8</v>
      </c>
      <c r="DL117" s="44">
        <v>3.5235450185390902</v>
      </c>
      <c r="DM117" s="53"/>
      <c r="DN117" s="55">
        <f t="shared" si="49"/>
        <v>0.66711051930758991</v>
      </c>
      <c r="DO117" s="55">
        <f t="shared" si="67"/>
        <v>1.5022533800701052E-3</v>
      </c>
      <c r="DP117" s="55">
        <f t="shared" si="50"/>
        <v>5.2961945861122017E-2</v>
      </c>
      <c r="DQ117" s="55">
        <f t="shared" si="51"/>
        <v>0</v>
      </c>
      <c r="DR117" s="55">
        <f t="shared" si="52"/>
        <v>0</v>
      </c>
      <c r="DS117" s="55">
        <f t="shared" si="53"/>
        <v>0.10657338900487126</v>
      </c>
      <c r="DT117" s="55">
        <f t="shared" si="54"/>
        <v>1.3955455314350156E-3</v>
      </c>
      <c r="DU117" s="55">
        <f t="shared" si="55"/>
        <v>0.9354838709677421</v>
      </c>
      <c r="DV117" s="56">
        <f t="shared" si="56"/>
        <v>5.3495007132667619E-4</v>
      </c>
      <c r="DW117" s="55">
        <f t="shared" si="61"/>
        <v>0</v>
      </c>
      <c r="DX117" s="55">
        <f t="shared" si="62"/>
        <v>0</v>
      </c>
      <c r="DY117" s="55">
        <f t="shared" si="63"/>
        <v>2.5362025298620233E-4</v>
      </c>
      <c r="DZ117" s="58">
        <f t="shared" si="42"/>
        <v>2.9843864640514126E-3</v>
      </c>
      <c r="EA117" s="56">
        <f t="shared" si="43"/>
        <v>1.4372701973814066E-3</v>
      </c>
      <c r="EB117" s="56">
        <f t="shared" si="57"/>
        <v>0.64501804052178735</v>
      </c>
      <c r="EC117" s="59">
        <f t="shared" si="58"/>
        <v>1.793810219420077E-3</v>
      </c>
      <c r="ED117" s="59">
        <f t="shared" si="59"/>
        <v>4.633554240001433E-4</v>
      </c>
      <c r="EE117" s="60">
        <f t="shared" si="60"/>
        <v>1.4986808642792793</v>
      </c>
      <c r="EF117" s="60" t="str">
        <f t="shared" si="64"/>
        <v/>
      </c>
    </row>
    <row r="118" spans="1:136" ht="14" customHeight="1" x14ac:dyDescent="0.2">
      <c r="A118" s="38" t="s">
        <v>308</v>
      </c>
      <c r="B118" s="39" t="s">
        <v>128</v>
      </c>
      <c r="C118" s="40"/>
      <c r="D118" s="40"/>
      <c r="E118" s="40"/>
      <c r="F118" s="40"/>
      <c r="G118" s="40"/>
      <c r="H118" s="40"/>
      <c r="I118" s="40"/>
      <c r="J118" s="78" t="s">
        <v>144</v>
      </c>
      <c r="K118" s="41" t="s">
        <v>162</v>
      </c>
      <c r="L118" s="42" t="s">
        <v>174</v>
      </c>
      <c r="M118" s="43"/>
      <c r="N118" s="43"/>
      <c r="O118" s="42" t="s">
        <v>287</v>
      </c>
      <c r="P118" s="42" t="s">
        <v>288</v>
      </c>
      <c r="Q118" s="44">
        <v>40.08</v>
      </c>
      <c r="R118" s="44">
        <v>0.12</v>
      </c>
      <c r="S118" s="44">
        <v>2.7</v>
      </c>
      <c r="T118" s="44"/>
      <c r="U118" s="44"/>
      <c r="V118" s="44">
        <v>8.51</v>
      </c>
      <c r="W118" s="44">
        <f t="shared" si="73"/>
        <v>7.6572979999999999</v>
      </c>
      <c r="X118" s="44">
        <v>9.9000000000000005E-2</v>
      </c>
      <c r="Y118" s="44">
        <v>37.700000000000003</v>
      </c>
      <c r="Z118" s="44">
        <v>0.03</v>
      </c>
      <c r="AA118" s="44"/>
      <c r="AB118" s="45" t="s">
        <v>132</v>
      </c>
      <c r="AC118" s="44">
        <v>1.7999999999999999E-2</v>
      </c>
      <c r="AD118" s="46">
        <f t="shared" si="65"/>
        <v>0.222903825</v>
      </c>
      <c r="AE118" s="46">
        <f t="shared" si="66"/>
        <v>0.10922534865</v>
      </c>
      <c r="AF118" s="44">
        <v>11.62</v>
      </c>
      <c r="AG118" s="44"/>
      <c r="AH118" s="47"/>
      <c r="AI118" s="48">
        <f t="shared" si="46"/>
        <v>0.94061876247505005</v>
      </c>
      <c r="AJ118" s="49"/>
      <c r="AK118" s="44"/>
      <c r="AL118" s="50">
        <v>1751.7</v>
      </c>
      <c r="AM118" s="50">
        <v>747.351</v>
      </c>
      <c r="AN118" s="50">
        <v>19.609000000000002</v>
      </c>
      <c r="AO118" s="50">
        <v>100.3</v>
      </c>
      <c r="AP118" s="50"/>
      <c r="AQ118" s="50"/>
      <c r="AR118" s="50"/>
      <c r="AS118" s="50"/>
      <c r="AT118" s="50">
        <v>203.91</v>
      </c>
      <c r="AU118" s="50"/>
      <c r="AV118" s="50"/>
      <c r="AW118" s="50"/>
      <c r="AX118" s="50"/>
      <c r="AY118" s="50"/>
      <c r="AZ118" s="50"/>
      <c r="BA118" s="50"/>
      <c r="BB118" s="50"/>
      <c r="BC118" s="50"/>
      <c r="BD118" s="50"/>
      <c r="BE118" s="50"/>
      <c r="BF118" s="51"/>
      <c r="BG118" s="26"/>
      <c r="BH118" s="26"/>
      <c r="BI118" s="26"/>
      <c r="BJ118" s="26"/>
      <c r="BK118" s="26">
        <v>1.19031</v>
      </c>
      <c r="BL118" s="26">
        <v>0.136257108571429</v>
      </c>
      <c r="BM118" s="26"/>
      <c r="BN118" s="26"/>
      <c r="BO118" s="26"/>
      <c r="BP118" s="26"/>
      <c r="BQ118" s="27"/>
      <c r="BR118" s="27"/>
      <c r="BS118" s="27"/>
      <c r="BT118" s="26">
        <v>0.29644804000000002</v>
      </c>
      <c r="BU118" s="26"/>
      <c r="BV118" s="26"/>
      <c r="BW118" s="26">
        <v>0.14394204999999999</v>
      </c>
      <c r="BX118" s="26">
        <v>0.70167599999999997</v>
      </c>
      <c r="BY118" s="26">
        <v>0.96225141683369197</v>
      </c>
      <c r="BZ118" s="26">
        <v>0.58366249999999997</v>
      </c>
      <c r="CA118" s="26">
        <v>0.110756157238403</v>
      </c>
      <c r="CB118" s="26">
        <v>3.0043798688600298E-2</v>
      </c>
      <c r="CC118" s="26">
        <v>5.3876861118151301E-3</v>
      </c>
      <c r="CD118" s="26">
        <v>8.8410598571428606E-2</v>
      </c>
      <c r="CE118" s="26">
        <v>1.6625953333333301E-2</v>
      </c>
      <c r="CF118" s="26">
        <v>0.32443577857142902</v>
      </c>
      <c r="CG118" s="26">
        <v>0.906155242857143</v>
      </c>
      <c r="CH118" s="26">
        <v>0.117857848571429</v>
      </c>
      <c r="CI118" s="26">
        <v>0.56462972333333294</v>
      </c>
      <c r="CJ118" s="26">
        <v>0.13421345833333301</v>
      </c>
      <c r="CK118" s="26">
        <v>4.0026267156307603E-2</v>
      </c>
      <c r="CL118" s="26">
        <v>0.170882329452233</v>
      </c>
      <c r="CM118" s="26">
        <v>2.60393474876402E-2</v>
      </c>
      <c r="CN118" s="26">
        <v>0.177719785292139</v>
      </c>
      <c r="CO118" s="26">
        <v>3.8677536637101599E-2</v>
      </c>
      <c r="CP118" s="26">
        <v>0.11782117002862499</v>
      </c>
      <c r="CQ118" s="26">
        <v>1.9121571602395401E-2</v>
      </c>
      <c r="CR118" s="26">
        <v>0.13981671281966601</v>
      </c>
      <c r="CS118" s="28">
        <v>2.6585010274445799E-2</v>
      </c>
      <c r="CT118" s="29">
        <f t="shared" si="47"/>
        <v>0.80802000521144779</v>
      </c>
      <c r="CU118" s="30">
        <f t="shared" si="48"/>
        <v>1.4998754313736111</v>
      </c>
      <c r="CV118" s="52"/>
      <c r="CW118" s="113">
        <v>11.753</v>
      </c>
      <c r="CX118" s="50">
        <v>-48.523400000000002</v>
      </c>
      <c r="CY118" s="114">
        <v>8.6</v>
      </c>
      <c r="CZ118" s="114"/>
      <c r="DA118" s="115"/>
      <c r="DB118" s="115">
        <v>7.9000000000000001E-2</v>
      </c>
      <c r="DC118" s="106">
        <f t="shared" si="71"/>
        <v>2.1545454545454545E-2</v>
      </c>
      <c r="DD118" s="107">
        <f t="shared" si="72"/>
        <v>215.45454545454544</v>
      </c>
      <c r="DE118" s="50">
        <v>190.53376493766601</v>
      </c>
      <c r="DF118" s="50">
        <v>38.752630156812003</v>
      </c>
      <c r="DG118" s="50">
        <v>67.817102774413897</v>
      </c>
      <c r="DH118" s="50"/>
      <c r="DI118" s="50">
        <f>DE118+DF118+DG118</f>
        <v>297.10349786889191</v>
      </c>
      <c r="DJ118" s="44"/>
      <c r="DK118" s="105">
        <v>2.8</v>
      </c>
      <c r="DL118" s="44">
        <v>3.5235450185390902</v>
      </c>
      <c r="DM118" s="53"/>
      <c r="DN118" s="55">
        <f t="shared" si="49"/>
        <v>0.66711051930758991</v>
      </c>
      <c r="DO118" s="55">
        <f t="shared" si="67"/>
        <v>1.5022533800701052E-3</v>
      </c>
      <c r="DP118" s="55">
        <f t="shared" si="50"/>
        <v>5.2961945861122017E-2</v>
      </c>
      <c r="DQ118" s="55">
        <f t="shared" si="51"/>
        <v>0</v>
      </c>
      <c r="DR118" s="55">
        <f t="shared" si="52"/>
        <v>0</v>
      </c>
      <c r="DS118" s="55">
        <f t="shared" si="53"/>
        <v>0.10657338900487126</v>
      </c>
      <c r="DT118" s="55">
        <f t="shared" si="54"/>
        <v>1.3955455314350156E-3</v>
      </c>
      <c r="DU118" s="55">
        <f t="shared" si="55"/>
        <v>0.9354838709677421</v>
      </c>
      <c r="DV118" s="56">
        <f t="shared" si="56"/>
        <v>5.3495007132667619E-4</v>
      </c>
      <c r="DW118" s="55">
        <f t="shared" si="61"/>
        <v>0</v>
      </c>
      <c r="DX118" s="55">
        <f t="shared" si="62"/>
        <v>0</v>
      </c>
      <c r="DY118" s="55">
        <f t="shared" si="63"/>
        <v>2.5362025298620233E-4</v>
      </c>
      <c r="DZ118" s="58">
        <f t="shared" ref="DZ118:DZ181" si="74">IF(ISNUMBER(AD118)=FALSE,0,AD118/74.69)</f>
        <v>2.9843864640514126E-3</v>
      </c>
      <c r="EA118" s="56">
        <f t="shared" ref="EA118:EA181" si="75">IF(ISNUMBER(AE118)=FALSE,0,2*AE118/151.99)</f>
        <v>1.4372701973814066E-3</v>
      </c>
      <c r="EB118" s="56">
        <f t="shared" si="57"/>
        <v>0.64501804052178735</v>
      </c>
      <c r="EC118" s="59">
        <f t="shared" si="58"/>
        <v>1.793810219420077E-3</v>
      </c>
      <c r="ED118" s="59">
        <f t="shared" si="59"/>
        <v>4.633554240001433E-4</v>
      </c>
      <c r="EE118" s="60">
        <f t="shared" si="60"/>
        <v>1.4986808642792793</v>
      </c>
      <c r="EF118" s="60" t="str">
        <f t="shared" si="64"/>
        <v/>
      </c>
    </row>
    <row r="119" spans="1:136" ht="14" customHeight="1" x14ac:dyDescent="0.2">
      <c r="A119" s="38" t="s">
        <v>309</v>
      </c>
      <c r="B119" s="39" t="s">
        <v>128</v>
      </c>
      <c r="C119" s="40"/>
      <c r="D119" s="40"/>
      <c r="E119" s="40"/>
      <c r="F119" s="40"/>
      <c r="G119" s="40"/>
      <c r="H119" s="40"/>
      <c r="I119" s="40"/>
      <c r="J119" s="78" t="s">
        <v>144</v>
      </c>
      <c r="K119" s="41" t="s">
        <v>162</v>
      </c>
      <c r="L119" s="42" t="s">
        <v>174</v>
      </c>
      <c r="M119" s="43"/>
      <c r="N119" s="43"/>
      <c r="O119" s="42" t="s">
        <v>287</v>
      </c>
      <c r="P119" s="42" t="s">
        <v>288</v>
      </c>
      <c r="Q119" s="44">
        <v>39.33</v>
      </c>
      <c r="R119" s="44">
        <v>0.73</v>
      </c>
      <c r="S119" s="44">
        <v>3.29</v>
      </c>
      <c r="T119" s="44"/>
      <c r="U119" s="44"/>
      <c r="V119" s="44">
        <v>8.34</v>
      </c>
      <c r="W119" s="44">
        <f t="shared" si="73"/>
        <v>7.5043320000000007</v>
      </c>
      <c r="X119" s="44">
        <v>0.14299999999999999</v>
      </c>
      <c r="Y119" s="44">
        <v>37.58</v>
      </c>
      <c r="Z119" s="44">
        <v>0.28000000000000003</v>
      </c>
      <c r="AA119" s="44"/>
      <c r="AB119" s="45" t="s">
        <v>132</v>
      </c>
      <c r="AC119" s="44">
        <v>4.1000000000000002E-2</v>
      </c>
      <c r="AD119" s="46">
        <f t="shared" si="65"/>
        <v>0.22194944999999999</v>
      </c>
      <c r="AE119" s="46">
        <f t="shared" si="66"/>
        <v>0.36172914210000001</v>
      </c>
      <c r="AF119" s="44">
        <v>11.35</v>
      </c>
      <c r="AG119" s="44"/>
      <c r="AH119" s="47"/>
      <c r="AI119" s="48">
        <f t="shared" si="46"/>
        <v>0.95550470378845664</v>
      </c>
      <c r="AJ119" s="49"/>
      <c r="AK119" s="44"/>
      <c r="AL119" s="50">
        <v>1744.2</v>
      </c>
      <c r="AM119" s="50">
        <v>2475.0540000000001</v>
      </c>
      <c r="AN119" s="50">
        <v>12.542999999999999</v>
      </c>
      <c r="AO119" s="50">
        <v>89.908000000000001</v>
      </c>
      <c r="AP119" s="50"/>
      <c r="AQ119" s="50"/>
      <c r="AR119" s="50"/>
      <c r="AS119" s="50"/>
      <c r="AT119" s="50">
        <v>525.33000000000004</v>
      </c>
      <c r="AU119" s="50"/>
      <c r="AV119" s="50"/>
      <c r="AW119" s="50"/>
      <c r="AX119" s="50"/>
      <c r="AY119" s="50"/>
      <c r="AZ119" s="50"/>
      <c r="BA119" s="50"/>
      <c r="BB119" s="50"/>
      <c r="BC119" s="50"/>
      <c r="BD119" s="50"/>
      <c r="BE119" s="50"/>
      <c r="BF119" s="51"/>
      <c r="BG119" s="26"/>
      <c r="BH119" s="26"/>
      <c r="BI119" s="26"/>
      <c r="BJ119" s="26"/>
      <c r="BK119" s="26">
        <v>1.8886099999999999</v>
      </c>
      <c r="BL119" s="26">
        <v>5.8837108571428598E-2</v>
      </c>
      <c r="BM119" s="26"/>
      <c r="BN119" s="26"/>
      <c r="BO119" s="26"/>
      <c r="BP119" s="26"/>
      <c r="BQ119" s="27"/>
      <c r="BR119" s="27"/>
      <c r="BS119" s="27"/>
      <c r="BT119" s="26">
        <v>0.11257804</v>
      </c>
      <c r="BU119" s="26"/>
      <c r="BV119" s="26"/>
      <c r="BW119" s="26">
        <v>5.4694422857142898E-2</v>
      </c>
      <c r="BX119" s="26">
        <v>0.50917050142857101</v>
      </c>
      <c r="BY119" s="26">
        <v>1.27454179179515</v>
      </c>
      <c r="BZ119" s="26">
        <v>0.35418841000000001</v>
      </c>
      <c r="CA119" s="26">
        <v>0.28901925355470598</v>
      </c>
      <c r="CB119" s="26">
        <v>2.4511640181452899E-2</v>
      </c>
      <c r="CC119" s="26">
        <v>2.11944043065476E-2</v>
      </c>
      <c r="CD119" s="26">
        <v>5.17705985714286E-2</v>
      </c>
      <c r="CE119" s="26">
        <v>1.39159533333333E-2</v>
      </c>
      <c r="CF119" s="26">
        <v>0.19320577857142901</v>
      </c>
      <c r="CG119" s="26">
        <v>0.61138524285714302</v>
      </c>
      <c r="CH119" s="26">
        <v>8.5272848571428597E-2</v>
      </c>
      <c r="CI119" s="26">
        <v>0.43136972333333301</v>
      </c>
      <c r="CJ119" s="26">
        <v>0.11997345833333301</v>
      </c>
      <c r="CK119" s="26">
        <v>3.3098504271075302E-2</v>
      </c>
      <c r="CL119" s="26">
        <v>0.17224041589067601</v>
      </c>
      <c r="CM119" s="26">
        <v>3.08309479717329E-2</v>
      </c>
      <c r="CN119" s="26">
        <v>0.231365415576987</v>
      </c>
      <c r="CO119" s="26">
        <v>5.4175873000367497E-2</v>
      </c>
      <c r="CP119" s="26">
        <v>0.18398342987244801</v>
      </c>
      <c r="CQ119" s="26">
        <v>3.0994541790785202E-2</v>
      </c>
      <c r="CR119" s="26">
        <v>0.22422824207386099</v>
      </c>
      <c r="CS119" s="28">
        <v>4.1928946688287602E-2</v>
      </c>
      <c r="CT119" s="29">
        <f t="shared" si="47"/>
        <v>0.70391769342124377</v>
      </c>
      <c r="CU119" s="30">
        <f t="shared" si="48"/>
        <v>0.56632983431250161</v>
      </c>
      <c r="CV119" s="52"/>
      <c r="CW119" s="113">
        <v>11.598000000000001</v>
      </c>
      <c r="CX119" s="50">
        <v>-49.288600000000002</v>
      </c>
      <c r="CY119" s="50"/>
      <c r="CZ119" s="50"/>
      <c r="DA119" s="115"/>
      <c r="DB119" s="115">
        <v>0.114</v>
      </c>
      <c r="DC119" s="106">
        <f t="shared" si="71"/>
        <v>3.1090909090909089E-2</v>
      </c>
      <c r="DD119" s="107">
        <f t="shared" si="72"/>
        <v>310.90909090909088</v>
      </c>
      <c r="DE119" s="50">
        <v>32.287412262396003</v>
      </c>
      <c r="DF119" s="50">
        <v>51.659859619856498</v>
      </c>
      <c r="DG119" s="50">
        <v>16.143706131226701</v>
      </c>
      <c r="DH119" s="50"/>
      <c r="DI119" s="50">
        <f>DE119+DF119+DG119</f>
        <v>100.0909780134792</v>
      </c>
      <c r="DJ119" s="44"/>
      <c r="DK119" s="105">
        <v>4</v>
      </c>
      <c r="DL119" s="44">
        <v>3.50851679631735</v>
      </c>
      <c r="DM119" s="53"/>
      <c r="DN119" s="55">
        <f t="shared" si="49"/>
        <v>0.65462716378162444</v>
      </c>
      <c r="DO119" s="55">
        <f t="shared" si="67"/>
        <v>9.1387080620931403E-3</v>
      </c>
      <c r="DP119" s="55">
        <f t="shared" si="50"/>
        <v>6.4535111808552384E-2</v>
      </c>
      <c r="DQ119" s="55">
        <f t="shared" si="51"/>
        <v>0</v>
      </c>
      <c r="DR119" s="55">
        <f t="shared" si="52"/>
        <v>0</v>
      </c>
      <c r="DS119" s="55">
        <f t="shared" si="53"/>
        <v>0.10444442588726516</v>
      </c>
      <c r="DT119" s="55">
        <f t="shared" si="54"/>
        <v>2.015787989850578E-3</v>
      </c>
      <c r="DU119" s="55">
        <f t="shared" si="55"/>
        <v>0.93250620347394542</v>
      </c>
      <c r="DV119" s="56">
        <f t="shared" si="56"/>
        <v>4.9928673323823116E-3</v>
      </c>
      <c r="DW119" s="55">
        <f t="shared" si="61"/>
        <v>0</v>
      </c>
      <c r="DX119" s="55">
        <f t="shared" si="62"/>
        <v>0</v>
      </c>
      <c r="DY119" s="55">
        <f t="shared" si="63"/>
        <v>5.7769057624634985E-4</v>
      </c>
      <c r="DZ119" s="58">
        <f t="shared" si="74"/>
        <v>2.9716086490828757E-3</v>
      </c>
      <c r="EA119" s="56">
        <f t="shared" si="75"/>
        <v>4.7599071267846564E-3</v>
      </c>
      <c r="EB119" s="56">
        <f t="shared" si="57"/>
        <v>0.63003053011379406</v>
      </c>
      <c r="EC119" s="59">
        <f t="shared" si="58"/>
        <v>2.5885362659985923E-3</v>
      </c>
      <c r="ED119" s="59">
        <f t="shared" si="59"/>
        <v>1.5609946664609978E-4</v>
      </c>
      <c r="EE119" s="60">
        <f t="shared" si="60"/>
        <v>1.489225734897452</v>
      </c>
      <c r="EF119" s="60" t="str">
        <f t="shared" si="64"/>
        <v/>
      </c>
    </row>
    <row r="120" spans="1:136" ht="14" customHeight="1" x14ac:dyDescent="0.2">
      <c r="A120" s="38" t="s">
        <v>310</v>
      </c>
      <c r="B120" s="39" t="s">
        <v>128</v>
      </c>
      <c r="C120" s="40"/>
      <c r="D120" s="40"/>
      <c r="E120" s="40"/>
      <c r="F120" s="40"/>
      <c r="G120" s="40"/>
      <c r="H120" s="40"/>
      <c r="I120" s="40"/>
      <c r="J120" s="78" t="s">
        <v>144</v>
      </c>
      <c r="K120" s="41" t="s">
        <v>162</v>
      </c>
      <c r="L120" s="42" t="s">
        <v>174</v>
      </c>
      <c r="M120" s="43"/>
      <c r="N120" s="43"/>
      <c r="O120" s="42" t="s">
        <v>287</v>
      </c>
      <c r="P120" s="42" t="s">
        <v>671</v>
      </c>
      <c r="Q120" s="44">
        <v>40.25</v>
      </c>
      <c r="R120" s="44">
        <v>0.12</v>
      </c>
      <c r="S120" s="44">
        <v>2.81</v>
      </c>
      <c r="T120" s="44"/>
      <c r="U120" s="44"/>
      <c r="V120" s="44">
        <v>8.0399999999999991</v>
      </c>
      <c r="W120" s="44">
        <f t="shared" si="73"/>
        <v>7.2343919999999997</v>
      </c>
      <c r="X120" s="44">
        <v>9.6000000000000002E-2</v>
      </c>
      <c r="Y120" s="44">
        <v>38.18</v>
      </c>
      <c r="Z120" s="44">
        <v>0.11</v>
      </c>
      <c r="AA120" s="44"/>
      <c r="AB120" s="45" t="s">
        <v>274</v>
      </c>
      <c r="AC120" s="44">
        <v>1.4E-2</v>
      </c>
      <c r="AD120" s="46">
        <f t="shared" si="65"/>
        <v>0.21612139999999999</v>
      </c>
      <c r="AE120" s="46">
        <f t="shared" si="66"/>
        <v>0.26156260889999999</v>
      </c>
      <c r="AF120" s="44">
        <v>11.38</v>
      </c>
      <c r="AG120" s="44"/>
      <c r="AH120" s="47"/>
      <c r="AI120" s="48">
        <f t="shared" si="46"/>
        <v>0.94857142857142851</v>
      </c>
      <c r="AJ120" s="49"/>
      <c r="AK120" s="44"/>
      <c r="AL120" s="50">
        <v>1698.4</v>
      </c>
      <c r="AM120" s="50">
        <v>1789.6859999999999</v>
      </c>
      <c r="AN120" s="50">
        <v>12.779</v>
      </c>
      <c r="AO120" s="50">
        <v>84.042000000000002</v>
      </c>
      <c r="AP120" s="50"/>
      <c r="AQ120" s="50"/>
      <c r="AR120" s="50"/>
      <c r="AS120" s="50"/>
      <c r="AT120" s="50">
        <v>506.82</v>
      </c>
      <c r="AU120" s="50"/>
      <c r="AV120" s="50"/>
      <c r="AW120" s="50"/>
      <c r="AX120" s="50"/>
      <c r="AY120" s="50"/>
      <c r="AZ120" s="50"/>
      <c r="BA120" s="50"/>
      <c r="BB120" s="50"/>
      <c r="BC120" s="50"/>
      <c r="BD120" s="50"/>
      <c r="BE120" s="50"/>
      <c r="BF120" s="51"/>
      <c r="BG120" s="26"/>
      <c r="BH120" s="26"/>
      <c r="BI120" s="26"/>
      <c r="BJ120" s="26"/>
      <c r="BK120" s="26">
        <v>1.29061</v>
      </c>
      <c r="BL120" s="26">
        <v>5.9500108571428602E-2</v>
      </c>
      <c r="BM120" s="26"/>
      <c r="BN120" s="26"/>
      <c r="BO120" s="26"/>
      <c r="BP120" s="26"/>
      <c r="BQ120" s="27"/>
      <c r="BR120" s="27"/>
      <c r="BS120" s="27"/>
      <c r="BT120" s="26">
        <v>9.1118039999999997E-2</v>
      </c>
      <c r="BU120" s="26"/>
      <c r="BV120" s="26"/>
      <c r="BW120" s="26">
        <v>5.8640422857142903E-2</v>
      </c>
      <c r="BX120" s="26">
        <v>0.66464050142857101</v>
      </c>
      <c r="BY120" s="26">
        <v>1.47786893844797</v>
      </c>
      <c r="BZ120" s="26">
        <v>0.31306841000000002</v>
      </c>
      <c r="CA120" s="26">
        <v>0.30306879479193999</v>
      </c>
      <c r="CB120" s="26">
        <v>2.37760548896651E-2</v>
      </c>
      <c r="CC120" s="26">
        <v>2.24002954409953E-2</v>
      </c>
      <c r="CD120" s="26">
        <v>4.6452598571428597E-2</v>
      </c>
      <c r="CE120" s="26">
        <v>1.1402953333333301E-2</v>
      </c>
      <c r="CF120" s="26">
        <v>0.207685778571429</v>
      </c>
      <c r="CG120" s="26">
        <v>0.69069524285714301</v>
      </c>
      <c r="CH120" s="26">
        <v>0.101537848571429</v>
      </c>
      <c r="CI120" s="26">
        <v>0.52835972333333303</v>
      </c>
      <c r="CJ120" s="26">
        <v>0.15947345833333301</v>
      </c>
      <c r="CK120" s="26">
        <v>4.3685387127453998E-2</v>
      </c>
      <c r="CL120" s="26">
        <v>0.228633034467638</v>
      </c>
      <c r="CM120" s="26">
        <v>4.1835254048709303E-2</v>
      </c>
      <c r="CN120" s="26">
        <v>0.29691933998116798</v>
      </c>
      <c r="CO120" s="26">
        <v>6.5930215595644603E-2</v>
      </c>
      <c r="CP120" s="26">
        <v>0.211816715899003</v>
      </c>
      <c r="CQ120" s="26">
        <v>3.3596766369801002E-2</v>
      </c>
      <c r="CR120" s="26">
        <v>0.23342847332472699</v>
      </c>
      <c r="CS120" s="28">
        <v>4.0790856605369401E-2</v>
      </c>
      <c r="CT120" s="29">
        <f t="shared" si="47"/>
        <v>0.69943301328202923</v>
      </c>
      <c r="CU120" s="30">
        <f t="shared" si="48"/>
        <v>0.62575915939929283</v>
      </c>
      <c r="CV120" s="52"/>
      <c r="CW120" s="113">
        <v>11.609</v>
      </c>
      <c r="CX120" s="50">
        <v>-47.7286</v>
      </c>
      <c r="CY120" s="114">
        <v>9.1</v>
      </c>
      <c r="CZ120" s="114"/>
      <c r="DA120" s="115"/>
      <c r="DB120" s="115">
        <v>5.1999999999999998E-2</v>
      </c>
      <c r="DC120" s="106">
        <f t="shared" si="71"/>
        <v>1.4181818181818181E-2</v>
      </c>
      <c r="DD120" s="107">
        <f t="shared" si="72"/>
        <v>141.81818181818181</v>
      </c>
      <c r="DE120" s="50"/>
      <c r="DF120" s="50"/>
      <c r="DG120" s="50"/>
      <c r="DH120" s="50"/>
      <c r="DI120" s="50">
        <v>90</v>
      </c>
      <c r="DJ120" s="44"/>
      <c r="DK120" s="105">
        <v>4.2</v>
      </c>
      <c r="DL120" s="44">
        <v>2.8985616942433201</v>
      </c>
      <c r="DM120" s="53"/>
      <c r="DN120" s="55">
        <f t="shared" si="49"/>
        <v>0.66994007989347537</v>
      </c>
      <c r="DO120" s="55">
        <f t="shared" si="67"/>
        <v>1.5022533800701052E-3</v>
      </c>
      <c r="DP120" s="55">
        <f t="shared" si="50"/>
        <v>5.5119654766575134E-2</v>
      </c>
      <c r="DQ120" s="55">
        <f t="shared" si="51"/>
        <v>0</v>
      </c>
      <c r="DR120" s="55">
        <f t="shared" si="52"/>
        <v>0</v>
      </c>
      <c r="DS120" s="55">
        <f t="shared" si="53"/>
        <v>0.10068743215031316</v>
      </c>
      <c r="DT120" s="55">
        <f t="shared" si="54"/>
        <v>1.3532562729066818E-3</v>
      </c>
      <c r="DU120" s="55">
        <f t="shared" si="55"/>
        <v>0.94739454094292808</v>
      </c>
      <c r="DV120" s="56">
        <f t="shared" si="56"/>
        <v>1.9614835948644793E-3</v>
      </c>
      <c r="DW120" s="55">
        <f t="shared" si="61"/>
        <v>0</v>
      </c>
      <c r="DX120" s="55">
        <f t="shared" si="62"/>
        <v>0</v>
      </c>
      <c r="DY120" s="55">
        <f t="shared" si="63"/>
        <v>1.9726019676704628E-4</v>
      </c>
      <c r="DZ120" s="58">
        <f t="shared" si="74"/>
        <v>2.8935787923416788E-3</v>
      </c>
      <c r="EA120" s="56">
        <f t="shared" si="75"/>
        <v>3.4418397118231459E-3</v>
      </c>
      <c r="EB120" s="56">
        <f t="shared" si="57"/>
        <v>0.63169580904801559</v>
      </c>
      <c r="EC120" s="59">
        <f t="shared" si="58"/>
        <v>1.1807358406309369E-3</v>
      </c>
      <c r="ED120" s="59">
        <f t="shared" si="59"/>
        <v>1.4036182158452899E-4</v>
      </c>
      <c r="EE120" s="60">
        <f t="shared" si="60"/>
        <v>1.5028461117803571</v>
      </c>
      <c r="EF120" s="60" t="str">
        <f t="shared" si="64"/>
        <v/>
      </c>
    </row>
    <row r="121" spans="1:136" ht="14" customHeight="1" x14ac:dyDescent="0.2">
      <c r="A121" s="38" t="s">
        <v>310</v>
      </c>
      <c r="B121" s="39" t="s">
        <v>128</v>
      </c>
      <c r="C121" s="40"/>
      <c r="D121" s="40"/>
      <c r="E121" s="40"/>
      <c r="F121" s="40"/>
      <c r="G121" s="40"/>
      <c r="H121" s="40"/>
      <c r="I121" s="40"/>
      <c r="J121" s="78" t="s">
        <v>144</v>
      </c>
      <c r="K121" s="41" t="s">
        <v>162</v>
      </c>
      <c r="L121" s="42" t="s">
        <v>174</v>
      </c>
      <c r="M121" s="43"/>
      <c r="N121" s="43"/>
      <c r="O121" s="42" t="s">
        <v>287</v>
      </c>
      <c r="P121" s="42" t="s">
        <v>288</v>
      </c>
      <c r="Q121" s="44">
        <v>40.25</v>
      </c>
      <c r="R121" s="44">
        <v>0.12</v>
      </c>
      <c r="S121" s="44">
        <v>2.81</v>
      </c>
      <c r="T121" s="44">
        <v>3.09</v>
      </c>
      <c r="U121" s="44">
        <v>4.6059035341186902</v>
      </c>
      <c r="V121" s="44">
        <v>8.0399999999999991</v>
      </c>
      <c r="W121" s="44">
        <f t="shared" si="73"/>
        <v>7.2343919999999997</v>
      </c>
      <c r="X121" s="44">
        <v>9.6000000000000002E-2</v>
      </c>
      <c r="Y121" s="44">
        <v>38.18</v>
      </c>
      <c r="Z121" s="44">
        <v>0.11</v>
      </c>
      <c r="AA121" s="44"/>
      <c r="AB121" s="45" t="s">
        <v>274</v>
      </c>
      <c r="AC121" s="44">
        <v>1.4E-2</v>
      </c>
      <c r="AD121" s="46">
        <f t="shared" si="65"/>
        <v>0.21612139999999999</v>
      </c>
      <c r="AE121" s="46">
        <f t="shared" si="66"/>
        <v>0.26156260889999999</v>
      </c>
      <c r="AF121" s="44">
        <v>11.38</v>
      </c>
      <c r="AG121" s="44">
        <f>Q121+R121+S121+T121+U121+X121+Y121+Z121+AD121+AE121</f>
        <v>89.739587543018672</v>
      </c>
      <c r="AH121" s="47">
        <f>U121*100/AG121</f>
        <v>5.132521399110229</v>
      </c>
      <c r="AI121" s="48">
        <f t="shared" si="46"/>
        <v>0.94857142857142851</v>
      </c>
      <c r="AJ121" s="49">
        <f>T121*100/AG121</f>
        <v>3.4432964142148967</v>
      </c>
      <c r="AK121" s="44">
        <f>Y121*100/AG121</f>
        <v>42.545325920622901</v>
      </c>
      <c r="AL121" s="50">
        <v>1698.4</v>
      </c>
      <c r="AM121" s="50">
        <v>1789.6859999999999</v>
      </c>
      <c r="AN121" s="50">
        <v>12.779</v>
      </c>
      <c r="AO121" s="50">
        <v>84.042000000000002</v>
      </c>
      <c r="AP121" s="50"/>
      <c r="AQ121" s="50"/>
      <c r="AR121" s="50"/>
      <c r="AS121" s="50"/>
      <c r="AT121" s="50">
        <v>506.82</v>
      </c>
      <c r="AU121" s="50"/>
      <c r="AV121" s="50"/>
      <c r="AW121" s="50"/>
      <c r="AX121" s="50"/>
      <c r="AY121" s="50"/>
      <c r="AZ121" s="50"/>
      <c r="BA121" s="50"/>
      <c r="BB121" s="50"/>
      <c r="BC121" s="50"/>
      <c r="BD121" s="50"/>
      <c r="BE121" s="50"/>
      <c r="BF121" s="51"/>
      <c r="BG121" s="26"/>
      <c r="BH121" s="26"/>
      <c r="BI121" s="26"/>
      <c r="BJ121" s="26"/>
      <c r="BK121" s="26">
        <v>1.29061</v>
      </c>
      <c r="BL121" s="26">
        <v>5.9500108571428602E-2</v>
      </c>
      <c r="BM121" s="26"/>
      <c r="BN121" s="26"/>
      <c r="BO121" s="26"/>
      <c r="BP121" s="26"/>
      <c r="BQ121" s="27"/>
      <c r="BR121" s="27"/>
      <c r="BS121" s="27"/>
      <c r="BT121" s="26">
        <v>9.1118039999999997E-2</v>
      </c>
      <c r="BU121" s="26"/>
      <c r="BV121" s="26"/>
      <c r="BW121" s="26">
        <v>5.8640422857142903E-2</v>
      </c>
      <c r="BX121" s="26">
        <v>0.66464050142857101</v>
      </c>
      <c r="BY121" s="26">
        <v>1.47786893844797</v>
      </c>
      <c r="BZ121" s="26">
        <v>0.31306841000000002</v>
      </c>
      <c r="CA121" s="26">
        <v>0.30306879479193999</v>
      </c>
      <c r="CB121" s="26">
        <v>2.37760548896651E-2</v>
      </c>
      <c r="CC121" s="26">
        <v>2.24002954409953E-2</v>
      </c>
      <c r="CD121" s="26">
        <v>4.6452598571428597E-2</v>
      </c>
      <c r="CE121" s="26">
        <v>1.1402953333333301E-2</v>
      </c>
      <c r="CF121" s="26">
        <v>0.207685778571429</v>
      </c>
      <c r="CG121" s="26">
        <v>0.69069524285714301</v>
      </c>
      <c r="CH121" s="26">
        <v>0.101537848571429</v>
      </c>
      <c r="CI121" s="26">
        <v>0.52835972333333303</v>
      </c>
      <c r="CJ121" s="26">
        <v>0.15947345833333301</v>
      </c>
      <c r="CK121" s="26">
        <v>4.3685387127453998E-2</v>
      </c>
      <c r="CL121" s="26">
        <v>0.228633034467638</v>
      </c>
      <c r="CM121" s="26">
        <v>4.1835254048709303E-2</v>
      </c>
      <c r="CN121" s="26">
        <v>0.29691933998116798</v>
      </c>
      <c r="CO121" s="26">
        <v>6.5930215595644603E-2</v>
      </c>
      <c r="CP121" s="26">
        <v>0.211816715899003</v>
      </c>
      <c r="CQ121" s="26">
        <v>3.3596766369801002E-2</v>
      </c>
      <c r="CR121" s="26">
        <v>0.23342847332472699</v>
      </c>
      <c r="CS121" s="28">
        <v>4.0790856605369401E-2</v>
      </c>
      <c r="CT121" s="29">
        <f t="shared" si="47"/>
        <v>0.69943301328202923</v>
      </c>
      <c r="CU121" s="30">
        <f t="shared" si="48"/>
        <v>0.62575915939929283</v>
      </c>
      <c r="CV121" s="52"/>
      <c r="CW121" s="113">
        <v>11.609</v>
      </c>
      <c r="CX121" s="50">
        <v>-47.7286</v>
      </c>
      <c r="CY121" s="114">
        <v>9.1</v>
      </c>
      <c r="CZ121" s="114"/>
      <c r="DA121" s="115"/>
      <c r="DB121" s="115">
        <v>7.2999999999999995E-2</v>
      </c>
      <c r="DC121" s="106">
        <f t="shared" si="71"/>
        <v>1.9909090909090908E-2</v>
      </c>
      <c r="DD121" s="107">
        <f t="shared" si="72"/>
        <v>199.09090909090907</v>
      </c>
      <c r="DE121" s="50">
        <v>48.1094126550243</v>
      </c>
      <c r="DF121" s="50">
        <v>41.694824301007699</v>
      </c>
      <c r="DG121" s="50">
        <v>80.182354425049894</v>
      </c>
      <c r="DH121" s="50"/>
      <c r="DI121" s="50">
        <f>DE121+DF121+DG121</f>
        <v>169.98659138108189</v>
      </c>
      <c r="DJ121" s="44"/>
      <c r="DK121" s="105">
        <v>4.2</v>
      </c>
      <c r="DL121" s="44">
        <v>2.8985616942433201</v>
      </c>
      <c r="DM121" s="53"/>
      <c r="DN121" s="55">
        <f t="shared" si="49"/>
        <v>0.66994007989347537</v>
      </c>
      <c r="DO121" s="55">
        <f t="shared" si="67"/>
        <v>1.5022533800701052E-3</v>
      </c>
      <c r="DP121" s="55">
        <f t="shared" si="50"/>
        <v>5.5119654766575134E-2</v>
      </c>
      <c r="DQ121" s="55">
        <f t="shared" si="51"/>
        <v>4.3006263048016705E-2</v>
      </c>
      <c r="DR121" s="55">
        <f t="shared" si="52"/>
        <v>5.7685559948884593E-2</v>
      </c>
      <c r="DS121" s="55">
        <f t="shared" si="53"/>
        <v>0.10068743215031316</v>
      </c>
      <c r="DT121" s="55">
        <f t="shared" si="54"/>
        <v>1.3532562729066818E-3</v>
      </c>
      <c r="DU121" s="55">
        <f t="shared" si="55"/>
        <v>0.94739454094292808</v>
      </c>
      <c r="DV121" s="56">
        <f t="shared" si="56"/>
        <v>1.9614835948644793E-3</v>
      </c>
      <c r="DW121" s="55">
        <f t="shared" si="61"/>
        <v>0</v>
      </c>
      <c r="DX121" s="55">
        <f t="shared" si="62"/>
        <v>0</v>
      </c>
      <c r="DY121" s="55">
        <f t="shared" si="63"/>
        <v>1.9726019676704628E-4</v>
      </c>
      <c r="DZ121" s="58">
        <f t="shared" si="74"/>
        <v>2.8935787923416788E-3</v>
      </c>
      <c r="EA121" s="56">
        <f t="shared" si="75"/>
        <v>3.4418397118231459E-3</v>
      </c>
      <c r="EB121" s="56">
        <f t="shared" si="57"/>
        <v>0.63169580904801559</v>
      </c>
      <c r="EC121" s="59">
        <f t="shared" si="58"/>
        <v>1.6575714685780458E-3</v>
      </c>
      <c r="ED121" s="59">
        <f t="shared" si="59"/>
        <v>2.6510697345770722E-4</v>
      </c>
      <c r="EE121" s="60">
        <f t="shared" si="60"/>
        <v>1.567965503742103</v>
      </c>
      <c r="EF121" s="60">
        <f t="shared" si="64"/>
        <v>0.57291718258111501</v>
      </c>
    </row>
    <row r="122" spans="1:136" ht="14" customHeight="1" x14ac:dyDescent="0.2">
      <c r="A122" s="38" t="s">
        <v>310</v>
      </c>
      <c r="B122" s="39" t="s">
        <v>128</v>
      </c>
      <c r="C122" s="40"/>
      <c r="D122" s="40"/>
      <c r="E122" s="40"/>
      <c r="F122" s="40"/>
      <c r="G122" s="40"/>
      <c r="H122" s="40"/>
      <c r="I122" s="40"/>
      <c r="J122" s="78" t="s">
        <v>144</v>
      </c>
      <c r="K122" s="41" t="s">
        <v>162</v>
      </c>
      <c r="L122" s="42" t="s">
        <v>177</v>
      </c>
      <c r="M122" s="43"/>
      <c r="N122" s="43"/>
      <c r="O122" s="43"/>
      <c r="P122" s="43"/>
      <c r="Q122" s="44">
        <v>40.25</v>
      </c>
      <c r="R122" s="44">
        <v>0.12</v>
      </c>
      <c r="S122" s="44">
        <v>2.81</v>
      </c>
      <c r="T122" s="44">
        <v>3.06</v>
      </c>
      <c r="U122" s="44">
        <v>4.6392442765058899</v>
      </c>
      <c r="V122" s="44">
        <v>8.0399999999999991</v>
      </c>
      <c r="W122" s="44">
        <f t="shared" si="73"/>
        <v>7.2343919999999997</v>
      </c>
      <c r="X122" s="44">
        <v>9.6000000000000002E-2</v>
      </c>
      <c r="Y122" s="44">
        <v>38.18</v>
      </c>
      <c r="Z122" s="44">
        <v>0.11</v>
      </c>
      <c r="AA122" s="44"/>
      <c r="AB122" s="45" t="s">
        <v>274</v>
      </c>
      <c r="AC122" s="44">
        <v>1.4E-2</v>
      </c>
      <c r="AD122" s="46">
        <f t="shared" si="65"/>
        <v>0.21612139999999999</v>
      </c>
      <c r="AE122" s="46">
        <f t="shared" si="66"/>
        <v>0.26141645889999998</v>
      </c>
      <c r="AF122" s="44">
        <v>11.38</v>
      </c>
      <c r="AG122" s="44">
        <f>Q122+R122+S122+T122+U122+X122+Y122+Z122+AD122+AE122</f>
        <v>89.742782135405903</v>
      </c>
      <c r="AH122" s="47">
        <f>U122*100/AG122</f>
        <v>5.1694901429577866</v>
      </c>
      <c r="AI122" s="48">
        <f t="shared" si="46"/>
        <v>0.94857142857142851</v>
      </c>
      <c r="AJ122" s="49">
        <f>T122*100/AG122</f>
        <v>3.4097449702227909</v>
      </c>
      <c r="AK122" s="44">
        <f>Y122*100/AG122</f>
        <v>42.543811425851686</v>
      </c>
      <c r="AL122" s="50">
        <v>1698.4</v>
      </c>
      <c r="AM122" s="50">
        <v>1788.6859999999999</v>
      </c>
      <c r="AN122" s="50">
        <v>12.779</v>
      </c>
      <c r="AO122" s="50">
        <v>84.042000000000002</v>
      </c>
      <c r="AP122" s="50"/>
      <c r="AQ122" s="50"/>
      <c r="AR122" s="50"/>
      <c r="AS122" s="50"/>
      <c r="AT122" s="50">
        <v>506.82</v>
      </c>
      <c r="AU122" s="50"/>
      <c r="AV122" s="50"/>
      <c r="AW122" s="50"/>
      <c r="AX122" s="50"/>
      <c r="AY122" s="50"/>
      <c r="AZ122" s="50"/>
      <c r="BA122" s="50"/>
      <c r="BB122" s="50"/>
      <c r="BC122" s="50"/>
      <c r="BD122" s="50"/>
      <c r="BE122" s="50"/>
      <c r="BF122" s="51"/>
      <c r="BG122" s="27"/>
      <c r="BH122" s="27"/>
      <c r="BI122" s="27"/>
      <c r="BJ122" s="27"/>
      <c r="BK122" s="27"/>
      <c r="BL122" s="27"/>
      <c r="BM122" s="27"/>
      <c r="BN122" s="27"/>
      <c r="BO122" s="27"/>
      <c r="BP122" s="27"/>
      <c r="BQ122" s="27"/>
      <c r="BR122" s="27"/>
      <c r="BS122" s="27"/>
      <c r="BT122" s="27"/>
      <c r="BU122" s="27"/>
      <c r="BV122" s="27"/>
      <c r="BW122" s="153"/>
      <c r="BX122" s="27"/>
      <c r="BY122" s="27"/>
      <c r="BZ122" s="27"/>
      <c r="CA122" s="27"/>
      <c r="CB122" s="27"/>
      <c r="CC122" s="27"/>
      <c r="CD122" s="27"/>
      <c r="CE122" s="27"/>
      <c r="CF122" s="27"/>
      <c r="CG122" s="153"/>
      <c r="CH122" s="27"/>
      <c r="CI122" s="27"/>
      <c r="CJ122" s="27"/>
      <c r="CK122" s="27"/>
      <c r="CL122" s="27"/>
      <c r="CM122" s="153"/>
      <c r="CN122" s="27"/>
      <c r="CO122" s="27"/>
      <c r="CP122" s="27"/>
      <c r="CQ122" s="154"/>
      <c r="CR122" s="27"/>
      <c r="CS122" s="110"/>
      <c r="CT122" s="29"/>
      <c r="CU122" s="30"/>
      <c r="CV122" s="52"/>
      <c r="CW122" s="53"/>
      <c r="CX122" s="53"/>
      <c r="CY122" s="53"/>
      <c r="CZ122" s="53"/>
      <c r="DA122" s="53"/>
      <c r="DB122" s="105">
        <v>7.9000000000000001E-2</v>
      </c>
      <c r="DC122" s="106">
        <f t="shared" si="71"/>
        <v>2.1545454545454545E-2</v>
      </c>
      <c r="DD122" s="107">
        <f t="shared" si="72"/>
        <v>215.45454545454544</v>
      </c>
      <c r="DE122" s="53"/>
      <c r="DF122" s="53"/>
      <c r="DG122" s="53"/>
      <c r="DH122" s="53"/>
      <c r="DI122" s="105">
        <v>70</v>
      </c>
      <c r="DJ122" s="53"/>
      <c r="DK122" s="105">
        <v>4.2</v>
      </c>
      <c r="DL122" s="44">
        <v>2.8985616942433201</v>
      </c>
      <c r="DM122" s="53"/>
      <c r="DN122" s="55">
        <f t="shared" si="49"/>
        <v>0.66994007989347537</v>
      </c>
      <c r="DO122" s="55">
        <f t="shared" si="67"/>
        <v>1.5022533800701052E-3</v>
      </c>
      <c r="DP122" s="55">
        <f t="shared" si="50"/>
        <v>5.5119654766575134E-2</v>
      </c>
      <c r="DQ122" s="55">
        <f t="shared" si="51"/>
        <v>4.2588726513569944E-2</v>
      </c>
      <c r="DR122" s="55">
        <f t="shared" si="52"/>
        <v>5.8103128267341597E-2</v>
      </c>
      <c r="DS122" s="55">
        <f t="shared" si="53"/>
        <v>0.10068743215031316</v>
      </c>
      <c r="DT122" s="55">
        <f t="shared" si="54"/>
        <v>1.3532562729066818E-3</v>
      </c>
      <c r="DU122" s="55">
        <f t="shared" si="55"/>
        <v>0.94739454094292808</v>
      </c>
      <c r="DV122" s="56">
        <f t="shared" si="56"/>
        <v>1.9614835948644793E-3</v>
      </c>
      <c r="DW122" s="55">
        <f t="shared" si="61"/>
        <v>0</v>
      </c>
      <c r="DX122" s="55">
        <f t="shared" si="62"/>
        <v>0</v>
      </c>
      <c r="DY122" s="55">
        <f t="shared" si="63"/>
        <v>1.9726019676704628E-4</v>
      </c>
      <c r="DZ122" s="58">
        <f t="shared" si="74"/>
        <v>2.8935787923416788E-3</v>
      </c>
      <c r="EA122" s="56">
        <f t="shared" si="75"/>
        <v>3.4399165589841432E-3</v>
      </c>
      <c r="EB122" s="56">
        <f t="shared" si="57"/>
        <v>0.63169580904801559</v>
      </c>
      <c r="EC122" s="59">
        <f t="shared" si="58"/>
        <v>1.793810219420077E-3</v>
      </c>
      <c r="ED122" s="59">
        <f t="shared" si="59"/>
        <v>1.0917030567685588E-4</v>
      </c>
      <c r="EE122" s="60">
        <f t="shared" si="60"/>
        <v>1.5683620871323454</v>
      </c>
      <c r="EF122" s="60">
        <f t="shared" si="64"/>
        <v>0.57706435675707002</v>
      </c>
    </row>
    <row r="123" spans="1:136" ht="14" customHeight="1" x14ac:dyDescent="0.2">
      <c r="A123" s="38" t="s">
        <v>311</v>
      </c>
      <c r="B123" s="39" t="s">
        <v>128</v>
      </c>
      <c r="C123" s="40"/>
      <c r="D123" s="40"/>
      <c r="E123" s="40"/>
      <c r="F123" s="40"/>
      <c r="G123" s="40"/>
      <c r="H123" s="40"/>
      <c r="I123" s="40"/>
      <c r="J123" s="78" t="s">
        <v>134</v>
      </c>
      <c r="K123" s="41" t="s">
        <v>135</v>
      </c>
      <c r="L123" s="42" t="s">
        <v>154</v>
      </c>
      <c r="M123" s="43"/>
      <c r="N123" s="43"/>
      <c r="O123" s="42" t="s">
        <v>137</v>
      </c>
      <c r="P123" s="42" t="s">
        <v>138</v>
      </c>
      <c r="Q123" s="44">
        <v>42.61</v>
      </c>
      <c r="R123" s="44">
        <v>0.16</v>
      </c>
      <c r="S123" s="44">
        <v>3.65</v>
      </c>
      <c r="T123" s="44"/>
      <c r="U123" s="44"/>
      <c r="V123" s="44">
        <v>8.74</v>
      </c>
      <c r="W123" s="44">
        <f t="shared" si="73"/>
        <v>7.8642520000000005</v>
      </c>
      <c r="X123" s="44">
        <v>0.11700000000000001</v>
      </c>
      <c r="Y123" s="44">
        <v>38.42</v>
      </c>
      <c r="Z123" s="44">
        <v>0.06</v>
      </c>
      <c r="AA123" s="44"/>
      <c r="AB123" s="45" t="s">
        <v>132</v>
      </c>
      <c r="AC123" s="44">
        <v>3.2000000000000001E-2</v>
      </c>
      <c r="AD123" s="46">
        <f t="shared" si="65"/>
        <v>0.19807734999999999</v>
      </c>
      <c r="AE123" s="46">
        <f t="shared" si="66"/>
        <v>0.27460825020000001</v>
      </c>
      <c r="AF123" s="44">
        <v>5.81</v>
      </c>
      <c r="AG123" s="44"/>
      <c r="AH123" s="47"/>
      <c r="AI123" s="48">
        <f t="shared" si="46"/>
        <v>0.90166627552217793</v>
      </c>
      <c r="AJ123" s="49"/>
      <c r="AK123" s="44"/>
      <c r="AL123" s="50">
        <v>1556.6</v>
      </c>
      <c r="AM123" s="50">
        <v>1878.9480000000001</v>
      </c>
      <c r="AN123" s="50">
        <v>15.207000000000001</v>
      </c>
      <c r="AO123" s="50">
        <v>99.3</v>
      </c>
      <c r="AP123" s="50"/>
      <c r="AQ123" s="50"/>
      <c r="AR123" s="50"/>
      <c r="AS123" s="50"/>
      <c r="AT123" s="50">
        <v>849.71</v>
      </c>
      <c r="AU123" s="50"/>
      <c r="AV123" s="50"/>
      <c r="AW123" s="50"/>
      <c r="AX123" s="50"/>
      <c r="AY123" s="50"/>
      <c r="AZ123" s="50"/>
      <c r="BA123" s="50"/>
      <c r="BB123" s="50"/>
      <c r="BC123" s="50"/>
      <c r="BD123" s="50"/>
      <c r="BE123" s="50"/>
      <c r="BF123" s="51"/>
      <c r="BG123" s="26"/>
      <c r="BH123" s="26"/>
      <c r="BI123" s="26"/>
      <c r="BJ123" s="26"/>
      <c r="BK123" s="26">
        <v>10.82521</v>
      </c>
      <c r="BL123" s="26">
        <v>0.29090710857142899</v>
      </c>
      <c r="BM123" s="26"/>
      <c r="BN123" s="26"/>
      <c r="BO123" s="26"/>
      <c r="BP123" s="26"/>
      <c r="BQ123" s="27"/>
      <c r="BR123" s="27"/>
      <c r="BS123" s="27"/>
      <c r="BT123" s="26">
        <v>0.22129804</v>
      </c>
      <c r="BU123" s="26"/>
      <c r="BV123" s="26"/>
      <c r="BW123" s="26">
        <v>0.190555422857143</v>
      </c>
      <c r="BX123" s="26">
        <v>3.26875050142857</v>
      </c>
      <c r="BY123" s="26">
        <v>1.2845813338595999</v>
      </c>
      <c r="BZ123" s="26">
        <v>1.38456841</v>
      </c>
      <c r="CA123" s="26">
        <v>0.70163606307098303</v>
      </c>
      <c r="CB123" s="26">
        <v>4.7703764823379402E-2</v>
      </c>
      <c r="CC123" s="26">
        <v>5.1322112770117799E-2</v>
      </c>
      <c r="CD123" s="26">
        <v>0.23571359857142901</v>
      </c>
      <c r="CE123" s="26">
        <v>0.158253953333333</v>
      </c>
      <c r="CF123" s="26">
        <v>0.18607577857142901</v>
      </c>
      <c r="CG123" s="26">
        <v>0.58563524285714297</v>
      </c>
      <c r="CH123" s="26">
        <v>8.92718485714286E-2</v>
      </c>
      <c r="CI123" s="26">
        <v>0.45831972333333298</v>
      </c>
      <c r="CJ123" s="26">
        <v>0.13303345833333299</v>
      </c>
      <c r="CK123" s="26">
        <v>2.2888717758844501E-2</v>
      </c>
      <c r="CL123" s="26">
        <v>0.16963669659797501</v>
      </c>
      <c r="CM123" s="26">
        <v>3.2241576374398201E-2</v>
      </c>
      <c r="CN123" s="26">
        <v>0.24418083576314101</v>
      </c>
      <c r="CO123" s="26">
        <v>5.8237400565072803E-2</v>
      </c>
      <c r="CP123" s="26">
        <v>0.21189954850745599</v>
      </c>
      <c r="CQ123" s="26">
        <v>3.8417147115073401E-2</v>
      </c>
      <c r="CR123" s="26">
        <v>0.301439312489996</v>
      </c>
      <c r="CS123" s="28">
        <v>5.9000423661962099E-2</v>
      </c>
      <c r="CT123" s="29">
        <f t="shared" si="47"/>
        <v>0.46580565313131256</v>
      </c>
      <c r="CU123" s="30">
        <f t="shared" si="48"/>
        <v>0.38761269854439379</v>
      </c>
      <c r="CV123" s="52"/>
      <c r="CW123" s="44"/>
      <c r="CX123" s="50"/>
      <c r="CY123" s="50"/>
      <c r="CZ123" s="50"/>
      <c r="DA123" s="46"/>
      <c r="DB123" s="46"/>
      <c r="DC123" s="106"/>
      <c r="DD123" s="107"/>
      <c r="DE123" s="50"/>
      <c r="DF123" s="50"/>
      <c r="DG123" s="50"/>
      <c r="DH123" s="50"/>
      <c r="DI123" s="50"/>
      <c r="DJ123" s="44"/>
      <c r="DK123" s="53"/>
      <c r="DL123" s="44"/>
      <c r="DM123" s="53"/>
      <c r="DN123" s="55">
        <f t="shared" si="49"/>
        <v>0.70922103861517982</v>
      </c>
      <c r="DO123" s="55">
        <f t="shared" si="67"/>
        <v>2.0030045067601404E-3</v>
      </c>
      <c r="DP123" s="55">
        <f t="shared" si="50"/>
        <v>7.1596704590035309E-2</v>
      </c>
      <c r="DQ123" s="55">
        <f t="shared" si="51"/>
        <v>0</v>
      </c>
      <c r="DR123" s="55">
        <f t="shared" si="52"/>
        <v>0</v>
      </c>
      <c r="DS123" s="55">
        <f t="shared" si="53"/>
        <v>0.10945375086986779</v>
      </c>
      <c r="DT123" s="55">
        <f t="shared" si="54"/>
        <v>1.6492810826050184E-3</v>
      </c>
      <c r="DU123" s="55">
        <f t="shared" si="55"/>
        <v>0.95334987593052123</v>
      </c>
      <c r="DV123" s="56">
        <f t="shared" si="56"/>
        <v>1.0699001426533524E-3</v>
      </c>
      <c r="DW123" s="55">
        <f t="shared" si="61"/>
        <v>0</v>
      </c>
      <c r="DX123" s="55">
        <f t="shared" si="62"/>
        <v>0</v>
      </c>
      <c r="DY123" s="55">
        <f t="shared" si="63"/>
        <v>4.5088044975324861E-4</v>
      </c>
      <c r="DZ123" s="58">
        <f t="shared" si="74"/>
        <v>2.6519929040032132E-3</v>
      </c>
      <c r="EA123" s="56">
        <f t="shared" si="75"/>
        <v>3.6135041805381934E-3</v>
      </c>
      <c r="EB123" s="56">
        <f t="shared" si="57"/>
        <v>0.32250902026089368</v>
      </c>
      <c r="EC123" s="59">
        <f t="shared" si="58"/>
        <v>0</v>
      </c>
      <c r="ED123" s="59">
        <f t="shared" si="59"/>
        <v>0</v>
      </c>
      <c r="EE123" s="60">
        <f t="shared" si="60"/>
        <v>1.4013829652247405</v>
      </c>
      <c r="EF123" s="60" t="str">
        <f t="shared" si="64"/>
        <v/>
      </c>
    </row>
    <row r="124" spans="1:136" ht="14" customHeight="1" x14ac:dyDescent="0.2">
      <c r="A124" s="124" t="s">
        <v>312</v>
      </c>
      <c r="B124" s="39" t="s">
        <v>128</v>
      </c>
      <c r="C124" s="40"/>
      <c r="D124" s="40"/>
      <c r="E124" s="40"/>
      <c r="F124" s="40"/>
      <c r="G124" s="40"/>
      <c r="H124" s="40"/>
      <c r="I124" s="40"/>
      <c r="J124" s="78" t="s">
        <v>144</v>
      </c>
      <c r="K124" s="41" t="s">
        <v>145</v>
      </c>
      <c r="L124" s="42" t="s">
        <v>302</v>
      </c>
      <c r="M124" s="43"/>
      <c r="N124" s="43"/>
      <c r="O124" s="42" t="s">
        <v>313</v>
      </c>
      <c r="P124" s="42" t="s">
        <v>270</v>
      </c>
      <c r="Q124" s="44">
        <v>40.65</v>
      </c>
      <c r="R124" s="44">
        <v>0.16</v>
      </c>
      <c r="S124" s="44">
        <v>3.29</v>
      </c>
      <c r="T124" s="44"/>
      <c r="U124" s="44"/>
      <c r="V124" s="44">
        <v>8.23</v>
      </c>
      <c r="W124" s="44">
        <f t="shared" si="73"/>
        <v>7.4053540000000009</v>
      </c>
      <c r="X124" s="44">
        <v>7.6999999999999999E-2</v>
      </c>
      <c r="Y124" s="44">
        <v>33.19</v>
      </c>
      <c r="Z124" s="44">
        <v>4.45</v>
      </c>
      <c r="AA124" s="45" t="s">
        <v>274</v>
      </c>
      <c r="AB124" s="45" t="s">
        <v>274</v>
      </c>
      <c r="AC124" s="44">
        <v>2.5999999999999999E-2</v>
      </c>
      <c r="AD124" s="46">
        <f t="shared" si="65"/>
        <v>0.26296212499999999</v>
      </c>
      <c r="AE124" s="46">
        <f t="shared" si="66"/>
        <v>0.24762019120000001</v>
      </c>
      <c r="AF124" s="44">
        <v>9.6199999999999992</v>
      </c>
      <c r="AG124" s="44"/>
      <c r="AH124" s="47"/>
      <c r="AI124" s="48">
        <f t="shared" si="46"/>
        <v>0.81648216482164815</v>
      </c>
      <c r="AJ124" s="49"/>
      <c r="AK124" s="44"/>
      <c r="AL124" s="50">
        <v>2066.5</v>
      </c>
      <c r="AM124" s="50">
        <v>1694.288</v>
      </c>
      <c r="AN124" s="50">
        <v>20.704999999999998</v>
      </c>
      <c r="AO124" s="50">
        <v>112.18</v>
      </c>
      <c r="AP124" s="50"/>
      <c r="AQ124" s="50"/>
      <c r="AR124" s="50"/>
      <c r="AS124" s="50"/>
      <c r="AT124" s="50">
        <v>880.76</v>
      </c>
      <c r="AU124" s="50"/>
      <c r="AV124" s="50"/>
      <c r="AW124" s="50"/>
      <c r="AX124" s="50"/>
      <c r="AY124" s="50"/>
      <c r="AZ124" s="50"/>
      <c r="BA124" s="50"/>
      <c r="BB124" s="50"/>
      <c r="BC124" s="50"/>
      <c r="BD124" s="50"/>
      <c r="BE124" s="50"/>
      <c r="BF124" s="51"/>
      <c r="BG124" s="26"/>
      <c r="BH124" s="26"/>
      <c r="BI124" s="26"/>
      <c r="BJ124" s="26"/>
      <c r="BK124" s="26">
        <v>5.6741099999999998</v>
      </c>
      <c r="BL124" s="26">
        <v>4.9636108571428597E-2</v>
      </c>
      <c r="BM124" s="26"/>
      <c r="BN124" s="26"/>
      <c r="BO124" s="26"/>
      <c r="BP124" s="26"/>
      <c r="BQ124" s="27"/>
      <c r="BR124" s="27"/>
      <c r="BS124" s="27"/>
      <c r="BT124" s="26">
        <v>1.5521980399999999</v>
      </c>
      <c r="BU124" s="26"/>
      <c r="BV124" s="26"/>
      <c r="BW124" s="26">
        <v>5.8600422857142898E-2</v>
      </c>
      <c r="BX124" s="26">
        <v>5.9316505014285701</v>
      </c>
      <c r="BY124" s="26">
        <v>4.8720096192922497</v>
      </c>
      <c r="BZ124" s="26">
        <v>0.52497841000000001</v>
      </c>
      <c r="CA124" s="26">
        <v>1.1404738659416001</v>
      </c>
      <c r="CB124" s="26">
        <v>2.19115251573079E-2</v>
      </c>
      <c r="CC124" s="26">
        <v>7.5627541166622805E-2</v>
      </c>
      <c r="CD124" s="26">
        <v>0.102903598571429</v>
      </c>
      <c r="CE124" s="26">
        <v>0.13176395333333299</v>
      </c>
      <c r="CF124" s="26">
        <v>0.56324577857142899</v>
      </c>
      <c r="CG124" s="26">
        <v>1.79474524285714</v>
      </c>
      <c r="CH124" s="26">
        <v>0.29011784857142903</v>
      </c>
      <c r="CI124" s="26">
        <v>1.52274972333333</v>
      </c>
      <c r="CJ124" s="26">
        <v>0.46836345833333298</v>
      </c>
      <c r="CK124" s="26">
        <v>0.14955668835928801</v>
      </c>
      <c r="CL124" s="26">
        <v>0.66658111217307003</v>
      </c>
      <c r="CM124" s="26">
        <v>0.12057202054697699</v>
      </c>
      <c r="CN124" s="26">
        <v>0.87642459457475796</v>
      </c>
      <c r="CO124" s="26">
        <v>0.18510528443601701</v>
      </c>
      <c r="CP124" s="26">
        <v>0.53113610096068897</v>
      </c>
      <c r="CQ124" s="26">
        <v>7.5785493542863999E-2</v>
      </c>
      <c r="CR124" s="26">
        <v>0.46322580336998298</v>
      </c>
      <c r="CS124" s="28">
        <v>6.7129347668147293E-2</v>
      </c>
      <c r="CT124" s="29">
        <f t="shared" si="47"/>
        <v>0.81829796488049078</v>
      </c>
      <c r="CU124" s="30">
        <f t="shared" si="48"/>
        <v>1.0312139997323695</v>
      </c>
      <c r="CV124" s="52"/>
      <c r="CW124" s="113">
        <v>9.7460000000000004</v>
      </c>
      <c r="CX124" s="50">
        <v>-60.236400000000003</v>
      </c>
      <c r="CY124" s="114">
        <v>8.3000000000000007</v>
      </c>
      <c r="CZ124" s="114"/>
      <c r="DA124" s="115"/>
      <c r="DB124" s="115">
        <v>0.46800000000000003</v>
      </c>
      <c r="DC124" s="106">
        <f t="shared" ref="DC124:DC129" si="76">DB124*(12/(12+2*16))</f>
        <v>0.12763636363636363</v>
      </c>
      <c r="DD124" s="107">
        <f t="shared" ref="DD124:DD129" si="77">DC124*10000</f>
        <v>1276.3636363636363</v>
      </c>
      <c r="DE124" s="50">
        <v>1234.1307902554199</v>
      </c>
      <c r="DF124" s="50">
        <v>115.100280956449</v>
      </c>
      <c r="DG124" s="50">
        <v>140.67812116902201</v>
      </c>
      <c r="DH124" s="50"/>
      <c r="DI124" s="50">
        <f>DE124+DF124+DG124</f>
        <v>1489.909192380891</v>
      </c>
      <c r="DJ124" s="53"/>
      <c r="DK124" s="53"/>
      <c r="DL124" s="44">
        <v>5.5</v>
      </c>
      <c r="DM124" s="54"/>
      <c r="DN124" s="55">
        <f t="shared" si="49"/>
        <v>0.67659786950732359</v>
      </c>
      <c r="DO124" s="55">
        <f t="shared" si="67"/>
        <v>2.0030045067601404E-3</v>
      </c>
      <c r="DP124" s="55">
        <f t="shared" si="50"/>
        <v>6.4535111808552384E-2</v>
      </c>
      <c r="DQ124" s="55">
        <f t="shared" si="51"/>
        <v>0</v>
      </c>
      <c r="DR124" s="55">
        <f t="shared" si="52"/>
        <v>0</v>
      </c>
      <c r="DS124" s="55">
        <f t="shared" si="53"/>
        <v>0.10306686151704943</v>
      </c>
      <c r="DT124" s="55">
        <f t="shared" si="54"/>
        <v>1.0854243022272343E-3</v>
      </c>
      <c r="DU124" s="55">
        <f t="shared" si="55"/>
        <v>0.82357320099255582</v>
      </c>
      <c r="DV124" s="56">
        <f t="shared" si="56"/>
        <v>7.9350927246790312E-2</v>
      </c>
      <c r="DW124" s="55">
        <f t="shared" si="61"/>
        <v>0</v>
      </c>
      <c r="DX124" s="55">
        <f t="shared" si="62"/>
        <v>0</v>
      </c>
      <c r="DY124" s="55">
        <f t="shared" si="63"/>
        <v>3.6634036542451448E-4</v>
      </c>
      <c r="DZ124" s="58">
        <f t="shared" si="74"/>
        <v>3.5207139509974561E-3</v>
      </c>
      <c r="EA124" s="56">
        <f t="shared" si="75"/>
        <v>3.2583747772879793E-3</v>
      </c>
      <c r="EB124" s="56">
        <f t="shared" si="57"/>
        <v>0.53399944490702189</v>
      </c>
      <c r="EC124" s="59">
        <f t="shared" si="58"/>
        <v>1.0626622565678432E-2</v>
      </c>
      <c r="ED124" s="59">
        <f t="shared" si="59"/>
        <v>2.3236263137568478E-3</v>
      </c>
      <c r="EE124" s="60">
        <f t="shared" si="60"/>
        <v>1.4517639861888434</v>
      </c>
      <c r="EF124" s="60" t="str">
        <f t="shared" si="64"/>
        <v/>
      </c>
    </row>
    <row r="125" spans="1:136" ht="14" customHeight="1" x14ac:dyDescent="0.2">
      <c r="A125" s="124" t="s">
        <v>312</v>
      </c>
      <c r="B125" s="39" t="s">
        <v>128</v>
      </c>
      <c r="C125" s="40"/>
      <c r="D125" s="40"/>
      <c r="E125" s="40"/>
      <c r="F125" s="40"/>
      <c r="G125" s="40"/>
      <c r="H125" s="40"/>
      <c r="I125" s="40"/>
      <c r="J125" s="78" t="s">
        <v>144</v>
      </c>
      <c r="K125" s="41" t="s">
        <v>145</v>
      </c>
      <c r="L125" s="42" t="s">
        <v>302</v>
      </c>
      <c r="M125" s="43"/>
      <c r="N125" s="43"/>
      <c r="O125" s="42" t="s">
        <v>313</v>
      </c>
      <c r="P125" s="42" t="s">
        <v>671</v>
      </c>
      <c r="Q125" s="44">
        <v>40.65</v>
      </c>
      <c r="R125" s="44">
        <v>0.16</v>
      </c>
      <c r="S125" s="44">
        <v>3.29</v>
      </c>
      <c r="T125" s="44">
        <v>2.37</v>
      </c>
      <c r="U125" s="44">
        <v>5.5960813514114296</v>
      </c>
      <c r="V125" s="44">
        <v>8.23</v>
      </c>
      <c r="W125" s="44">
        <f t="shared" si="73"/>
        <v>7.4053540000000009</v>
      </c>
      <c r="X125" s="44">
        <v>7.6999999999999999E-2</v>
      </c>
      <c r="Y125" s="44">
        <v>33.19</v>
      </c>
      <c r="Z125" s="44">
        <v>4.45</v>
      </c>
      <c r="AA125" s="45" t="s">
        <v>274</v>
      </c>
      <c r="AB125" s="45" t="s">
        <v>274</v>
      </c>
      <c r="AC125" s="44">
        <v>2.5999999999999999E-2</v>
      </c>
      <c r="AD125" s="46">
        <f t="shared" si="65"/>
        <v>0.26296212499999999</v>
      </c>
      <c r="AE125" s="46">
        <f t="shared" si="66"/>
        <v>0.24762019120000001</v>
      </c>
      <c r="AF125" s="44">
        <v>9.6199999999999992</v>
      </c>
      <c r="AG125" s="44">
        <f>Q125+R125+S125+T125+U125+X125+Y125+Z125+AD125+AE125</f>
        <v>90.293663667611412</v>
      </c>
      <c r="AH125" s="47">
        <f>U125*100/AG125</f>
        <v>6.1976456864256795</v>
      </c>
      <c r="AI125" s="48">
        <f t="shared" si="46"/>
        <v>0.81648216482164815</v>
      </c>
      <c r="AJ125" s="49">
        <f>T125*100/AG125</f>
        <v>2.624768897100501</v>
      </c>
      <c r="AK125" s="44">
        <f>Y125*100/AG125</f>
        <v>36.757839533656387</v>
      </c>
      <c r="AL125" s="50">
        <v>2066.5</v>
      </c>
      <c r="AM125" s="50">
        <v>1694.288</v>
      </c>
      <c r="AN125" s="50">
        <v>20.704999999999998</v>
      </c>
      <c r="AO125" s="50">
        <v>112.18</v>
      </c>
      <c r="AP125" s="50"/>
      <c r="AQ125" s="50"/>
      <c r="AR125" s="50"/>
      <c r="AS125" s="50"/>
      <c r="AT125" s="50">
        <v>880.76</v>
      </c>
      <c r="AU125" s="50"/>
      <c r="AV125" s="50"/>
      <c r="AW125" s="50"/>
      <c r="AX125" s="50"/>
      <c r="AY125" s="50"/>
      <c r="AZ125" s="50"/>
      <c r="BA125" s="50"/>
      <c r="BB125" s="50"/>
      <c r="BC125" s="50"/>
      <c r="BD125" s="50"/>
      <c r="BE125" s="50"/>
      <c r="BF125" s="51"/>
      <c r="BG125" s="26"/>
      <c r="BH125" s="26"/>
      <c r="BI125" s="26"/>
      <c r="BJ125" s="26"/>
      <c r="BK125" s="26">
        <v>5.6741099999999998</v>
      </c>
      <c r="BL125" s="26">
        <v>4.9636108571428597E-2</v>
      </c>
      <c r="BM125" s="26"/>
      <c r="BN125" s="26"/>
      <c r="BO125" s="26"/>
      <c r="BP125" s="26"/>
      <c r="BQ125" s="27"/>
      <c r="BR125" s="27"/>
      <c r="BS125" s="27"/>
      <c r="BT125" s="26">
        <v>1.5521980399999999</v>
      </c>
      <c r="BU125" s="26"/>
      <c r="BV125" s="26"/>
      <c r="BW125" s="26">
        <v>5.8600422857142898E-2</v>
      </c>
      <c r="BX125" s="26">
        <v>5.9316505014285701</v>
      </c>
      <c r="BY125" s="26">
        <v>4.8720096192922497</v>
      </c>
      <c r="BZ125" s="26">
        <v>0.52497841000000001</v>
      </c>
      <c r="CA125" s="26">
        <v>1.1404738659416001</v>
      </c>
      <c r="CB125" s="26">
        <v>2.19115251573079E-2</v>
      </c>
      <c r="CC125" s="26">
        <v>7.5627541166622805E-2</v>
      </c>
      <c r="CD125" s="26">
        <v>0.102903598571429</v>
      </c>
      <c r="CE125" s="26">
        <v>0.13176395333333299</v>
      </c>
      <c r="CF125" s="26">
        <v>0.56324577857142899</v>
      </c>
      <c r="CG125" s="26">
        <v>1.79474524285714</v>
      </c>
      <c r="CH125" s="26">
        <v>0.29011784857142903</v>
      </c>
      <c r="CI125" s="26">
        <v>1.52274972333333</v>
      </c>
      <c r="CJ125" s="26">
        <v>0.46836345833333298</v>
      </c>
      <c r="CK125" s="26">
        <v>0.14955668835928801</v>
      </c>
      <c r="CL125" s="26">
        <v>0.66658111217307003</v>
      </c>
      <c r="CM125" s="26">
        <v>0.12057202054697699</v>
      </c>
      <c r="CN125" s="26">
        <v>0.87642459457475796</v>
      </c>
      <c r="CO125" s="26">
        <v>0.18510528443601701</v>
      </c>
      <c r="CP125" s="26">
        <v>0.53113610096068897</v>
      </c>
      <c r="CQ125" s="26">
        <v>7.5785493542863999E-2</v>
      </c>
      <c r="CR125" s="26">
        <v>0.46322580336998298</v>
      </c>
      <c r="CS125" s="28">
        <v>6.7129347668147293E-2</v>
      </c>
      <c r="CT125" s="29">
        <f t="shared" si="47"/>
        <v>0.81829796488049078</v>
      </c>
      <c r="CU125" s="30">
        <f t="shared" si="48"/>
        <v>1.0312139997323695</v>
      </c>
      <c r="CV125" s="52"/>
      <c r="CW125" s="113">
        <v>9.7460000000000004</v>
      </c>
      <c r="CX125" s="50">
        <v>-60.236400000000003</v>
      </c>
      <c r="CY125" s="114">
        <v>8.3000000000000007</v>
      </c>
      <c r="CZ125" s="114"/>
      <c r="DA125" s="115"/>
      <c r="DB125" s="115">
        <v>0.44900000000000001</v>
      </c>
      <c r="DC125" s="106">
        <f t="shared" si="76"/>
        <v>0.12245454545454545</v>
      </c>
      <c r="DD125" s="107">
        <f t="shared" si="77"/>
        <v>1224.5454545454545</v>
      </c>
      <c r="DE125" s="50"/>
      <c r="DF125" s="50"/>
      <c r="DG125" s="50"/>
      <c r="DH125" s="50"/>
      <c r="DI125" s="50">
        <v>1530</v>
      </c>
      <c r="DJ125" s="53"/>
      <c r="DK125" s="53"/>
      <c r="DL125" s="44">
        <v>5.5</v>
      </c>
      <c r="DM125" s="53"/>
      <c r="DN125" s="55">
        <f t="shared" si="49"/>
        <v>0.67659786950732359</v>
      </c>
      <c r="DO125" s="55">
        <f t="shared" si="67"/>
        <v>2.0030045067601404E-3</v>
      </c>
      <c r="DP125" s="55">
        <f t="shared" si="50"/>
        <v>6.4535111808552384E-2</v>
      </c>
      <c r="DQ125" s="55">
        <f t="shared" si="51"/>
        <v>3.298538622129437E-2</v>
      </c>
      <c r="DR125" s="55">
        <f t="shared" si="52"/>
        <v>7.0086810087186799E-2</v>
      </c>
      <c r="DS125" s="55">
        <f t="shared" si="53"/>
        <v>0.10306686151704943</v>
      </c>
      <c r="DT125" s="55">
        <f t="shared" si="54"/>
        <v>1.0854243022272343E-3</v>
      </c>
      <c r="DU125" s="55">
        <f t="shared" si="55"/>
        <v>0.82357320099255582</v>
      </c>
      <c r="DV125" s="56">
        <f t="shared" si="56"/>
        <v>7.9350927246790312E-2</v>
      </c>
      <c r="DW125" s="55">
        <f t="shared" si="61"/>
        <v>0</v>
      </c>
      <c r="DX125" s="55">
        <f t="shared" si="62"/>
        <v>0</v>
      </c>
      <c r="DY125" s="55">
        <f t="shared" si="63"/>
        <v>3.6634036542451448E-4</v>
      </c>
      <c r="DZ125" s="58">
        <f t="shared" si="74"/>
        <v>3.5207139509974561E-3</v>
      </c>
      <c r="EA125" s="56">
        <f t="shared" si="75"/>
        <v>3.2583747772879793E-3</v>
      </c>
      <c r="EB125" s="56">
        <f t="shared" si="57"/>
        <v>0.53399944490702189</v>
      </c>
      <c r="EC125" s="59">
        <f t="shared" si="58"/>
        <v>1.0195199854678665E-2</v>
      </c>
      <c r="ED125" s="59">
        <f t="shared" si="59"/>
        <v>2.3861509669369928E-3</v>
      </c>
      <c r="EE125" s="60">
        <f t="shared" si="60"/>
        <v>1.5203278395007009</v>
      </c>
      <c r="EF125" s="60">
        <f t="shared" si="64"/>
        <v>0.68001304255871775</v>
      </c>
    </row>
    <row r="126" spans="1:136" ht="14" customHeight="1" x14ac:dyDescent="0.2">
      <c r="A126" s="38" t="s">
        <v>314</v>
      </c>
      <c r="B126" s="39" t="s">
        <v>128</v>
      </c>
      <c r="C126" s="40"/>
      <c r="D126" s="40"/>
      <c r="E126" s="40"/>
      <c r="F126" s="40"/>
      <c r="G126" s="40"/>
      <c r="H126" s="40"/>
      <c r="I126" s="40"/>
      <c r="J126" s="78" t="s">
        <v>134</v>
      </c>
      <c r="K126" s="41" t="s">
        <v>135</v>
      </c>
      <c r="L126" s="42" t="s">
        <v>154</v>
      </c>
      <c r="M126" s="43"/>
      <c r="N126" s="43"/>
      <c r="O126" s="42" t="s">
        <v>278</v>
      </c>
      <c r="P126" s="42" t="s">
        <v>671</v>
      </c>
      <c r="Q126" s="44">
        <v>43.9</v>
      </c>
      <c r="R126" s="44">
        <v>0.06</v>
      </c>
      <c r="S126" s="44">
        <v>2.74</v>
      </c>
      <c r="T126" s="44">
        <v>5.48</v>
      </c>
      <c r="U126" s="44">
        <v>2.6397577239386498</v>
      </c>
      <c r="V126" s="44">
        <v>8.73</v>
      </c>
      <c r="W126" s="44">
        <f t="shared" si="73"/>
        <v>7.8552540000000004</v>
      </c>
      <c r="X126" s="44">
        <v>0.10199999999999999</v>
      </c>
      <c r="Y126" s="44">
        <v>40.35</v>
      </c>
      <c r="Z126" s="44">
        <v>0.08</v>
      </c>
      <c r="AA126" s="44"/>
      <c r="AB126" s="45" t="s">
        <v>132</v>
      </c>
      <c r="AC126" s="44">
        <v>1.4999999999999999E-2</v>
      </c>
      <c r="AD126" s="46">
        <f t="shared" si="65"/>
        <v>0.25234947499999999</v>
      </c>
      <c r="AE126" s="46">
        <f t="shared" si="66"/>
        <v>0.29752559325</v>
      </c>
      <c r="AF126" s="44">
        <v>4.28</v>
      </c>
      <c r="AG126" s="44">
        <f>Q126+R126+S126+T126+U126+X126+Y126+Z126+AD126+AE126</f>
        <v>95.901632792188664</v>
      </c>
      <c r="AH126" s="47">
        <f>U126*100/AG126</f>
        <v>2.7525680711388913</v>
      </c>
      <c r="AI126" s="48">
        <f t="shared" si="46"/>
        <v>0.9191343963553531</v>
      </c>
      <c r="AJ126" s="49">
        <f>T126*100/AG126</f>
        <v>5.7141884245857746</v>
      </c>
      <c r="AK126" s="44">
        <f>Y126*100/AG126</f>
        <v>42.074361848911678</v>
      </c>
      <c r="AL126" s="50">
        <v>1983.1</v>
      </c>
      <c r="AM126" s="50">
        <v>2035.7550000000001</v>
      </c>
      <c r="AN126" s="50">
        <v>13.314</v>
      </c>
      <c r="AO126" s="50">
        <v>73.597999999999999</v>
      </c>
      <c r="AP126" s="50"/>
      <c r="AQ126" s="50"/>
      <c r="AR126" s="50"/>
      <c r="AS126" s="50"/>
      <c r="AT126" s="50">
        <v>331.03</v>
      </c>
      <c r="AU126" s="50"/>
      <c r="AV126" s="50"/>
      <c r="AW126" s="50"/>
      <c r="AX126" s="50"/>
      <c r="AY126" s="50"/>
      <c r="AZ126" s="50"/>
      <c r="BA126" s="50"/>
      <c r="BB126" s="50"/>
      <c r="BC126" s="50"/>
      <c r="BD126" s="50"/>
      <c r="BE126" s="50"/>
      <c r="BF126" s="51"/>
      <c r="BG126" s="26"/>
      <c r="BH126" s="26"/>
      <c r="BI126" s="26"/>
      <c r="BJ126" s="26"/>
      <c r="BK126" s="26">
        <v>1.50651</v>
      </c>
      <c r="BL126" s="26">
        <v>3.0561108571428599E-2</v>
      </c>
      <c r="BM126" s="26"/>
      <c r="BN126" s="26"/>
      <c r="BO126" s="26"/>
      <c r="BP126" s="26"/>
      <c r="BQ126" s="27"/>
      <c r="BR126" s="27"/>
      <c r="BS126" s="27"/>
      <c r="BT126" s="26">
        <v>0.57974804000000002</v>
      </c>
      <c r="BU126" s="26"/>
      <c r="BV126" s="26"/>
      <c r="BW126" s="26">
        <v>8.6886422857142903E-2</v>
      </c>
      <c r="BX126" s="26">
        <v>4.6149505014285701</v>
      </c>
      <c r="BY126" s="26">
        <v>0.879364280260027</v>
      </c>
      <c r="BZ126" s="26">
        <v>0.30910841</v>
      </c>
      <c r="CA126" s="26">
        <v>0.48576051212494997</v>
      </c>
      <c r="CB126" s="26">
        <v>2.1913300223617801E-2</v>
      </c>
      <c r="CC126" s="26">
        <v>2.9724912734193101E-2</v>
      </c>
      <c r="CD126" s="26">
        <v>0.19484359857142899</v>
      </c>
      <c r="CE126" s="26">
        <v>6.3512953333333302E-2</v>
      </c>
      <c r="CF126" s="26">
        <v>8.4884778571428607E-2</v>
      </c>
      <c r="CG126" s="26">
        <v>0.20138524285714299</v>
      </c>
      <c r="CH126" s="26">
        <v>2.5322848571428601E-2</v>
      </c>
      <c r="CI126" s="26">
        <v>0.117669723333333</v>
      </c>
      <c r="CJ126" s="26">
        <v>3.3891458333333298E-2</v>
      </c>
      <c r="CK126" s="26">
        <v>7.5384451396744599E-3</v>
      </c>
      <c r="CL126" s="26">
        <v>5.07504227873041E-2</v>
      </c>
      <c r="CM126" s="26">
        <v>1.1028236286533301E-2</v>
      </c>
      <c r="CN126" s="26">
        <v>0.107515161541631</v>
      </c>
      <c r="CO126" s="26">
        <v>3.5303373729190603E-2</v>
      </c>
      <c r="CP126" s="26">
        <v>0.17788378265195401</v>
      </c>
      <c r="CQ126" s="26">
        <v>4.1917071156358503E-2</v>
      </c>
      <c r="CR126" s="26">
        <v>0.34895479024234699</v>
      </c>
      <c r="CS126" s="28">
        <v>6.2485671245644699E-2</v>
      </c>
      <c r="CT126" s="29">
        <f t="shared" si="47"/>
        <v>0.55570007185269954</v>
      </c>
      <c r="CU126" s="30">
        <f t="shared" si="48"/>
        <v>0.16696008701390236</v>
      </c>
      <c r="CV126" s="52"/>
      <c r="CW126" s="113">
        <v>5.0170000000000003</v>
      </c>
      <c r="CX126" s="50">
        <v>-71.881600000000006</v>
      </c>
      <c r="CY126" s="114">
        <v>8.8000000000000007</v>
      </c>
      <c r="CZ126" s="114"/>
      <c r="DA126" s="115"/>
      <c r="DB126" s="115">
        <v>7.3999999999999996E-2</v>
      </c>
      <c r="DC126" s="106">
        <f t="shared" si="76"/>
        <v>2.0181818181818179E-2</v>
      </c>
      <c r="DD126" s="107">
        <f t="shared" si="77"/>
        <v>201.81818181818178</v>
      </c>
      <c r="DE126" s="50"/>
      <c r="DF126" s="50"/>
      <c r="DG126" s="50"/>
      <c r="DH126" s="50"/>
      <c r="DI126" s="50">
        <v>1010</v>
      </c>
      <c r="DJ126" s="44"/>
      <c r="DK126" s="53"/>
      <c r="DL126" s="44"/>
      <c r="DM126" s="54"/>
      <c r="DN126" s="55">
        <f t="shared" si="49"/>
        <v>0.73069241011984021</v>
      </c>
      <c r="DO126" s="55">
        <f t="shared" si="67"/>
        <v>7.5112669003505261E-4</v>
      </c>
      <c r="DP126" s="55">
        <f t="shared" si="50"/>
        <v>5.3746567281286788E-2</v>
      </c>
      <c r="DQ126" s="55">
        <f t="shared" si="51"/>
        <v>7.6270006958942246E-2</v>
      </c>
      <c r="DR126" s="55">
        <f t="shared" si="52"/>
        <v>3.3061027289606734E-2</v>
      </c>
      <c r="DS126" s="55">
        <f t="shared" si="53"/>
        <v>0.10932851774530272</v>
      </c>
      <c r="DT126" s="55">
        <f t="shared" si="54"/>
        <v>1.4378347899633493E-3</v>
      </c>
      <c r="DU126" s="55">
        <f t="shared" si="55"/>
        <v>1.001240694789082</v>
      </c>
      <c r="DV126" s="56">
        <f t="shared" si="56"/>
        <v>1.4265335235378032E-3</v>
      </c>
      <c r="DW126" s="55">
        <f t="shared" si="61"/>
        <v>0</v>
      </c>
      <c r="DX126" s="55">
        <f t="shared" si="62"/>
        <v>0</v>
      </c>
      <c r="DY126" s="55">
        <f t="shared" si="63"/>
        <v>2.1135021082183529E-4</v>
      </c>
      <c r="DZ126" s="58">
        <f t="shared" si="74"/>
        <v>3.3786246485473289E-3</v>
      </c>
      <c r="EA126" s="56">
        <f t="shared" si="75"/>
        <v>3.915068007763668E-3</v>
      </c>
      <c r="EB126" s="56">
        <f t="shared" si="57"/>
        <v>0.23757979461559811</v>
      </c>
      <c r="EC126" s="59">
        <f t="shared" si="58"/>
        <v>1.6802779270517175E-3</v>
      </c>
      <c r="ED126" s="59">
        <f t="shared" si="59"/>
        <v>1.5751715533374919E-3</v>
      </c>
      <c r="EE126" s="60">
        <f t="shared" si="60"/>
        <v>1.4541617273653047</v>
      </c>
      <c r="EF126" s="60">
        <f t="shared" si="64"/>
        <v>0.30240076396743426</v>
      </c>
    </row>
    <row r="127" spans="1:136" ht="14" customHeight="1" x14ac:dyDescent="0.2">
      <c r="A127" s="38" t="s">
        <v>314</v>
      </c>
      <c r="B127" s="39" t="s">
        <v>128</v>
      </c>
      <c r="C127" s="40"/>
      <c r="D127" s="40"/>
      <c r="E127" s="40"/>
      <c r="F127" s="40"/>
      <c r="G127" s="40"/>
      <c r="H127" s="40"/>
      <c r="I127" s="40"/>
      <c r="J127" s="78" t="s">
        <v>134</v>
      </c>
      <c r="K127" s="41" t="s">
        <v>135</v>
      </c>
      <c r="L127" s="42" t="s">
        <v>154</v>
      </c>
      <c r="M127" s="43"/>
      <c r="N127" s="43"/>
      <c r="O127" s="42" t="s">
        <v>278</v>
      </c>
      <c r="P127" s="42" t="s">
        <v>296</v>
      </c>
      <c r="Q127" s="44">
        <v>43.9</v>
      </c>
      <c r="R127" s="44">
        <v>0.06</v>
      </c>
      <c r="S127" s="44">
        <v>2.74</v>
      </c>
      <c r="T127" s="44"/>
      <c r="U127" s="44"/>
      <c r="V127" s="44">
        <v>8.73</v>
      </c>
      <c r="W127" s="44">
        <f t="shared" si="73"/>
        <v>7.8552540000000004</v>
      </c>
      <c r="X127" s="44">
        <v>0.10199999999999999</v>
      </c>
      <c r="Y127" s="44">
        <v>40.35</v>
      </c>
      <c r="Z127" s="44">
        <v>0.08</v>
      </c>
      <c r="AA127" s="44"/>
      <c r="AB127" s="45" t="s">
        <v>132</v>
      </c>
      <c r="AC127" s="44">
        <v>1.4999999999999999E-2</v>
      </c>
      <c r="AD127" s="46">
        <f t="shared" si="65"/>
        <v>0.25234947499999999</v>
      </c>
      <c r="AE127" s="46">
        <f t="shared" si="66"/>
        <v>0.29752559325</v>
      </c>
      <c r="AF127" s="44">
        <v>4.28</v>
      </c>
      <c r="AG127" s="44"/>
      <c r="AH127" s="47"/>
      <c r="AI127" s="48">
        <f t="shared" si="46"/>
        <v>0.9191343963553531</v>
      </c>
      <c r="AJ127" s="49"/>
      <c r="AK127" s="44"/>
      <c r="AL127" s="50">
        <v>1983.1</v>
      </c>
      <c r="AM127" s="50">
        <v>2035.7550000000001</v>
      </c>
      <c r="AN127" s="50">
        <v>13.314</v>
      </c>
      <c r="AO127" s="50">
        <v>73.597999999999999</v>
      </c>
      <c r="AP127" s="50"/>
      <c r="AQ127" s="50"/>
      <c r="AR127" s="50"/>
      <c r="AS127" s="50"/>
      <c r="AT127" s="50">
        <v>331.03</v>
      </c>
      <c r="AU127" s="50"/>
      <c r="AV127" s="50"/>
      <c r="AW127" s="50"/>
      <c r="AX127" s="50"/>
      <c r="AY127" s="50"/>
      <c r="AZ127" s="50"/>
      <c r="BA127" s="50"/>
      <c r="BB127" s="50"/>
      <c r="BC127" s="50"/>
      <c r="BD127" s="50"/>
      <c r="BE127" s="50"/>
      <c r="BF127" s="51"/>
      <c r="BG127" s="26"/>
      <c r="BH127" s="26"/>
      <c r="BI127" s="26"/>
      <c r="BJ127" s="26"/>
      <c r="BK127" s="26">
        <v>1.50651</v>
      </c>
      <c r="BL127" s="26">
        <v>3.0561108571428599E-2</v>
      </c>
      <c r="BM127" s="26"/>
      <c r="BN127" s="26"/>
      <c r="BO127" s="26"/>
      <c r="BP127" s="26"/>
      <c r="BQ127" s="27"/>
      <c r="BR127" s="27"/>
      <c r="BS127" s="27"/>
      <c r="BT127" s="26">
        <v>0.57974804000000002</v>
      </c>
      <c r="BU127" s="26"/>
      <c r="BV127" s="26"/>
      <c r="BW127" s="26">
        <v>8.6886422857142903E-2</v>
      </c>
      <c r="BX127" s="26">
        <v>4.6149505014285701</v>
      </c>
      <c r="BY127" s="26">
        <v>0.879364280260027</v>
      </c>
      <c r="BZ127" s="26">
        <v>0.30910841</v>
      </c>
      <c r="CA127" s="26">
        <v>0.48576051212494997</v>
      </c>
      <c r="CB127" s="26">
        <v>2.1913300223617801E-2</v>
      </c>
      <c r="CC127" s="26">
        <v>2.9724912734193101E-2</v>
      </c>
      <c r="CD127" s="26">
        <v>0.19484359857142899</v>
      </c>
      <c r="CE127" s="26">
        <v>6.3512953333333302E-2</v>
      </c>
      <c r="CF127" s="26">
        <v>8.4884778571428607E-2</v>
      </c>
      <c r="CG127" s="26">
        <v>0.20138524285714299</v>
      </c>
      <c r="CH127" s="26">
        <v>2.5322848571428601E-2</v>
      </c>
      <c r="CI127" s="26">
        <v>0.117669723333333</v>
      </c>
      <c r="CJ127" s="26">
        <v>3.3891458333333298E-2</v>
      </c>
      <c r="CK127" s="26">
        <v>7.5384451396744599E-3</v>
      </c>
      <c r="CL127" s="26">
        <v>5.07504227873041E-2</v>
      </c>
      <c r="CM127" s="26">
        <v>1.1028236286533301E-2</v>
      </c>
      <c r="CN127" s="26">
        <v>0.107515161541631</v>
      </c>
      <c r="CO127" s="26">
        <v>3.5303373729190603E-2</v>
      </c>
      <c r="CP127" s="26">
        <v>0.17788378265195401</v>
      </c>
      <c r="CQ127" s="26">
        <v>4.1917071156358503E-2</v>
      </c>
      <c r="CR127" s="26">
        <v>0.34895479024234699</v>
      </c>
      <c r="CS127" s="28">
        <v>6.2485671245644699E-2</v>
      </c>
      <c r="CT127" s="29">
        <f t="shared" si="47"/>
        <v>0.55570007185269954</v>
      </c>
      <c r="CU127" s="30">
        <f t="shared" si="48"/>
        <v>0.16696008701390236</v>
      </c>
      <c r="CV127" s="52"/>
      <c r="CW127" s="113">
        <v>5.0170000000000003</v>
      </c>
      <c r="CX127" s="50">
        <v>-71.881600000000006</v>
      </c>
      <c r="CY127" s="114">
        <v>8.8000000000000007</v>
      </c>
      <c r="CZ127" s="114"/>
      <c r="DA127" s="115"/>
      <c r="DB127" s="115">
        <v>0.10199999999999999</v>
      </c>
      <c r="DC127" s="106">
        <f t="shared" si="76"/>
        <v>2.7818181818181815E-2</v>
      </c>
      <c r="DD127" s="107">
        <f t="shared" si="77"/>
        <v>278.18181818181813</v>
      </c>
      <c r="DE127" s="50">
        <v>752.09132566209098</v>
      </c>
      <c r="DF127" s="50">
        <v>51.425047908540698</v>
      </c>
      <c r="DG127" s="50">
        <v>80.351637357071695</v>
      </c>
      <c r="DH127" s="50"/>
      <c r="DI127" s="50">
        <f>DE127+DF127+DG127</f>
        <v>883.86801092770338</v>
      </c>
      <c r="DJ127" s="44"/>
      <c r="DK127" s="53"/>
      <c r="DL127" s="53"/>
      <c r="DM127" s="54"/>
      <c r="DN127" s="55">
        <f t="shared" si="49"/>
        <v>0.73069241011984021</v>
      </c>
      <c r="DO127" s="55">
        <f t="shared" si="67"/>
        <v>7.5112669003505261E-4</v>
      </c>
      <c r="DP127" s="55">
        <f t="shared" si="50"/>
        <v>5.3746567281286788E-2</v>
      </c>
      <c r="DQ127" s="55">
        <f t="shared" si="51"/>
        <v>0</v>
      </c>
      <c r="DR127" s="55">
        <f t="shared" si="52"/>
        <v>0</v>
      </c>
      <c r="DS127" s="55">
        <f t="shared" si="53"/>
        <v>0.10932851774530272</v>
      </c>
      <c r="DT127" s="55">
        <f t="shared" si="54"/>
        <v>1.4378347899633493E-3</v>
      </c>
      <c r="DU127" s="55">
        <f t="shared" si="55"/>
        <v>1.001240694789082</v>
      </c>
      <c r="DV127" s="56">
        <f t="shared" si="56"/>
        <v>1.4265335235378032E-3</v>
      </c>
      <c r="DW127" s="55">
        <f t="shared" si="61"/>
        <v>0</v>
      </c>
      <c r="DX127" s="55">
        <f t="shared" si="62"/>
        <v>0</v>
      </c>
      <c r="DY127" s="55">
        <f t="shared" si="63"/>
        <v>2.1135021082183529E-4</v>
      </c>
      <c r="DZ127" s="58">
        <f t="shared" si="74"/>
        <v>3.3786246485473289E-3</v>
      </c>
      <c r="EA127" s="56">
        <f t="shared" si="75"/>
        <v>3.915068007763668E-3</v>
      </c>
      <c r="EB127" s="56">
        <f t="shared" si="57"/>
        <v>0.23757979461559811</v>
      </c>
      <c r="EC127" s="59">
        <f t="shared" si="58"/>
        <v>2.3160587643145294E-3</v>
      </c>
      <c r="ED127" s="59">
        <f t="shared" si="59"/>
        <v>1.3784591561567425E-3</v>
      </c>
      <c r="EE127" s="60">
        <f t="shared" si="60"/>
        <v>1.3920634466530719</v>
      </c>
      <c r="EF127" s="60" t="str">
        <f t="shared" si="64"/>
        <v/>
      </c>
    </row>
    <row r="128" spans="1:136" ht="14" customHeight="1" x14ac:dyDescent="0.2">
      <c r="A128" s="38" t="s">
        <v>315</v>
      </c>
      <c r="B128" s="39" t="s">
        <v>128</v>
      </c>
      <c r="C128" s="40"/>
      <c r="D128" s="40"/>
      <c r="E128" s="40"/>
      <c r="F128" s="40"/>
      <c r="G128" s="40"/>
      <c r="H128" s="40"/>
      <c r="I128" s="40"/>
      <c r="J128" s="78" t="s">
        <v>144</v>
      </c>
      <c r="K128" s="41" t="s">
        <v>145</v>
      </c>
      <c r="L128" s="42" t="s">
        <v>146</v>
      </c>
      <c r="M128" s="43"/>
      <c r="N128" s="43"/>
      <c r="O128" s="42" t="s">
        <v>278</v>
      </c>
      <c r="P128" s="42" t="s">
        <v>671</v>
      </c>
      <c r="Q128" s="44">
        <v>40.97</v>
      </c>
      <c r="R128" s="44">
        <v>0.08</v>
      </c>
      <c r="S128" s="44">
        <v>2.42</v>
      </c>
      <c r="T128" s="44">
        <v>2.58</v>
      </c>
      <c r="U128" s="44">
        <v>4.9526961547010497</v>
      </c>
      <c r="V128" s="44">
        <v>7.82</v>
      </c>
      <c r="W128" s="44">
        <f t="shared" si="73"/>
        <v>7.036436000000001</v>
      </c>
      <c r="X128" s="44">
        <v>0.122</v>
      </c>
      <c r="Y128" s="44">
        <v>36.04</v>
      </c>
      <c r="Z128" s="44">
        <v>3.26</v>
      </c>
      <c r="AA128" s="44"/>
      <c r="AB128" s="45" t="s">
        <v>132</v>
      </c>
      <c r="AC128" s="44">
        <v>0.01</v>
      </c>
      <c r="AD128" s="46">
        <f t="shared" si="65"/>
        <v>0.22382002499999998</v>
      </c>
      <c r="AE128" s="46">
        <f t="shared" si="66"/>
        <v>0.23974913679999998</v>
      </c>
      <c r="AF128" s="44">
        <v>9.7200000000000006</v>
      </c>
      <c r="AG128" s="44">
        <f>Q128+R128+S128+T128+U128+X128+Y128+Z128+AD128+AE128</f>
        <v>90.888265316501048</v>
      </c>
      <c r="AH128" s="47">
        <f>U128*100/AG128</f>
        <v>5.4492140844081796</v>
      </c>
      <c r="AI128" s="48">
        <f t="shared" si="46"/>
        <v>0.8796680497925311</v>
      </c>
      <c r="AJ128" s="49">
        <f>T128*100/AG128</f>
        <v>2.8386502823171309</v>
      </c>
      <c r="AK128" s="44">
        <f>Y128*100/AG128</f>
        <v>39.653083788647052</v>
      </c>
      <c r="AL128" s="50">
        <v>1758.9</v>
      </c>
      <c r="AM128" s="50">
        <v>1640.432</v>
      </c>
      <c r="AN128" s="50">
        <v>13.598000000000001</v>
      </c>
      <c r="AO128" s="50">
        <v>75.405000000000001</v>
      </c>
      <c r="AP128" s="50"/>
      <c r="AQ128" s="50"/>
      <c r="AR128" s="50"/>
      <c r="AS128" s="50"/>
      <c r="AT128" s="50">
        <v>403.96</v>
      </c>
      <c r="AU128" s="50"/>
      <c r="AV128" s="50"/>
      <c r="AW128" s="50"/>
      <c r="AX128" s="50"/>
      <c r="AY128" s="50"/>
      <c r="AZ128" s="50"/>
      <c r="BA128" s="50"/>
      <c r="BB128" s="50"/>
      <c r="BC128" s="50"/>
      <c r="BD128" s="50"/>
      <c r="BE128" s="50"/>
      <c r="BF128" s="51"/>
      <c r="BG128" s="26"/>
      <c r="BH128" s="26"/>
      <c r="BI128" s="26"/>
      <c r="BJ128" s="26"/>
      <c r="BK128" s="26">
        <v>1.47071</v>
      </c>
      <c r="BL128" s="26">
        <v>4.5952108571428597E-2</v>
      </c>
      <c r="BM128" s="26"/>
      <c r="BN128" s="26"/>
      <c r="BO128" s="26"/>
      <c r="BP128" s="26"/>
      <c r="BQ128" s="27"/>
      <c r="BR128" s="27"/>
      <c r="BS128" s="27"/>
      <c r="BT128" s="26">
        <v>0.16455803999999999</v>
      </c>
      <c r="BU128" s="26"/>
      <c r="BV128" s="26"/>
      <c r="BW128" s="26">
        <v>6.5677422857142898E-2</v>
      </c>
      <c r="BX128" s="26">
        <v>1.91855050142857</v>
      </c>
      <c r="BY128" s="26">
        <v>2.8458269043428301</v>
      </c>
      <c r="BZ128" s="26">
        <v>0.21463841</v>
      </c>
      <c r="CA128" s="26">
        <v>0.20420715317447599</v>
      </c>
      <c r="CB128" s="26">
        <v>1.6695389481718399E-2</v>
      </c>
      <c r="CC128" s="26">
        <v>1.07310061815005E-2</v>
      </c>
      <c r="CD128" s="26">
        <v>2.3709598571428601E-2</v>
      </c>
      <c r="CE128" s="26">
        <v>1.51179533333333E-2</v>
      </c>
      <c r="CF128" s="26">
        <v>0.32197577857142901</v>
      </c>
      <c r="CG128" s="26">
        <v>0.90237524285714299</v>
      </c>
      <c r="CH128" s="26">
        <v>0.13989784857142901</v>
      </c>
      <c r="CI128" s="26">
        <v>0.73577972333333297</v>
      </c>
      <c r="CJ128" s="26">
        <v>0.230093458333333</v>
      </c>
      <c r="CK128" s="26">
        <v>6.8322272033094697E-2</v>
      </c>
      <c r="CL128" s="26">
        <v>0.35696175026607002</v>
      </c>
      <c r="CM128" s="26">
        <v>6.7365998985853201E-2</v>
      </c>
      <c r="CN128" s="26">
        <v>0.494267893893518</v>
      </c>
      <c r="CO128" s="26">
        <v>0.10663802758332799</v>
      </c>
      <c r="CP128" s="26">
        <v>0.31437603507098399</v>
      </c>
      <c r="CQ128" s="26">
        <v>4.71233573593937E-2</v>
      </c>
      <c r="CR128" s="26">
        <v>0.30323860307346201</v>
      </c>
      <c r="CS128" s="28">
        <v>4.9399378135114497E-2</v>
      </c>
      <c r="CT128" s="29">
        <f t="shared" si="47"/>
        <v>0.7288244912888362</v>
      </c>
      <c r="CU128" s="30">
        <f t="shared" si="48"/>
        <v>0.80105991840094815</v>
      </c>
      <c r="CV128" s="52"/>
      <c r="CW128" s="113">
        <v>10.103</v>
      </c>
      <c r="CX128" s="50">
        <v>-56.729199999999999</v>
      </c>
      <c r="CY128" s="50"/>
      <c r="CZ128" s="50"/>
      <c r="DA128" s="115"/>
      <c r="DB128" s="115">
        <v>0.28000000000000003</v>
      </c>
      <c r="DC128" s="106">
        <f t="shared" si="76"/>
        <v>7.636363636363637E-2</v>
      </c>
      <c r="DD128" s="107">
        <f t="shared" si="77"/>
        <v>763.63636363636374</v>
      </c>
      <c r="DE128" s="50"/>
      <c r="DF128" s="50"/>
      <c r="DG128" s="50"/>
      <c r="DH128" s="50"/>
      <c r="DI128" s="50">
        <v>1560</v>
      </c>
      <c r="DJ128" s="44"/>
      <c r="DK128" s="53"/>
      <c r="DL128" s="105">
        <v>4.5</v>
      </c>
      <c r="DM128" s="54"/>
      <c r="DN128" s="55">
        <f t="shared" si="49"/>
        <v>0.68192410119840208</v>
      </c>
      <c r="DO128" s="55">
        <f t="shared" si="67"/>
        <v>1.0015022533800702E-3</v>
      </c>
      <c r="DP128" s="55">
        <f t="shared" si="50"/>
        <v>4.7469595919968618E-2</v>
      </c>
      <c r="DQ128" s="55">
        <f t="shared" si="51"/>
        <v>3.5908141962421716E-2</v>
      </c>
      <c r="DR128" s="55">
        <f t="shared" si="52"/>
        <v>6.2028882894370967E-2</v>
      </c>
      <c r="DS128" s="55">
        <f t="shared" si="53"/>
        <v>9.7932303409881724E-2</v>
      </c>
      <c r="DT128" s="55">
        <f t="shared" si="54"/>
        <v>1.7197631801522415E-3</v>
      </c>
      <c r="DU128" s="55">
        <f t="shared" si="55"/>
        <v>0.89429280397022337</v>
      </c>
      <c r="DV128" s="56">
        <f t="shared" si="56"/>
        <v>5.8131241084165473E-2</v>
      </c>
      <c r="DW128" s="55">
        <f t="shared" si="61"/>
        <v>0</v>
      </c>
      <c r="DX128" s="55">
        <f t="shared" si="62"/>
        <v>0</v>
      </c>
      <c r="DY128" s="55">
        <f t="shared" si="63"/>
        <v>1.409001405478902E-4</v>
      </c>
      <c r="DZ128" s="58">
        <f t="shared" si="74"/>
        <v>2.9966531664212073E-3</v>
      </c>
      <c r="EA128" s="56">
        <f t="shared" si="75"/>
        <v>3.1548014579906567E-3</v>
      </c>
      <c r="EB128" s="56">
        <f t="shared" si="57"/>
        <v>0.53955037468776024</v>
      </c>
      <c r="EC128" s="59">
        <f t="shared" si="58"/>
        <v>6.3578083726281223E-3</v>
      </c>
      <c r="ED128" s="59">
        <f t="shared" si="59"/>
        <v>2.4329382407985026E-3</v>
      </c>
      <c r="EE128" s="60">
        <f t="shared" si="60"/>
        <v>1.5319141112932717</v>
      </c>
      <c r="EF128" s="60">
        <f t="shared" si="64"/>
        <v>0.63338531551492161</v>
      </c>
    </row>
    <row r="129" spans="1:136" ht="14" customHeight="1" x14ac:dyDescent="0.2">
      <c r="A129" s="38" t="s">
        <v>315</v>
      </c>
      <c r="B129" s="39" t="s">
        <v>128</v>
      </c>
      <c r="C129" s="40"/>
      <c r="D129" s="40"/>
      <c r="E129" s="40"/>
      <c r="F129" s="40"/>
      <c r="G129" s="40"/>
      <c r="H129" s="40"/>
      <c r="I129" s="40"/>
      <c r="J129" s="78" t="s">
        <v>144</v>
      </c>
      <c r="K129" s="41" t="s">
        <v>145</v>
      </c>
      <c r="L129" s="42" t="s">
        <v>146</v>
      </c>
      <c r="M129" s="43"/>
      <c r="N129" s="43"/>
      <c r="O129" s="42" t="s">
        <v>278</v>
      </c>
      <c r="P129" s="42" t="s">
        <v>275</v>
      </c>
      <c r="Q129" s="44">
        <v>40.97</v>
      </c>
      <c r="R129" s="44">
        <v>0.08</v>
      </c>
      <c r="S129" s="44">
        <v>2.42</v>
      </c>
      <c r="T129" s="44"/>
      <c r="U129" s="44"/>
      <c r="V129" s="44">
        <v>7.82</v>
      </c>
      <c r="W129" s="44">
        <f t="shared" si="73"/>
        <v>7.036436000000001</v>
      </c>
      <c r="X129" s="44">
        <v>0.122</v>
      </c>
      <c r="Y129" s="44">
        <v>36.04</v>
      </c>
      <c r="Z129" s="44">
        <v>3.26</v>
      </c>
      <c r="AA129" s="44"/>
      <c r="AB129" s="45" t="s">
        <v>132</v>
      </c>
      <c r="AC129" s="44">
        <v>0.01</v>
      </c>
      <c r="AD129" s="46">
        <f t="shared" si="65"/>
        <v>0.22382002499999998</v>
      </c>
      <c r="AE129" s="46">
        <f t="shared" si="66"/>
        <v>0.23974913679999998</v>
      </c>
      <c r="AF129" s="44">
        <v>9.7200000000000006</v>
      </c>
      <c r="AG129" s="44"/>
      <c r="AH129" s="47"/>
      <c r="AI129" s="48">
        <f t="shared" si="46"/>
        <v>0.8796680497925311</v>
      </c>
      <c r="AJ129" s="49"/>
      <c r="AK129" s="44"/>
      <c r="AL129" s="50">
        <v>1758.9</v>
      </c>
      <c r="AM129" s="50">
        <v>1640.432</v>
      </c>
      <c r="AN129" s="50">
        <v>13.598000000000001</v>
      </c>
      <c r="AO129" s="50">
        <v>75.405000000000001</v>
      </c>
      <c r="AP129" s="50"/>
      <c r="AQ129" s="50"/>
      <c r="AR129" s="50"/>
      <c r="AS129" s="50"/>
      <c r="AT129" s="50">
        <v>403.96</v>
      </c>
      <c r="AU129" s="50"/>
      <c r="AV129" s="50"/>
      <c r="AW129" s="50"/>
      <c r="AX129" s="50"/>
      <c r="AY129" s="50"/>
      <c r="AZ129" s="50"/>
      <c r="BA129" s="50"/>
      <c r="BB129" s="50"/>
      <c r="BC129" s="50"/>
      <c r="BD129" s="50"/>
      <c r="BE129" s="50"/>
      <c r="BF129" s="51"/>
      <c r="BG129" s="26"/>
      <c r="BH129" s="26"/>
      <c r="BI129" s="26"/>
      <c r="BJ129" s="26"/>
      <c r="BK129" s="26">
        <v>1.47071</v>
      </c>
      <c r="BL129" s="26">
        <v>4.5952108571428597E-2</v>
      </c>
      <c r="BM129" s="26"/>
      <c r="BN129" s="26"/>
      <c r="BO129" s="26"/>
      <c r="BP129" s="26"/>
      <c r="BQ129" s="27"/>
      <c r="BR129" s="27"/>
      <c r="BS129" s="27"/>
      <c r="BT129" s="26">
        <v>0.16455803999999999</v>
      </c>
      <c r="BU129" s="26"/>
      <c r="BV129" s="26"/>
      <c r="BW129" s="26">
        <v>6.5677422857142898E-2</v>
      </c>
      <c r="BX129" s="26">
        <v>1.91855050142857</v>
      </c>
      <c r="BY129" s="26">
        <v>2.8458269043428301</v>
      </c>
      <c r="BZ129" s="26">
        <v>0.21463841</v>
      </c>
      <c r="CA129" s="26">
        <v>0.20420715317447599</v>
      </c>
      <c r="CB129" s="26">
        <v>1.6695389481718399E-2</v>
      </c>
      <c r="CC129" s="26">
        <v>1.07310061815005E-2</v>
      </c>
      <c r="CD129" s="26">
        <v>2.3709598571428601E-2</v>
      </c>
      <c r="CE129" s="26">
        <v>1.51179533333333E-2</v>
      </c>
      <c r="CF129" s="26">
        <v>0.32197577857142901</v>
      </c>
      <c r="CG129" s="26">
        <v>0.90237524285714299</v>
      </c>
      <c r="CH129" s="26">
        <v>0.13989784857142901</v>
      </c>
      <c r="CI129" s="26">
        <v>0.73577972333333297</v>
      </c>
      <c r="CJ129" s="26">
        <v>0.230093458333333</v>
      </c>
      <c r="CK129" s="26">
        <v>6.8322272033094697E-2</v>
      </c>
      <c r="CL129" s="26">
        <v>0.35696175026607002</v>
      </c>
      <c r="CM129" s="26">
        <v>6.7365998985853201E-2</v>
      </c>
      <c r="CN129" s="26">
        <v>0.494267893893518</v>
      </c>
      <c r="CO129" s="26">
        <v>0.10663802758332799</v>
      </c>
      <c r="CP129" s="26">
        <v>0.31437603507098399</v>
      </c>
      <c r="CQ129" s="26">
        <v>4.71233573593937E-2</v>
      </c>
      <c r="CR129" s="26">
        <v>0.30323860307346201</v>
      </c>
      <c r="CS129" s="28">
        <v>4.9399378135114497E-2</v>
      </c>
      <c r="CT129" s="29">
        <f t="shared" si="47"/>
        <v>0.7288244912888362</v>
      </c>
      <c r="CU129" s="30">
        <f t="shared" si="48"/>
        <v>0.80105991840094815</v>
      </c>
      <c r="CV129" s="52"/>
      <c r="CW129" s="113">
        <v>10.103</v>
      </c>
      <c r="CX129" s="50">
        <v>-56.729199999999999</v>
      </c>
      <c r="CY129" s="50"/>
      <c r="CZ129" s="50"/>
      <c r="DA129" s="115"/>
      <c r="DB129" s="115">
        <v>0.29199999999999998</v>
      </c>
      <c r="DC129" s="106">
        <f t="shared" si="76"/>
        <v>7.963636363636363E-2</v>
      </c>
      <c r="DD129" s="107">
        <f t="shared" si="77"/>
        <v>796.36363636363626</v>
      </c>
      <c r="DE129" s="50">
        <v>1222.5033037851799</v>
      </c>
      <c r="DF129" s="50">
        <v>41.932831000563503</v>
      </c>
      <c r="DG129" s="50">
        <v>116.12168584768401</v>
      </c>
      <c r="DH129" s="50"/>
      <c r="DI129" s="50">
        <f>DE129+DF129+DG129</f>
        <v>1380.5578206334274</v>
      </c>
      <c r="DJ129" s="44"/>
      <c r="DK129" s="53"/>
      <c r="DL129" s="105">
        <v>4.5</v>
      </c>
      <c r="DM129" s="54"/>
      <c r="DN129" s="55">
        <f t="shared" si="49"/>
        <v>0.68192410119840208</v>
      </c>
      <c r="DO129" s="55">
        <f t="shared" si="67"/>
        <v>1.0015022533800702E-3</v>
      </c>
      <c r="DP129" s="55">
        <f t="shared" si="50"/>
        <v>4.7469595919968618E-2</v>
      </c>
      <c r="DQ129" s="55">
        <f t="shared" si="51"/>
        <v>0</v>
      </c>
      <c r="DR129" s="55">
        <f t="shared" si="52"/>
        <v>0</v>
      </c>
      <c r="DS129" s="55">
        <f t="shared" si="53"/>
        <v>9.7932303409881724E-2</v>
      </c>
      <c r="DT129" s="55">
        <f t="shared" si="54"/>
        <v>1.7197631801522415E-3</v>
      </c>
      <c r="DU129" s="55">
        <f t="shared" si="55"/>
        <v>0.89429280397022337</v>
      </c>
      <c r="DV129" s="56">
        <f t="shared" si="56"/>
        <v>5.8131241084165473E-2</v>
      </c>
      <c r="DW129" s="55">
        <f t="shared" si="61"/>
        <v>0</v>
      </c>
      <c r="DX129" s="55">
        <f t="shared" si="62"/>
        <v>0</v>
      </c>
      <c r="DY129" s="55">
        <f t="shared" si="63"/>
        <v>1.409001405478902E-4</v>
      </c>
      <c r="DZ129" s="58">
        <f t="shared" si="74"/>
        <v>2.9966531664212073E-3</v>
      </c>
      <c r="EA129" s="56">
        <f t="shared" si="75"/>
        <v>3.1548014579906567E-3</v>
      </c>
      <c r="EB129" s="56">
        <f t="shared" si="57"/>
        <v>0.53955037468776024</v>
      </c>
      <c r="EC129" s="59">
        <f t="shared" si="58"/>
        <v>6.6302858743121831E-3</v>
      </c>
      <c r="ED129" s="59">
        <f t="shared" si="59"/>
        <v>2.1530845611875031E-3</v>
      </c>
      <c r="EE129" s="60">
        <f t="shared" si="60"/>
        <v>1.4679907093225777</v>
      </c>
      <c r="EF129" s="60" t="str">
        <f t="shared" si="64"/>
        <v/>
      </c>
    </row>
    <row r="130" spans="1:136" ht="14" customHeight="1" x14ac:dyDescent="0.2">
      <c r="A130" s="38" t="s">
        <v>316</v>
      </c>
      <c r="B130" s="39" t="s">
        <v>128</v>
      </c>
      <c r="C130" s="40"/>
      <c r="D130" s="40"/>
      <c r="E130" s="40"/>
      <c r="F130" s="40"/>
      <c r="G130" s="40"/>
      <c r="H130" s="40"/>
      <c r="I130" s="40"/>
      <c r="J130" s="78" t="s">
        <v>134</v>
      </c>
      <c r="K130" s="41" t="s">
        <v>135</v>
      </c>
      <c r="L130" s="42" t="s">
        <v>317</v>
      </c>
      <c r="M130" s="43"/>
      <c r="N130" s="43"/>
      <c r="O130" s="43"/>
      <c r="P130" s="42" t="s">
        <v>318</v>
      </c>
      <c r="Q130" s="44">
        <v>43.8247364272667</v>
      </c>
      <c r="R130" s="44">
        <v>6.8627362979883103E-2</v>
      </c>
      <c r="S130" s="44">
        <v>2.64688512662714</v>
      </c>
      <c r="T130" s="44"/>
      <c r="U130" s="44"/>
      <c r="V130" s="44"/>
      <c r="W130" s="44">
        <v>7.49628092584949</v>
      </c>
      <c r="X130" s="44">
        <v>0.124745535882923</v>
      </c>
      <c r="Y130" s="44">
        <v>40.198772873770103</v>
      </c>
      <c r="Z130" s="44">
        <v>7.15406502072089E-2</v>
      </c>
      <c r="AA130" s="44">
        <v>6.1348846954461097E-3</v>
      </c>
      <c r="AB130" s="44">
        <v>2.95767257374389E-4</v>
      </c>
      <c r="AC130" s="44">
        <v>1.11839787147928E-2</v>
      </c>
      <c r="AD130" s="46">
        <f t="shared" si="65"/>
        <v>0</v>
      </c>
      <c r="AE130" s="46">
        <f t="shared" si="66"/>
        <v>0</v>
      </c>
      <c r="AF130" s="44">
        <v>4.8799999999999804</v>
      </c>
      <c r="AG130" s="53"/>
      <c r="AH130" s="109"/>
      <c r="AI130" s="48">
        <f t="shared" ref="AI130:AI193" si="78">Y130/Q130</f>
        <v>0.9172621708857418</v>
      </c>
      <c r="AJ130" s="52"/>
      <c r="AK130" s="53"/>
      <c r="AL130" s="53"/>
      <c r="AM130" s="53"/>
      <c r="AN130" s="53"/>
      <c r="AO130" s="53"/>
      <c r="AP130" s="53"/>
      <c r="AQ130" s="53"/>
      <c r="AR130" s="53"/>
      <c r="AS130" s="53"/>
      <c r="AT130" s="53"/>
      <c r="AU130" s="53"/>
      <c r="AV130" s="53"/>
      <c r="AW130" s="53"/>
      <c r="AX130" s="53"/>
      <c r="AY130" s="53"/>
      <c r="AZ130" s="53"/>
      <c r="BA130" s="53"/>
      <c r="BB130" s="53"/>
      <c r="BC130" s="53"/>
      <c r="BD130" s="53"/>
      <c r="BE130" s="53"/>
      <c r="BF130" s="109"/>
      <c r="BG130" s="27"/>
      <c r="BH130" s="27"/>
      <c r="BI130" s="27"/>
      <c r="BJ130" s="27"/>
      <c r="BK130" s="27"/>
      <c r="BL130" s="27"/>
      <c r="BM130" s="27"/>
      <c r="BN130" s="27"/>
      <c r="BO130" s="27"/>
      <c r="BP130" s="27"/>
      <c r="BQ130" s="27"/>
      <c r="BR130" s="27"/>
      <c r="BS130" s="27"/>
      <c r="BT130" s="27"/>
      <c r="BU130" s="27"/>
      <c r="BV130" s="27"/>
      <c r="BW130" s="27"/>
      <c r="BX130" s="27"/>
      <c r="BY130" s="27"/>
      <c r="BZ130" s="27"/>
      <c r="CA130" s="27"/>
      <c r="CB130" s="27"/>
      <c r="CC130" s="27"/>
      <c r="CD130" s="27"/>
      <c r="CE130" s="27"/>
      <c r="CF130" s="27"/>
      <c r="CG130" s="27"/>
      <c r="CH130" s="27"/>
      <c r="CI130" s="27"/>
      <c r="CJ130" s="27"/>
      <c r="CK130" s="27"/>
      <c r="CL130" s="27"/>
      <c r="CM130" s="27"/>
      <c r="CN130" s="27"/>
      <c r="CO130" s="27"/>
      <c r="CP130" s="27"/>
      <c r="CQ130" s="27"/>
      <c r="CR130" s="26"/>
      <c r="CS130" s="28"/>
      <c r="CT130" s="29"/>
      <c r="CU130" s="30"/>
      <c r="CV130" s="52"/>
      <c r="CW130" s="53"/>
      <c r="CX130" s="53"/>
      <c r="CY130" s="53"/>
      <c r="CZ130" s="53"/>
      <c r="DA130" s="53"/>
      <c r="DB130" s="53"/>
      <c r="DC130" s="53"/>
      <c r="DD130" s="53"/>
      <c r="DE130" s="53"/>
      <c r="DF130" s="53"/>
      <c r="DG130" s="53"/>
      <c r="DH130" s="53"/>
      <c r="DI130" s="53"/>
      <c r="DJ130" s="53"/>
      <c r="DK130" s="117"/>
      <c r="DL130" s="105">
        <v>1</v>
      </c>
      <c r="DM130" s="54"/>
      <c r="DN130" s="55">
        <f t="shared" ref="DN130:DN193" si="79">Q130/60.08</f>
        <v>0.72943968753772803</v>
      </c>
      <c r="DO130" s="55">
        <f t="shared" si="67"/>
        <v>8.5913073334856172E-4</v>
      </c>
      <c r="DP130" s="55">
        <f t="shared" ref="DP130:DP193" si="80">2*S130/101.96</f>
        <v>5.1920069176679878E-2</v>
      </c>
      <c r="DQ130" s="55">
        <f t="shared" ref="DQ130:DQ193" si="81">T130/71.85</f>
        <v>0</v>
      </c>
      <c r="DR130" s="55">
        <f t="shared" ref="DR130:DR193" si="82">2*U130/159.69</f>
        <v>0</v>
      </c>
      <c r="DS130" s="55">
        <f t="shared" ref="DS130:DS193" si="83">W130/71.85</f>
        <v>0.10433237196728588</v>
      </c>
      <c r="DT130" s="55">
        <f t="shared" ref="DT130:DT193" si="84">X130/70.94</f>
        <v>1.7584654057361574E-3</v>
      </c>
      <c r="DU130" s="55">
        <f t="shared" ref="DU130:DU193" si="85">Y130/40.3</f>
        <v>0.99748816063945678</v>
      </c>
      <c r="DV130" s="56">
        <f t="shared" ref="DV130:DV193" si="86">Z130/56.08</f>
        <v>1.2756891977034398E-3</v>
      </c>
      <c r="DW130" s="55">
        <f t="shared" si="61"/>
        <v>1.9796687890382404E-4</v>
      </c>
      <c r="DX130" s="55">
        <f t="shared" si="62"/>
        <v>6.2795596045517831E-6</v>
      </c>
      <c r="DY130" s="55">
        <f t="shared" si="63"/>
        <v>1.5758241727989179E-4</v>
      </c>
      <c r="DZ130" s="58">
        <f t="shared" si="74"/>
        <v>0</v>
      </c>
      <c r="EA130" s="56">
        <f t="shared" si="75"/>
        <v>0</v>
      </c>
      <c r="EB130" s="56">
        <f t="shared" ref="EB130:EB193" si="87">AF130/18.015</f>
        <v>0.27088537330002666</v>
      </c>
      <c r="EC130" s="59">
        <f t="shared" ref="EC130:EC193" si="88">DD130/12.011/10000</f>
        <v>0</v>
      </c>
      <c r="ED130" s="59">
        <f t="shared" ref="ED130:ED193" si="89">DI130/32.06/2/10000</f>
        <v>0</v>
      </c>
      <c r="EE130" s="60">
        <f t="shared" ref="EE130:EE193" si="90">DN130+DP130*3/4+DQ130/2+DR130*3/4+DU130/2+DV130/2+EC130+EB130/2-ED130</f>
        <v>1.4032043509888315</v>
      </c>
      <c r="EF130" s="60" t="str">
        <f t="shared" si="64"/>
        <v/>
      </c>
    </row>
    <row r="131" spans="1:136" ht="14" customHeight="1" x14ac:dyDescent="0.2">
      <c r="A131" s="38" t="s">
        <v>319</v>
      </c>
      <c r="B131" s="39" t="s">
        <v>128</v>
      </c>
      <c r="C131" s="40"/>
      <c r="D131" s="40"/>
      <c r="E131" s="40"/>
      <c r="F131" s="40"/>
      <c r="G131" s="40"/>
      <c r="H131" s="40"/>
      <c r="I131" s="40"/>
      <c r="J131" s="78" t="s">
        <v>134</v>
      </c>
      <c r="K131" s="41" t="s">
        <v>135</v>
      </c>
      <c r="L131" s="42" t="s">
        <v>317</v>
      </c>
      <c r="M131" s="43"/>
      <c r="N131" s="43"/>
      <c r="O131" s="43"/>
      <c r="P131" s="42" t="s">
        <v>318</v>
      </c>
      <c r="Q131" s="44">
        <v>44.77</v>
      </c>
      <c r="R131" s="44">
        <v>6.26552693591301E-2</v>
      </c>
      <c r="S131" s="44">
        <v>2.4890782433780001</v>
      </c>
      <c r="T131" s="44"/>
      <c r="U131" s="44"/>
      <c r="V131" s="44"/>
      <c r="W131" s="44">
        <v>8.6486188333763199</v>
      </c>
      <c r="X131" s="44">
        <v>9.9999168632269597E-2</v>
      </c>
      <c r="Y131" s="44">
        <v>39.159999999999997</v>
      </c>
      <c r="Z131" s="44">
        <v>2.4679998913888598E-2</v>
      </c>
      <c r="AA131" s="44">
        <v>1.5869691402593301E-2</v>
      </c>
      <c r="AB131" s="44">
        <v>3.1722958997564298E-3</v>
      </c>
      <c r="AC131" s="44">
        <v>2.72978200411782E-2</v>
      </c>
      <c r="AD131" s="46">
        <f t="shared" si="65"/>
        <v>0</v>
      </c>
      <c r="AE131" s="46">
        <f t="shared" si="66"/>
        <v>0</v>
      </c>
      <c r="AF131" s="44">
        <v>4.0558384337151896</v>
      </c>
      <c r="AG131" s="53"/>
      <c r="AH131" s="109"/>
      <c r="AI131" s="48">
        <f t="shared" si="78"/>
        <v>0.8746928746928746</v>
      </c>
      <c r="AJ131" s="52"/>
      <c r="AK131" s="53"/>
      <c r="AL131" s="53"/>
      <c r="AM131" s="53"/>
      <c r="AN131" s="53"/>
      <c r="AO131" s="53"/>
      <c r="AP131" s="53"/>
      <c r="AQ131" s="53"/>
      <c r="AR131" s="53"/>
      <c r="AS131" s="53"/>
      <c r="AT131" s="53"/>
      <c r="AU131" s="53"/>
      <c r="AV131" s="53"/>
      <c r="AW131" s="53"/>
      <c r="AX131" s="53"/>
      <c r="AY131" s="53"/>
      <c r="AZ131" s="53"/>
      <c r="BA131" s="53"/>
      <c r="BB131" s="53"/>
      <c r="BC131" s="53"/>
      <c r="BD131" s="53"/>
      <c r="BE131" s="53"/>
      <c r="BF131" s="109"/>
      <c r="BG131" s="27"/>
      <c r="BH131" s="27"/>
      <c r="BI131" s="27"/>
      <c r="BJ131" s="27"/>
      <c r="BK131" s="27"/>
      <c r="BL131" s="27"/>
      <c r="BM131" s="27"/>
      <c r="BN131" s="27"/>
      <c r="BO131" s="27"/>
      <c r="BP131" s="27"/>
      <c r="BQ131" s="27"/>
      <c r="BR131" s="27"/>
      <c r="BS131" s="27"/>
      <c r="BT131" s="27"/>
      <c r="BU131" s="27"/>
      <c r="BV131" s="27"/>
      <c r="BW131" s="27"/>
      <c r="BX131" s="27"/>
      <c r="BY131" s="27"/>
      <c r="BZ131" s="27"/>
      <c r="CA131" s="27"/>
      <c r="CB131" s="27"/>
      <c r="CC131" s="27"/>
      <c r="CD131" s="27"/>
      <c r="CE131" s="27"/>
      <c r="CF131" s="27"/>
      <c r="CG131" s="27"/>
      <c r="CH131" s="27"/>
      <c r="CI131" s="27"/>
      <c r="CJ131" s="27"/>
      <c r="CK131" s="27"/>
      <c r="CL131" s="27"/>
      <c r="CM131" s="27"/>
      <c r="CN131" s="27"/>
      <c r="CO131" s="27"/>
      <c r="CP131" s="27"/>
      <c r="CQ131" s="27"/>
      <c r="CR131" s="26"/>
      <c r="CS131" s="28"/>
      <c r="CT131" s="29"/>
      <c r="CU131" s="30"/>
      <c r="CV131" s="52"/>
      <c r="CW131" s="53"/>
      <c r="CX131" s="53"/>
      <c r="CY131" s="53"/>
      <c r="CZ131" s="53"/>
      <c r="DA131" s="53"/>
      <c r="DB131" s="53"/>
      <c r="DC131" s="53"/>
      <c r="DD131" s="53"/>
      <c r="DE131" s="53"/>
      <c r="DF131" s="53"/>
      <c r="DG131" s="53"/>
      <c r="DH131" s="53"/>
      <c r="DI131" s="53"/>
      <c r="DJ131" s="53"/>
      <c r="DK131" s="117"/>
      <c r="DL131" s="105">
        <v>1.5</v>
      </c>
      <c r="DM131" s="54"/>
      <c r="DN131" s="55">
        <f t="shared" si="79"/>
        <v>0.74517310252996016</v>
      </c>
      <c r="DO131" s="55">
        <f t="shared" si="67"/>
        <v>7.843674181163007E-4</v>
      </c>
      <c r="DP131" s="55">
        <f t="shared" si="80"/>
        <v>4.8824602655511973E-2</v>
      </c>
      <c r="DQ131" s="55">
        <f t="shared" si="81"/>
        <v>0</v>
      </c>
      <c r="DR131" s="55">
        <f t="shared" si="82"/>
        <v>0</v>
      </c>
      <c r="DS131" s="55">
        <f t="shared" si="83"/>
        <v>0.12037047784796549</v>
      </c>
      <c r="DT131" s="55">
        <f t="shared" si="84"/>
        <v>1.4096302316361658E-3</v>
      </c>
      <c r="DU131" s="55">
        <f t="shared" si="85"/>
        <v>0.97171215880893302</v>
      </c>
      <c r="DV131" s="56">
        <f t="shared" si="86"/>
        <v>4.4008557264423325E-4</v>
      </c>
      <c r="DW131" s="55">
        <f t="shared" ref="DW131:DW194" si="91">IF(ISNUMBER(AA131)=FALSE,0,AA131/61.9789*2)</f>
        <v>5.1209980824420249E-4</v>
      </c>
      <c r="DX131" s="55">
        <f t="shared" ref="DX131:DX194" si="92">IF(ISNUMBER(AB131)=FALSE,0,AB131/94.2*2)</f>
        <v>6.7352354559584493E-5</v>
      </c>
      <c r="DY131" s="55">
        <f t="shared" ref="DY131:DY194" si="93">IF(ISNUMBER(AC131)=FALSE,0,AC131/141.9445*2)</f>
        <v>3.8462666804530218E-4</v>
      </c>
      <c r="DZ131" s="58">
        <f t="shared" si="74"/>
        <v>0</v>
      </c>
      <c r="EA131" s="56">
        <f t="shared" si="75"/>
        <v>0</v>
      </c>
      <c r="EB131" s="56">
        <f t="shared" si="87"/>
        <v>0.22513674347572521</v>
      </c>
      <c r="EC131" s="59">
        <f t="shared" si="88"/>
        <v>0</v>
      </c>
      <c r="ED131" s="59">
        <f t="shared" si="89"/>
        <v>0</v>
      </c>
      <c r="EE131" s="60">
        <f t="shared" si="90"/>
        <v>1.3804360484502456</v>
      </c>
      <c r="EF131" s="60" t="str">
        <f t="shared" ref="EF131:EF194" si="94">IF(DR131=0,"",DR131/DS131)</f>
        <v/>
      </c>
    </row>
    <row r="132" spans="1:136" ht="14" customHeight="1" x14ac:dyDescent="0.2">
      <c r="A132" s="38" t="s">
        <v>320</v>
      </c>
      <c r="B132" s="39" t="s">
        <v>128</v>
      </c>
      <c r="C132" s="40"/>
      <c r="D132" s="40"/>
      <c r="E132" s="40"/>
      <c r="F132" s="40"/>
      <c r="G132" s="40"/>
      <c r="H132" s="40"/>
      <c r="I132" s="40"/>
      <c r="J132" s="78" t="s">
        <v>169</v>
      </c>
      <c r="K132" s="41" t="s">
        <v>170</v>
      </c>
      <c r="L132" s="42" t="s">
        <v>186</v>
      </c>
      <c r="M132" s="43"/>
      <c r="N132" s="43"/>
      <c r="O132" s="43"/>
      <c r="P132" s="42" t="s">
        <v>318</v>
      </c>
      <c r="Q132" s="44">
        <v>42.1032326084974</v>
      </c>
      <c r="R132" s="44">
        <v>4.0851364428796402E-2</v>
      </c>
      <c r="S132" s="44">
        <v>2.6512489755180799</v>
      </c>
      <c r="T132" s="44"/>
      <c r="U132" s="44"/>
      <c r="V132" s="44"/>
      <c r="W132" s="44">
        <v>7.1428970585538201</v>
      </c>
      <c r="X132" s="44">
        <v>0.120804521161264</v>
      </c>
      <c r="Y132" s="44">
        <v>36.390483626559003</v>
      </c>
      <c r="Z132" s="44">
        <v>0.63693623042245096</v>
      </c>
      <c r="AA132" s="44">
        <v>1.4518518786010799E-2</v>
      </c>
      <c r="AB132" s="44">
        <v>6.01623294419373E-3</v>
      </c>
      <c r="AC132" s="44">
        <v>8.5670141011941394E-3</v>
      </c>
      <c r="AD132" s="46">
        <f t="shared" si="65"/>
        <v>0</v>
      </c>
      <c r="AE132" s="46">
        <f t="shared" si="66"/>
        <v>0</v>
      </c>
      <c r="AF132" s="44">
        <v>10.33</v>
      </c>
      <c r="AG132" s="53"/>
      <c r="AH132" s="109"/>
      <c r="AI132" s="48">
        <f t="shared" si="78"/>
        <v>0.86431566822768302</v>
      </c>
      <c r="AJ132" s="52"/>
      <c r="AK132" s="53"/>
      <c r="AL132" s="53"/>
      <c r="AM132" s="53"/>
      <c r="AN132" s="53"/>
      <c r="AO132" s="53"/>
      <c r="AP132" s="53"/>
      <c r="AQ132" s="53"/>
      <c r="AR132" s="53"/>
      <c r="AS132" s="53"/>
      <c r="AT132" s="53"/>
      <c r="AU132" s="53"/>
      <c r="AV132" s="53"/>
      <c r="AW132" s="53"/>
      <c r="AX132" s="53"/>
      <c r="AY132" s="53"/>
      <c r="AZ132" s="53"/>
      <c r="BA132" s="53"/>
      <c r="BB132" s="53"/>
      <c r="BC132" s="53"/>
      <c r="BD132" s="53"/>
      <c r="BE132" s="53"/>
      <c r="BF132" s="109"/>
      <c r="BG132" s="27"/>
      <c r="BH132" s="27"/>
      <c r="BI132" s="27"/>
      <c r="BJ132" s="27"/>
      <c r="BK132" s="27"/>
      <c r="BL132" s="27"/>
      <c r="BM132" s="27"/>
      <c r="BN132" s="27"/>
      <c r="BO132" s="27"/>
      <c r="BP132" s="27"/>
      <c r="BQ132" s="27"/>
      <c r="BR132" s="27"/>
      <c r="BS132" s="27"/>
      <c r="BT132" s="27"/>
      <c r="BU132" s="27"/>
      <c r="BV132" s="27"/>
      <c r="BW132" s="27"/>
      <c r="BX132" s="27"/>
      <c r="BY132" s="27"/>
      <c r="BZ132" s="27"/>
      <c r="CA132" s="27"/>
      <c r="CB132" s="27"/>
      <c r="CC132" s="27"/>
      <c r="CD132" s="27"/>
      <c r="CE132" s="27"/>
      <c r="CF132" s="27"/>
      <c r="CG132" s="27"/>
      <c r="CH132" s="27"/>
      <c r="CI132" s="27"/>
      <c r="CJ132" s="27"/>
      <c r="CK132" s="27"/>
      <c r="CL132" s="27"/>
      <c r="CM132" s="27"/>
      <c r="CN132" s="27"/>
      <c r="CO132" s="27"/>
      <c r="CP132" s="27"/>
      <c r="CQ132" s="27"/>
      <c r="CR132" s="27"/>
      <c r="CS132" s="110"/>
      <c r="CT132" s="29"/>
      <c r="CU132" s="30"/>
      <c r="CV132" s="52"/>
      <c r="CW132" s="53"/>
      <c r="CX132" s="53"/>
      <c r="CY132" s="53"/>
      <c r="CZ132" s="53"/>
      <c r="DA132" s="53"/>
      <c r="DB132" s="53"/>
      <c r="DC132" s="53"/>
      <c r="DD132" s="53"/>
      <c r="DE132" s="53"/>
      <c r="DF132" s="53"/>
      <c r="DG132" s="53"/>
      <c r="DH132" s="53"/>
      <c r="DI132" s="53"/>
      <c r="DJ132" s="53"/>
      <c r="DK132" s="117"/>
      <c r="DL132" s="105">
        <v>2</v>
      </c>
      <c r="DM132" s="54"/>
      <c r="DN132" s="55">
        <f t="shared" si="79"/>
        <v>0.70078616192572241</v>
      </c>
      <c r="DO132" s="55">
        <f t="shared" si="67"/>
        <v>5.1140916911362544E-4</v>
      </c>
      <c r="DP132" s="55">
        <f t="shared" si="80"/>
        <v>5.2005668409534724E-2</v>
      </c>
      <c r="DQ132" s="55">
        <f t="shared" si="81"/>
        <v>0</v>
      </c>
      <c r="DR132" s="55">
        <f t="shared" si="82"/>
        <v>0</v>
      </c>
      <c r="DS132" s="55">
        <f t="shared" si="83"/>
        <v>9.941401612461824E-2</v>
      </c>
      <c r="DT132" s="55">
        <f t="shared" si="84"/>
        <v>1.7029112089267551E-3</v>
      </c>
      <c r="DU132" s="55">
        <f t="shared" si="85"/>
        <v>0.90298966815282888</v>
      </c>
      <c r="DV132" s="56">
        <f t="shared" si="86"/>
        <v>1.1357636063167814E-2</v>
      </c>
      <c r="DW132" s="55">
        <f t="shared" si="91"/>
        <v>4.6849875638356919E-4</v>
      </c>
      <c r="DX132" s="55">
        <f t="shared" si="92"/>
        <v>1.2773318352852931E-4</v>
      </c>
      <c r="DY132" s="55">
        <f t="shared" si="93"/>
        <v>1.2070934909340114E-4</v>
      </c>
      <c r="DZ132" s="58">
        <f t="shared" si="74"/>
        <v>0</v>
      </c>
      <c r="EA132" s="56">
        <f t="shared" si="75"/>
        <v>0</v>
      </c>
      <c r="EB132" s="56">
        <f t="shared" si="87"/>
        <v>0.57341104635026363</v>
      </c>
      <c r="EC132" s="59">
        <f t="shared" si="88"/>
        <v>0</v>
      </c>
      <c r="ED132" s="59">
        <f t="shared" si="89"/>
        <v>0</v>
      </c>
      <c r="EE132" s="60">
        <f t="shared" si="90"/>
        <v>1.4836695885160036</v>
      </c>
      <c r="EF132" s="60" t="str">
        <f t="shared" si="94"/>
        <v/>
      </c>
    </row>
    <row r="133" spans="1:136" ht="14" customHeight="1" x14ac:dyDescent="0.2">
      <c r="A133" s="38" t="s">
        <v>321</v>
      </c>
      <c r="B133" s="39" t="s">
        <v>128</v>
      </c>
      <c r="C133" s="40"/>
      <c r="D133" s="40"/>
      <c r="E133" s="40"/>
      <c r="F133" s="40"/>
      <c r="G133" s="40"/>
      <c r="H133" s="40"/>
      <c r="I133" s="40"/>
      <c r="J133" s="78" t="s">
        <v>169</v>
      </c>
      <c r="K133" s="41" t="s">
        <v>170</v>
      </c>
      <c r="L133" s="42" t="s">
        <v>171</v>
      </c>
      <c r="M133" s="43"/>
      <c r="N133" s="43"/>
      <c r="O133" s="43"/>
      <c r="P133" s="42" t="s">
        <v>318</v>
      </c>
      <c r="Q133" s="44">
        <v>38.913108098128298</v>
      </c>
      <c r="R133" s="44">
        <v>0.21231424218175499</v>
      </c>
      <c r="S133" s="44">
        <v>1.82468249846346</v>
      </c>
      <c r="T133" s="44"/>
      <c r="U133" s="44"/>
      <c r="V133" s="44"/>
      <c r="W133" s="44">
        <v>10.182642046712401</v>
      </c>
      <c r="X133" s="44">
        <v>0.13179077497855601</v>
      </c>
      <c r="Y133" s="44">
        <v>40.612838153835902</v>
      </c>
      <c r="Z133" s="44">
        <v>1.7163632403854101E-2</v>
      </c>
      <c r="AA133" s="44">
        <v>1.0119056880173999E-2</v>
      </c>
      <c r="AB133" s="44">
        <v>3.1208789797114102E-3</v>
      </c>
      <c r="AC133" s="44">
        <v>3.6102715481046198E-3</v>
      </c>
      <c r="AD133" s="46">
        <f t="shared" si="65"/>
        <v>0</v>
      </c>
      <c r="AE133" s="46">
        <f t="shared" si="66"/>
        <v>0</v>
      </c>
      <c r="AF133" s="44">
        <v>6.9300000000000104</v>
      </c>
      <c r="AG133" s="53"/>
      <c r="AH133" s="109"/>
      <c r="AI133" s="48">
        <f t="shared" si="78"/>
        <v>1.0436801411858787</v>
      </c>
      <c r="AJ133" s="52"/>
      <c r="AK133" s="53"/>
      <c r="AL133" s="53"/>
      <c r="AM133" s="53"/>
      <c r="AN133" s="53"/>
      <c r="AO133" s="53"/>
      <c r="AP133" s="53"/>
      <c r="AQ133" s="53"/>
      <c r="AR133" s="53"/>
      <c r="AS133" s="53"/>
      <c r="AT133" s="53"/>
      <c r="AU133" s="53"/>
      <c r="AV133" s="53"/>
      <c r="AW133" s="53"/>
      <c r="AX133" s="53"/>
      <c r="AY133" s="53"/>
      <c r="AZ133" s="53"/>
      <c r="BA133" s="53"/>
      <c r="BB133" s="53"/>
      <c r="BC133" s="53"/>
      <c r="BD133" s="53"/>
      <c r="BE133" s="53"/>
      <c r="BF133" s="109"/>
      <c r="BG133" s="27"/>
      <c r="BH133" s="27"/>
      <c r="BI133" s="27"/>
      <c r="BJ133" s="27"/>
      <c r="BK133" s="27"/>
      <c r="BL133" s="27"/>
      <c r="BM133" s="27"/>
      <c r="BN133" s="27"/>
      <c r="BO133" s="27"/>
      <c r="BP133" s="27"/>
      <c r="BQ133" s="27"/>
      <c r="BR133" s="27"/>
      <c r="BS133" s="27"/>
      <c r="BT133" s="27"/>
      <c r="BU133" s="27"/>
      <c r="BV133" s="27"/>
      <c r="BW133" s="27"/>
      <c r="BX133" s="27"/>
      <c r="BY133" s="27"/>
      <c r="BZ133" s="27"/>
      <c r="CA133" s="27"/>
      <c r="CB133" s="27"/>
      <c r="CC133" s="27"/>
      <c r="CD133" s="27"/>
      <c r="CE133" s="27"/>
      <c r="CF133" s="27"/>
      <c r="CG133" s="27"/>
      <c r="CH133" s="27"/>
      <c r="CI133" s="27"/>
      <c r="CJ133" s="27"/>
      <c r="CK133" s="27"/>
      <c r="CL133" s="27"/>
      <c r="CM133" s="27"/>
      <c r="CN133" s="27"/>
      <c r="CO133" s="27"/>
      <c r="CP133" s="27"/>
      <c r="CQ133" s="27"/>
      <c r="CR133" s="26"/>
      <c r="CS133" s="28"/>
      <c r="CT133" s="29"/>
      <c r="CU133" s="30"/>
      <c r="CV133" s="52"/>
      <c r="CW133" s="53"/>
      <c r="CX133" s="53"/>
      <c r="CY133" s="53"/>
      <c r="CZ133" s="53"/>
      <c r="DA133" s="53"/>
      <c r="DB133" s="53"/>
      <c r="DC133" s="53"/>
      <c r="DD133" s="53"/>
      <c r="DE133" s="53"/>
      <c r="DF133" s="53"/>
      <c r="DG133" s="53"/>
      <c r="DH133" s="53"/>
      <c r="DI133" s="53"/>
      <c r="DJ133" s="53"/>
      <c r="DK133" s="117"/>
      <c r="DL133" s="105">
        <v>6</v>
      </c>
      <c r="DM133" s="54"/>
      <c r="DN133" s="55">
        <f t="shared" si="79"/>
        <v>0.64768821734567739</v>
      </c>
      <c r="DO133" s="55">
        <f t="shared" si="67"/>
        <v>2.6579148996213695E-3</v>
      </c>
      <c r="DP133" s="55">
        <f t="shared" si="80"/>
        <v>3.5792124332355041E-2</v>
      </c>
      <c r="DQ133" s="55">
        <f t="shared" si="81"/>
        <v>0</v>
      </c>
      <c r="DR133" s="55">
        <f t="shared" si="82"/>
        <v>0</v>
      </c>
      <c r="DS133" s="55">
        <f t="shared" si="83"/>
        <v>0.14172083572320671</v>
      </c>
      <c r="DT133" s="55">
        <f t="shared" si="84"/>
        <v>1.8577780515725403E-3</v>
      </c>
      <c r="DU133" s="55">
        <f t="shared" si="85"/>
        <v>1.0077627333458041</v>
      </c>
      <c r="DV133" s="56">
        <f t="shared" si="86"/>
        <v>3.0605621262222009E-4</v>
      </c>
      <c r="DW133" s="55">
        <f t="shared" si="91"/>
        <v>3.2653231600347858E-4</v>
      </c>
      <c r="DX133" s="55">
        <f t="shared" si="92"/>
        <v>6.6260700206187051E-5</v>
      </c>
      <c r="DY133" s="55">
        <f t="shared" si="93"/>
        <v>5.0868776854399001E-5</v>
      </c>
      <c r="DZ133" s="58">
        <f t="shared" si="74"/>
        <v>0</v>
      </c>
      <c r="EA133" s="56">
        <f t="shared" si="75"/>
        <v>0</v>
      </c>
      <c r="EB133" s="56">
        <f t="shared" si="87"/>
        <v>0.38467943380516295</v>
      </c>
      <c r="EC133" s="59">
        <f t="shared" si="88"/>
        <v>0</v>
      </c>
      <c r="ED133" s="59">
        <f t="shared" si="89"/>
        <v>0</v>
      </c>
      <c r="EE133" s="60">
        <f t="shared" si="90"/>
        <v>1.3709064222767384</v>
      </c>
      <c r="EF133" s="60" t="str">
        <f t="shared" si="94"/>
        <v/>
      </c>
    </row>
    <row r="134" spans="1:136" ht="14" customHeight="1" x14ac:dyDescent="0.2">
      <c r="A134" s="38" t="s">
        <v>322</v>
      </c>
      <c r="B134" s="39" t="s">
        <v>128</v>
      </c>
      <c r="C134" s="40"/>
      <c r="D134" s="40"/>
      <c r="E134" s="40"/>
      <c r="F134" s="40"/>
      <c r="G134" s="40"/>
      <c r="H134" s="40"/>
      <c r="I134" s="40"/>
      <c r="J134" s="78" t="s">
        <v>169</v>
      </c>
      <c r="K134" s="41" t="s">
        <v>170</v>
      </c>
      <c r="L134" s="42" t="s">
        <v>171</v>
      </c>
      <c r="M134" s="43"/>
      <c r="N134" s="43"/>
      <c r="O134" s="43"/>
      <c r="P134" s="42" t="s">
        <v>318</v>
      </c>
      <c r="Q134" s="44">
        <v>42.501149223516101</v>
      </c>
      <c r="R134" s="44">
        <v>4.8876652284652898E-2</v>
      </c>
      <c r="S134" s="44">
        <v>1.71844188763093</v>
      </c>
      <c r="T134" s="44"/>
      <c r="U134" s="44"/>
      <c r="V134" s="44"/>
      <c r="W134" s="44">
        <v>8.1397419109998896</v>
      </c>
      <c r="X134" s="44">
        <v>0.13011041432835599</v>
      </c>
      <c r="Y134" s="44">
        <v>40.8269270887114</v>
      </c>
      <c r="Z134" s="44">
        <v>5.1058395784224497E-2</v>
      </c>
      <c r="AA134" s="44">
        <v>1.0615939168218401E-2</v>
      </c>
      <c r="AB134" s="44">
        <v>3.1099233675138502E-3</v>
      </c>
      <c r="AC134" s="44">
        <v>1.2389074369952501E-2</v>
      </c>
      <c r="AD134" s="46">
        <f t="shared" si="65"/>
        <v>0</v>
      </c>
      <c r="AE134" s="46">
        <f t="shared" si="66"/>
        <v>0</v>
      </c>
      <c r="AF134" s="44">
        <v>5.8399999999999901</v>
      </c>
      <c r="AG134" s="53"/>
      <c r="AH134" s="109"/>
      <c r="AI134" s="48">
        <f t="shared" si="78"/>
        <v>0.96060760319680139</v>
      </c>
      <c r="AJ134" s="52"/>
      <c r="AK134" s="53"/>
      <c r="AL134" s="53"/>
      <c r="AM134" s="53"/>
      <c r="AN134" s="53"/>
      <c r="AO134" s="53"/>
      <c r="AP134" s="53"/>
      <c r="AQ134" s="53"/>
      <c r="AR134" s="53"/>
      <c r="AS134" s="53"/>
      <c r="AT134" s="53"/>
      <c r="AU134" s="53"/>
      <c r="AV134" s="53"/>
      <c r="AW134" s="53"/>
      <c r="AX134" s="53"/>
      <c r="AY134" s="53"/>
      <c r="AZ134" s="53"/>
      <c r="BA134" s="53"/>
      <c r="BB134" s="53"/>
      <c r="BC134" s="53"/>
      <c r="BD134" s="53"/>
      <c r="BE134" s="53"/>
      <c r="BF134" s="109"/>
      <c r="BG134" s="27"/>
      <c r="BH134" s="27"/>
      <c r="BI134" s="27"/>
      <c r="BJ134" s="27"/>
      <c r="BK134" s="27"/>
      <c r="BL134" s="27"/>
      <c r="BM134" s="27"/>
      <c r="BN134" s="27"/>
      <c r="BO134" s="27"/>
      <c r="BP134" s="27"/>
      <c r="BQ134" s="27"/>
      <c r="BR134" s="27"/>
      <c r="BS134" s="27"/>
      <c r="BT134" s="27"/>
      <c r="BU134" s="27"/>
      <c r="BV134" s="27"/>
      <c r="BW134" s="27"/>
      <c r="BX134" s="27"/>
      <c r="BY134" s="27"/>
      <c r="BZ134" s="27"/>
      <c r="CA134" s="27"/>
      <c r="CB134" s="27"/>
      <c r="CC134" s="27"/>
      <c r="CD134" s="27"/>
      <c r="CE134" s="27"/>
      <c r="CF134" s="27"/>
      <c r="CG134" s="27"/>
      <c r="CH134" s="27"/>
      <c r="CI134" s="27"/>
      <c r="CJ134" s="27"/>
      <c r="CK134" s="27"/>
      <c r="CL134" s="27"/>
      <c r="CM134" s="27"/>
      <c r="CN134" s="27"/>
      <c r="CO134" s="27"/>
      <c r="CP134" s="27"/>
      <c r="CQ134" s="27"/>
      <c r="CR134" s="26"/>
      <c r="CS134" s="28"/>
      <c r="CT134" s="29"/>
      <c r="CU134" s="30"/>
      <c r="CV134" s="52"/>
      <c r="CW134" s="53"/>
      <c r="CX134" s="53"/>
      <c r="CY134" s="53"/>
      <c r="CZ134" s="53"/>
      <c r="DA134" s="53"/>
      <c r="DB134" s="53"/>
      <c r="DC134" s="53"/>
      <c r="DD134" s="53"/>
      <c r="DE134" s="53"/>
      <c r="DF134" s="53"/>
      <c r="DG134" s="53"/>
      <c r="DH134" s="53"/>
      <c r="DI134" s="53"/>
      <c r="DJ134" s="53"/>
      <c r="DK134" s="117"/>
      <c r="DL134" s="105">
        <v>2</v>
      </c>
      <c r="DM134" s="54"/>
      <c r="DN134" s="55">
        <f t="shared" si="79"/>
        <v>0.70740927469234527</v>
      </c>
      <c r="DO134" s="55">
        <f t="shared" si="67"/>
        <v>6.1187596750942545E-4</v>
      </c>
      <c r="DP134" s="55">
        <f t="shared" si="80"/>
        <v>3.3708157858590236E-2</v>
      </c>
      <c r="DQ134" s="55">
        <f t="shared" si="81"/>
        <v>0</v>
      </c>
      <c r="DR134" s="55">
        <f t="shared" si="82"/>
        <v>0</v>
      </c>
      <c r="DS134" s="55">
        <f t="shared" si="83"/>
        <v>0.11328798762699917</v>
      </c>
      <c r="DT134" s="55">
        <f t="shared" si="84"/>
        <v>1.8340909829201578E-3</v>
      </c>
      <c r="DU134" s="55">
        <f t="shared" si="85"/>
        <v>1.0130751138638066</v>
      </c>
      <c r="DV134" s="56">
        <f t="shared" si="86"/>
        <v>9.104564155532186E-4</v>
      </c>
      <c r="DW134" s="55">
        <f t="shared" si="91"/>
        <v>3.425662336123552E-4</v>
      </c>
      <c r="DX134" s="55">
        <f t="shared" si="92"/>
        <v>6.6028096974816346E-5</v>
      </c>
      <c r="DY134" s="55">
        <f t="shared" si="93"/>
        <v>1.7456223199845716E-4</v>
      </c>
      <c r="DZ134" s="58">
        <f t="shared" si="74"/>
        <v>0</v>
      </c>
      <c r="EA134" s="56">
        <f t="shared" si="75"/>
        <v>0</v>
      </c>
      <c r="EB134" s="56">
        <f t="shared" si="87"/>
        <v>0.32417429919511465</v>
      </c>
      <c r="EC134" s="59">
        <f t="shared" si="88"/>
        <v>0</v>
      </c>
      <c r="ED134" s="59">
        <f t="shared" si="89"/>
        <v>0</v>
      </c>
      <c r="EE134" s="60">
        <f t="shared" si="90"/>
        <v>1.4017703278235252</v>
      </c>
      <c r="EF134" s="60" t="str">
        <f t="shared" si="94"/>
        <v/>
      </c>
    </row>
    <row r="135" spans="1:136" ht="14" customHeight="1" x14ac:dyDescent="0.2">
      <c r="A135" s="38" t="s">
        <v>323</v>
      </c>
      <c r="B135" s="39" t="s">
        <v>128</v>
      </c>
      <c r="C135" s="40"/>
      <c r="D135" s="40"/>
      <c r="E135" s="40"/>
      <c r="F135" s="40"/>
      <c r="G135" s="40"/>
      <c r="H135" s="40"/>
      <c r="I135" s="40"/>
      <c r="J135" s="78" t="s">
        <v>144</v>
      </c>
      <c r="K135" s="41" t="s">
        <v>145</v>
      </c>
      <c r="L135" s="42" t="s">
        <v>324</v>
      </c>
      <c r="M135" s="43"/>
      <c r="N135" s="43"/>
      <c r="O135" s="43"/>
      <c r="P135" s="42" t="s">
        <v>318</v>
      </c>
      <c r="Q135" s="44">
        <v>41.164303970035199</v>
      </c>
      <c r="R135" s="44">
        <v>7.7795191694483401E-2</v>
      </c>
      <c r="S135" s="44">
        <v>2.3672355426024798</v>
      </c>
      <c r="T135" s="44"/>
      <c r="U135" s="44"/>
      <c r="V135" s="44"/>
      <c r="W135" s="44">
        <v>7.3135092954882603</v>
      </c>
      <c r="X135" s="44">
        <v>0.106464959497708</v>
      </c>
      <c r="Y135" s="44">
        <v>35.544120520731497</v>
      </c>
      <c r="Z135" s="44">
        <v>3.1116815083946499</v>
      </c>
      <c r="AA135" s="44">
        <v>1.2928916845808601E-2</v>
      </c>
      <c r="AB135" s="44">
        <v>1.3950625097547799E-3</v>
      </c>
      <c r="AC135" s="44">
        <v>1.83888620564405E-3</v>
      </c>
      <c r="AD135" s="46">
        <f t="shared" si="65"/>
        <v>0</v>
      </c>
      <c r="AE135" s="46">
        <f t="shared" si="66"/>
        <v>0</v>
      </c>
      <c r="AF135" s="44">
        <v>9.6799999999999908</v>
      </c>
      <c r="AG135" s="53"/>
      <c r="AH135" s="109"/>
      <c r="AI135" s="48">
        <f t="shared" si="78"/>
        <v>0.86346948916238664</v>
      </c>
      <c r="AJ135" s="52"/>
      <c r="AK135" s="53"/>
      <c r="AL135" s="53"/>
      <c r="AM135" s="53"/>
      <c r="AN135" s="53"/>
      <c r="AO135" s="53"/>
      <c r="AP135" s="53"/>
      <c r="AQ135" s="53"/>
      <c r="AR135" s="53"/>
      <c r="AS135" s="53"/>
      <c r="AT135" s="53"/>
      <c r="AU135" s="53"/>
      <c r="AV135" s="53"/>
      <c r="AW135" s="53"/>
      <c r="AX135" s="53"/>
      <c r="AY135" s="53"/>
      <c r="AZ135" s="53"/>
      <c r="BA135" s="53"/>
      <c r="BB135" s="53"/>
      <c r="BC135" s="53"/>
      <c r="BD135" s="53"/>
      <c r="BE135" s="53"/>
      <c r="BF135" s="109"/>
      <c r="BG135" s="27"/>
      <c r="BH135" s="27"/>
      <c r="BI135" s="27"/>
      <c r="BJ135" s="27"/>
      <c r="BK135" s="27"/>
      <c r="BL135" s="27"/>
      <c r="BM135" s="27"/>
      <c r="BN135" s="27"/>
      <c r="BO135" s="27"/>
      <c r="BP135" s="27"/>
      <c r="BQ135" s="27"/>
      <c r="BR135" s="27"/>
      <c r="BS135" s="27"/>
      <c r="BT135" s="27"/>
      <c r="BU135" s="27"/>
      <c r="BV135" s="27"/>
      <c r="BW135" s="27"/>
      <c r="BX135" s="27"/>
      <c r="BY135" s="27"/>
      <c r="BZ135" s="27"/>
      <c r="CA135" s="27"/>
      <c r="CB135" s="27"/>
      <c r="CC135" s="27"/>
      <c r="CD135" s="27"/>
      <c r="CE135" s="27"/>
      <c r="CF135" s="27"/>
      <c r="CG135" s="27"/>
      <c r="CH135" s="27"/>
      <c r="CI135" s="27"/>
      <c r="CJ135" s="27"/>
      <c r="CK135" s="27"/>
      <c r="CL135" s="27"/>
      <c r="CM135" s="27"/>
      <c r="CN135" s="27"/>
      <c r="CO135" s="27"/>
      <c r="CP135" s="27"/>
      <c r="CQ135" s="27"/>
      <c r="CR135" s="27"/>
      <c r="CS135" s="110"/>
      <c r="CT135" s="29"/>
      <c r="CU135" s="30"/>
      <c r="CV135" s="52"/>
      <c r="CW135" s="53"/>
      <c r="CX135" s="53"/>
      <c r="CY135" s="53"/>
      <c r="CZ135" s="53"/>
      <c r="DA135" s="53"/>
      <c r="DB135" s="53"/>
      <c r="DC135" s="53"/>
      <c r="DD135" s="53"/>
      <c r="DE135" s="53"/>
      <c r="DF135" s="53"/>
      <c r="DG135" s="53"/>
      <c r="DH135" s="53"/>
      <c r="DI135" s="53"/>
      <c r="DJ135" s="53"/>
      <c r="DK135" s="117"/>
      <c r="DL135" s="105">
        <v>4</v>
      </c>
      <c r="DM135" s="54"/>
      <c r="DN135" s="55">
        <f t="shared" si="79"/>
        <v>0.68515818858247668</v>
      </c>
      <c r="DO135" s="55">
        <f t="shared" si="67"/>
        <v>9.7390074730199555E-4</v>
      </c>
      <c r="DP135" s="55">
        <f t="shared" si="80"/>
        <v>4.6434592832531971E-2</v>
      </c>
      <c r="DQ135" s="55">
        <f t="shared" si="81"/>
        <v>0</v>
      </c>
      <c r="DR135" s="55">
        <f t="shared" si="82"/>
        <v>0</v>
      </c>
      <c r="DS135" s="55">
        <f t="shared" si="83"/>
        <v>0.10178857752941212</v>
      </c>
      <c r="DT135" s="55">
        <f t="shared" si="84"/>
        <v>1.5007747321357204E-3</v>
      </c>
      <c r="DU135" s="55">
        <f t="shared" si="85"/>
        <v>0.88198810225140201</v>
      </c>
      <c r="DV135" s="56">
        <f t="shared" si="86"/>
        <v>5.5486474828720579E-2</v>
      </c>
      <c r="DW135" s="55">
        <f t="shared" si="91"/>
        <v>4.1720381761562727E-4</v>
      </c>
      <c r="DX135" s="55">
        <f t="shared" si="92"/>
        <v>2.9619161565918893E-5</v>
      </c>
      <c r="DY135" s="55">
        <f t="shared" si="93"/>
        <v>2.5909932482682316E-5</v>
      </c>
      <c r="DZ135" s="58">
        <f t="shared" si="74"/>
        <v>0</v>
      </c>
      <c r="EA135" s="56">
        <f t="shared" si="75"/>
        <v>0</v>
      </c>
      <c r="EB135" s="56">
        <f t="shared" si="87"/>
        <v>0.53733000277546439</v>
      </c>
      <c r="EC135" s="59">
        <f t="shared" si="88"/>
        <v>0</v>
      </c>
      <c r="ED135" s="59">
        <f t="shared" si="89"/>
        <v>0</v>
      </c>
      <c r="EE135" s="60">
        <f t="shared" si="90"/>
        <v>1.4573864231346692</v>
      </c>
      <c r="EF135" s="60" t="str">
        <f t="shared" si="94"/>
        <v/>
      </c>
    </row>
    <row r="136" spans="1:136" ht="14" customHeight="1" x14ac:dyDescent="0.2">
      <c r="A136" s="38" t="s">
        <v>325</v>
      </c>
      <c r="B136" s="39" t="s">
        <v>128</v>
      </c>
      <c r="C136" s="40"/>
      <c r="D136" s="40"/>
      <c r="E136" s="40"/>
      <c r="F136" s="40"/>
      <c r="G136" s="40"/>
      <c r="H136" s="40"/>
      <c r="I136" s="40"/>
      <c r="J136" s="78" t="s">
        <v>144</v>
      </c>
      <c r="K136" s="41" t="s">
        <v>162</v>
      </c>
      <c r="L136" s="42" t="s">
        <v>324</v>
      </c>
      <c r="M136" s="43"/>
      <c r="N136" s="43"/>
      <c r="O136" s="43"/>
      <c r="P136" s="42" t="s">
        <v>318</v>
      </c>
      <c r="Q136" s="44">
        <v>40.481222544063201</v>
      </c>
      <c r="R136" s="44">
        <v>4.4945031810689401E-2</v>
      </c>
      <c r="S136" s="44">
        <v>2.1352249439995901</v>
      </c>
      <c r="T136" s="44"/>
      <c r="U136" s="44"/>
      <c r="V136" s="44"/>
      <c r="W136" s="44">
        <v>7.5285334114762703</v>
      </c>
      <c r="X136" s="44">
        <v>0.102721566057522</v>
      </c>
      <c r="Y136" s="44">
        <v>37.692805278095499</v>
      </c>
      <c r="Z136" s="44">
        <v>5.7655567514775199E-2</v>
      </c>
      <c r="AA136" s="44">
        <v>2.04697382032836E-3</v>
      </c>
      <c r="AB136" s="44">
        <v>2.5217702762581101E-3</v>
      </c>
      <c r="AC136" s="44">
        <v>1.5234959710079001E-3</v>
      </c>
      <c r="AD136" s="46">
        <f t="shared" si="65"/>
        <v>0</v>
      </c>
      <c r="AE136" s="46">
        <f t="shared" si="66"/>
        <v>0</v>
      </c>
      <c r="AF136" s="44">
        <v>11.31</v>
      </c>
      <c r="AG136" s="53"/>
      <c r="AH136" s="109"/>
      <c r="AI136" s="48">
        <f t="shared" si="78"/>
        <v>0.9311182545701886</v>
      </c>
      <c r="AJ136" s="52"/>
      <c r="AK136" s="53"/>
      <c r="AL136" s="53"/>
      <c r="AM136" s="53"/>
      <c r="AN136" s="53"/>
      <c r="AO136" s="53"/>
      <c r="AP136" s="53"/>
      <c r="AQ136" s="53"/>
      <c r="AR136" s="53"/>
      <c r="AS136" s="53"/>
      <c r="AT136" s="53"/>
      <c r="AU136" s="53"/>
      <c r="AV136" s="53"/>
      <c r="AW136" s="53"/>
      <c r="AX136" s="53"/>
      <c r="AY136" s="53"/>
      <c r="AZ136" s="53"/>
      <c r="BA136" s="53"/>
      <c r="BB136" s="53"/>
      <c r="BC136" s="53"/>
      <c r="BD136" s="53"/>
      <c r="BE136" s="53"/>
      <c r="BF136" s="109"/>
      <c r="BG136" s="27"/>
      <c r="BH136" s="27"/>
      <c r="BI136" s="27"/>
      <c r="BJ136" s="27"/>
      <c r="BK136" s="27"/>
      <c r="BL136" s="27"/>
      <c r="BM136" s="27"/>
      <c r="BN136" s="27"/>
      <c r="BO136" s="27"/>
      <c r="BP136" s="27"/>
      <c r="BQ136" s="27"/>
      <c r="BR136" s="27"/>
      <c r="BS136" s="27"/>
      <c r="BT136" s="27"/>
      <c r="BU136" s="27"/>
      <c r="BV136" s="27"/>
      <c r="BW136" s="27"/>
      <c r="BX136" s="27"/>
      <c r="BY136" s="27"/>
      <c r="BZ136" s="27"/>
      <c r="CA136" s="27"/>
      <c r="CB136" s="27"/>
      <c r="CC136" s="27"/>
      <c r="CD136" s="27"/>
      <c r="CE136" s="27"/>
      <c r="CF136" s="27"/>
      <c r="CG136" s="27"/>
      <c r="CH136" s="27"/>
      <c r="CI136" s="27"/>
      <c r="CJ136" s="27"/>
      <c r="CK136" s="27"/>
      <c r="CL136" s="27"/>
      <c r="CM136" s="27"/>
      <c r="CN136" s="27"/>
      <c r="CO136" s="27"/>
      <c r="CP136" s="27"/>
      <c r="CQ136" s="27"/>
      <c r="CR136" s="27"/>
      <c r="CS136" s="110"/>
      <c r="CT136" s="29"/>
      <c r="CU136" s="30"/>
      <c r="CV136" s="52"/>
      <c r="CW136" s="53"/>
      <c r="CX136" s="53"/>
      <c r="CY136" s="53"/>
      <c r="CZ136" s="53"/>
      <c r="DA136" s="53"/>
      <c r="DB136" s="53"/>
      <c r="DC136" s="53"/>
      <c r="DD136" s="53"/>
      <c r="DE136" s="53"/>
      <c r="DF136" s="53"/>
      <c r="DG136" s="53"/>
      <c r="DH136" s="53"/>
      <c r="DI136" s="53"/>
      <c r="DJ136" s="53"/>
      <c r="DK136" s="117"/>
      <c r="DL136" s="105">
        <v>3</v>
      </c>
      <c r="DM136" s="54"/>
      <c r="DN136" s="55">
        <f t="shared" si="79"/>
        <v>0.67378865752435424</v>
      </c>
      <c r="DO136" s="55">
        <f t="shared" si="67"/>
        <v>5.6265688295805457E-4</v>
      </c>
      <c r="DP136" s="55">
        <f t="shared" si="80"/>
        <v>4.1883580698305029E-2</v>
      </c>
      <c r="DQ136" s="55">
        <f t="shared" si="81"/>
        <v>0</v>
      </c>
      <c r="DR136" s="55">
        <f t="shared" si="82"/>
        <v>0</v>
      </c>
      <c r="DS136" s="55">
        <f t="shared" si="83"/>
        <v>0.10478125833648255</v>
      </c>
      <c r="DT136" s="55">
        <f t="shared" si="84"/>
        <v>1.4480062878139556E-3</v>
      </c>
      <c r="DU136" s="55">
        <f t="shared" si="85"/>
        <v>0.93530534188822578</v>
      </c>
      <c r="DV136" s="56">
        <f t="shared" si="86"/>
        <v>1.0280949984802995E-3</v>
      </c>
      <c r="DW136" s="55">
        <f t="shared" si="91"/>
        <v>6.6053893190371558E-5</v>
      </c>
      <c r="DX136" s="55">
        <f t="shared" si="92"/>
        <v>5.3540770196562844E-5</v>
      </c>
      <c r="DY136" s="55">
        <f t="shared" si="93"/>
        <v>2.1466079643915758E-5</v>
      </c>
      <c r="DZ136" s="58">
        <f t="shared" si="74"/>
        <v>0</v>
      </c>
      <c r="EA136" s="56">
        <f t="shared" si="75"/>
        <v>0</v>
      </c>
      <c r="EB136" s="56">
        <f t="shared" si="87"/>
        <v>0.62781015820149877</v>
      </c>
      <c r="EC136" s="59">
        <f t="shared" si="88"/>
        <v>0</v>
      </c>
      <c r="ED136" s="59">
        <f t="shared" si="89"/>
        <v>0</v>
      </c>
      <c r="EE136" s="60">
        <f t="shared" si="90"/>
        <v>1.4872731405921855</v>
      </c>
      <c r="EF136" s="60" t="str">
        <f t="shared" si="94"/>
        <v/>
      </c>
    </row>
    <row r="137" spans="1:136" ht="14" customHeight="1" x14ac:dyDescent="0.2">
      <c r="A137" s="38" t="s">
        <v>326</v>
      </c>
      <c r="B137" s="39" t="s">
        <v>128</v>
      </c>
      <c r="C137" s="40"/>
      <c r="D137" s="40"/>
      <c r="E137" s="40"/>
      <c r="F137" s="40"/>
      <c r="G137" s="40"/>
      <c r="H137" s="40"/>
      <c r="I137" s="40"/>
      <c r="J137" s="78" t="s">
        <v>144</v>
      </c>
      <c r="K137" s="41" t="s">
        <v>145</v>
      </c>
      <c r="L137" s="42" t="s">
        <v>324</v>
      </c>
      <c r="M137" s="43"/>
      <c r="N137" s="43"/>
      <c r="O137" s="43"/>
      <c r="P137" s="42" t="s">
        <v>318</v>
      </c>
      <c r="Q137" s="44">
        <v>41.372378455734498</v>
      </c>
      <c r="R137" s="44">
        <v>8.5102897032263994E-2</v>
      </c>
      <c r="S137" s="44">
        <v>1.75152733777914</v>
      </c>
      <c r="T137" s="44"/>
      <c r="U137" s="44"/>
      <c r="V137" s="44"/>
      <c r="W137" s="44">
        <v>8.4815580521366201</v>
      </c>
      <c r="X137" s="44">
        <v>0.13454732722777399</v>
      </c>
      <c r="Y137" s="44">
        <v>35.059388987249498</v>
      </c>
      <c r="Z137" s="44">
        <v>4.9476900005945499</v>
      </c>
      <c r="AA137" s="44">
        <v>2.52310405185374E-2</v>
      </c>
      <c r="AB137" s="44">
        <v>2.7548786152218202E-3</v>
      </c>
      <c r="AC137" s="44">
        <v>3.2924143418089601E-3</v>
      </c>
      <c r="AD137" s="46">
        <f t="shared" si="65"/>
        <v>0</v>
      </c>
      <c r="AE137" s="46">
        <f t="shared" si="66"/>
        <v>0</v>
      </c>
      <c r="AF137" s="44">
        <v>7.52</v>
      </c>
      <c r="AG137" s="53"/>
      <c r="AH137" s="109"/>
      <c r="AI137" s="48">
        <f t="shared" si="78"/>
        <v>0.84741052595660049</v>
      </c>
      <c r="AJ137" s="52"/>
      <c r="AK137" s="53"/>
      <c r="AL137" s="53"/>
      <c r="AM137" s="53"/>
      <c r="AN137" s="53"/>
      <c r="AO137" s="53"/>
      <c r="AP137" s="53"/>
      <c r="AQ137" s="53"/>
      <c r="AR137" s="53"/>
      <c r="AS137" s="53"/>
      <c r="AT137" s="53"/>
      <c r="AU137" s="53"/>
      <c r="AV137" s="53"/>
      <c r="AW137" s="53"/>
      <c r="AX137" s="53"/>
      <c r="AY137" s="53"/>
      <c r="AZ137" s="53"/>
      <c r="BA137" s="53"/>
      <c r="BB137" s="53"/>
      <c r="BC137" s="53"/>
      <c r="BD137" s="53"/>
      <c r="BE137" s="53"/>
      <c r="BF137" s="109"/>
      <c r="BG137" s="27"/>
      <c r="BH137" s="27"/>
      <c r="BI137" s="27"/>
      <c r="BJ137" s="27"/>
      <c r="BK137" s="27"/>
      <c r="BL137" s="27"/>
      <c r="BM137" s="27"/>
      <c r="BN137" s="27"/>
      <c r="BO137" s="27"/>
      <c r="BP137" s="27"/>
      <c r="BQ137" s="27"/>
      <c r="BR137" s="27"/>
      <c r="BS137" s="27"/>
      <c r="BT137" s="27"/>
      <c r="BU137" s="27"/>
      <c r="BV137" s="27"/>
      <c r="BW137" s="27"/>
      <c r="BX137" s="27"/>
      <c r="BY137" s="27"/>
      <c r="BZ137" s="27"/>
      <c r="CA137" s="27"/>
      <c r="CB137" s="27"/>
      <c r="CC137" s="27"/>
      <c r="CD137" s="27"/>
      <c r="CE137" s="27"/>
      <c r="CF137" s="27"/>
      <c r="CG137" s="27"/>
      <c r="CH137" s="27"/>
      <c r="CI137" s="27"/>
      <c r="CJ137" s="27"/>
      <c r="CK137" s="27"/>
      <c r="CL137" s="27"/>
      <c r="CM137" s="27"/>
      <c r="CN137" s="27"/>
      <c r="CO137" s="27"/>
      <c r="CP137" s="27"/>
      <c r="CQ137" s="27"/>
      <c r="CR137" s="27"/>
      <c r="CS137" s="110"/>
      <c r="CT137" s="29"/>
      <c r="CU137" s="30"/>
      <c r="CV137" s="52"/>
      <c r="CW137" s="53"/>
      <c r="CX137" s="53"/>
      <c r="CY137" s="53"/>
      <c r="CZ137" s="53"/>
      <c r="DA137" s="53"/>
      <c r="DB137" s="53"/>
      <c r="DC137" s="53"/>
      <c r="DD137" s="53"/>
      <c r="DE137" s="53"/>
      <c r="DF137" s="53"/>
      <c r="DG137" s="53"/>
      <c r="DH137" s="53"/>
      <c r="DI137" s="53"/>
      <c r="DJ137" s="53"/>
      <c r="DK137" s="117"/>
      <c r="DL137" s="105">
        <v>3</v>
      </c>
      <c r="DM137" s="54"/>
      <c r="DN137" s="55">
        <f t="shared" si="79"/>
        <v>0.68862147895696568</v>
      </c>
      <c r="DO137" s="55">
        <f t="shared" si="67"/>
        <v>1.065384289337306E-3</v>
      </c>
      <c r="DP137" s="55">
        <f t="shared" si="80"/>
        <v>3.4357146680642214E-2</v>
      </c>
      <c r="DQ137" s="55">
        <f t="shared" si="81"/>
        <v>0</v>
      </c>
      <c r="DR137" s="55">
        <f t="shared" si="82"/>
        <v>0</v>
      </c>
      <c r="DS137" s="55">
        <f t="shared" si="83"/>
        <v>0.11804534519327238</v>
      </c>
      <c r="DT137" s="55">
        <f t="shared" si="84"/>
        <v>1.8966355684772202E-3</v>
      </c>
      <c r="DU137" s="55">
        <f t="shared" si="85"/>
        <v>0.8699600244975062</v>
      </c>
      <c r="DV137" s="56">
        <f t="shared" si="86"/>
        <v>8.8225570624011235E-2</v>
      </c>
      <c r="DW137" s="55">
        <f t="shared" si="91"/>
        <v>8.1418161724513985E-4</v>
      </c>
      <c r="DX137" s="55">
        <f t="shared" si="92"/>
        <v>5.8489991830611892E-5</v>
      </c>
      <c r="DY137" s="55">
        <f t="shared" si="93"/>
        <v>4.6390164350277184E-5</v>
      </c>
      <c r="DZ137" s="58">
        <f t="shared" si="74"/>
        <v>0</v>
      </c>
      <c r="EA137" s="56">
        <f t="shared" si="75"/>
        <v>0</v>
      </c>
      <c r="EB137" s="56">
        <f t="shared" si="87"/>
        <v>0.41742991951151814</v>
      </c>
      <c r="EC137" s="59">
        <f t="shared" si="88"/>
        <v>0</v>
      </c>
      <c r="ED137" s="59">
        <f t="shared" si="89"/>
        <v>0</v>
      </c>
      <c r="EE137" s="60">
        <f t="shared" si="90"/>
        <v>1.4021970962839652</v>
      </c>
      <c r="EF137" s="60" t="str">
        <f t="shared" si="94"/>
        <v/>
      </c>
    </row>
    <row r="138" spans="1:136" ht="14" customHeight="1" x14ac:dyDescent="0.2">
      <c r="A138" s="38" t="s">
        <v>327</v>
      </c>
      <c r="B138" s="39" t="s">
        <v>128</v>
      </c>
      <c r="C138" s="40"/>
      <c r="D138" s="40"/>
      <c r="E138" s="40"/>
      <c r="F138" s="40"/>
      <c r="G138" s="40"/>
      <c r="H138" s="40"/>
      <c r="I138" s="40"/>
      <c r="J138" s="78" t="s">
        <v>144</v>
      </c>
      <c r="K138" s="41" t="s">
        <v>145</v>
      </c>
      <c r="L138" s="42" t="s">
        <v>324</v>
      </c>
      <c r="M138" s="43"/>
      <c r="N138" s="43"/>
      <c r="O138" s="43"/>
      <c r="P138" s="42" t="s">
        <v>318</v>
      </c>
      <c r="Q138" s="44">
        <v>41.24</v>
      </c>
      <c r="R138" s="44">
        <v>6.7392841492685901E-2</v>
      </c>
      <c r="S138" s="44">
        <v>2.29</v>
      </c>
      <c r="T138" s="44"/>
      <c r="U138" s="44"/>
      <c r="V138" s="44"/>
      <c r="W138" s="44">
        <v>6.86</v>
      </c>
      <c r="X138" s="44">
        <v>0.114086631026023</v>
      </c>
      <c r="Y138" s="44">
        <v>35.57</v>
      </c>
      <c r="Z138" s="44">
        <v>3.56</v>
      </c>
      <c r="AA138" s="44">
        <v>1.32702064670835E-2</v>
      </c>
      <c r="AB138" s="44">
        <v>1.12626385462316E-3</v>
      </c>
      <c r="AC138" s="44">
        <v>3.1757595381036001E-3</v>
      </c>
      <c r="AD138" s="46">
        <f t="shared" ref="AD138:AD201" si="95">IF(ISNUMBER(AL138)=FALSE,0,1.2725*AL138/10000)</f>
        <v>0</v>
      </c>
      <c r="AE138" s="46">
        <f t="shared" ref="AE138:AE201" si="96">IF(ISNUMBER(AM138)=FALSE,0,1.4615*AM138/10000)</f>
        <v>0</v>
      </c>
      <c r="AF138" s="44">
        <v>9.6587347445808494</v>
      </c>
      <c r="AG138" s="53"/>
      <c r="AH138" s="109"/>
      <c r="AI138" s="48">
        <f t="shared" si="78"/>
        <v>0.8625121241513094</v>
      </c>
      <c r="AJ138" s="52"/>
      <c r="AK138" s="53"/>
      <c r="AL138" s="53"/>
      <c r="AM138" s="53"/>
      <c r="AN138" s="53"/>
      <c r="AO138" s="53"/>
      <c r="AP138" s="53"/>
      <c r="AQ138" s="53"/>
      <c r="AR138" s="53"/>
      <c r="AS138" s="53"/>
      <c r="AT138" s="53"/>
      <c r="AU138" s="53"/>
      <c r="AV138" s="53"/>
      <c r="AW138" s="53"/>
      <c r="AX138" s="53"/>
      <c r="AY138" s="53"/>
      <c r="AZ138" s="53"/>
      <c r="BA138" s="53"/>
      <c r="BB138" s="53"/>
      <c r="BC138" s="53"/>
      <c r="BD138" s="53"/>
      <c r="BE138" s="53"/>
      <c r="BF138" s="109"/>
      <c r="BG138" s="27"/>
      <c r="BH138" s="27"/>
      <c r="BI138" s="27"/>
      <c r="BJ138" s="27"/>
      <c r="BK138" s="27"/>
      <c r="BL138" s="27"/>
      <c r="BM138" s="27"/>
      <c r="BN138" s="27"/>
      <c r="BO138" s="27"/>
      <c r="BP138" s="27"/>
      <c r="BQ138" s="27"/>
      <c r="BR138" s="27"/>
      <c r="BS138" s="27"/>
      <c r="BT138" s="27"/>
      <c r="BU138" s="27"/>
      <c r="BV138" s="27"/>
      <c r="BW138" s="27"/>
      <c r="BX138" s="27"/>
      <c r="BY138" s="27"/>
      <c r="BZ138" s="27"/>
      <c r="CA138" s="27"/>
      <c r="CB138" s="27"/>
      <c r="CC138" s="27"/>
      <c r="CD138" s="27"/>
      <c r="CE138" s="27"/>
      <c r="CF138" s="27"/>
      <c r="CG138" s="27"/>
      <c r="CH138" s="27"/>
      <c r="CI138" s="27"/>
      <c r="CJ138" s="27"/>
      <c r="CK138" s="27"/>
      <c r="CL138" s="27"/>
      <c r="CM138" s="27"/>
      <c r="CN138" s="27"/>
      <c r="CO138" s="27"/>
      <c r="CP138" s="27"/>
      <c r="CQ138" s="27"/>
      <c r="CR138" s="27"/>
      <c r="CS138" s="110"/>
      <c r="CT138" s="29"/>
      <c r="CU138" s="30"/>
      <c r="CV138" s="52"/>
      <c r="CW138" s="53"/>
      <c r="CX138" s="53"/>
      <c r="CY138" s="53"/>
      <c r="CZ138" s="53"/>
      <c r="DA138" s="53"/>
      <c r="DB138" s="53"/>
      <c r="DC138" s="53"/>
      <c r="DD138" s="53"/>
      <c r="DE138" s="53"/>
      <c r="DF138" s="53"/>
      <c r="DG138" s="53"/>
      <c r="DH138" s="53"/>
      <c r="DI138" s="53"/>
      <c r="DJ138" s="53"/>
      <c r="DK138" s="117"/>
      <c r="DL138" s="105">
        <v>2</v>
      </c>
      <c r="DM138" s="54"/>
      <c r="DN138" s="55">
        <f t="shared" si="79"/>
        <v>0.6864181091877497</v>
      </c>
      <c r="DO138" s="55">
        <f t="shared" si="67"/>
        <v>8.4367603270763523E-4</v>
      </c>
      <c r="DP138" s="55">
        <f t="shared" si="80"/>
        <v>4.4919576304433113E-2</v>
      </c>
      <c r="DQ138" s="55">
        <f t="shared" si="81"/>
        <v>0</v>
      </c>
      <c r="DR138" s="55">
        <f t="shared" si="82"/>
        <v>0</v>
      </c>
      <c r="DS138" s="55">
        <f t="shared" si="83"/>
        <v>9.5476687543493408E-2</v>
      </c>
      <c r="DT138" s="55">
        <f t="shared" si="84"/>
        <v>1.6082130113620383E-3</v>
      </c>
      <c r="DU138" s="55">
        <f t="shared" si="85"/>
        <v>0.88263027295285368</v>
      </c>
      <c r="DV138" s="56">
        <f t="shared" si="86"/>
        <v>6.3480741797432239E-2</v>
      </c>
      <c r="DW138" s="55">
        <f t="shared" si="91"/>
        <v>4.2821690824082064E-4</v>
      </c>
      <c r="DX138" s="55">
        <f t="shared" si="92"/>
        <v>2.3912183749960933E-5</v>
      </c>
      <c r="DY138" s="55">
        <f t="shared" si="93"/>
        <v>4.4746496526510007E-5</v>
      </c>
      <c r="DZ138" s="58">
        <f t="shared" si="74"/>
        <v>0</v>
      </c>
      <c r="EA138" s="56">
        <f t="shared" si="75"/>
        <v>0</v>
      </c>
      <c r="EB138" s="56">
        <f t="shared" si="87"/>
        <v>0.53614958337945318</v>
      </c>
      <c r="EC138" s="59">
        <f t="shared" si="88"/>
        <v>0</v>
      </c>
      <c r="ED138" s="59">
        <f t="shared" si="89"/>
        <v>0</v>
      </c>
      <c r="EE138" s="60">
        <f t="shared" si="90"/>
        <v>1.4612380904809441</v>
      </c>
      <c r="EF138" s="60" t="str">
        <f t="shared" si="94"/>
        <v/>
      </c>
    </row>
    <row r="139" spans="1:136" ht="14" customHeight="1" x14ac:dyDescent="0.2">
      <c r="A139" s="38" t="s">
        <v>328</v>
      </c>
      <c r="B139" s="39" t="s">
        <v>128</v>
      </c>
      <c r="C139" s="40"/>
      <c r="D139" s="40"/>
      <c r="E139" s="40"/>
      <c r="F139" s="40"/>
      <c r="G139" s="40"/>
      <c r="H139" s="40"/>
      <c r="I139" s="40"/>
      <c r="J139" s="78" t="s">
        <v>169</v>
      </c>
      <c r="K139" s="41" t="s">
        <v>170</v>
      </c>
      <c r="L139" s="42" t="s">
        <v>186</v>
      </c>
      <c r="M139" s="43"/>
      <c r="N139" s="43"/>
      <c r="O139" s="43"/>
      <c r="P139" s="42" t="s">
        <v>318</v>
      </c>
      <c r="Q139" s="44">
        <v>40.221271992213303</v>
      </c>
      <c r="R139" s="44">
        <v>5.2551126014790998E-2</v>
      </c>
      <c r="S139" s="44">
        <v>1.61616724869285</v>
      </c>
      <c r="T139" s="44"/>
      <c r="U139" s="44"/>
      <c r="V139" s="44"/>
      <c r="W139" s="44">
        <v>8.3273496577864794</v>
      </c>
      <c r="X139" s="44">
        <v>0.14540918705143099</v>
      </c>
      <c r="Y139" s="44">
        <v>41.017066709815502</v>
      </c>
      <c r="Z139" s="44">
        <v>0.26252396110390702</v>
      </c>
      <c r="AA139" s="44">
        <v>9.32490262533236E-3</v>
      </c>
      <c r="AB139" s="44">
        <v>2.23683832871235E-3</v>
      </c>
      <c r="AC139" s="44">
        <v>6.9741905801401303E-3</v>
      </c>
      <c r="AD139" s="46">
        <f t="shared" si="95"/>
        <v>0</v>
      </c>
      <c r="AE139" s="46">
        <f t="shared" si="96"/>
        <v>0</v>
      </c>
      <c r="AF139" s="44">
        <v>7.6699999999999902</v>
      </c>
      <c r="AG139" s="53"/>
      <c r="AH139" s="109"/>
      <c r="AI139" s="48">
        <f t="shared" si="78"/>
        <v>1.0197854189632853</v>
      </c>
      <c r="AJ139" s="52"/>
      <c r="AK139" s="53"/>
      <c r="AL139" s="53"/>
      <c r="AM139" s="53"/>
      <c r="AN139" s="53"/>
      <c r="AO139" s="53"/>
      <c r="AP139" s="53"/>
      <c r="AQ139" s="53"/>
      <c r="AR139" s="53"/>
      <c r="AS139" s="53"/>
      <c r="AT139" s="53"/>
      <c r="AU139" s="53"/>
      <c r="AV139" s="53"/>
      <c r="AW139" s="53"/>
      <c r="AX139" s="53"/>
      <c r="AY139" s="53"/>
      <c r="AZ139" s="53"/>
      <c r="BA139" s="53"/>
      <c r="BB139" s="53"/>
      <c r="BC139" s="53"/>
      <c r="BD139" s="53"/>
      <c r="BE139" s="53"/>
      <c r="BF139" s="109"/>
      <c r="BG139" s="27"/>
      <c r="BH139" s="27"/>
      <c r="BI139" s="27"/>
      <c r="BJ139" s="27"/>
      <c r="BK139" s="27"/>
      <c r="BL139" s="27"/>
      <c r="BM139" s="27"/>
      <c r="BN139" s="27"/>
      <c r="BO139" s="27"/>
      <c r="BP139" s="27"/>
      <c r="BQ139" s="27"/>
      <c r="BR139" s="27"/>
      <c r="BS139" s="27"/>
      <c r="BT139" s="27"/>
      <c r="BU139" s="27"/>
      <c r="BV139" s="27"/>
      <c r="BW139" s="27"/>
      <c r="BX139" s="27"/>
      <c r="BY139" s="27"/>
      <c r="BZ139" s="27"/>
      <c r="CA139" s="27"/>
      <c r="CB139" s="27"/>
      <c r="CC139" s="27"/>
      <c r="CD139" s="27"/>
      <c r="CE139" s="27"/>
      <c r="CF139" s="27"/>
      <c r="CG139" s="27"/>
      <c r="CH139" s="27"/>
      <c r="CI139" s="27"/>
      <c r="CJ139" s="27"/>
      <c r="CK139" s="27"/>
      <c r="CL139" s="27"/>
      <c r="CM139" s="27"/>
      <c r="CN139" s="27"/>
      <c r="CO139" s="27"/>
      <c r="CP139" s="27"/>
      <c r="CQ139" s="27"/>
      <c r="CR139" s="27"/>
      <c r="CS139" s="110"/>
      <c r="CT139" s="29"/>
      <c r="CU139" s="30"/>
      <c r="CV139" s="52"/>
      <c r="CW139" s="53"/>
      <c r="CX139" s="53"/>
      <c r="CY139" s="53"/>
      <c r="CZ139" s="53"/>
      <c r="DA139" s="53"/>
      <c r="DB139" s="53"/>
      <c r="DC139" s="53"/>
      <c r="DD139" s="53"/>
      <c r="DE139" s="53"/>
      <c r="DF139" s="53"/>
      <c r="DG139" s="53"/>
      <c r="DH139" s="53"/>
      <c r="DI139" s="53"/>
      <c r="DJ139" s="53"/>
      <c r="DK139" s="117"/>
      <c r="DL139" s="105">
        <v>3</v>
      </c>
      <c r="DM139" s="54"/>
      <c r="DN139" s="55">
        <f t="shared" si="79"/>
        <v>0.66946191731380333</v>
      </c>
      <c r="DO139" s="55">
        <f t="shared" si="67"/>
        <v>6.5787588901841513E-4</v>
      </c>
      <c r="DP139" s="55">
        <f t="shared" si="80"/>
        <v>3.170198604732935E-2</v>
      </c>
      <c r="DQ139" s="55">
        <f t="shared" si="81"/>
        <v>0</v>
      </c>
      <c r="DR139" s="55">
        <f t="shared" si="82"/>
        <v>0</v>
      </c>
      <c r="DS139" s="55">
        <f t="shared" si="83"/>
        <v>0.11589909057462046</v>
      </c>
      <c r="DT139" s="55">
        <f t="shared" si="84"/>
        <v>2.049748901204271E-3</v>
      </c>
      <c r="DU139" s="55">
        <f t="shared" si="85"/>
        <v>1.0177932186058438</v>
      </c>
      <c r="DV139" s="56">
        <f t="shared" si="86"/>
        <v>4.6812403905832209E-3</v>
      </c>
      <c r="DW139" s="55">
        <f t="shared" si="91"/>
        <v>3.0090571550422354E-4</v>
      </c>
      <c r="DX139" s="55">
        <f t="shared" si="92"/>
        <v>4.7491259632958595E-5</v>
      </c>
      <c r="DY139" s="55">
        <f t="shared" si="93"/>
        <v>9.826644329495162E-5</v>
      </c>
      <c r="DZ139" s="58">
        <f t="shared" si="74"/>
        <v>0</v>
      </c>
      <c r="EA139" s="56">
        <f t="shared" si="75"/>
        <v>0</v>
      </c>
      <c r="EB139" s="56">
        <f t="shared" si="87"/>
        <v>0.42575631418262505</v>
      </c>
      <c r="EC139" s="59">
        <f t="shared" si="88"/>
        <v>0</v>
      </c>
      <c r="ED139" s="59">
        <f t="shared" si="89"/>
        <v>0</v>
      </c>
      <c r="EE139" s="60">
        <f t="shared" si="90"/>
        <v>1.4173537934388265</v>
      </c>
      <c r="EF139" s="60" t="str">
        <f t="shared" si="94"/>
        <v/>
      </c>
    </row>
    <row r="140" spans="1:136" ht="14" customHeight="1" x14ac:dyDescent="0.2">
      <c r="A140" s="38" t="s">
        <v>329</v>
      </c>
      <c r="B140" s="39" t="s">
        <v>128</v>
      </c>
      <c r="C140" s="40"/>
      <c r="D140" s="40"/>
      <c r="E140" s="40"/>
      <c r="F140" s="40"/>
      <c r="G140" s="40"/>
      <c r="H140" s="40"/>
      <c r="I140" s="40"/>
      <c r="J140" s="78" t="s">
        <v>169</v>
      </c>
      <c r="K140" s="41" t="s">
        <v>170</v>
      </c>
      <c r="L140" s="42" t="s">
        <v>186</v>
      </c>
      <c r="M140" s="43"/>
      <c r="N140" s="43"/>
      <c r="O140" s="43"/>
      <c r="P140" s="42" t="s">
        <v>318</v>
      </c>
      <c r="Q140" s="44">
        <v>40.574056021944401</v>
      </c>
      <c r="R140" s="44">
        <v>5.5665466377684103E-2</v>
      </c>
      <c r="S140" s="44">
        <v>1.90731700109534</v>
      </c>
      <c r="T140" s="44"/>
      <c r="U140" s="44"/>
      <c r="V140" s="44"/>
      <c r="W140" s="44">
        <v>7.3485190770389304</v>
      </c>
      <c r="X140" s="44">
        <v>0.12831785533680301</v>
      </c>
      <c r="Y140" s="44">
        <v>39.383228776723001</v>
      </c>
      <c r="Z140" s="44">
        <v>0.80052516278053298</v>
      </c>
      <c r="AA140" s="44">
        <v>2.04200239094251E-2</v>
      </c>
      <c r="AB140" s="44">
        <v>4.1897679477048396E-3</v>
      </c>
      <c r="AC140" s="44">
        <v>1.10043436850476E-2</v>
      </c>
      <c r="AD140" s="46">
        <f t="shared" si="95"/>
        <v>0</v>
      </c>
      <c r="AE140" s="46">
        <f t="shared" si="96"/>
        <v>0</v>
      </c>
      <c r="AF140" s="44">
        <v>9.0599999999999898</v>
      </c>
      <c r="AG140" s="53"/>
      <c r="AH140" s="109"/>
      <c r="AI140" s="48">
        <f t="shared" si="78"/>
        <v>0.97065052494191506</v>
      </c>
      <c r="AJ140" s="52"/>
      <c r="AK140" s="53"/>
      <c r="AL140" s="53"/>
      <c r="AM140" s="53"/>
      <c r="AN140" s="53"/>
      <c r="AO140" s="53"/>
      <c r="AP140" s="53"/>
      <c r="AQ140" s="53"/>
      <c r="AR140" s="53"/>
      <c r="AS140" s="53"/>
      <c r="AT140" s="53"/>
      <c r="AU140" s="53"/>
      <c r="AV140" s="53"/>
      <c r="AW140" s="53"/>
      <c r="AX140" s="53"/>
      <c r="AY140" s="53"/>
      <c r="AZ140" s="53"/>
      <c r="BA140" s="53"/>
      <c r="BB140" s="53"/>
      <c r="BC140" s="53"/>
      <c r="BD140" s="53"/>
      <c r="BE140" s="53"/>
      <c r="BF140" s="109"/>
      <c r="BG140" s="27"/>
      <c r="BH140" s="27"/>
      <c r="BI140" s="27"/>
      <c r="BJ140" s="27"/>
      <c r="BK140" s="27"/>
      <c r="BL140" s="27"/>
      <c r="BM140" s="27"/>
      <c r="BN140" s="27"/>
      <c r="BO140" s="27"/>
      <c r="BP140" s="27"/>
      <c r="BQ140" s="27"/>
      <c r="BR140" s="27"/>
      <c r="BS140" s="27"/>
      <c r="BT140" s="27"/>
      <c r="BU140" s="27"/>
      <c r="BV140" s="27"/>
      <c r="BW140" s="27"/>
      <c r="BX140" s="27"/>
      <c r="BY140" s="27"/>
      <c r="BZ140" s="27"/>
      <c r="CA140" s="27"/>
      <c r="CB140" s="27"/>
      <c r="CC140" s="27"/>
      <c r="CD140" s="27"/>
      <c r="CE140" s="27"/>
      <c r="CF140" s="27"/>
      <c r="CG140" s="27"/>
      <c r="CH140" s="27"/>
      <c r="CI140" s="27"/>
      <c r="CJ140" s="27"/>
      <c r="CK140" s="27"/>
      <c r="CL140" s="27"/>
      <c r="CM140" s="27"/>
      <c r="CN140" s="27"/>
      <c r="CO140" s="27"/>
      <c r="CP140" s="27"/>
      <c r="CQ140" s="27"/>
      <c r="CR140" s="27"/>
      <c r="CS140" s="110"/>
      <c r="CT140" s="29"/>
      <c r="CU140" s="30"/>
      <c r="CV140" s="52"/>
      <c r="CW140" s="53"/>
      <c r="CX140" s="53"/>
      <c r="CY140" s="53"/>
      <c r="CZ140" s="53"/>
      <c r="DA140" s="53"/>
      <c r="DB140" s="53"/>
      <c r="DC140" s="53"/>
      <c r="DD140" s="53"/>
      <c r="DE140" s="53"/>
      <c r="DF140" s="53"/>
      <c r="DG140" s="53"/>
      <c r="DH140" s="53"/>
      <c r="DI140" s="53"/>
      <c r="DJ140" s="53"/>
      <c r="DK140" s="117"/>
      <c r="DL140" s="53"/>
      <c r="DM140" s="54"/>
      <c r="DN140" s="55">
        <f t="shared" si="79"/>
        <v>0.67533382193649139</v>
      </c>
      <c r="DO140" s="55">
        <f t="shared" si="67"/>
        <v>6.9686362515878947E-4</v>
      </c>
      <c r="DP140" s="55">
        <f t="shared" si="80"/>
        <v>3.7413044352595924E-2</v>
      </c>
      <c r="DQ140" s="55">
        <f t="shared" si="81"/>
        <v>0</v>
      </c>
      <c r="DR140" s="55">
        <f t="shared" si="82"/>
        <v>0</v>
      </c>
      <c r="DS140" s="55">
        <f t="shared" si="83"/>
        <v>0.10227583962475896</v>
      </c>
      <c r="DT140" s="55">
        <f t="shared" si="84"/>
        <v>1.8088223193798E-3</v>
      </c>
      <c r="DU140" s="55">
        <f t="shared" si="85"/>
        <v>0.97725133441000012</v>
      </c>
      <c r="DV140" s="56">
        <f t="shared" si="86"/>
        <v>1.427469976427484E-2</v>
      </c>
      <c r="DW140" s="55">
        <f t="shared" si="91"/>
        <v>6.5893469904838907E-4</v>
      </c>
      <c r="DX140" s="55">
        <f t="shared" si="92"/>
        <v>8.8954733496918032E-5</v>
      </c>
      <c r="DY140" s="55">
        <f t="shared" si="93"/>
        <v>1.5505135718604947E-4</v>
      </c>
      <c r="DZ140" s="58">
        <f t="shared" si="74"/>
        <v>0</v>
      </c>
      <c r="EA140" s="56">
        <f t="shared" si="75"/>
        <v>0</v>
      </c>
      <c r="EB140" s="56">
        <f t="shared" si="87"/>
        <v>0.502914238134887</v>
      </c>
      <c r="EC140" s="59">
        <f t="shared" si="88"/>
        <v>0</v>
      </c>
      <c r="ED140" s="59">
        <f t="shared" si="89"/>
        <v>0</v>
      </c>
      <c r="EE140" s="60">
        <f t="shared" si="90"/>
        <v>1.4506137413555193</v>
      </c>
      <c r="EF140" s="60" t="str">
        <f t="shared" si="94"/>
        <v/>
      </c>
    </row>
    <row r="141" spans="1:136" ht="14" customHeight="1" x14ac:dyDescent="0.2">
      <c r="A141" s="38" t="s">
        <v>330</v>
      </c>
      <c r="B141" s="39" t="s">
        <v>128</v>
      </c>
      <c r="C141" s="40"/>
      <c r="D141" s="40"/>
      <c r="E141" s="40"/>
      <c r="F141" s="40"/>
      <c r="G141" s="40"/>
      <c r="H141" s="40"/>
      <c r="I141" s="40"/>
      <c r="J141" s="78" t="s">
        <v>144</v>
      </c>
      <c r="K141" s="41" t="s">
        <v>162</v>
      </c>
      <c r="L141" s="42" t="s">
        <v>324</v>
      </c>
      <c r="M141" s="43"/>
      <c r="N141" s="43"/>
      <c r="O141" s="43"/>
      <c r="P141" s="42" t="s">
        <v>318</v>
      </c>
      <c r="Q141" s="44">
        <v>40.29</v>
      </c>
      <c r="R141" s="44">
        <v>3.8911100025234201E-2</v>
      </c>
      <c r="S141" s="44">
        <v>1.22</v>
      </c>
      <c r="T141" s="44"/>
      <c r="U141" s="44"/>
      <c r="V141" s="44"/>
      <c r="W141" s="44">
        <v>7.08</v>
      </c>
      <c r="X141" s="44">
        <v>0.14616980939493701</v>
      </c>
      <c r="Y141" s="44">
        <v>39.75</v>
      </c>
      <c r="Z141" s="44">
        <v>1.1922519363831401</v>
      </c>
      <c r="AA141" s="44">
        <v>3.8675119245781099E-3</v>
      </c>
      <c r="AB141" s="44">
        <v>1.0673035001702699E-3</v>
      </c>
      <c r="AC141" s="44">
        <v>3.78763259879162E-3</v>
      </c>
      <c r="AD141" s="46">
        <f t="shared" si="95"/>
        <v>0</v>
      </c>
      <c r="AE141" s="46">
        <f t="shared" si="96"/>
        <v>0</v>
      </c>
      <c r="AF141" s="44">
        <v>9.6665896177634902</v>
      </c>
      <c r="AG141" s="53"/>
      <c r="AH141" s="109"/>
      <c r="AI141" s="48">
        <f t="shared" si="78"/>
        <v>0.98659717051377516</v>
      </c>
      <c r="AJ141" s="52"/>
      <c r="AK141" s="53"/>
      <c r="AL141" s="53"/>
      <c r="AM141" s="53"/>
      <c r="AN141" s="53"/>
      <c r="AO141" s="53"/>
      <c r="AP141" s="53"/>
      <c r="AQ141" s="53"/>
      <c r="AR141" s="53"/>
      <c r="AS141" s="53"/>
      <c r="AT141" s="53"/>
      <c r="AU141" s="53"/>
      <c r="AV141" s="53"/>
      <c r="AW141" s="53"/>
      <c r="AX141" s="53"/>
      <c r="AY141" s="53"/>
      <c r="AZ141" s="53"/>
      <c r="BA141" s="53"/>
      <c r="BB141" s="53"/>
      <c r="BC141" s="53"/>
      <c r="BD141" s="53"/>
      <c r="BE141" s="53"/>
      <c r="BF141" s="109"/>
      <c r="BG141" s="27"/>
      <c r="BH141" s="27"/>
      <c r="BI141" s="27"/>
      <c r="BJ141" s="27"/>
      <c r="BK141" s="27"/>
      <c r="BL141" s="27"/>
      <c r="BM141" s="27"/>
      <c r="BN141" s="27"/>
      <c r="BO141" s="27"/>
      <c r="BP141" s="27"/>
      <c r="BQ141" s="27"/>
      <c r="BR141" s="27"/>
      <c r="BS141" s="27"/>
      <c r="BT141" s="27"/>
      <c r="BU141" s="27"/>
      <c r="BV141" s="27"/>
      <c r="BW141" s="27"/>
      <c r="BX141" s="27"/>
      <c r="BY141" s="27"/>
      <c r="BZ141" s="27"/>
      <c r="CA141" s="27"/>
      <c r="CB141" s="27"/>
      <c r="CC141" s="27"/>
      <c r="CD141" s="27"/>
      <c r="CE141" s="27"/>
      <c r="CF141" s="27"/>
      <c r="CG141" s="27"/>
      <c r="CH141" s="27"/>
      <c r="CI141" s="27"/>
      <c r="CJ141" s="27"/>
      <c r="CK141" s="27"/>
      <c r="CL141" s="27"/>
      <c r="CM141" s="27"/>
      <c r="CN141" s="27"/>
      <c r="CO141" s="27"/>
      <c r="CP141" s="27"/>
      <c r="CQ141" s="27"/>
      <c r="CR141" s="27"/>
      <c r="CS141" s="110"/>
      <c r="CT141" s="29"/>
      <c r="CU141" s="30"/>
      <c r="CV141" s="52"/>
      <c r="CW141" s="53"/>
      <c r="CX141" s="53"/>
      <c r="CY141" s="53"/>
      <c r="CZ141" s="53"/>
      <c r="DA141" s="53"/>
      <c r="DB141" s="53"/>
      <c r="DC141" s="53"/>
      <c r="DD141" s="53"/>
      <c r="DE141" s="53"/>
      <c r="DF141" s="53"/>
      <c r="DG141" s="53"/>
      <c r="DH141" s="53"/>
      <c r="DI141" s="53"/>
      <c r="DJ141" s="53"/>
      <c r="DK141" s="117"/>
      <c r="DL141" s="105">
        <v>2</v>
      </c>
      <c r="DM141" s="54"/>
      <c r="DN141" s="55">
        <f t="shared" si="79"/>
        <v>0.67060585885486024</v>
      </c>
      <c r="DO141" s="55">
        <f t="shared" si="67"/>
        <v>4.8711942945961695E-4</v>
      </c>
      <c r="DP141" s="55">
        <f t="shared" si="80"/>
        <v>2.39309533150255E-2</v>
      </c>
      <c r="DQ141" s="55">
        <f t="shared" si="81"/>
        <v>0</v>
      </c>
      <c r="DR141" s="55">
        <f t="shared" si="82"/>
        <v>0</v>
      </c>
      <c r="DS141" s="55">
        <f t="shared" si="83"/>
        <v>9.8538622129436329E-2</v>
      </c>
      <c r="DT141" s="55">
        <f t="shared" si="84"/>
        <v>2.060470952846589E-3</v>
      </c>
      <c r="DU141" s="55">
        <f t="shared" si="85"/>
        <v>0.98635235732009929</v>
      </c>
      <c r="DV141" s="56">
        <f t="shared" si="86"/>
        <v>2.1259841946917619E-2</v>
      </c>
      <c r="DW141" s="55">
        <f t="shared" si="91"/>
        <v>1.2480092175169645E-4</v>
      </c>
      <c r="DX141" s="55">
        <f t="shared" si="92"/>
        <v>2.2660371553508914E-5</v>
      </c>
      <c r="DY141" s="55">
        <f t="shared" si="93"/>
        <v>5.3367796551350981E-5</v>
      </c>
      <c r="DZ141" s="58">
        <f t="shared" si="74"/>
        <v>0</v>
      </c>
      <c r="EA141" s="56">
        <f t="shared" si="75"/>
        <v>0</v>
      </c>
      <c r="EB141" s="56">
        <f t="shared" si="87"/>
        <v>0.53658560187418758</v>
      </c>
      <c r="EC141" s="59">
        <f t="shared" si="88"/>
        <v>0</v>
      </c>
      <c r="ED141" s="59">
        <f t="shared" si="89"/>
        <v>0</v>
      </c>
      <c r="EE141" s="60">
        <f t="shared" si="90"/>
        <v>1.4606529744117316</v>
      </c>
      <c r="EF141" s="60" t="str">
        <f t="shared" si="94"/>
        <v/>
      </c>
    </row>
    <row r="142" spans="1:136" ht="14" customHeight="1" x14ac:dyDescent="0.2">
      <c r="A142" s="38" t="s">
        <v>331</v>
      </c>
      <c r="B142" s="39" t="s">
        <v>128</v>
      </c>
      <c r="C142" s="40"/>
      <c r="D142" s="40"/>
      <c r="E142" s="40"/>
      <c r="F142" s="40"/>
      <c r="G142" s="40"/>
      <c r="H142" s="40"/>
      <c r="I142" s="40"/>
      <c r="J142" s="78" t="s">
        <v>134</v>
      </c>
      <c r="K142" s="41" t="s">
        <v>135</v>
      </c>
      <c r="L142" s="42" t="s">
        <v>332</v>
      </c>
      <c r="M142" s="43"/>
      <c r="N142" s="43"/>
      <c r="O142" s="43"/>
      <c r="P142" s="42" t="s">
        <v>318</v>
      </c>
      <c r="Q142" s="44">
        <v>40.827704465072202</v>
      </c>
      <c r="R142" s="44">
        <v>5.6927476719461599E-2</v>
      </c>
      <c r="S142" s="44">
        <v>2.5614429597999</v>
      </c>
      <c r="T142" s="44"/>
      <c r="U142" s="44"/>
      <c r="V142" s="44"/>
      <c r="W142" s="44">
        <v>8.5037483010113899</v>
      </c>
      <c r="X142" s="44">
        <v>0.116473524268064</v>
      </c>
      <c r="Y142" s="44">
        <v>42.961501390249403</v>
      </c>
      <c r="Z142" s="44">
        <v>8.7246841869043398E-2</v>
      </c>
      <c r="AA142" s="44">
        <v>7.8948424074321791E-3</v>
      </c>
      <c r="AB142" s="44">
        <v>1.5730249644765101E-3</v>
      </c>
      <c r="AC142" s="44">
        <v>1.0057888908441999E-3</v>
      </c>
      <c r="AD142" s="46">
        <f t="shared" si="95"/>
        <v>0</v>
      </c>
      <c r="AE142" s="46">
        <f t="shared" si="96"/>
        <v>0</v>
      </c>
      <c r="AF142" s="44">
        <v>4.2299531191989397</v>
      </c>
      <c r="AG142" s="53"/>
      <c r="AH142" s="109"/>
      <c r="AI142" s="48">
        <f t="shared" si="78"/>
        <v>1.0522634557375776</v>
      </c>
      <c r="AJ142" s="52"/>
      <c r="AK142" s="53"/>
      <c r="AL142" s="53"/>
      <c r="AM142" s="53"/>
      <c r="AN142" s="53"/>
      <c r="AO142" s="53"/>
      <c r="AP142" s="53"/>
      <c r="AQ142" s="53"/>
      <c r="AR142" s="53"/>
      <c r="AS142" s="53"/>
      <c r="AT142" s="53"/>
      <c r="AU142" s="53"/>
      <c r="AV142" s="53"/>
      <c r="AW142" s="53"/>
      <c r="AX142" s="53"/>
      <c r="AY142" s="53"/>
      <c r="AZ142" s="53"/>
      <c r="BA142" s="53"/>
      <c r="BB142" s="53"/>
      <c r="BC142" s="53"/>
      <c r="BD142" s="53"/>
      <c r="BE142" s="53"/>
      <c r="BF142" s="109"/>
      <c r="BG142" s="27"/>
      <c r="BH142" s="27"/>
      <c r="BI142" s="27"/>
      <c r="BJ142" s="27"/>
      <c r="BK142" s="27"/>
      <c r="BL142" s="27"/>
      <c r="BM142" s="27"/>
      <c r="BN142" s="27"/>
      <c r="BO142" s="27"/>
      <c r="BP142" s="27"/>
      <c r="BQ142" s="27"/>
      <c r="BR142" s="27"/>
      <c r="BS142" s="27"/>
      <c r="BT142" s="27"/>
      <c r="BU142" s="27"/>
      <c r="BV142" s="27"/>
      <c r="BW142" s="27"/>
      <c r="BX142" s="27"/>
      <c r="BY142" s="27"/>
      <c r="BZ142" s="27"/>
      <c r="CA142" s="27"/>
      <c r="CB142" s="27"/>
      <c r="CC142" s="27"/>
      <c r="CD142" s="27"/>
      <c r="CE142" s="27"/>
      <c r="CF142" s="27"/>
      <c r="CG142" s="27"/>
      <c r="CH142" s="27"/>
      <c r="CI142" s="27"/>
      <c r="CJ142" s="27"/>
      <c r="CK142" s="27"/>
      <c r="CL142" s="27"/>
      <c r="CM142" s="27"/>
      <c r="CN142" s="27"/>
      <c r="CO142" s="27"/>
      <c r="CP142" s="27"/>
      <c r="CQ142" s="27"/>
      <c r="CR142" s="26"/>
      <c r="CS142" s="28"/>
      <c r="CT142" s="29"/>
      <c r="CU142" s="30"/>
      <c r="CV142" s="52"/>
      <c r="CW142" s="53"/>
      <c r="CX142" s="53"/>
      <c r="CY142" s="53"/>
      <c r="CZ142" s="53"/>
      <c r="DA142" s="53"/>
      <c r="DB142" s="53"/>
      <c r="DC142" s="53"/>
      <c r="DD142" s="53"/>
      <c r="DE142" s="53"/>
      <c r="DF142" s="53"/>
      <c r="DG142" s="53"/>
      <c r="DH142" s="53"/>
      <c r="DI142" s="53"/>
      <c r="DJ142" s="53"/>
      <c r="DK142" s="117"/>
      <c r="DL142" s="53"/>
      <c r="DM142" s="54"/>
      <c r="DN142" s="55">
        <f t="shared" si="79"/>
        <v>0.67955566686205393</v>
      </c>
      <c r="DO142" s="55">
        <f t="shared" ref="DO142:DO205" si="97">IF(ISNUMBER(R142)=FALSE,0,R142/79.88)</f>
        <v>7.1266245267227843E-4</v>
      </c>
      <c r="DP142" s="55">
        <f t="shared" si="80"/>
        <v>5.0244075319731268E-2</v>
      </c>
      <c r="DQ142" s="55">
        <f t="shared" si="81"/>
        <v>0</v>
      </c>
      <c r="DR142" s="55">
        <f t="shared" si="82"/>
        <v>0</v>
      </c>
      <c r="DS142" s="55">
        <f t="shared" si="83"/>
        <v>0.11835418651372848</v>
      </c>
      <c r="DT142" s="55">
        <f t="shared" si="84"/>
        <v>1.6418596598261066E-3</v>
      </c>
      <c r="DU142" s="55">
        <f t="shared" si="85"/>
        <v>1.0660422181203326</v>
      </c>
      <c r="DV142" s="56">
        <f t="shared" si="86"/>
        <v>1.5557568093624002E-3</v>
      </c>
      <c r="DW142" s="55">
        <f t="shared" si="91"/>
        <v>2.5475903597618478E-4</v>
      </c>
      <c r="DX142" s="55">
        <f t="shared" si="92"/>
        <v>3.3397557632197666E-5</v>
      </c>
      <c r="DY142" s="55">
        <f t="shared" si="93"/>
        <v>1.4171579608145435E-5</v>
      </c>
      <c r="DZ142" s="58">
        <f t="shared" si="74"/>
        <v>0</v>
      </c>
      <c r="EA142" s="56">
        <f t="shared" si="75"/>
        <v>0</v>
      </c>
      <c r="EB142" s="56">
        <f t="shared" si="87"/>
        <v>0.23480172740488145</v>
      </c>
      <c r="EC142" s="59">
        <f t="shared" si="88"/>
        <v>0</v>
      </c>
      <c r="ED142" s="59">
        <f t="shared" si="89"/>
        <v>0</v>
      </c>
      <c r="EE142" s="60">
        <f t="shared" si="90"/>
        <v>1.3684385745191405</v>
      </c>
      <c r="EF142" s="60" t="str">
        <f t="shared" si="94"/>
        <v/>
      </c>
    </row>
    <row r="143" spans="1:136" ht="14" customHeight="1" x14ac:dyDescent="0.2">
      <c r="A143" s="38" t="s">
        <v>333</v>
      </c>
      <c r="B143" s="39" t="s">
        <v>128</v>
      </c>
      <c r="C143" s="40"/>
      <c r="D143" s="40"/>
      <c r="E143" s="40"/>
      <c r="F143" s="40"/>
      <c r="G143" s="40"/>
      <c r="H143" s="40"/>
      <c r="I143" s="40"/>
      <c r="J143" s="78" t="s">
        <v>134</v>
      </c>
      <c r="K143" s="41" t="s">
        <v>135</v>
      </c>
      <c r="L143" s="42" t="s">
        <v>332</v>
      </c>
      <c r="M143" s="43"/>
      <c r="N143" s="43"/>
      <c r="O143" s="43"/>
      <c r="P143" s="42" t="s">
        <v>318</v>
      </c>
      <c r="Q143" s="44">
        <v>43.942125549184098</v>
      </c>
      <c r="R143" s="44">
        <v>7.00002602141028E-2</v>
      </c>
      <c r="S143" s="44">
        <v>2.4457750498669499</v>
      </c>
      <c r="T143" s="44"/>
      <c r="U143" s="44"/>
      <c r="V143" s="44"/>
      <c r="W143" s="44">
        <v>8.0338827048681196</v>
      </c>
      <c r="X143" s="44">
        <v>0.11082189418584699</v>
      </c>
      <c r="Y143" s="44">
        <v>40.547616264204201</v>
      </c>
      <c r="Z143" s="44">
        <v>5.0559969751665601E-2</v>
      </c>
      <c r="AA143" s="44">
        <v>6.0954844335865902E-3</v>
      </c>
      <c r="AB143" s="44">
        <v>1.5730249644765101E-3</v>
      </c>
      <c r="AC143" s="44">
        <v>3.4925582031778099E-3</v>
      </c>
      <c r="AD143" s="46">
        <f t="shared" si="95"/>
        <v>0</v>
      </c>
      <c r="AE143" s="46">
        <f t="shared" si="96"/>
        <v>0</v>
      </c>
      <c r="AF143" s="44">
        <v>4.0801716964217398</v>
      </c>
      <c r="AG143" s="53"/>
      <c r="AH143" s="109"/>
      <c r="AI143" s="48">
        <f t="shared" si="78"/>
        <v>0.92275045318004822</v>
      </c>
      <c r="AJ143" s="52"/>
      <c r="AK143" s="53"/>
      <c r="AL143" s="53"/>
      <c r="AM143" s="53"/>
      <c r="AN143" s="53"/>
      <c r="AO143" s="53"/>
      <c r="AP143" s="53"/>
      <c r="AQ143" s="53"/>
      <c r="AR143" s="53"/>
      <c r="AS143" s="53"/>
      <c r="AT143" s="53"/>
      <c r="AU143" s="53"/>
      <c r="AV143" s="53"/>
      <c r="AW143" s="53"/>
      <c r="AX143" s="53"/>
      <c r="AY143" s="53"/>
      <c r="AZ143" s="53"/>
      <c r="BA143" s="53"/>
      <c r="BB143" s="53"/>
      <c r="BC143" s="53"/>
      <c r="BD143" s="53"/>
      <c r="BE143" s="53"/>
      <c r="BF143" s="109"/>
      <c r="BG143" s="27"/>
      <c r="BH143" s="27"/>
      <c r="BI143" s="27"/>
      <c r="BJ143" s="27"/>
      <c r="BK143" s="27"/>
      <c r="BL143" s="27"/>
      <c r="BM143" s="27"/>
      <c r="BN143" s="27"/>
      <c r="BO143" s="27"/>
      <c r="BP143" s="27"/>
      <c r="BQ143" s="27"/>
      <c r="BR143" s="27"/>
      <c r="BS143" s="27"/>
      <c r="BT143" s="27"/>
      <c r="BU143" s="27"/>
      <c r="BV143" s="27"/>
      <c r="BW143" s="27"/>
      <c r="BX143" s="27"/>
      <c r="BY143" s="27"/>
      <c r="BZ143" s="27"/>
      <c r="CA143" s="27"/>
      <c r="CB143" s="27"/>
      <c r="CC143" s="27"/>
      <c r="CD143" s="27"/>
      <c r="CE143" s="27"/>
      <c r="CF143" s="27"/>
      <c r="CG143" s="27"/>
      <c r="CH143" s="27"/>
      <c r="CI143" s="27"/>
      <c r="CJ143" s="27"/>
      <c r="CK143" s="27"/>
      <c r="CL143" s="27"/>
      <c r="CM143" s="27"/>
      <c r="CN143" s="27"/>
      <c r="CO143" s="27"/>
      <c r="CP143" s="27"/>
      <c r="CQ143" s="27"/>
      <c r="CR143" s="27"/>
      <c r="CS143" s="110"/>
      <c r="CT143" s="29"/>
      <c r="CU143" s="30"/>
      <c r="CV143" s="52"/>
      <c r="CW143" s="53"/>
      <c r="CX143" s="53"/>
      <c r="CY143" s="53"/>
      <c r="CZ143" s="53"/>
      <c r="DA143" s="53"/>
      <c r="DB143" s="53"/>
      <c r="DC143" s="53"/>
      <c r="DD143" s="53"/>
      <c r="DE143" s="53"/>
      <c r="DF143" s="53"/>
      <c r="DG143" s="53"/>
      <c r="DH143" s="53"/>
      <c r="DI143" s="53"/>
      <c r="DJ143" s="53"/>
      <c r="DK143" s="117"/>
      <c r="DL143" s="105">
        <v>2</v>
      </c>
      <c r="DM143" s="54"/>
      <c r="DN143" s="55">
        <f t="shared" si="79"/>
        <v>0.73139356772942909</v>
      </c>
      <c r="DO143" s="55">
        <f t="shared" si="97"/>
        <v>8.7631772927019029E-4</v>
      </c>
      <c r="DP143" s="55">
        <f t="shared" si="80"/>
        <v>4.7975187325754218E-2</v>
      </c>
      <c r="DQ143" s="55">
        <f t="shared" si="81"/>
        <v>0</v>
      </c>
      <c r="DR143" s="55">
        <f t="shared" si="82"/>
        <v>0</v>
      </c>
      <c r="DS143" s="55">
        <f t="shared" si="83"/>
        <v>0.11181465142474767</v>
      </c>
      <c r="DT143" s="55">
        <f t="shared" si="84"/>
        <v>1.5621919112749788E-3</v>
      </c>
      <c r="DU143" s="55">
        <f t="shared" si="85"/>
        <v>1.0061443241738015</v>
      </c>
      <c r="DV143" s="56">
        <f t="shared" si="86"/>
        <v>9.0156864749760344E-4</v>
      </c>
      <c r="DW143" s="55">
        <f t="shared" si="91"/>
        <v>1.9669547002565678E-4</v>
      </c>
      <c r="DX143" s="55">
        <f t="shared" si="92"/>
        <v>3.3397557632197666E-5</v>
      </c>
      <c r="DY143" s="55">
        <f t="shared" si="93"/>
        <v>4.9210194169944024E-5</v>
      </c>
      <c r="DZ143" s="58">
        <f t="shared" si="74"/>
        <v>0</v>
      </c>
      <c r="EA143" s="56">
        <f t="shared" si="75"/>
        <v>0</v>
      </c>
      <c r="EB143" s="56">
        <f t="shared" si="87"/>
        <v>0.22648746580192838</v>
      </c>
      <c r="EC143" s="59">
        <f t="shared" si="88"/>
        <v>0</v>
      </c>
      <c r="ED143" s="59">
        <f t="shared" si="89"/>
        <v>0</v>
      </c>
      <c r="EE143" s="60">
        <f t="shared" si="90"/>
        <v>1.3841416375353586</v>
      </c>
      <c r="EF143" s="60" t="str">
        <f t="shared" si="94"/>
        <v/>
      </c>
    </row>
    <row r="144" spans="1:136" ht="14" customHeight="1" x14ac:dyDescent="0.2">
      <c r="A144" s="38" t="s">
        <v>334</v>
      </c>
      <c r="B144" s="39" t="s">
        <v>128</v>
      </c>
      <c r="C144" s="40"/>
      <c r="D144" s="40"/>
      <c r="E144" s="40"/>
      <c r="F144" s="40"/>
      <c r="G144" s="40"/>
      <c r="H144" s="40"/>
      <c r="I144" s="40"/>
      <c r="J144" s="78" t="s">
        <v>134</v>
      </c>
      <c r="K144" s="41" t="s">
        <v>135</v>
      </c>
      <c r="L144" s="42" t="s">
        <v>332</v>
      </c>
      <c r="M144" s="43"/>
      <c r="N144" s="43"/>
      <c r="O144" s="43"/>
      <c r="P144" s="42" t="s">
        <v>318</v>
      </c>
      <c r="Q144" s="44">
        <v>43.66</v>
      </c>
      <c r="R144" s="44">
        <v>6.6092270470492195E-2</v>
      </c>
      <c r="S144" s="44">
        <v>2.6099767812754799</v>
      </c>
      <c r="T144" s="44"/>
      <c r="U144" s="44"/>
      <c r="V144" s="44"/>
      <c r="W144" s="44">
        <v>7.5834171745478702</v>
      </c>
      <c r="X144" s="44">
        <v>0.10449013457688</v>
      </c>
      <c r="Y144" s="44">
        <v>40.72</v>
      </c>
      <c r="Z144" s="44">
        <v>4.9069209295214702E-2</v>
      </c>
      <c r="AA144" s="44">
        <v>8.7334776816363393E-3</v>
      </c>
      <c r="AB144" s="44">
        <v>2.4987591558409102E-3</v>
      </c>
      <c r="AC144" s="44">
        <v>3.3076007943169802E-3</v>
      </c>
      <c r="AD144" s="46">
        <f t="shared" si="95"/>
        <v>0</v>
      </c>
      <c r="AE144" s="46">
        <f t="shared" si="96"/>
        <v>0</v>
      </c>
      <c r="AF144" s="44">
        <v>4.4871710731159</v>
      </c>
      <c r="AG144" s="53"/>
      <c r="AH144" s="109"/>
      <c r="AI144" s="48">
        <f t="shared" si="78"/>
        <v>0.93266147503435648</v>
      </c>
      <c r="AJ144" s="52"/>
      <c r="AK144" s="53"/>
      <c r="AL144" s="53"/>
      <c r="AM144" s="53"/>
      <c r="AN144" s="53"/>
      <c r="AO144" s="53"/>
      <c r="AP144" s="53"/>
      <c r="AQ144" s="53"/>
      <c r="AR144" s="53"/>
      <c r="AS144" s="53"/>
      <c r="AT144" s="53"/>
      <c r="AU144" s="53"/>
      <c r="AV144" s="53"/>
      <c r="AW144" s="53"/>
      <c r="AX144" s="53"/>
      <c r="AY144" s="53"/>
      <c r="AZ144" s="53"/>
      <c r="BA144" s="53"/>
      <c r="BB144" s="53"/>
      <c r="BC144" s="53"/>
      <c r="BD144" s="53"/>
      <c r="BE144" s="53"/>
      <c r="BF144" s="109"/>
      <c r="BG144" s="27"/>
      <c r="BH144" s="27"/>
      <c r="BI144" s="27"/>
      <c r="BJ144" s="27"/>
      <c r="BK144" s="27"/>
      <c r="BL144" s="27"/>
      <c r="BM144" s="27"/>
      <c r="BN144" s="27"/>
      <c r="BO144" s="27"/>
      <c r="BP144" s="27"/>
      <c r="BQ144" s="27"/>
      <c r="BR144" s="27"/>
      <c r="BS144" s="27"/>
      <c r="BT144" s="27"/>
      <c r="BU144" s="27"/>
      <c r="BV144" s="27"/>
      <c r="BW144" s="27"/>
      <c r="BX144" s="27"/>
      <c r="BY144" s="27"/>
      <c r="BZ144" s="27"/>
      <c r="CA144" s="27"/>
      <c r="CB144" s="27"/>
      <c r="CC144" s="27"/>
      <c r="CD144" s="27"/>
      <c r="CE144" s="27"/>
      <c r="CF144" s="27"/>
      <c r="CG144" s="27"/>
      <c r="CH144" s="27"/>
      <c r="CI144" s="27"/>
      <c r="CJ144" s="27"/>
      <c r="CK144" s="27"/>
      <c r="CL144" s="27"/>
      <c r="CM144" s="27"/>
      <c r="CN144" s="27"/>
      <c r="CO144" s="27"/>
      <c r="CP144" s="27"/>
      <c r="CQ144" s="27"/>
      <c r="CR144" s="27"/>
      <c r="CS144" s="110"/>
      <c r="CT144" s="29"/>
      <c r="CU144" s="30"/>
      <c r="CV144" s="52"/>
      <c r="CW144" s="53"/>
      <c r="CX144" s="53"/>
      <c r="CY144" s="53"/>
      <c r="CZ144" s="53"/>
      <c r="DA144" s="53"/>
      <c r="DB144" s="53"/>
      <c r="DC144" s="53"/>
      <c r="DD144" s="53"/>
      <c r="DE144" s="53"/>
      <c r="DF144" s="53"/>
      <c r="DG144" s="53"/>
      <c r="DH144" s="53"/>
      <c r="DI144" s="53"/>
      <c r="DJ144" s="53"/>
      <c r="DK144" s="117"/>
      <c r="DL144" s="105">
        <v>0.5</v>
      </c>
      <c r="DM144" s="54"/>
      <c r="DN144" s="55">
        <f t="shared" si="79"/>
        <v>0.72669773635153123</v>
      </c>
      <c r="DO144" s="55">
        <f t="shared" si="97"/>
        <v>8.2739447259003759E-4</v>
      </c>
      <c r="DP144" s="55">
        <f t="shared" si="80"/>
        <v>5.1196092218036095E-2</v>
      </c>
      <c r="DQ144" s="55">
        <f t="shared" si="81"/>
        <v>0</v>
      </c>
      <c r="DR144" s="55">
        <f t="shared" si="82"/>
        <v>0</v>
      </c>
      <c r="DS144" s="55">
        <f t="shared" si="83"/>
        <v>0.10554512421082632</v>
      </c>
      <c r="DT144" s="55">
        <f t="shared" si="84"/>
        <v>1.4729367715940233E-3</v>
      </c>
      <c r="DU144" s="55">
        <f t="shared" si="85"/>
        <v>1.010421836228288</v>
      </c>
      <c r="DV144" s="56">
        <f t="shared" si="86"/>
        <v>8.7498590041395694E-4</v>
      </c>
      <c r="DW144" s="55">
        <f t="shared" si="91"/>
        <v>2.8182099655322499E-4</v>
      </c>
      <c r="DX144" s="55">
        <f t="shared" si="92"/>
        <v>5.3052211376664761E-5</v>
      </c>
      <c r="DY144" s="55">
        <f t="shared" si="93"/>
        <v>4.6604141679557575E-5</v>
      </c>
      <c r="DZ144" s="58">
        <f t="shared" si="74"/>
        <v>0</v>
      </c>
      <c r="EA144" s="56">
        <f t="shared" si="75"/>
        <v>0</v>
      </c>
      <c r="EB144" s="56">
        <f t="shared" si="87"/>
        <v>0.24907971541026366</v>
      </c>
      <c r="EC144" s="59">
        <f t="shared" si="88"/>
        <v>0</v>
      </c>
      <c r="ED144" s="59">
        <f t="shared" si="89"/>
        <v>0</v>
      </c>
      <c r="EE144" s="60">
        <f t="shared" si="90"/>
        <v>1.395283074284541</v>
      </c>
      <c r="EF144" s="60" t="str">
        <f t="shared" si="94"/>
        <v/>
      </c>
    </row>
    <row r="145" spans="1:136" ht="14" customHeight="1" x14ac:dyDescent="0.2">
      <c r="A145" s="155" t="s">
        <v>335</v>
      </c>
      <c r="B145" s="42" t="s">
        <v>336</v>
      </c>
      <c r="C145" s="91"/>
      <c r="D145" s="91"/>
      <c r="E145" s="91"/>
      <c r="F145" s="91"/>
      <c r="G145" s="91"/>
      <c r="H145" s="91"/>
      <c r="I145" s="91"/>
      <c r="J145" s="78" t="s">
        <v>337</v>
      </c>
      <c r="K145" s="43"/>
      <c r="L145" s="42" t="s">
        <v>338</v>
      </c>
      <c r="M145" s="43"/>
      <c r="N145" s="43"/>
      <c r="O145" s="43"/>
      <c r="P145" s="42" t="s">
        <v>339</v>
      </c>
      <c r="Q145" s="44">
        <v>43.1</v>
      </c>
      <c r="R145" s="44">
        <v>0.1</v>
      </c>
      <c r="S145" s="44">
        <v>2.8</v>
      </c>
      <c r="T145" s="44">
        <v>6.1</v>
      </c>
      <c r="U145" s="44">
        <v>2.14</v>
      </c>
      <c r="V145" s="44">
        <f>U145+1.11*T145</f>
        <v>8.9109999999999996</v>
      </c>
      <c r="W145" s="44">
        <f>0.8998*V145</f>
        <v>8.0181178000000006</v>
      </c>
      <c r="X145" s="44">
        <v>0.13</v>
      </c>
      <c r="Y145" s="44">
        <v>41</v>
      </c>
      <c r="Z145" s="44">
        <v>2.4900000000000002</v>
      </c>
      <c r="AA145" s="44">
        <v>0.14000000000000001</v>
      </c>
      <c r="AB145" s="44">
        <v>0</v>
      </c>
      <c r="AC145" s="44">
        <v>0.02</v>
      </c>
      <c r="AD145" s="46">
        <f t="shared" si="95"/>
        <v>0</v>
      </c>
      <c r="AE145" s="46">
        <f t="shared" si="96"/>
        <v>0</v>
      </c>
      <c r="AF145" s="44">
        <v>1.9</v>
      </c>
      <c r="AG145" s="53"/>
      <c r="AH145" s="109"/>
      <c r="AI145" s="48">
        <f t="shared" si="78"/>
        <v>0.95127610208816704</v>
      </c>
      <c r="AJ145" s="52"/>
      <c r="AK145" s="53"/>
      <c r="AL145" s="53"/>
      <c r="AM145" s="53"/>
      <c r="AN145" s="53"/>
      <c r="AO145" s="53"/>
      <c r="AP145" s="53"/>
      <c r="AQ145" s="53"/>
      <c r="AR145" s="53"/>
      <c r="AS145" s="53"/>
      <c r="AT145" s="53"/>
      <c r="AU145" s="53"/>
      <c r="AV145" s="53"/>
      <c r="AW145" s="53"/>
      <c r="AX145" s="53"/>
      <c r="AY145" s="53"/>
      <c r="AZ145" s="53"/>
      <c r="BA145" s="53"/>
      <c r="BB145" s="53"/>
      <c r="BC145" s="53"/>
      <c r="BD145" s="53"/>
      <c r="BE145" s="53"/>
      <c r="BF145" s="109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7"/>
      <c r="BR145" s="27"/>
      <c r="BS145" s="27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8"/>
      <c r="CT145" s="29"/>
      <c r="CU145" s="30"/>
      <c r="CV145" s="52"/>
      <c r="CW145" s="53"/>
      <c r="CX145" s="53"/>
      <c r="CY145" s="53"/>
      <c r="CZ145" s="53"/>
      <c r="DA145" s="53"/>
      <c r="DB145" s="53"/>
      <c r="DC145" s="53"/>
      <c r="DD145" s="53"/>
      <c r="DE145" s="53"/>
      <c r="DF145" s="53"/>
      <c r="DG145" s="53"/>
      <c r="DH145" s="53"/>
      <c r="DI145" s="53"/>
      <c r="DJ145" s="53"/>
      <c r="DK145" s="53"/>
      <c r="DL145" s="123"/>
      <c r="DM145" s="54"/>
      <c r="DN145" s="55">
        <f t="shared" si="79"/>
        <v>0.71737683089214388</v>
      </c>
      <c r="DO145" s="55">
        <f t="shared" si="97"/>
        <v>1.2518778167250877E-3</v>
      </c>
      <c r="DP145" s="55">
        <f t="shared" si="80"/>
        <v>5.4923499411533933E-2</v>
      </c>
      <c r="DQ145" s="55">
        <f t="shared" si="81"/>
        <v>8.4899095337508695E-2</v>
      </c>
      <c r="DR145" s="55">
        <f t="shared" si="82"/>
        <v>2.6801928736927799E-2</v>
      </c>
      <c r="DS145" s="55">
        <f t="shared" si="83"/>
        <v>0.11159523729993043</v>
      </c>
      <c r="DT145" s="55">
        <f t="shared" si="84"/>
        <v>1.8325345362277983E-3</v>
      </c>
      <c r="DU145" s="55">
        <f t="shared" si="85"/>
        <v>1.0173697270471465</v>
      </c>
      <c r="DV145" s="56">
        <f t="shared" si="86"/>
        <v>4.4400855920114127E-2</v>
      </c>
      <c r="DW145" s="55">
        <f t="shared" si="91"/>
        <v>4.5176664961785384E-3</v>
      </c>
      <c r="DX145" s="55">
        <f t="shared" si="92"/>
        <v>0</v>
      </c>
      <c r="DY145" s="55">
        <f t="shared" si="93"/>
        <v>2.8180028109578041E-4</v>
      </c>
      <c r="DZ145" s="58">
        <f t="shared" si="74"/>
        <v>0</v>
      </c>
      <c r="EA145" s="56">
        <f t="shared" si="75"/>
        <v>0</v>
      </c>
      <c r="EB145" s="56">
        <f t="shared" si="87"/>
        <v>0.1054676658340272</v>
      </c>
      <c r="EC145" s="59">
        <f t="shared" si="88"/>
        <v>0</v>
      </c>
      <c r="ED145" s="59">
        <f t="shared" si="89"/>
        <v>0</v>
      </c>
      <c r="EE145" s="60">
        <f t="shared" si="90"/>
        <v>1.4047395740728883</v>
      </c>
      <c r="EF145" s="60">
        <f t="shared" si="94"/>
        <v>0.24017090142380573</v>
      </c>
    </row>
    <row r="146" spans="1:136" ht="14" customHeight="1" x14ac:dyDescent="0.2">
      <c r="A146" s="155" t="s">
        <v>340</v>
      </c>
      <c r="B146" s="42" t="s">
        <v>336</v>
      </c>
      <c r="C146" s="43"/>
      <c r="D146" s="43"/>
      <c r="E146" s="43"/>
      <c r="F146" s="43"/>
      <c r="G146" s="43"/>
      <c r="H146" s="43"/>
      <c r="I146" s="43"/>
      <c r="J146" s="78" t="s">
        <v>337</v>
      </c>
      <c r="K146" s="43"/>
      <c r="L146" s="42" t="s">
        <v>338</v>
      </c>
      <c r="M146" s="43"/>
      <c r="N146" s="43"/>
      <c r="O146" s="43"/>
      <c r="P146" s="42" t="s">
        <v>339</v>
      </c>
      <c r="Q146" s="44">
        <v>42.9</v>
      </c>
      <c r="R146" s="44">
        <v>0.13</v>
      </c>
      <c r="S146" s="44">
        <v>3.39</v>
      </c>
      <c r="T146" s="44">
        <v>6.8</v>
      </c>
      <c r="U146" s="44">
        <v>1.28</v>
      </c>
      <c r="V146" s="44">
        <f>U146+1.11*T146</f>
        <v>8.8279999999999994</v>
      </c>
      <c r="W146" s="44">
        <f>0.8998*V146</f>
        <v>7.9434344000000001</v>
      </c>
      <c r="X146" s="44">
        <v>0.31</v>
      </c>
      <c r="Y146" s="44">
        <v>39.1</v>
      </c>
      <c r="Z146" s="44">
        <v>3.08</v>
      </c>
      <c r="AA146" s="44">
        <v>0.06</v>
      </c>
      <c r="AB146" s="44">
        <v>0</v>
      </c>
      <c r="AC146" s="44">
        <v>0.02</v>
      </c>
      <c r="AD146" s="46">
        <f t="shared" si="95"/>
        <v>0</v>
      </c>
      <c r="AE146" s="46">
        <f t="shared" si="96"/>
        <v>0</v>
      </c>
      <c r="AF146" s="44">
        <v>2.95</v>
      </c>
      <c r="AG146" s="53"/>
      <c r="AH146" s="109"/>
      <c r="AI146" s="48">
        <f t="shared" si="78"/>
        <v>0.91142191142191153</v>
      </c>
      <c r="AJ146" s="52"/>
      <c r="AK146" s="53"/>
      <c r="AL146" s="53"/>
      <c r="AM146" s="53"/>
      <c r="AN146" s="53"/>
      <c r="AO146" s="53"/>
      <c r="AP146" s="53"/>
      <c r="AQ146" s="53"/>
      <c r="AR146" s="53"/>
      <c r="AS146" s="53"/>
      <c r="AT146" s="53"/>
      <c r="AU146" s="53"/>
      <c r="AV146" s="53"/>
      <c r="AW146" s="53"/>
      <c r="AX146" s="53"/>
      <c r="AY146" s="53"/>
      <c r="AZ146" s="53"/>
      <c r="BA146" s="53"/>
      <c r="BB146" s="53"/>
      <c r="BC146" s="53"/>
      <c r="BD146" s="53"/>
      <c r="BE146" s="53"/>
      <c r="BF146" s="109"/>
      <c r="BG146" s="26"/>
      <c r="BH146" s="26"/>
      <c r="BI146" s="26"/>
      <c r="BJ146" s="26"/>
      <c r="BK146" s="26"/>
      <c r="BL146" s="26"/>
      <c r="BM146" s="26"/>
      <c r="BN146" s="26"/>
      <c r="BO146" s="26"/>
      <c r="BP146" s="26"/>
      <c r="BQ146" s="27"/>
      <c r="BR146" s="27"/>
      <c r="BS146" s="27"/>
      <c r="BT146" s="26"/>
      <c r="BU146" s="26"/>
      <c r="BV146" s="26"/>
      <c r="BW146" s="26"/>
      <c r="BX146" s="26"/>
      <c r="BY146" s="26"/>
      <c r="BZ146" s="26"/>
      <c r="CA146" s="26"/>
      <c r="CB146" s="26"/>
      <c r="CC146" s="26"/>
      <c r="CD146" s="26"/>
      <c r="CE146" s="26"/>
      <c r="CF146" s="26"/>
      <c r="CG146" s="26"/>
      <c r="CH146" s="26"/>
      <c r="CI146" s="26"/>
      <c r="CJ146" s="26"/>
      <c r="CK146" s="26"/>
      <c r="CL146" s="26"/>
      <c r="CM146" s="26"/>
      <c r="CN146" s="26"/>
      <c r="CO146" s="26"/>
      <c r="CP146" s="26"/>
      <c r="CQ146" s="26"/>
      <c r="CR146" s="26"/>
      <c r="CS146" s="28"/>
      <c r="CT146" s="29"/>
      <c r="CU146" s="30"/>
      <c r="CV146" s="52"/>
      <c r="CW146" s="53"/>
      <c r="CX146" s="53"/>
      <c r="CY146" s="53"/>
      <c r="CZ146" s="53"/>
      <c r="DA146" s="53"/>
      <c r="DB146" s="53"/>
      <c r="DC146" s="53"/>
      <c r="DD146" s="53"/>
      <c r="DE146" s="53"/>
      <c r="DF146" s="53"/>
      <c r="DG146" s="53"/>
      <c r="DH146" s="53"/>
      <c r="DI146" s="53"/>
      <c r="DJ146" s="53"/>
      <c r="DK146" s="53"/>
      <c r="DL146" s="123"/>
      <c r="DM146" s="54"/>
      <c r="DN146" s="55">
        <f t="shared" si="79"/>
        <v>0.71404793608521966</v>
      </c>
      <c r="DO146" s="55">
        <f t="shared" si="97"/>
        <v>1.627441161742614E-3</v>
      </c>
      <c r="DP146" s="55">
        <f t="shared" si="80"/>
        <v>6.6496665358964313E-2</v>
      </c>
      <c r="DQ146" s="55">
        <f t="shared" si="81"/>
        <v>9.4641614474599872E-2</v>
      </c>
      <c r="DR146" s="55">
        <f t="shared" si="82"/>
        <v>1.6031060179097001E-2</v>
      </c>
      <c r="DS146" s="55">
        <f t="shared" si="83"/>
        <v>0.11055580236604037</v>
      </c>
      <c r="DT146" s="55">
        <f t="shared" si="84"/>
        <v>4.3698900479278262E-3</v>
      </c>
      <c r="DU146" s="55">
        <f t="shared" si="85"/>
        <v>0.97022332506203479</v>
      </c>
      <c r="DV146" s="56">
        <f t="shared" si="86"/>
        <v>5.4921540656205421E-2</v>
      </c>
      <c r="DW146" s="55">
        <f t="shared" si="91"/>
        <v>1.9361427840765162E-3</v>
      </c>
      <c r="DX146" s="55">
        <f t="shared" si="92"/>
        <v>0</v>
      </c>
      <c r="DY146" s="55">
        <f t="shared" si="93"/>
        <v>2.8180028109578041E-4</v>
      </c>
      <c r="DZ146" s="58">
        <f t="shared" si="74"/>
        <v>0</v>
      </c>
      <c r="EA146" s="56">
        <f t="shared" si="75"/>
        <v>0</v>
      </c>
      <c r="EB146" s="56">
        <f t="shared" si="87"/>
        <v>0.16375242853177907</v>
      </c>
      <c r="EC146" s="59">
        <f t="shared" si="88"/>
        <v>0</v>
      </c>
      <c r="ED146" s="59">
        <f t="shared" si="89"/>
        <v>0</v>
      </c>
      <c r="EE146" s="60">
        <f t="shared" si="90"/>
        <v>1.4177131846010751</v>
      </c>
      <c r="EF146" s="60">
        <f t="shared" si="94"/>
        <v>0.14500424071836224</v>
      </c>
    </row>
    <row r="147" spans="1:136" ht="14" customHeight="1" x14ac:dyDescent="0.2">
      <c r="A147" s="155" t="s">
        <v>341</v>
      </c>
      <c r="B147" s="42" t="s">
        <v>336</v>
      </c>
      <c r="C147" s="43"/>
      <c r="D147" s="43"/>
      <c r="E147" s="43"/>
      <c r="F147" s="43"/>
      <c r="G147" s="43"/>
      <c r="H147" s="43"/>
      <c r="I147" s="43"/>
      <c r="J147" s="78" t="s">
        <v>342</v>
      </c>
      <c r="K147" s="43"/>
      <c r="L147" s="42" t="s">
        <v>343</v>
      </c>
      <c r="M147" s="43"/>
      <c r="N147" s="43"/>
      <c r="O147" s="43"/>
      <c r="P147" s="42" t="s">
        <v>339</v>
      </c>
      <c r="Q147" s="44">
        <v>44.5</v>
      </c>
      <c r="R147" s="44">
        <v>0.17</v>
      </c>
      <c r="S147" s="44">
        <v>5.03</v>
      </c>
      <c r="T147" s="44"/>
      <c r="U147" s="44"/>
      <c r="V147" s="44"/>
      <c r="W147" s="44">
        <v>7.82</v>
      </c>
      <c r="X147" s="44">
        <v>0.14000000000000001</v>
      </c>
      <c r="Y147" s="44">
        <v>37.200000000000003</v>
      </c>
      <c r="Z147" s="44">
        <v>4.04</v>
      </c>
      <c r="AA147" s="44">
        <v>0.21</v>
      </c>
      <c r="AB147" s="44">
        <v>0</v>
      </c>
      <c r="AC147" s="44">
        <v>0.02</v>
      </c>
      <c r="AD147" s="46">
        <f t="shared" si="95"/>
        <v>0</v>
      </c>
      <c r="AE147" s="46">
        <f t="shared" si="96"/>
        <v>0</v>
      </c>
      <c r="AF147" s="44">
        <v>0.4</v>
      </c>
      <c r="AG147" s="53"/>
      <c r="AH147" s="109"/>
      <c r="AI147" s="48">
        <f t="shared" si="78"/>
        <v>0.83595505617977539</v>
      </c>
      <c r="AJ147" s="52"/>
      <c r="AK147" s="53"/>
      <c r="AL147" s="53"/>
      <c r="AM147" s="53"/>
      <c r="AN147" s="53"/>
      <c r="AO147" s="53"/>
      <c r="AP147" s="53"/>
      <c r="AQ147" s="53"/>
      <c r="AR147" s="53"/>
      <c r="AS147" s="53"/>
      <c r="AT147" s="53"/>
      <c r="AU147" s="53"/>
      <c r="AV147" s="53"/>
      <c r="AW147" s="53"/>
      <c r="AX147" s="53"/>
      <c r="AY147" s="53"/>
      <c r="AZ147" s="53"/>
      <c r="BA147" s="53"/>
      <c r="BB147" s="53"/>
      <c r="BC147" s="53"/>
      <c r="BD147" s="53"/>
      <c r="BE147" s="53"/>
      <c r="BF147" s="109"/>
      <c r="BG147" s="26"/>
      <c r="BH147" s="26"/>
      <c r="BI147" s="26"/>
      <c r="BJ147" s="26"/>
      <c r="BK147" s="26"/>
      <c r="BL147" s="26"/>
      <c r="BM147" s="26"/>
      <c r="BN147" s="26"/>
      <c r="BO147" s="26"/>
      <c r="BP147" s="26"/>
      <c r="BQ147" s="27"/>
      <c r="BR147" s="27"/>
      <c r="BS147" s="27"/>
      <c r="BT147" s="26"/>
      <c r="BU147" s="26"/>
      <c r="BV147" s="26"/>
      <c r="BW147" s="26"/>
      <c r="BX147" s="26"/>
      <c r="BY147" s="26"/>
      <c r="BZ147" s="26"/>
      <c r="CA147" s="26"/>
      <c r="CB147" s="26"/>
      <c r="CC147" s="26"/>
      <c r="CD147" s="26"/>
      <c r="CE147" s="26"/>
      <c r="CF147" s="26"/>
      <c r="CG147" s="26"/>
      <c r="CH147" s="26"/>
      <c r="CI147" s="26"/>
      <c r="CJ147" s="26"/>
      <c r="CK147" s="26"/>
      <c r="CL147" s="26"/>
      <c r="CM147" s="26"/>
      <c r="CN147" s="26"/>
      <c r="CO147" s="26"/>
      <c r="CP147" s="26"/>
      <c r="CQ147" s="26"/>
      <c r="CR147" s="26"/>
      <c r="CS147" s="28"/>
      <c r="CT147" s="29"/>
      <c r="CU147" s="30"/>
      <c r="CV147" s="52"/>
      <c r="CW147" s="53"/>
      <c r="CX147" s="53"/>
      <c r="CY147" s="53"/>
      <c r="CZ147" s="53"/>
      <c r="DA147" s="53"/>
      <c r="DB147" s="53"/>
      <c r="DC147" s="53"/>
      <c r="DD147" s="53"/>
      <c r="DE147" s="53"/>
      <c r="DF147" s="53"/>
      <c r="DG147" s="53"/>
      <c r="DH147" s="53"/>
      <c r="DI147" s="53"/>
      <c r="DJ147" s="53"/>
      <c r="DK147" s="53"/>
      <c r="DL147" s="123"/>
      <c r="DM147" s="54"/>
      <c r="DN147" s="55">
        <f t="shared" si="79"/>
        <v>0.74067909454061254</v>
      </c>
      <c r="DO147" s="55">
        <f t="shared" si="97"/>
        <v>2.1281922884326494E-3</v>
      </c>
      <c r="DP147" s="55">
        <f t="shared" si="80"/>
        <v>9.8666143585719901E-2</v>
      </c>
      <c r="DQ147" s="55">
        <f t="shared" si="81"/>
        <v>0</v>
      </c>
      <c r="DR147" s="55">
        <f t="shared" si="82"/>
        <v>0</v>
      </c>
      <c r="DS147" s="55">
        <f t="shared" si="83"/>
        <v>0.10883785664578985</v>
      </c>
      <c r="DT147" s="55">
        <f t="shared" si="84"/>
        <v>1.9734987313222443E-3</v>
      </c>
      <c r="DU147" s="55">
        <f t="shared" si="85"/>
        <v>0.92307692307692324</v>
      </c>
      <c r="DV147" s="56">
        <f t="shared" si="86"/>
        <v>7.2039942938659063E-2</v>
      </c>
      <c r="DW147" s="55">
        <f t="shared" si="91"/>
        <v>6.7764997442678063E-3</v>
      </c>
      <c r="DX147" s="55">
        <f t="shared" si="92"/>
        <v>0</v>
      </c>
      <c r="DY147" s="55">
        <f t="shared" si="93"/>
        <v>2.8180028109578041E-4</v>
      </c>
      <c r="DZ147" s="58">
        <f t="shared" si="74"/>
        <v>0</v>
      </c>
      <c r="EA147" s="56">
        <f t="shared" si="75"/>
        <v>0</v>
      </c>
      <c r="EB147" s="56">
        <f t="shared" si="87"/>
        <v>2.2203719122953096E-2</v>
      </c>
      <c r="EC147" s="59">
        <f t="shared" si="88"/>
        <v>0</v>
      </c>
      <c r="ED147" s="59">
        <f t="shared" si="89"/>
        <v>0</v>
      </c>
      <c r="EE147" s="60">
        <f t="shared" si="90"/>
        <v>1.3233389947991701</v>
      </c>
      <c r="EF147" s="60" t="str">
        <f t="shared" si="94"/>
        <v/>
      </c>
    </row>
    <row r="148" spans="1:136" ht="14" customHeight="1" x14ac:dyDescent="0.2">
      <c r="A148" s="155" t="s">
        <v>344</v>
      </c>
      <c r="B148" s="42" t="s">
        <v>336</v>
      </c>
      <c r="C148" s="43"/>
      <c r="D148" s="43"/>
      <c r="E148" s="43"/>
      <c r="F148" s="43"/>
      <c r="G148" s="43"/>
      <c r="H148" s="43"/>
      <c r="I148" s="43"/>
      <c r="J148" s="78" t="s">
        <v>337</v>
      </c>
      <c r="K148" s="43"/>
      <c r="L148" s="42" t="s">
        <v>345</v>
      </c>
      <c r="M148" s="43"/>
      <c r="N148" s="43"/>
      <c r="O148" s="43"/>
      <c r="P148" s="42" t="s">
        <v>346</v>
      </c>
      <c r="Q148" s="44">
        <v>43.68</v>
      </c>
      <c r="R148" s="44">
        <v>0.03</v>
      </c>
      <c r="S148" s="44">
        <v>0.28999999999999998</v>
      </c>
      <c r="T148" s="44">
        <v>7.72</v>
      </c>
      <c r="U148" s="44">
        <v>3.15</v>
      </c>
      <c r="V148" s="44">
        <f>U148+1.11*T148</f>
        <v>11.719200000000001</v>
      </c>
      <c r="W148" s="44">
        <f t="shared" ref="W148:W179" si="98">0.8998*V148</f>
        <v>10.544936160000001</v>
      </c>
      <c r="X148" s="44">
        <v>7.0000000000000007E-2</v>
      </c>
      <c r="Y148" s="44">
        <v>40.68</v>
      </c>
      <c r="Z148" s="44">
        <v>1.54</v>
      </c>
      <c r="AA148" s="44">
        <v>0</v>
      </c>
      <c r="AB148" s="44">
        <v>0</v>
      </c>
      <c r="AC148" s="44">
        <v>0.03</v>
      </c>
      <c r="AD148" s="46">
        <f t="shared" si="95"/>
        <v>0</v>
      </c>
      <c r="AE148" s="46">
        <f t="shared" si="96"/>
        <v>0</v>
      </c>
      <c r="AF148" s="44">
        <v>0.82</v>
      </c>
      <c r="AG148" s="53"/>
      <c r="AH148" s="109"/>
      <c r="AI148" s="48">
        <f t="shared" si="78"/>
        <v>0.93131868131868134</v>
      </c>
      <c r="AJ148" s="52"/>
      <c r="AK148" s="53"/>
      <c r="AL148" s="53"/>
      <c r="AM148" s="53"/>
      <c r="AN148" s="53"/>
      <c r="AO148" s="53"/>
      <c r="AP148" s="53"/>
      <c r="AQ148" s="53"/>
      <c r="AR148" s="53"/>
      <c r="AS148" s="53"/>
      <c r="AT148" s="53"/>
      <c r="AU148" s="53"/>
      <c r="AV148" s="53"/>
      <c r="AW148" s="53"/>
      <c r="AX148" s="53"/>
      <c r="AY148" s="53"/>
      <c r="AZ148" s="53"/>
      <c r="BA148" s="53"/>
      <c r="BB148" s="53"/>
      <c r="BC148" s="53"/>
      <c r="BD148" s="53"/>
      <c r="BE148" s="53"/>
      <c r="BF148" s="109"/>
      <c r="BG148" s="26"/>
      <c r="BH148" s="26"/>
      <c r="BI148" s="26"/>
      <c r="BJ148" s="26"/>
      <c r="BK148" s="26"/>
      <c r="BL148" s="26"/>
      <c r="BM148" s="26"/>
      <c r="BN148" s="26"/>
      <c r="BO148" s="26"/>
      <c r="BP148" s="26"/>
      <c r="BQ148" s="27"/>
      <c r="BR148" s="27"/>
      <c r="BS148" s="27"/>
      <c r="BT148" s="26"/>
      <c r="BU148" s="26"/>
      <c r="BV148" s="26"/>
      <c r="BW148" s="26"/>
      <c r="BX148" s="26"/>
      <c r="BY148" s="26"/>
      <c r="BZ148" s="26"/>
      <c r="CA148" s="26"/>
      <c r="CB148" s="26"/>
      <c r="CC148" s="26"/>
      <c r="CD148" s="26"/>
      <c r="CE148" s="26"/>
      <c r="CF148" s="26"/>
      <c r="CG148" s="26"/>
      <c r="CH148" s="26"/>
      <c r="CI148" s="26"/>
      <c r="CJ148" s="26"/>
      <c r="CK148" s="26"/>
      <c r="CL148" s="26"/>
      <c r="CM148" s="26"/>
      <c r="CN148" s="26"/>
      <c r="CO148" s="26"/>
      <c r="CP148" s="26"/>
      <c r="CQ148" s="26"/>
      <c r="CR148" s="26"/>
      <c r="CS148" s="28"/>
      <c r="CT148" s="29"/>
      <c r="CU148" s="30"/>
      <c r="CV148" s="52"/>
      <c r="CW148" s="53"/>
      <c r="CX148" s="53"/>
      <c r="CY148" s="53"/>
      <c r="CZ148" s="53"/>
      <c r="DA148" s="53"/>
      <c r="DB148" s="105">
        <v>1.54</v>
      </c>
      <c r="DC148" s="106">
        <f>DB148*(12/(12+2*16))</f>
        <v>0.42</v>
      </c>
      <c r="DD148" s="107">
        <f>DC148*10000</f>
        <v>4200</v>
      </c>
      <c r="DE148" s="53"/>
      <c r="DF148" s="53"/>
      <c r="DG148" s="53"/>
      <c r="DH148" s="53"/>
      <c r="DI148" s="105">
        <v>2670</v>
      </c>
      <c r="DJ148" s="53"/>
      <c r="DK148" s="53"/>
      <c r="DL148" s="123"/>
      <c r="DM148" s="54"/>
      <c r="DN148" s="55">
        <f t="shared" si="79"/>
        <v>0.72703062583222366</v>
      </c>
      <c r="DO148" s="55">
        <f t="shared" si="97"/>
        <v>3.755633450175263E-4</v>
      </c>
      <c r="DP148" s="55">
        <f t="shared" si="80"/>
        <v>5.6885052961945862E-3</v>
      </c>
      <c r="DQ148" s="55">
        <f t="shared" si="81"/>
        <v>0.10744606819763397</v>
      </c>
      <c r="DR148" s="55">
        <f t="shared" si="82"/>
        <v>3.9451437159496526E-2</v>
      </c>
      <c r="DS148" s="55">
        <f t="shared" si="83"/>
        <v>0.1467632033402923</v>
      </c>
      <c r="DT148" s="55">
        <f t="shared" si="84"/>
        <v>9.8674936566112213E-4</v>
      </c>
      <c r="DU148" s="55">
        <f t="shared" si="85"/>
        <v>1.0094292803970224</v>
      </c>
      <c r="DV148" s="56">
        <f t="shared" si="86"/>
        <v>2.7460770328102711E-2</v>
      </c>
      <c r="DW148" s="55">
        <f t="shared" si="91"/>
        <v>0</v>
      </c>
      <c r="DX148" s="55">
        <f t="shared" si="92"/>
        <v>0</v>
      </c>
      <c r="DY148" s="55">
        <f t="shared" si="93"/>
        <v>4.2270042164367058E-4</v>
      </c>
      <c r="DZ148" s="58">
        <f t="shared" si="74"/>
        <v>0</v>
      </c>
      <c r="EA148" s="56">
        <f t="shared" si="75"/>
        <v>0</v>
      </c>
      <c r="EB148" s="56">
        <f t="shared" si="87"/>
        <v>4.5517624202053839E-2</v>
      </c>
      <c r="EC148" s="59">
        <f t="shared" si="88"/>
        <v>3.4967946049454669E-2</v>
      </c>
      <c r="ED148" s="59">
        <f t="shared" si="89"/>
        <v>4.1640673736743601E-3</v>
      </c>
      <c r="EE148" s="60">
        <f t="shared" si="90"/>
        <v>1.386616332912179</v>
      </c>
      <c r="EF148" s="60">
        <f t="shared" si="94"/>
        <v>0.26881013947360161</v>
      </c>
    </row>
    <row r="149" spans="1:136" ht="14" customHeight="1" x14ac:dyDescent="0.2">
      <c r="A149" s="155" t="s">
        <v>347</v>
      </c>
      <c r="B149" s="42" t="s">
        <v>336</v>
      </c>
      <c r="C149" s="43"/>
      <c r="D149" s="43"/>
      <c r="E149" s="43"/>
      <c r="F149" s="43"/>
      <c r="G149" s="43"/>
      <c r="H149" s="43"/>
      <c r="I149" s="43"/>
      <c r="J149" s="78" t="s">
        <v>337</v>
      </c>
      <c r="K149" s="43"/>
      <c r="L149" s="42" t="s">
        <v>348</v>
      </c>
      <c r="M149" s="43"/>
      <c r="N149" s="43"/>
      <c r="O149" s="43"/>
      <c r="P149" s="42" t="s">
        <v>346</v>
      </c>
      <c r="Q149" s="44">
        <v>41.96</v>
      </c>
      <c r="R149" s="44">
        <v>0.06</v>
      </c>
      <c r="S149" s="44">
        <v>1.03</v>
      </c>
      <c r="T149" s="44">
        <v>7.11</v>
      </c>
      <c r="U149" s="44">
        <v>1.61</v>
      </c>
      <c r="V149" s="44">
        <f>U149+1.11*T149</f>
        <v>9.5021000000000004</v>
      </c>
      <c r="W149" s="44">
        <f t="shared" si="98"/>
        <v>8.5499895800000001</v>
      </c>
      <c r="X149" s="44">
        <v>7.0000000000000007E-2</v>
      </c>
      <c r="Y149" s="44">
        <v>41.91</v>
      </c>
      <c r="Z149" s="44">
        <v>1.07</v>
      </c>
      <c r="AA149" s="44">
        <v>0</v>
      </c>
      <c r="AB149" s="44">
        <v>0</v>
      </c>
      <c r="AC149" s="44">
        <v>0.03</v>
      </c>
      <c r="AD149" s="46">
        <f t="shared" si="95"/>
        <v>0</v>
      </c>
      <c r="AE149" s="46">
        <f t="shared" si="96"/>
        <v>0</v>
      </c>
      <c r="AF149" s="44">
        <v>1.84</v>
      </c>
      <c r="AG149" s="53"/>
      <c r="AH149" s="109"/>
      <c r="AI149" s="48">
        <f t="shared" si="78"/>
        <v>0.99880838894184931</v>
      </c>
      <c r="AJ149" s="52"/>
      <c r="AK149" s="53"/>
      <c r="AL149" s="53"/>
      <c r="AM149" s="53"/>
      <c r="AN149" s="53"/>
      <c r="AO149" s="53"/>
      <c r="AP149" s="53"/>
      <c r="AQ149" s="53"/>
      <c r="AR149" s="53"/>
      <c r="AS149" s="53"/>
      <c r="AT149" s="53"/>
      <c r="AU149" s="53"/>
      <c r="AV149" s="53"/>
      <c r="AW149" s="53"/>
      <c r="AX149" s="53"/>
      <c r="AY149" s="53"/>
      <c r="AZ149" s="53"/>
      <c r="BA149" s="53"/>
      <c r="BB149" s="53"/>
      <c r="BC149" s="53"/>
      <c r="BD149" s="53"/>
      <c r="BE149" s="53"/>
      <c r="BF149" s="109"/>
      <c r="BG149" s="26"/>
      <c r="BH149" s="26"/>
      <c r="BI149" s="26"/>
      <c r="BJ149" s="26"/>
      <c r="BK149" s="26"/>
      <c r="BL149" s="26"/>
      <c r="BM149" s="26"/>
      <c r="BN149" s="26"/>
      <c r="BO149" s="26"/>
      <c r="BP149" s="26"/>
      <c r="BQ149" s="27"/>
      <c r="BR149" s="27"/>
      <c r="BS149" s="27"/>
      <c r="BT149" s="26"/>
      <c r="BU149" s="26"/>
      <c r="BV149" s="26"/>
      <c r="BW149" s="26"/>
      <c r="BX149" s="26"/>
      <c r="BY149" s="26"/>
      <c r="BZ149" s="26"/>
      <c r="CA149" s="26"/>
      <c r="CB149" s="26"/>
      <c r="CC149" s="26"/>
      <c r="CD149" s="26"/>
      <c r="CE149" s="26"/>
      <c r="CF149" s="26"/>
      <c r="CG149" s="26"/>
      <c r="CH149" s="26"/>
      <c r="CI149" s="26"/>
      <c r="CJ149" s="26"/>
      <c r="CK149" s="26"/>
      <c r="CL149" s="26"/>
      <c r="CM149" s="26"/>
      <c r="CN149" s="26"/>
      <c r="CO149" s="26"/>
      <c r="CP149" s="26"/>
      <c r="CQ149" s="26"/>
      <c r="CR149" s="26"/>
      <c r="CS149" s="28"/>
      <c r="CT149" s="29"/>
      <c r="CU149" s="30"/>
      <c r="CV149" s="52"/>
      <c r="CW149" s="53"/>
      <c r="CX149" s="53"/>
      <c r="CY149" s="53"/>
      <c r="CZ149" s="53"/>
      <c r="DA149" s="53"/>
      <c r="DB149" s="105">
        <v>3.11</v>
      </c>
      <c r="DC149" s="106">
        <f>DB149*(12/(12+2*16))</f>
        <v>0.84818181818181804</v>
      </c>
      <c r="DD149" s="107">
        <f>DC149*10000</f>
        <v>8481.8181818181802</v>
      </c>
      <c r="DE149" s="53"/>
      <c r="DF149" s="53"/>
      <c r="DG149" s="53"/>
      <c r="DH149" s="53"/>
      <c r="DI149" s="105">
        <v>345</v>
      </c>
      <c r="DJ149" s="53"/>
      <c r="DK149" s="53"/>
      <c r="DL149" s="123"/>
      <c r="DM149" s="54"/>
      <c r="DN149" s="55">
        <f t="shared" si="79"/>
        <v>0.69840213049267652</v>
      </c>
      <c r="DO149" s="55">
        <f t="shared" si="97"/>
        <v>7.5112669003505261E-4</v>
      </c>
      <c r="DP149" s="55">
        <f t="shared" si="80"/>
        <v>2.0204001569242843E-2</v>
      </c>
      <c r="DQ149" s="55">
        <f t="shared" si="81"/>
        <v>9.8956158663883104E-2</v>
      </c>
      <c r="DR149" s="55">
        <f t="shared" si="82"/>
        <v>2.0164067881520448E-2</v>
      </c>
      <c r="DS149" s="55">
        <f t="shared" si="83"/>
        <v>0.11899776729297148</v>
      </c>
      <c r="DT149" s="55">
        <f t="shared" si="84"/>
        <v>9.8674936566112213E-4</v>
      </c>
      <c r="DU149" s="55">
        <f t="shared" si="85"/>
        <v>1.0399503722084367</v>
      </c>
      <c r="DV149" s="56">
        <f t="shared" si="86"/>
        <v>1.9079885877318119E-2</v>
      </c>
      <c r="DW149" s="55">
        <f t="shared" si="91"/>
        <v>0</v>
      </c>
      <c r="DX149" s="55">
        <f t="shared" si="92"/>
        <v>0</v>
      </c>
      <c r="DY149" s="55">
        <f t="shared" si="93"/>
        <v>4.2270042164367058E-4</v>
      </c>
      <c r="DZ149" s="58">
        <f t="shared" si="74"/>
        <v>0</v>
      </c>
      <c r="EA149" s="56">
        <f t="shared" si="75"/>
        <v>0</v>
      </c>
      <c r="EB149" s="56">
        <f t="shared" si="87"/>
        <v>0.10213710796558424</v>
      </c>
      <c r="EC149" s="59">
        <f t="shared" si="88"/>
        <v>7.0617085853119474E-2</v>
      </c>
      <c r="ED149" s="59">
        <f t="shared" si="89"/>
        <v>5.3805364940736114E-4</v>
      </c>
      <c r="EE149" s="60">
        <f t="shared" si="90"/>
        <v>1.4288189771420723</v>
      </c>
      <c r="EF149" s="60">
        <f t="shared" si="94"/>
        <v>0.16944912783007671</v>
      </c>
    </row>
    <row r="150" spans="1:136" ht="14" customHeight="1" x14ac:dyDescent="0.2">
      <c r="A150" s="156" t="s">
        <v>349</v>
      </c>
      <c r="B150" s="121" t="s">
        <v>349</v>
      </c>
      <c r="C150" s="54"/>
      <c r="D150" s="54"/>
      <c r="E150" s="54"/>
      <c r="F150" s="54"/>
      <c r="G150" s="54"/>
      <c r="H150" s="54"/>
      <c r="I150" s="54"/>
      <c r="J150" s="78"/>
      <c r="K150" s="42" t="s">
        <v>350</v>
      </c>
      <c r="L150" s="43"/>
      <c r="M150" s="42" t="s">
        <v>349</v>
      </c>
      <c r="N150" s="43"/>
      <c r="O150" s="43"/>
      <c r="P150" s="42" t="s">
        <v>351</v>
      </c>
      <c r="Q150" s="44">
        <v>44.9</v>
      </c>
      <c r="R150" s="44">
        <f>1/0.599508*798/10000</f>
        <v>0.13310914950259212</v>
      </c>
      <c r="S150" s="44">
        <v>4.28</v>
      </c>
      <c r="T150" s="44">
        <v>8.07</v>
      </c>
      <c r="U150" s="44">
        <v>0</v>
      </c>
      <c r="V150" s="44">
        <f>U150+1/0.8998*T150</f>
        <v>8.9686597021560353</v>
      </c>
      <c r="W150" s="44">
        <f t="shared" si="98"/>
        <v>8.07</v>
      </c>
      <c r="X150" s="44">
        <f>1/0.63193*1045/10000</f>
        <v>0.16536641716645831</v>
      </c>
      <c r="Y150" s="44">
        <v>38.22</v>
      </c>
      <c r="Z150" s="44">
        <v>3.5</v>
      </c>
      <c r="AA150" s="44">
        <v>0.28999999999999998</v>
      </c>
      <c r="AB150" s="44">
        <f>1/0.830147*60/10000</f>
        <v>7.2276355874321052E-3</v>
      </c>
      <c r="AC150" s="44">
        <f>1/0.436421*40.7/10000</f>
        <v>9.3258573716663504E-3</v>
      </c>
      <c r="AD150" s="46">
        <f t="shared" si="95"/>
        <v>0</v>
      </c>
      <c r="AE150" s="46">
        <f t="shared" si="96"/>
        <v>0</v>
      </c>
      <c r="AF150" s="44">
        <f>116/10000</f>
        <v>1.1599999999999999E-2</v>
      </c>
      <c r="AG150" s="53"/>
      <c r="AH150" s="109"/>
      <c r="AI150" s="48">
        <f t="shared" si="78"/>
        <v>0.85122494432071272</v>
      </c>
      <c r="AJ150" s="52"/>
      <c r="AK150" s="53"/>
      <c r="AL150" s="53"/>
      <c r="AM150" s="53"/>
      <c r="AN150" s="53"/>
      <c r="AO150" s="53"/>
      <c r="AP150" s="53"/>
      <c r="AQ150" s="53"/>
      <c r="AR150" s="53"/>
      <c r="AS150" s="53"/>
      <c r="AT150" s="53"/>
      <c r="AU150" s="53"/>
      <c r="AV150" s="53"/>
      <c r="AW150" s="53"/>
      <c r="AX150" s="53"/>
      <c r="AY150" s="53"/>
      <c r="AZ150" s="53"/>
      <c r="BA150" s="53"/>
      <c r="BB150" s="53"/>
      <c r="BC150" s="53"/>
      <c r="BD150" s="53"/>
      <c r="BE150" s="53"/>
      <c r="BF150" s="109"/>
      <c r="BG150" s="27"/>
      <c r="BH150" s="27"/>
      <c r="BI150" s="27"/>
      <c r="BJ150" s="27"/>
      <c r="BK150" s="27"/>
      <c r="BL150" s="27"/>
      <c r="BM150" s="27"/>
      <c r="BN150" s="27"/>
      <c r="BO150" s="27"/>
      <c r="BP150" s="27"/>
      <c r="BQ150" s="27"/>
      <c r="BR150" s="27"/>
      <c r="BS150" s="27"/>
      <c r="BT150" s="27"/>
      <c r="BU150" s="27"/>
      <c r="BV150" s="27"/>
      <c r="BW150" s="27"/>
      <c r="BX150" s="27"/>
      <c r="BY150" s="27"/>
      <c r="BZ150" s="27"/>
      <c r="CA150" s="27"/>
      <c r="CB150" s="27"/>
      <c r="CC150" s="27"/>
      <c r="CD150" s="27"/>
      <c r="CE150" s="27"/>
      <c r="CF150" s="27"/>
      <c r="CG150" s="27"/>
      <c r="CH150" s="27"/>
      <c r="CI150" s="27"/>
      <c r="CJ150" s="27"/>
      <c r="CK150" s="27"/>
      <c r="CL150" s="27"/>
      <c r="CM150" s="27"/>
      <c r="CN150" s="27"/>
      <c r="CO150" s="27"/>
      <c r="CP150" s="27"/>
      <c r="CQ150" s="27"/>
      <c r="CR150" s="26"/>
      <c r="CS150" s="28"/>
      <c r="CT150" s="29"/>
      <c r="CU150" s="30"/>
      <c r="CV150" s="52"/>
      <c r="CW150" s="53"/>
      <c r="CX150" s="53"/>
      <c r="CY150" s="53"/>
      <c r="CZ150" s="53"/>
      <c r="DA150" s="53"/>
      <c r="DB150" s="53"/>
      <c r="DC150" s="53"/>
      <c r="DD150" s="53"/>
      <c r="DE150" s="53"/>
      <c r="DF150" s="53"/>
      <c r="DG150" s="53"/>
      <c r="DH150" s="53"/>
      <c r="DI150" s="105">
        <v>119</v>
      </c>
      <c r="DJ150" s="53"/>
      <c r="DK150" s="53"/>
      <c r="DL150" s="123"/>
      <c r="DM150" s="54"/>
      <c r="DN150" s="55">
        <f t="shared" si="79"/>
        <v>0.74733688415446076</v>
      </c>
      <c r="DO150" s="55">
        <f t="shared" si="97"/>
        <v>1.6663639146543832E-3</v>
      </c>
      <c r="DP150" s="55">
        <f t="shared" si="80"/>
        <v>8.3954491957630453E-2</v>
      </c>
      <c r="DQ150" s="55">
        <f t="shared" si="81"/>
        <v>0.11231732776617956</v>
      </c>
      <c r="DR150" s="55">
        <f t="shared" si="82"/>
        <v>0</v>
      </c>
      <c r="DS150" s="55">
        <f t="shared" si="83"/>
        <v>0.11231732776617956</v>
      </c>
      <c r="DT150" s="55">
        <f t="shared" si="84"/>
        <v>2.3310743891522176E-3</v>
      </c>
      <c r="DU150" s="55">
        <f t="shared" si="85"/>
        <v>0.94838709677419364</v>
      </c>
      <c r="DV150" s="56">
        <f t="shared" si="86"/>
        <v>6.2410841654778892E-2</v>
      </c>
      <c r="DW150" s="55">
        <f t="shared" si="91"/>
        <v>9.3580234563698274E-3</v>
      </c>
      <c r="DX150" s="55">
        <f t="shared" si="92"/>
        <v>1.5345298487116996E-4</v>
      </c>
      <c r="DY150" s="55">
        <f t="shared" si="93"/>
        <v>1.3140146143973667E-4</v>
      </c>
      <c r="DZ150" s="58">
        <f t="shared" si="74"/>
        <v>0</v>
      </c>
      <c r="EA150" s="56">
        <f t="shared" si="75"/>
        <v>0</v>
      </c>
      <c r="EB150" s="56">
        <f t="shared" si="87"/>
        <v>6.439078545656397E-4</v>
      </c>
      <c r="EC150" s="59">
        <f t="shared" si="88"/>
        <v>0</v>
      </c>
      <c r="ED150" s="59">
        <f t="shared" si="89"/>
        <v>1.85589519650655E-4</v>
      </c>
      <c r="EE150" s="60">
        <f t="shared" si="90"/>
        <v>1.3719967506278918</v>
      </c>
      <c r="EF150" s="60" t="str">
        <f t="shared" si="94"/>
        <v/>
      </c>
    </row>
    <row r="151" spans="1:136" ht="14" customHeight="1" x14ac:dyDescent="0.2">
      <c r="A151" s="156" t="s">
        <v>352</v>
      </c>
      <c r="B151" s="42" t="s">
        <v>353</v>
      </c>
      <c r="C151" s="43"/>
      <c r="D151" s="43"/>
      <c r="E151" s="43"/>
      <c r="F151" s="43"/>
      <c r="G151" s="43"/>
      <c r="H151" s="43"/>
      <c r="I151" s="43"/>
      <c r="J151" s="78" t="s">
        <v>354</v>
      </c>
      <c r="K151" s="54"/>
      <c r="L151" s="121" t="s">
        <v>355</v>
      </c>
      <c r="M151" s="42" t="s">
        <v>356</v>
      </c>
      <c r="N151" s="117"/>
      <c r="O151" s="43"/>
      <c r="P151" s="42" t="s">
        <v>357</v>
      </c>
      <c r="Q151" s="44">
        <v>39</v>
      </c>
      <c r="R151" s="44">
        <v>0.1</v>
      </c>
      <c r="S151" s="44">
        <v>2.4</v>
      </c>
      <c r="T151" s="44">
        <v>3.6</v>
      </c>
      <c r="U151" s="44">
        <f>(W151-T151)*1/0.8998</f>
        <v>4.399110913536342</v>
      </c>
      <c r="V151" s="44">
        <v>8.4</v>
      </c>
      <c r="W151" s="44">
        <f t="shared" si="98"/>
        <v>7.558320000000001</v>
      </c>
      <c r="X151" s="44">
        <v>0</v>
      </c>
      <c r="Y151" s="44">
        <v>38.1</v>
      </c>
      <c r="Z151" s="44">
        <v>0</v>
      </c>
      <c r="AA151" s="44">
        <v>0.3</v>
      </c>
      <c r="AB151" s="44">
        <v>0.3</v>
      </c>
      <c r="AC151" s="44"/>
      <c r="AD151" s="46">
        <f t="shared" si="95"/>
        <v>0</v>
      </c>
      <c r="AE151" s="46">
        <f t="shared" si="96"/>
        <v>0</v>
      </c>
      <c r="AF151" s="44">
        <v>11.3</v>
      </c>
      <c r="AG151" s="53"/>
      <c r="AH151" s="109"/>
      <c r="AI151" s="48">
        <f t="shared" si="78"/>
        <v>0.97692307692307701</v>
      </c>
      <c r="AJ151" s="52"/>
      <c r="AK151" s="53"/>
      <c r="AL151" s="53"/>
      <c r="AM151" s="53"/>
      <c r="AN151" s="53"/>
      <c r="AO151" s="53"/>
      <c r="AP151" s="53"/>
      <c r="AQ151" s="53"/>
      <c r="AR151" s="53"/>
      <c r="AS151" s="53"/>
      <c r="AT151" s="53"/>
      <c r="AU151" s="53"/>
      <c r="AV151" s="53"/>
      <c r="AW151" s="53"/>
      <c r="AX151" s="53"/>
      <c r="AY151" s="53"/>
      <c r="AZ151" s="53"/>
      <c r="BA151" s="53"/>
      <c r="BB151" s="53"/>
      <c r="BC151" s="53"/>
      <c r="BD151" s="53"/>
      <c r="BE151" s="53"/>
      <c r="BF151" s="109"/>
      <c r="BG151" s="26"/>
      <c r="BH151" s="26"/>
      <c r="BI151" s="26"/>
      <c r="BJ151" s="26"/>
      <c r="BK151" s="26"/>
      <c r="BL151" s="26"/>
      <c r="BM151" s="26"/>
      <c r="BN151" s="26"/>
      <c r="BO151" s="26"/>
      <c r="BP151" s="26"/>
      <c r="BQ151" s="27"/>
      <c r="BR151" s="27"/>
      <c r="BS151" s="27"/>
      <c r="BT151" s="26"/>
      <c r="BU151" s="26"/>
      <c r="BV151" s="26"/>
      <c r="BW151" s="26"/>
      <c r="BX151" s="26"/>
      <c r="BY151" s="26"/>
      <c r="BZ151" s="26"/>
      <c r="CA151" s="26"/>
      <c r="CB151" s="26"/>
      <c r="CC151" s="26"/>
      <c r="CD151" s="26"/>
      <c r="CE151" s="26"/>
      <c r="CF151" s="26"/>
      <c r="CG151" s="26"/>
      <c r="CH151" s="26"/>
      <c r="CI151" s="26"/>
      <c r="CJ151" s="26"/>
      <c r="CK151" s="26"/>
      <c r="CL151" s="26"/>
      <c r="CM151" s="26"/>
      <c r="CN151" s="26"/>
      <c r="CO151" s="26"/>
      <c r="CP151" s="26"/>
      <c r="CQ151" s="26"/>
      <c r="CR151" s="26"/>
      <c r="CS151" s="28"/>
      <c r="CT151" s="29"/>
      <c r="CU151" s="30"/>
      <c r="CV151" s="52"/>
      <c r="CW151" s="53"/>
      <c r="CX151" s="53"/>
      <c r="CY151" s="53"/>
      <c r="CZ151" s="53"/>
      <c r="DA151" s="53"/>
      <c r="DB151" s="53"/>
      <c r="DC151" s="53"/>
      <c r="DD151" s="53"/>
      <c r="DE151" s="53"/>
      <c r="DF151" s="53"/>
      <c r="DG151" s="53"/>
      <c r="DH151" s="53"/>
      <c r="DI151" s="53"/>
      <c r="DJ151" s="53"/>
      <c r="DK151" s="105">
        <v>1.8</v>
      </c>
      <c r="DL151" s="123"/>
      <c r="DM151" s="54"/>
      <c r="DN151" s="55">
        <f t="shared" si="79"/>
        <v>0.64913448735019974</v>
      </c>
      <c r="DO151" s="55">
        <f t="shared" si="97"/>
        <v>1.2518778167250877E-3</v>
      </c>
      <c r="DP151" s="55">
        <f t="shared" si="80"/>
        <v>4.707728520988623E-2</v>
      </c>
      <c r="DQ151" s="55">
        <f t="shared" si="81"/>
        <v>5.0104384133611693E-2</v>
      </c>
      <c r="DR151" s="55">
        <f t="shared" si="82"/>
        <v>5.5095634210487097E-2</v>
      </c>
      <c r="DS151" s="55">
        <f t="shared" si="83"/>
        <v>0.10519582463465556</v>
      </c>
      <c r="DT151" s="55">
        <f t="shared" si="84"/>
        <v>0</v>
      </c>
      <c r="DU151" s="55">
        <f t="shared" si="85"/>
        <v>0.94540942928039717</v>
      </c>
      <c r="DV151" s="56">
        <f t="shared" si="86"/>
        <v>0</v>
      </c>
      <c r="DW151" s="55">
        <f t="shared" si="91"/>
        <v>9.6807139203825814E-3</v>
      </c>
      <c r="DX151" s="55">
        <f t="shared" si="92"/>
        <v>6.3694267515923561E-3</v>
      </c>
      <c r="DY151" s="55">
        <f t="shared" si="93"/>
        <v>0</v>
      </c>
      <c r="DZ151" s="58">
        <f t="shared" si="74"/>
        <v>0</v>
      </c>
      <c r="EA151" s="56">
        <f t="shared" si="75"/>
        <v>0</v>
      </c>
      <c r="EB151" s="56">
        <f t="shared" si="87"/>
        <v>0.62725506522342489</v>
      </c>
      <c r="EC151" s="59">
        <f t="shared" si="88"/>
        <v>0</v>
      </c>
      <c r="ED151" s="59">
        <f t="shared" si="89"/>
        <v>0</v>
      </c>
      <c r="EE151" s="60">
        <f t="shared" si="90"/>
        <v>1.5371486162341965</v>
      </c>
      <c r="EF151" s="60">
        <f t="shared" si="94"/>
        <v>0.52374354592336614</v>
      </c>
    </row>
    <row r="152" spans="1:136" ht="14" customHeight="1" x14ac:dyDescent="0.2">
      <c r="A152" s="156" t="s">
        <v>358</v>
      </c>
      <c r="B152" s="42" t="s">
        <v>353</v>
      </c>
      <c r="C152" s="54"/>
      <c r="D152" s="54"/>
      <c r="E152" s="54"/>
      <c r="F152" s="54"/>
      <c r="G152" s="54"/>
      <c r="H152" s="54"/>
      <c r="I152" s="54"/>
      <c r="J152" s="78" t="s">
        <v>359</v>
      </c>
      <c r="K152" s="54"/>
      <c r="L152" s="121" t="s">
        <v>359</v>
      </c>
      <c r="M152" s="42" t="s">
        <v>356</v>
      </c>
      <c r="N152" s="117"/>
      <c r="O152" s="43"/>
      <c r="P152" s="42" t="s">
        <v>357</v>
      </c>
      <c r="Q152" s="44">
        <v>42.6</v>
      </c>
      <c r="R152" s="44">
        <v>0.1</v>
      </c>
      <c r="S152" s="44">
        <v>2.6</v>
      </c>
      <c r="T152" s="44">
        <v>6.5</v>
      </c>
      <c r="U152" s="44">
        <f>(W152-T152)*1/0.8998</f>
        <v>1.6761724827739513</v>
      </c>
      <c r="V152" s="44">
        <v>8.9</v>
      </c>
      <c r="W152" s="44">
        <f t="shared" si="98"/>
        <v>8.0082200000000014</v>
      </c>
      <c r="X152" s="44">
        <v>0.1</v>
      </c>
      <c r="Y152" s="44">
        <v>39.5</v>
      </c>
      <c r="Z152" s="44">
        <v>2.6</v>
      </c>
      <c r="AA152" s="44">
        <v>0.1</v>
      </c>
      <c r="AB152" s="45" t="s">
        <v>227</v>
      </c>
      <c r="AC152" s="44"/>
      <c r="AD152" s="46">
        <f t="shared" si="95"/>
        <v>0</v>
      </c>
      <c r="AE152" s="46">
        <f t="shared" si="96"/>
        <v>0</v>
      </c>
      <c r="AF152" s="44">
        <v>3.1</v>
      </c>
      <c r="AG152" s="53"/>
      <c r="AH152" s="109"/>
      <c r="AI152" s="48">
        <f t="shared" si="78"/>
        <v>0.92723004694835676</v>
      </c>
      <c r="AJ152" s="52"/>
      <c r="AK152" s="53"/>
      <c r="AL152" s="53"/>
      <c r="AM152" s="53"/>
      <c r="AN152" s="53"/>
      <c r="AO152" s="53"/>
      <c r="AP152" s="53"/>
      <c r="AQ152" s="53"/>
      <c r="AR152" s="53"/>
      <c r="AS152" s="53"/>
      <c r="AT152" s="53"/>
      <c r="AU152" s="53"/>
      <c r="AV152" s="53"/>
      <c r="AW152" s="53"/>
      <c r="AX152" s="53"/>
      <c r="AY152" s="53"/>
      <c r="AZ152" s="53"/>
      <c r="BA152" s="53"/>
      <c r="BB152" s="53"/>
      <c r="BC152" s="53"/>
      <c r="BD152" s="53"/>
      <c r="BE152" s="53"/>
      <c r="BF152" s="109"/>
      <c r="BG152" s="26"/>
      <c r="BH152" s="26"/>
      <c r="BI152" s="26"/>
      <c r="BJ152" s="26"/>
      <c r="BK152" s="26"/>
      <c r="BL152" s="26"/>
      <c r="BM152" s="26"/>
      <c r="BN152" s="26"/>
      <c r="BO152" s="26"/>
      <c r="BP152" s="26"/>
      <c r="BQ152" s="27"/>
      <c r="BR152" s="27"/>
      <c r="BS152" s="27"/>
      <c r="BT152" s="26"/>
      <c r="BU152" s="26"/>
      <c r="BV152" s="26"/>
      <c r="BW152" s="26"/>
      <c r="BX152" s="26"/>
      <c r="BY152" s="26"/>
      <c r="BZ152" s="26"/>
      <c r="CA152" s="26"/>
      <c r="CB152" s="26"/>
      <c r="CC152" s="26"/>
      <c r="CD152" s="26"/>
      <c r="CE152" s="26"/>
      <c r="CF152" s="26"/>
      <c r="CG152" s="26"/>
      <c r="CH152" s="26"/>
      <c r="CI152" s="26"/>
      <c r="CJ152" s="26"/>
      <c r="CK152" s="26"/>
      <c r="CL152" s="26"/>
      <c r="CM152" s="26"/>
      <c r="CN152" s="26"/>
      <c r="CO152" s="26"/>
      <c r="CP152" s="26"/>
      <c r="CQ152" s="26"/>
      <c r="CR152" s="26"/>
      <c r="CS152" s="28"/>
      <c r="CT152" s="29"/>
      <c r="CU152" s="30"/>
      <c r="CV152" s="52"/>
      <c r="CW152" s="53"/>
      <c r="CX152" s="53"/>
      <c r="CY152" s="53"/>
      <c r="CZ152" s="53"/>
      <c r="DA152" s="53"/>
      <c r="DB152" s="53"/>
      <c r="DC152" s="53"/>
      <c r="DD152" s="53"/>
      <c r="DE152" s="53"/>
      <c r="DF152" s="53"/>
      <c r="DG152" s="53"/>
      <c r="DH152" s="53"/>
      <c r="DI152" s="53"/>
      <c r="DJ152" s="53"/>
      <c r="DK152" s="105">
        <v>0.5</v>
      </c>
      <c r="DL152" s="123"/>
      <c r="DM152" s="54"/>
      <c r="DN152" s="55">
        <f t="shared" si="79"/>
        <v>0.70905459387483361</v>
      </c>
      <c r="DO152" s="55">
        <f t="shared" si="97"/>
        <v>1.2518778167250877E-3</v>
      </c>
      <c r="DP152" s="55">
        <f t="shared" si="80"/>
        <v>5.1000392310710088E-2</v>
      </c>
      <c r="DQ152" s="55">
        <f t="shared" si="81"/>
        <v>9.0466249130132223E-2</v>
      </c>
      <c r="DR152" s="55">
        <f t="shared" si="82"/>
        <v>2.099282964210597E-2</v>
      </c>
      <c r="DS152" s="55">
        <f t="shared" si="83"/>
        <v>0.11145748086290887</v>
      </c>
      <c r="DT152" s="55">
        <f t="shared" si="84"/>
        <v>1.4096419509444602E-3</v>
      </c>
      <c r="DU152" s="55">
        <f t="shared" si="85"/>
        <v>0.98014888337468986</v>
      </c>
      <c r="DV152" s="56">
        <f t="shared" si="86"/>
        <v>4.6362339514978604E-2</v>
      </c>
      <c r="DW152" s="55">
        <f t="shared" si="91"/>
        <v>3.2269046401275274E-3</v>
      </c>
      <c r="DX152" s="55">
        <f t="shared" si="92"/>
        <v>0</v>
      </c>
      <c r="DY152" s="55">
        <f t="shared" si="93"/>
        <v>0</v>
      </c>
      <c r="DZ152" s="58">
        <f t="shared" si="74"/>
        <v>0</v>
      </c>
      <c r="EA152" s="56">
        <f t="shared" si="75"/>
        <v>0</v>
      </c>
      <c r="EB152" s="56">
        <f t="shared" si="87"/>
        <v>0.17207882320288648</v>
      </c>
      <c r="EC152" s="59">
        <f t="shared" si="88"/>
        <v>0</v>
      </c>
      <c r="ED152" s="59">
        <f t="shared" si="89"/>
        <v>0</v>
      </c>
      <c r="EE152" s="60">
        <f t="shared" si="90"/>
        <v>1.4075776579507893</v>
      </c>
      <c r="EF152" s="60">
        <f t="shared" si="94"/>
        <v>0.18834832332095192</v>
      </c>
    </row>
    <row r="153" spans="1:136" ht="14" customHeight="1" x14ac:dyDescent="0.2">
      <c r="A153" s="156" t="s">
        <v>360</v>
      </c>
      <c r="B153" s="42" t="s">
        <v>353</v>
      </c>
      <c r="C153" s="54"/>
      <c r="D153" s="54"/>
      <c r="E153" s="54"/>
      <c r="F153" s="54"/>
      <c r="G153" s="54"/>
      <c r="H153" s="54"/>
      <c r="I153" s="54"/>
      <c r="J153" s="78" t="s">
        <v>359</v>
      </c>
      <c r="K153" s="54"/>
      <c r="L153" s="121" t="s">
        <v>359</v>
      </c>
      <c r="M153" s="42" t="s">
        <v>356</v>
      </c>
      <c r="N153" s="117"/>
      <c r="O153" s="43"/>
      <c r="P153" s="42" t="s">
        <v>357</v>
      </c>
      <c r="Q153" s="44">
        <v>41.9</v>
      </c>
      <c r="R153" s="44">
        <v>0.1</v>
      </c>
      <c r="S153" s="44">
        <v>3</v>
      </c>
      <c r="T153" s="44">
        <v>7</v>
      </c>
      <c r="U153" s="44">
        <f>(W153-T153)*1/0.8998</f>
        <v>1.1204934429873321</v>
      </c>
      <c r="V153" s="44">
        <v>8.9</v>
      </c>
      <c r="W153" s="44">
        <f t="shared" si="98"/>
        <v>8.0082200000000014</v>
      </c>
      <c r="X153" s="44">
        <v>0.1</v>
      </c>
      <c r="Y153" s="44">
        <v>38.6</v>
      </c>
      <c r="Z153" s="44">
        <v>3.1</v>
      </c>
      <c r="AA153" s="44">
        <v>0.1</v>
      </c>
      <c r="AB153" s="45" t="s">
        <v>227</v>
      </c>
      <c r="AC153" s="44"/>
      <c r="AD153" s="46">
        <f t="shared" si="95"/>
        <v>0</v>
      </c>
      <c r="AE153" s="46">
        <f t="shared" si="96"/>
        <v>0</v>
      </c>
      <c r="AF153" s="44">
        <v>3.4</v>
      </c>
      <c r="AG153" s="53"/>
      <c r="AH153" s="109"/>
      <c r="AI153" s="48">
        <f t="shared" si="78"/>
        <v>0.92124105011933177</v>
      </c>
      <c r="AJ153" s="52"/>
      <c r="AK153" s="53"/>
      <c r="AL153" s="53"/>
      <c r="AM153" s="53"/>
      <c r="AN153" s="53"/>
      <c r="AO153" s="53"/>
      <c r="AP153" s="53"/>
      <c r="AQ153" s="53"/>
      <c r="AR153" s="53"/>
      <c r="AS153" s="53"/>
      <c r="AT153" s="53"/>
      <c r="AU153" s="53"/>
      <c r="AV153" s="53"/>
      <c r="AW153" s="53"/>
      <c r="AX153" s="53"/>
      <c r="AY153" s="53"/>
      <c r="AZ153" s="53"/>
      <c r="BA153" s="53"/>
      <c r="BB153" s="53"/>
      <c r="BC153" s="53"/>
      <c r="BD153" s="53"/>
      <c r="BE153" s="53"/>
      <c r="BF153" s="109"/>
      <c r="BG153" s="26"/>
      <c r="BH153" s="26"/>
      <c r="BI153" s="26"/>
      <c r="BJ153" s="26"/>
      <c r="BK153" s="26"/>
      <c r="BL153" s="26"/>
      <c r="BM153" s="26"/>
      <c r="BN153" s="26"/>
      <c r="BO153" s="26"/>
      <c r="BP153" s="26"/>
      <c r="BQ153" s="27"/>
      <c r="BR153" s="27"/>
      <c r="BS153" s="27"/>
      <c r="BT153" s="26"/>
      <c r="BU153" s="26"/>
      <c r="BV153" s="26"/>
      <c r="BW153" s="26"/>
      <c r="BX153" s="26"/>
      <c r="BY153" s="26"/>
      <c r="BZ153" s="26"/>
      <c r="CA153" s="26"/>
      <c r="CB153" s="26"/>
      <c r="CC153" s="26"/>
      <c r="CD153" s="26"/>
      <c r="CE153" s="26"/>
      <c r="CF153" s="26"/>
      <c r="CG153" s="26"/>
      <c r="CH153" s="26"/>
      <c r="CI153" s="26"/>
      <c r="CJ153" s="26"/>
      <c r="CK153" s="26"/>
      <c r="CL153" s="26"/>
      <c r="CM153" s="26"/>
      <c r="CN153" s="26"/>
      <c r="CO153" s="26"/>
      <c r="CP153" s="26"/>
      <c r="CQ153" s="26"/>
      <c r="CR153" s="26"/>
      <c r="CS153" s="28"/>
      <c r="CT153" s="29"/>
      <c r="CU153" s="30"/>
      <c r="CV153" s="52"/>
      <c r="CW153" s="53"/>
      <c r="CX153" s="53"/>
      <c r="CY153" s="53"/>
      <c r="CZ153" s="53"/>
      <c r="DA153" s="53"/>
      <c r="DB153" s="53"/>
      <c r="DC153" s="53"/>
      <c r="DD153" s="53"/>
      <c r="DE153" s="53"/>
      <c r="DF153" s="53"/>
      <c r="DG153" s="53"/>
      <c r="DH153" s="53"/>
      <c r="DI153" s="53"/>
      <c r="DJ153" s="53"/>
      <c r="DK153" s="105">
        <v>0.5</v>
      </c>
      <c r="DL153" s="123"/>
      <c r="DM153" s="54"/>
      <c r="DN153" s="55">
        <f t="shared" si="79"/>
        <v>0.69740346205059922</v>
      </c>
      <c r="DO153" s="55">
        <f t="shared" si="97"/>
        <v>1.2518778167250877E-3</v>
      </c>
      <c r="DP153" s="55">
        <f t="shared" si="80"/>
        <v>5.8846606512357791E-2</v>
      </c>
      <c r="DQ153" s="55">
        <f t="shared" si="81"/>
        <v>9.7425191370911629E-2</v>
      </c>
      <c r="DR153" s="55">
        <f t="shared" si="82"/>
        <v>1.4033357667823059E-2</v>
      </c>
      <c r="DS153" s="55">
        <f t="shared" si="83"/>
        <v>0.11145748086290887</v>
      </c>
      <c r="DT153" s="55">
        <f t="shared" si="84"/>
        <v>1.4096419509444602E-3</v>
      </c>
      <c r="DU153" s="55">
        <f t="shared" si="85"/>
        <v>0.95781637717121604</v>
      </c>
      <c r="DV153" s="56">
        <f t="shared" si="86"/>
        <v>5.5278174037089872E-2</v>
      </c>
      <c r="DW153" s="55">
        <f t="shared" si="91"/>
        <v>3.2269046401275274E-3</v>
      </c>
      <c r="DX153" s="55">
        <f t="shared" si="92"/>
        <v>0</v>
      </c>
      <c r="DY153" s="55">
        <f t="shared" si="93"/>
        <v>0</v>
      </c>
      <c r="DZ153" s="58">
        <f t="shared" si="74"/>
        <v>0</v>
      </c>
      <c r="EA153" s="56">
        <f t="shared" si="75"/>
        <v>0</v>
      </c>
      <c r="EB153" s="56">
        <f t="shared" si="87"/>
        <v>0.18873161254510129</v>
      </c>
      <c r="EC153" s="59">
        <f t="shared" si="88"/>
        <v>0</v>
      </c>
      <c r="ED153" s="59">
        <f t="shared" si="89"/>
        <v>0</v>
      </c>
      <c r="EE153" s="60">
        <f t="shared" si="90"/>
        <v>1.4016891127478943</v>
      </c>
      <c r="EF153" s="60">
        <f t="shared" si="94"/>
        <v>0.1259077233683748</v>
      </c>
    </row>
    <row r="154" spans="1:136" ht="14" customHeight="1" x14ac:dyDescent="0.2">
      <c r="A154" s="156" t="s">
        <v>361</v>
      </c>
      <c r="B154" s="42" t="s">
        <v>353</v>
      </c>
      <c r="C154" s="54"/>
      <c r="D154" s="54"/>
      <c r="E154" s="54"/>
      <c r="F154" s="54"/>
      <c r="G154" s="54"/>
      <c r="H154" s="54"/>
      <c r="I154" s="54"/>
      <c r="J154" s="78" t="s">
        <v>359</v>
      </c>
      <c r="K154" s="54"/>
      <c r="L154" s="121" t="s">
        <v>359</v>
      </c>
      <c r="M154" s="42" t="s">
        <v>356</v>
      </c>
      <c r="N154" s="117"/>
      <c r="O154" s="43"/>
      <c r="P154" s="42" t="s">
        <v>357</v>
      </c>
      <c r="Q154" s="44">
        <v>40</v>
      </c>
      <c r="R154" s="44">
        <v>0.1</v>
      </c>
      <c r="S154" s="44">
        <v>2.2999999999999998</v>
      </c>
      <c r="T154" s="44">
        <v>6.3</v>
      </c>
      <c r="U154" s="44">
        <f>(W154-T154)*1/0.8998</f>
        <v>1.4984440986885985</v>
      </c>
      <c r="V154" s="44">
        <v>8.5</v>
      </c>
      <c r="W154" s="44">
        <f t="shared" si="98"/>
        <v>7.6483000000000008</v>
      </c>
      <c r="X154" s="44">
        <v>0.1</v>
      </c>
      <c r="Y154" s="44">
        <v>38.5</v>
      </c>
      <c r="Z154" s="44">
        <v>1.5</v>
      </c>
      <c r="AA154" s="44">
        <v>0.3</v>
      </c>
      <c r="AB154" s="44">
        <v>0.2</v>
      </c>
      <c r="AC154" s="44"/>
      <c r="AD154" s="46">
        <f t="shared" si="95"/>
        <v>0</v>
      </c>
      <c r="AE154" s="46">
        <f t="shared" si="96"/>
        <v>0</v>
      </c>
      <c r="AF154" s="44">
        <v>7.9</v>
      </c>
      <c r="AG154" s="53"/>
      <c r="AH154" s="109"/>
      <c r="AI154" s="48">
        <f t="shared" si="78"/>
        <v>0.96250000000000002</v>
      </c>
      <c r="AJ154" s="52"/>
      <c r="AK154" s="53"/>
      <c r="AL154" s="53"/>
      <c r="AM154" s="53"/>
      <c r="AN154" s="53"/>
      <c r="AO154" s="53"/>
      <c r="AP154" s="53"/>
      <c r="AQ154" s="53"/>
      <c r="AR154" s="53"/>
      <c r="AS154" s="53"/>
      <c r="AT154" s="53"/>
      <c r="AU154" s="53"/>
      <c r="AV154" s="53"/>
      <c r="AW154" s="53"/>
      <c r="AX154" s="53"/>
      <c r="AY154" s="53"/>
      <c r="AZ154" s="53"/>
      <c r="BA154" s="53"/>
      <c r="BB154" s="53"/>
      <c r="BC154" s="53"/>
      <c r="BD154" s="53"/>
      <c r="BE154" s="53"/>
      <c r="BF154" s="109"/>
      <c r="BG154" s="26"/>
      <c r="BH154" s="26"/>
      <c r="BI154" s="26"/>
      <c r="BJ154" s="26"/>
      <c r="BK154" s="26"/>
      <c r="BL154" s="26"/>
      <c r="BM154" s="26"/>
      <c r="BN154" s="26"/>
      <c r="BO154" s="26"/>
      <c r="BP154" s="26"/>
      <c r="BQ154" s="27"/>
      <c r="BR154" s="27"/>
      <c r="BS154" s="27"/>
      <c r="BT154" s="26"/>
      <c r="BU154" s="26"/>
      <c r="BV154" s="26"/>
      <c r="BW154" s="26"/>
      <c r="BX154" s="26"/>
      <c r="BY154" s="26"/>
      <c r="BZ154" s="26"/>
      <c r="CA154" s="26"/>
      <c r="CB154" s="26"/>
      <c r="CC154" s="26"/>
      <c r="CD154" s="26"/>
      <c r="CE154" s="26"/>
      <c r="CF154" s="26"/>
      <c r="CG154" s="26"/>
      <c r="CH154" s="26"/>
      <c r="CI154" s="26"/>
      <c r="CJ154" s="26"/>
      <c r="CK154" s="26"/>
      <c r="CL154" s="26"/>
      <c r="CM154" s="26"/>
      <c r="CN154" s="26"/>
      <c r="CO154" s="26"/>
      <c r="CP154" s="26"/>
      <c r="CQ154" s="26"/>
      <c r="CR154" s="26"/>
      <c r="CS154" s="28"/>
      <c r="CT154" s="29"/>
      <c r="CU154" s="30"/>
      <c r="CV154" s="52"/>
      <c r="CW154" s="53"/>
      <c r="CX154" s="53"/>
      <c r="CY154" s="53"/>
      <c r="CZ154" s="53"/>
      <c r="DA154" s="53"/>
      <c r="DB154" s="53"/>
      <c r="DC154" s="53"/>
      <c r="DD154" s="53"/>
      <c r="DE154" s="53"/>
      <c r="DF154" s="53"/>
      <c r="DG154" s="53"/>
      <c r="DH154" s="53"/>
      <c r="DI154" s="53"/>
      <c r="DJ154" s="53"/>
      <c r="DK154" s="105">
        <v>0.5</v>
      </c>
      <c r="DL154" s="123"/>
      <c r="DM154" s="54"/>
      <c r="DN154" s="55">
        <f t="shared" si="79"/>
        <v>0.66577896138482029</v>
      </c>
      <c r="DO154" s="55">
        <f t="shared" si="97"/>
        <v>1.2518778167250877E-3</v>
      </c>
      <c r="DP154" s="55">
        <f t="shared" si="80"/>
        <v>4.5115731659474301E-2</v>
      </c>
      <c r="DQ154" s="55">
        <f t="shared" si="81"/>
        <v>8.7682672233820466E-2</v>
      </c>
      <c r="DR154" s="55">
        <f t="shared" si="82"/>
        <v>1.8766912125851319E-2</v>
      </c>
      <c r="DS154" s="55">
        <f t="shared" si="83"/>
        <v>0.10644815588030622</v>
      </c>
      <c r="DT154" s="55">
        <f t="shared" si="84"/>
        <v>1.4096419509444602E-3</v>
      </c>
      <c r="DU154" s="55">
        <f t="shared" si="85"/>
        <v>0.95533498759305213</v>
      </c>
      <c r="DV154" s="56">
        <f t="shared" si="86"/>
        <v>2.6747503566333809E-2</v>
      </c>
      <c r="DW154" s="55">
        <f t="shared" si="91"/>
        <v>9.6807139203825814E-3</v>
      </c>
      <c r="DX154" s="55">
        <f t="shared" si="92"/>
        <v>4.246284501061571E-3</v>
      </c>
      <c r="DY154" s="55">
        <f t="shared" si="93"/>
        <v>0</v>
      </c>
      <c r="DZ154" s="58">
        <f t="shared" si="74"/>
        <v>0</v>
      </c>
      <c r="EA154" s="56">
        <f t="shared" si="75"/>
        <v>0</v>
      </c>
      <c r="EB154" s="56">
        <f t="shared" si="87"/>
        <v>0.4385234526783236</v>
      </c>
      <c r="EC154" s="59">
        <f t="shared" si="88"/>
        <v>0</v>
      </c>
      <c r="ED154" s="59">
        <f t="shared" si="89"/>
        <v>0</v>
      </c>
      <c r="EE154" s="60">
        <f t="shared" si="90"/>
        <v>1.4678352522595797</v>
      </c>
      <c r="EF154" s="60">
        <f t="shared" si="94"/>
        <v>0.17630096050657229</v>
      </c>
    </row>
    <row r="155" spans="1:136" ht="14" customHeight="1" x14ac:dyDescent="0.2">
      <c r="A155" s="156" t="s">
        <v>362</v>
      </c>
      <c r="B155" s="42" t="s">
        <v>353</v>
      </c>
      <c r="C155" s="43"/>
      <c r="D155" s="43"/>
      <c r="E155" s="43"/>
      <c r="F155" s="43"/>
      <c r="G155" s="43"/>
      <c r="H155" s="43"/>
      <c r="I155" s="43"/>
      <c r="J155" s="78" t="s">
        <v>354</v>
      </c>
      <c r="K155" s="54"/>
      <c r="L155" s="121" t="s">
        <v>355</v>
      </c>
      <c r="M155" s="42" t="s">
        <v>356</v>
      </c>
      <c r="N155" s="117"/>
      <c r="O155" s="43"/>
      <c r="P155" s="42" t="s">
        <v>357</v>
      </c>
      <c r="Q155" s="44">
        <v>39.700000000000003</v>
      </c>
      <c r="R155" s="44">
        <v>0.1</v>
      </c>
      <c r="S155" s="44">
        <v>2.8</v>
      </c>
      <c r="T155" s="44">
        <v>3.6</v>
      </c>
      <c r="U155" s="44">
        <f>(W155-T155)*1/0.8998</f>
        <v>4.0991109135363413</v>
      </c>
      <c r="V155" s="44">
        <v>8.1</v>
      </c>
      <c r="W155" s="44">
        <f t="shared" si="98"/>
        <v>7.2883800000000001</v>
      </c>
      <c r="X155" s="44">
        <v>0.1</v>
      </c>
      <c r="Y155" s="44">
        <v>36</v>
      </c>
      <c r="Z155" s="44">
        <v>2.1</v>
      </c>
      <c r="AA155" s="44">
        <v>0.2</v>
      </c>
      <c r="AB155" s="44">
        <v>0.2</v>
      </c>
      <c r="AC155" s="44"/>
      <c r="AD155" s="46">
        <f t="shared" si="95"/>
        <v>0</v>
      </c>
      <c r="AE155" s="46">
        <f t="shared" si="96"/>
        <v>0</v>
      </c>
      <c r="AF155" s="44">
        <v>10.5</v>
      </c>
      <c r="AG155" s="53"/>
      <c r="AH155" s="109"/>
      <c r="AI155" s="48">
        <f t="shared" si="78"/>
        <v>0.90680100755667503</v>
      </c>
      <c r="AJ155" s="52"/>
      <c r="AK155" s="53"/>
      <c r="AL155" s="53"/>
      <c r="AM155" s="53"/>
      <c r="AN155" s="53"/>
      <c r="AO155" s="53"/>
      <c r="AP155" s="53"/>
      <c r="AQ155" s="53"/>
      <c r="AR155" s="53"/>
      <c r="AS155" s="53"/>
      <c r="AT155" s="53"/>
      <c r="AU155" s="53"/>
      <c r="AV155" s="53"/>
      <c r="AW155" s="53"/>
      <c r="AX155" s="53"/>
      <c r="AY155" s="53"/>
      <c r="AZ155" s="53"/>
      <c r="BA155" s="53"/>
      <c r="BB155" s="53"/>
      <c r="BC155" s="53"/>
      <c r="BD155" s="53"/>
      <c r="BE155" s="53"/>
      <c r="BF155" s="109"/>
      <c r="BG155" s="26"/>
      <c r="BH155" s="26"/>
      <c r="BI155" s="26"/>
      <c r="BJ155" s="26"/>
      <c r="BK155" s="26"/>
      <c r="BL155" s="26"/>
      <c r="BM155" s="26"/>
      <c r="BN155" s="26"/>
      <c r="BO155" s="26"/>
      <c r="BP155" s="26"/>
      <c r="BQ155" s="27"/>
      <c r="BR155" s="27"/>
      <c r="BS155" s="27"/>
      <c r="BT155" s="26"/>
      <c r="BU155" s="26"/>
      <c r="BV155" s="26"/>
      <c r="BW155" s="26"/>
      <c r="BX155" s="26"/>
      <c r="BY155" s="26"/>
      <c r="BZ155" s="26"/>
      <c r="CA155" s="26"/>
      <c r="CB155" s="26"/>
      <c r="CC155" s="26"/>
      <c r="CD155" s="26"/>
      <c r="CE155" s="26"/>
      <c r="CF155" s="26"/>
      <c r="CG155" s="26"/>
      <c r="CH155" s="26"/>
      <c r="CI155" s="26"/>
      <c r="CJ155" s="26"/>
      <c r="CK155" s="26"/>
      <c r="CL155" s="26"/>
      <c r="CM155" s="26"/>
      <c r="CN155" s="26"/>
      <c r="CO155" s="26"/>
      <c r="CP155" s="26"/>
      <c r="CQ155" s="26"/>
      <c r="CR155" s="26"/>
      <c r="CS155" s="28"/>
      <c r="CT155" s="29"/>
      <c r="CU155" s="30"/>
      <c r="CV155" s="52"/>
      <c r="CW155" s="53"/>
      <c r="CX155" s="53"/>
      <c r="CY155" s="53"/>
      <c r="CZ155" s="53"/>
      <c r="DA155" s="53"/>
      <c r="DB155" s="53"/>
      <c r="DC155" s="53"/>
      <c r="DD155" s="53"/>
      <c r="DE155" s="53"/>
      <c r="DF155" s="53"/>
      <c r="DG155" s="53"/>
      <c r="DH155" s="53"/>
      <c r="DI155" s="53"/>
      <c r="DJ155" s="53"/>
      <c r="DK155" s="105">
        <v>1</v>
      </c>
      <c r="DL155" s="123"/>
      <c r="DM155" s="54"/>
      <c r="DN155" s="55">
        <f t="shared" si="79"/>
        <v>0.66078561917443412</v>
      </c>
      <c r="DO155" s="55">
        <f t="shared" si="97"/>
        <v>1.2518778167250877E-3</v>
      </c>
      <c r="DP155" s="55">
        <f t="shared" si="80"/>
        <v>5.4923499411533933E-2</v>
      </c>
      <c r="DQ155" s="55">
        <f t="shared" si="81"/>
        <v>5.0104384133611693E-2</v>
      </c>
      <c r="DR155" s="55">
        <f t="shared" si="82"/>
        <v>5.1338354481011227E-2</v>
      </c>
      <c r="DS155" s="55">
        <f t="shared" si="83"/>
        <v>0.10143883089770356</v>
      </c>
      <c r="DT155" s="55">
        <f t="shared" si="84"/>
        <v>1.4096419509444602E-3</v>
      </c>
      <c r="DU155" s="55">
        <f t="shared" si="85"/>
        <v>0.89330024813895792</v>
      </c>
      <c r="DV155" s="56">
        <f t="shared" si="86"/>
        <v>3.7446504992867335E-2</v>
      </c>
      <c r="DW155" s="55">
        <f t="shared" si="91"/>
        <v>6.4538092802550549E-3</v>
      </c>
      <c r="DX155" s="55">
        <f t="shared" si="92"/>
        <v>4.246284501061571E-3</v>
      </c>
      <c r="DY155" s="55">
        <f t="shared" si="93"/>
        <v>0</v>
      </c>
      <c r="DZ155" s="58">
        <f t="shared" si="74"/>
        <v>0</v>
      </c>
      <c r="EA155" s="56">
        <f t="shared" si="75"/>
        <v>0</v>
      </c>
      <c r="EB155" s="56">
        <f t="shared" si="87"/>
        <v>0.58284762697751868</v>
      </c>
      <c r="EC155" s="59">
        <f t="shared" si="88"/>
        <v>0</v>
      </c>
      <c r="ED155" s="59">
        <f t="shared" si="89"/>
        <v>0</v>
      </c>
      <c r="EE155" s="60">
        <f t="shared" si="90"/>
        <v>1.5223313917153209</v>
      </c>
      <c r="EF155" s="60">
        <f t="shared" si="94"/>
        <v>0.50610159863517767</v>
      </c>
    </row>
    <row r="156" spans="1:136" ht="14" customHeight="1" x14ac:dyDescent="0.2">
      <c r="A156" s="155" t="s">
        <v>363</v>
      </c>
      <c r="B156" s="42" t="s">
        <v>364</v>
      </c>
      <c r="C156" s="43"/>
      <c r="D156" s="43"/>
      <c r="E156" s="43"/>
      <c r="F156" s="43"/>
      <c r="G156" s="43"/>
      <c r="H156" s="43"/>
      <c r="I156" s="43"/>
      <c r="J156" s="78" t="s">
        <v>365</v>
      </c>
      <c r="K156" s="43"/>
      <c r="L156" s="43"/>
      <c r="M156" s="42" t="s">
        <v>366</v>
      </c>
      <c r="N156" s="42" t="s">
        <v>367</v>
      </c>
      <c r="O156" s="43"/>
      <c r="P156" s="42" t="s">
        <v>368</v>
      </c>
      <c r="Q156" s="44">
        <v>37.254757496000003</v>
      </c>
      <c r="R156" s="44">
        <v>0</v>
      </c>
      <c r="S156" s="44">
        <v>9.2249163999999995E-2</v>
      </c>
      <c r="T156" s="44">
        <v>4.0683825389199999</v>
      </c>
      <c r="U156" s="44">
        <v>2.8907502034674399</v>
      </c>
      <c r="V156" s="44">
        <f t="shared" ref="V156:V163" si="99">U156+1/0.8998*T156</f>
        <v>7.4121800088908669</v>
      </c>
      <c r="W156" s="44">
        <f t="shared" si="98"/>
        <v>6.669479572000002</v>
      </c>
      <c r="X156" s="44">
        <v>0.101837288</v>
      </c>
      <c r="Y156" s="44">
        <v>40.0245034</v>
      </c>
      <c r="Z156" s="44">
        <v>0.29444864399999998</v>
      </c>
      <c r="AA156" s="44">
        <v>3.1324916000000001E-2</v>
      </c>
      <c r="AB156" s="44">
        <v>1.690794E-2</v>
      </c>
      <c r="AC156" s="44">
        <v>2.1987280000000001E-3</v>
      </c>
      <c r="AD156" s="46">
        <f t="shared" si="95"/>
        <v>0</v>
      </c>
      <c r="AE156" s="46">
        <f t="shared" si="96"/>
        <v>0</v>
      </c>
      <c r="AF156" s="44">
        <v>15.3545281315814</v>
      </c>
      <c r="AG156" s="53"/>
      <c r="AH156" s="109"/>
      <c r="AI156" s="48">
        <f t="shared" si="78"/>
        <v>1.0743460994021337</v>
      </c>
      <c r="AJ156" s="52"/>
      <c r="AK156" s="53"/>
      <c r="AL156" s="53"/>
      <c r="AM156" s="53"/>
      <c r="AN156" s="53"/>
      <c r="AO156" s="53"/>
      <c r="AP156" s="53"/>
      <c r="AQ156" s="53"/>
      <c r="AR156" s="53"/>
      <c r="AS156" s="53"/>
      <c r="AT156" s="53"/>
      <c r="AU156" s="53"/>
      <c r="AV156" s="53"/>
      <c r="AW156" s="53"/>
      <c r="AX156" s="53"/>
      <c r="AY156" s="53"/>
      <c r="AZ156" s="53"/>
      <c r="BA156" s="53"/>
      <c r="BB156" s="53"/>
      <c r="BC156" s="53"/>
      <c r="BD156" s="53"/>
      <c r="BE156" s="53"/>
      <c r="BF156" s="109"/>
      <c r="BG156" s="27"/>
      <c r="BH156" s="27"/>
      <c r="BI156" s="27"/>
      <c r="BJ156" s="27"/>
      <c r="BK156" s="27"/>
      <c r="BL156" s="27"/>
      <c r="BM156" s="27"/>
      <c r="BN156" s="27"/>
      <c r="BO156" s="27"/>
      <c r="BP156" s="27"/>
      <c r="BQ156" s="27"/>
      <c r="BR156" s="27"/>
      <c r="BS156" s="27"/>
      <c r="BT156" s="27"/>
      <c r="BU156" s="27"/>
      <c r="BV156" s="27"/>
      <c r="BW156" s="27"/>
      <c r="BX156" s="27"/>
      <c r="BY156" s="27"/>
      <c r="BZ156" s="27"/>
      <c r="CA156" s="27"/>
      <c r="CB156" s="27"/>
      <c r="CC156" s="27"/>
      <c r="CD156" s="27"/>
      <c r="CE156" s="27"/>
      <c r="CF156" s="27"/>
      <c r="CG156" s="27"/>
      <c r="CH156" s="27"/>
      <c r="CI156" s="27"/>
      <c r="CJ156" s="27"/>
      <c r="CK156" s="27"/>
      <c r="CL156" s="27"/>
      <c r="CM156" s="27"/>
      <c r="CN156" s="27"/>
      <c r="CO156" s="27"/>
      <c r="CP156" s="27"/>
      <c r="CQ156" s="27"/>
      <c r="CR156" s="27"/>
      <c r="CS156" s="110"/>
      <c r="CT156" s="29"/>
      <c r="CU156" s="30"/>
      <c r="CV156" s="52"/>
      <c r="CW156" s="53"/>
      <c r="CX156" s="53"/>
      <c r="CY156" s="53"/>
      <c r="CZ156" s="53"/>
      <c r="DA156" s="53"/>
      <c r="DB156" s="53"/>
      <c r="DC156" s="53"/>
      <c r="DD156" s="53"/>
      <c r="DE156" s="53"/>
      <c r="DF156" s="53"/>
      <c r="DG156" s="53"/>
      <c r="DH156" s="53"/>
      <c r="DI156" s="53"/>
      <c r="DJ156" s="53"/>
      <c r="DK156" s="105">
        <v>0.34</v>
      </c>
      <c r="DL156" s="123"/>
      <c r="DM156" s="54"/>
      <c r="DN156" s="55">
        <f t="shared" si="79"/>
        <v>0.62008584380825571</v>
      </c>
      <c r="DO156" s="55">
        <f t="shared" si="97"/>
        <v>0</v>
      </c>
      <c r="DP156" s="55">
        <f t="shared" si="80"/>
        <v>1.8095167516673206E-3</v>
      </c>
      <c r="DQ156" s="55">
        <f t="shared" si="81"/>
        <v>5.6623278203479475E-2</v>
      </c>
      <c r="DR156" s="55">
        <f t="shared" si="82"/>
        <v>3.620452380822143E-2</v>
      </c>
      <c r="DS156" s="55">
        <f t="shared" si="83"/>
        <v>9.2825046235212288E-2</v>
      </c>
      <c r="DT156" s="55">
        <f t="shared" si="84"/>
        <v>1.4355411333521286E-3</v>
      </c>
      <c r="DU156" s="55">
        <f t="shared" si="85"/>
        <v>0.99316385607940449</v>
      </c>
      <c r="DV156" s="56">
        <f t="shared" si="86"/>
        <v>5.2505107703281024E-3</v>
      </c>
      <c r="DW156" s="55">
        <f t="shared" si="91"/>
        <v>1.0108251679200502E-3</v>
      </c>
      <c r="DX156" s="55">
        <f t="shared" si="92"/>
        <v>3.5897961783439491E-4</v>
      </c>
      <c r="DY156" s="55">
        <f t="shared" si="93"/>
        <v>3.0980108422658152E-5</v>
      </c>
      <c r="DZ156" s="58">
        <f t="shared" si="74"/>
        <v>0</v>
      </c>
      <c r="EA156" s="56">
        <f t="shared" si="75"/>
        <v>0</v>
      </c>
      <c r="EB156" s="56">
        <f t="shared" si="87"/>
        <v>0.8523190747477879</v>
      </c>
      <c r="EC156" s="59">
        <f t="shared" si="88"/>
        <v>0</v>
      </c>
      <c r="ED156" s="59">
        <f t="shared" si="89"/>
        <v>0</v>
      </c>
      <c r="EE156" s="60">
        <f t="shared" si="90"/>
        <v>1.6022747341286723</v>
      </c>
      <c r="EF156" s="60">
        <f t="shared" si="94"/>
        <v>0.39002968785473757</v>
      </c>
    </row>
    <row r="157" spans="1:136" ht="14" customHeight="1" x14ac:dyDescent="0.2">
      <c r="A157" s="155" t="s">
        <v>369</v>
      </c>
      <c r="B157" s="42" t="s">
        <v>364</v>
      </c>
      <c r="C157" s="43"/>
      <c r="D157" s="43"/>
      <c r="E157" s="43"/>
      <c r="F157" s="43"/>
      <c r="G157" s="43"/>
      <c r="H157" s="43"/>
      <c r="I157" s="43"/>
      <c r="J157" s="78" t="s">
        <v>365</v>
      </c>
      <c r="K157" s="43"/>
      <c r="L157" s="43"/>
      <c r="M157" s="42" t="s">
        <v>366</v>
      </c>
      <c r="N157" s="42" t="s">
        <v>367</v>
      </c>
      <c r="O157" s="43"/>
      <c r="P157" s="42" t="s">
        <v>368</v>
      </c>
      <c r="Q157" s="44">
        <v>40.809151780000001</v>
      </c>
      <c r="R157" s="44">
        <v>5.2402000000000004E-4</v>
      </c>
      <c r="S157" s="44">
        <v>0.36095325</v>
      </c>
      <c r="T157" s="44">
        <v>6.3245231447999997</v>
      </c>
      <c r="U157" s="44">
        <v>1.1442248668593</v>
      </c>
      <c r="V157" s="44">
        <f t="shared" si="99"/>
        <v>8.173034763280727</v>
      </c>
      <c r="W157" s="44">
        <f t="shared" si="98"/>
        <v>7.3540966799999987</v>
      </c>
      <c r="X157" s="44">
        <v>0.11616696</v>
      </c>
      <c r="Y157" s="44">
        <v>43.438141459999997</v>
      </c>
      <c r="Z157" s="44">
        <v>0.48714553999999999</v>
      </c>
      <c r="AA157" s="44">
        <v>1.0949260000000001E-2</v>
      </c>
      <c r="AB157" s="44">
        <v>1.155602E-2</v>
      </c>
      <c r="AC157" s="44">
        <v>3.4888699999999998E-3</v>
      </c>
      <c r="AD157" s="46">
        <f t="shared" si="95"/>
        <v>0</v>
      </c>
      <c r="AE157" s="46">
        <f t="shared" si="96"/>
        <v>0</v>
      </c>
      <c r="AF157" s="44">
        <v>6.5183970482731404</v>
      </c>
      <c r="AG157" s="53"/>
      <c r="AH157" s="109"/>
      <c r="AI157" s="48">
        <f t="shared" si="78"/>
        <v>1.0644215712733442</v>
      </c>
      <c r="AJ157" s="52"/>
      <c r="AK157" s="53"/>
      <c r="AL157" s="53"/>
      <c r="AM157" s="53"/>
      <c r="AN157" s="53"/>
      <c r="AO157" s="53"/>
      <c r="AP157" s="53"/>
      <c r="AQ157" s="53"/>
      <c r="AR157" s="53"/>
      <c r="AS157" s="53"/>
      <c r="AT157" s="53"/>
      <c r="AU157" s="53"/>
      <c r="AV157" s="53"/>
      <c r="AW157" s="53"/>
      <c r="AX157" s="53"/>
      <c r="AY157" s="53"/>
      <c r="AZ157" s="53"/>
      <c r="BA157" s="53"/>
      <c r="BB157" s="53"/>
      <c r="BC157" s="53"/>
      <c r="BD157" s="53"/>
      <c r="BE157" s="53"/>
      <c r="BF157" s="109"/>
      <c r="BG157" s="27"/>
      <c r="BH157" s="27"/>
      <c r="BI157" s="27"/>
      <c r="BJ157" s="27"/>
      <c r="BK157" s="27"/>
      <c r="BL157" s="27"/>
      <c r="BM157" s="27"/>
      <c r="BN157" s="27"/>
      <c r="BO157" s="27"/>
      <c r="BP157" s="27"/>
      <c r="BQ157" s="27"/>
      <c r="BR157" s="27"/>
      <c r="BS157" s="27"/>
      <c r="BT157" s="27"/>
      <c r="BU157" s="27"/>
      <c r="BV157" s="27"/>
      <c r="BW157" s="27"/>
      <c r="BX157" s="27"/>
      <c r="BY157" s="27"/>
      <c r="BZ157" s="27"/>
      <c r="CA157" s="27"/>
      <c r="CB157" s="27"/>
      <c r="CC157" s="27"/>
      <c r="CD157" s="27"/>
      <c r="CE157" s="27"/>
      <c r="CF157" s="27"/>
      <c r="CG157" s="27"/>
      <c r="CH157" s="27"/>
      <c r="CI157" s="27"/>
      <c r="CJ157" s="27"/>
      <c r="CK157" s="27"/>
      <c r="CL157" s="27"/>
      <c r="CM157" s="27"/>
      <c r="CN157" s="27"/>
      <c r="CO157" s="27"/>
      <c r="CP157" s="27"/>
      <c r="CQ157" s="27"/>
      <c r="CR157" s="27"/>
      <c r="CS157" s="110"/>
      <c r="CT157" s="29"/>
      <c r="CU157" s="30"/>
      <c r="CV157" s="52"/>
      <c r="CW157" s="53"/>
      <c r="CX157" s="53"/>
      <c r="CY157" s="53"/>
      <c r="CZ157" s="53"/>
      <c r="DA157" s="53"/>
      <c r="DB157" s="53"/>
      <c r="DC157" s="53"/>
      <c r="DD157" s="53"/>
      <c r="DE157" s="53"/>
      <c r="DF157" s="53"/>
      <c r="DG157" s="53"/>
      <c r="DH157" s="53"/>
      <c r="DI157" s="53"/>
      <c r="DJ157" s="53"/>
      <c r="DK157" s="105">
        <v>0.28999999999999998</v>
      </c>
      <c r="DL157" s="123"/>
      <c r="DM157" s="54"/>
      <c r="DN157" s="55">
        <f t="shared" si="79"/>
        <v>0.67924686717709726</v>
      </c>
      <c r="DO157" s="55">
        <f t="shared" si="97"/>
        <v>6.5600901352028055E-6</v>
      </c>
      <c r="DP157" s="55">
        <f t="shared" si="80"/>
        <v>7.0802912907022364E-3</v>
      </c>
      <c r="DQ157" s="55">
        <f t="shared" si="81"/>
        <v>8.8023982530271397E-2</v>
      </c>
      <c r="DR157" s="55">
        <f t="shared" si="82"/>
        <v>1.4330576327375541E-2</v>
      </c>
      <c r="DS157" s="55">
        <f t="shared" si="83"/>
        <v>0.1023534680584551</v>
      </c>
      <c r="DT157" s="55">
        <f t="shared" si="84"/>
        <v>1.6375382012968707E-3</v>
      </c>
      <c r="DU157" s="55">
        <f t="shared" si="85"/>
        <v>1.0778695151364763</v>
      </c>
      <c r="DV157" s="56">
        <f t="shared" si="86"/>
        <v>8.6866180456490732E-3</v>
      </c>
      <c r="DW157" s="55">
        <f t="shared" si="91"/>
        <v>3.5332217899962728E-4</v>
      </c>
      <c r="DX157" s="55">
        <f t="shared" si="92"/>
        <v>2.4535074309978768E-4</v>
      </c>
      <c r="DY157" s="55">
        <f t="shared" si="93"/>
        <v>4.9158227335331765E-5</v>
      </c>
      <c r="DZ157" s="58">
        <f t="shared" si="74"/>
        <v>0</v>
      </c>
      <c r="EA157" s="56">
        <f t="shared" si="75"/>
        <v>0</v>
      </c>
      <c r="EB157" s="56">
        <f t="shared" si="87"/>
        <v>0.36183164297935833</v>
      </c>
      <c r="EC157" s="59">
        <f t="shared" si="88"/>
        <v>0</v>
      </c>
      <c r="ED157" s="59">
        <f t="shared" si="89"/>
        <v>0</v>
      </c>
      <c r="EE157" s="60">
        <f t="shared" si="90"/>
        <v>1.4635108972365329</v>
      </c>
      <c r="EF157" s="60">
        <f t="shared" si="94"/>
        <v>0.14001065717862343</v>
      </c>
    </row>
    <row r="158" spans="1:136" ht="14" customHeight="1" x14ac:dyDescent="0.2">
      <c r="A158" s="155" t="s">
        <v>370</v>
      </c>
      <c r="B158" s="42" t="s">
        <v>364</v>
      </c>
      <c r="C158" s="43"/>
      <c r="D158" s="43"/>
      <c r="E158" s="43"/>
      <c r="F158" s="43"/>
      <c r="G158" s="43"/>
      <c r="H158" s="43"/>
      <c r="I158" s="43"/>
      <c r="J158" s="78" t="s">
        <v>365</v>
      </c>
      <c r="K158" s="43"/>
      <c r="L158" s="43"/>
      <c r="M158" s="42" t="s">
        <v>366</v>
      </c>
      <c r="N158" s="42" t="s">
        <v>367</v>
      </c>
      <c r="O158" s="43"/>
      <c r="P158" s="42" t="s">
        <v>368</v>
      </c>
      <c r="Q158" s="44">
        <v>38.198679775999999</v>
      </c>
      <c r="R158" s="44">
        <v>4.146968E-3</v>
      </c>
      <c r="S158" s="44">
        <v>0.77090465200000002</v>
      </c>
      <c r="T158" s="44">
        <v>3.7611750103200001</v>
      </c>
      <c r="U158" s="44">
        <v>3.5607511643476299</v>
      </c>
      <c r="V158" s="44">
        <f t="shared" si="99"/>
        <v>7.7407634007557213</v>
      </c>
      <c r="W158" s="44">
        <f t="shared" si="98"/>
        <v>6.9651389079999984</v>
      </c>
      <c r="X158" s="44">
        <v>0.11444518400000001</v>
      </c>
      <c r="Y158" s="44">
        <v>38.478644539999998</v>
      </c>
      <c r="Z158" s="44">
        <v>0.54976549600000002</v>
      </c>
      <c r="AA158" s="44">
        <v>6.2496756000000001E-2</v>
      </c>
      <c r="AB158" s="44">
        <v>3.2285119999999998E-3</v>
      </c>
      <c r="AC158" s="44">
        <v>3.910396E-3</v>
      </c>
      <c r="AD158" s="46">
        <f t="shared" si="95"/>
        <v>0</v>
      </c>
      <c r="AE158" s="46">
        <f t="shared" si="96"/>
        <v>0</v>
      </c>
      <c r="AF158" s="44">
        <v>14.4992976118802</v>
      </c>
      <c r="AG158" s="53"/>
      <c r="AH158" s="109"/>
      <c r="AI158" s="48">
        <f t="shared" si="78"/>
        <v>1.0073291738259473</v>
      </c>
      <c r="AJ158" s="52"/>
      <c r="AK158" s="53"/>
      <c r="AL158" s="53"/>
      <c r="AM158" s="53"/>
      <c r="AN158" s="53"/>
      <c r="AO158" s="53"/>
      <c r="AP158" s="53"/>
      <c r="AQ158" s="53"/>
      <c r="AR158" s="53"/>
      <c r="AS158" s="53"/>
      <c r="AT158" s="53"/>
      <c r="AU158" s="53"/>
      <c r="AV158" s="53"/>
      <c r="AW158" s="53"/>
      <c r="AX158" s="53"/>
      <c r="AY158" s="53"/>
      <c r="AZ158" s="53"/>
      <c r="BA158" s="53"/>
      <c r="BB158" s="53"/>
      <c r="BC158" s="53"/>
      <c r="BD158" s="53"/>
      <c r="BE158" s="53"/>
      <c r="BF158" s="109"/>
      <c r="BG158" s="27"/>
      <c r="BH158" s="27"/>
      <c r="BI158" s="27"/>
      <c r="BJ158" s="27"/>
      <c r="BK158" s="27"/>
      <c r="BL158" s="27"/>
      <c r="BM158" s="27"/>
      <c r="BN158" s="27"/>
      <c r="BO158" s="27"/>
      <c r="BP158" s="27"/>
      <c r="BQ158" s="27"/>
      <c r="BR158" s="27"/>
      <c r="BS158" s="27"/>
      <c r="BT158" s="27"/>
      <c r="BU158" s="27"/>
      <c r="BV158" s="27"/>
      <c r="BW158" s="27"/>
      <c r="BX158" s="27"/>
      <c r="BY158" s="27"/>
      <c r="BZ158" s="27"/>
      <c r="CA158" s="27"/>
      <c r="CB158" s="27"/>
      <c r="CC158" s="27"/>
      <c r="CD158" s="27"/>
      <c r="CE158" s="27"/>
      <c r="CF158" s="27"/>
      <c r="CG158" s="27"/>
      <c r="CH158" s="27"/>
      <c r="CI158" s="27"/>
      <c r="CJ158" s="27"/>
      <c r="CK158" s="27"/>
      <c r="CL158" s="27"/>
      <c r="CM158" s="27"/>
      <c r="CN158" s="27"/>
      <c r="CO158" s="27"/>
      <c r="CP158" s="27"/>
      <c r="CQ158" s="27"/>
      <c r="CR158" s="26"/>
      <c r="CS158" s="28"/>
      <c r="CT158" s="29"/>
      <c r="CU158" s="30"/>
      <c r="CV158" s="52"/>
      <c r="CW158" s="53"/>
      <c r="CX158" s="53"/>
      <c r="CY158" s="53"/>
      <c r="CZ158" s="53"/>
      <c r="DA158" s="53"/>
      <c r="DB158" s="53"/>
      <c r="DC158" s="53"/>
      <c r="DD158" s="53"/>
      <c r="DE158" s="53"/>
      <c r="DF158" s="53"/>
      <c r="DG158" s="53"/>
      <c r="DH158" s="53"/>
      <c r="DI158" s="53"/>
      <c r="DJ158" s="53"/>
      <c r="DK158" s="105">
        <v>0.36</v>
      </c>
      <c r="DL158" s="123"/>
      <c r="DM158" s="54"/>
      <c r="DN158" s="55">
        <f t="shared" si="79"/>
        <v>0.63579693368841539</v>
      </c>
      <c r="DO158" s="55">
        <f t="shared" si="97"/>
        <v>5.1914972458688036E-5</v>
      </c>
      <c r="DP158" s="55">
        <f t="shared" si="80"/>
        <v>1.5121707571596706E-2</v>
      </c>
      <c r="DQ158" s="55">
        <f t="shared" si="81"/>
        <v>5.2347599308559506E-2</v>
      </c>
      <c r="DR158" s="55">
        <f t="shared" si="82"/>
        <v>4.4595793905036381E-2</v>
      </c>
      <c r="DS158" s="55">
        <f t="shared" si="83"/>
        <v>9.693999871955461E-2</v>
      </c>
      <c r="DT158" s="55">
        <f t="shared" si="84"/>
        <v>1.6132673244995772E-3</v>
      </c>
      <c r="DU158" s="55">
        <f t="shared" si="85"/>
        <v>0.9548050754342432</v>
      </c>
      <c r="DV158" s="56">
        <f t="shared" si="86"/>
        <v>9.8032363766048514E-3</v>
      </c>
      <c r="DW158" s="55">
        <f t="shared" si="91"/>
        <v>2.0167107192931785E-3</v>
      </c>
      <c r="DX158" s="55">
        <f t="shared" si="92"/>
        <v>6.8545902335456464E-5</v>
      </c>
      <c r="DY158" s="55">
        <f t="shared" si="93"/>
        <v>5.5097534599790764E-5</v>
      </c>
      <c r="DZ158" s="58">
        <f t="shared" si="74"/>
        <v>0</v>
      </c>
      <c r="EA158" s="56">
        <f t="shared" si="75"/>
        <v>0</v>
      </c>
      <c r="EB158" s="56">
        <f t="shared" si="87"/>
        <v>0.80484582913573133</v>
      </c>
      <c r="EC158" s="59">
        <f t="shared" si="88"/>
        <v>0</v>
      </c>
      <c r="ED158" s="59">
        <f t="shared" si="89"/>
        <v>0</v>
      </c>
      <c r="EE158" s="60">
        <f t="shared" si="90"/>
        <v>1.5914859299234596</v>
      </c>
      <c r="EF158" s="60">
        <f t="shared" si="94"/>
        <v>0.46003501644404887</v>
      </c>
    </row>
    <row r="159" spans="1:136" ht="14" customHeight="1" x14ac:dyDescent="0.2">
      <c r="A159" s="155" t="s">
        <v>371</v>
      </c>
      <c r="B159" s="42" t="s">
        <v>372</v>
      </c>
      <c r="C159" s="43"/>
      <c r="D159" s="43"/>
      <c r="E159" s="43"/>
      <c r="F159" s="43"/>
      <c r="G159" s="43"/>
      <c r="H159" s="43"/>
      <c r="I159" s="43"/>
      <c r="J159" s="78" t="s">
        <v>373</v>
      </c>
      <c r="K159" s="43"/>
      <c r="L159" s="43"/>
      <c r="M159" s="42" t="s">
        <v>374</v>
      </c>
      <c r="N159" s="42" t="s">
        <v>375</v>
      </c>
      <c r="O159" s="43"/>
      <c r="P159" s="42" t="s">
        <v>368</v>
      </c>
      <c r="Q159" s="44">
        <v>34.376378789999997</v>
      </c>
      <c r="R159" s="44">
        <v>5.5573699999999998E-3</v>
      </c>
      <c r="S159" s="44">
        <v>1.13949528</v>
      </c>
      <c r="T159" s="44">
        <v>3.0938612418</v>
      </c>
      <c r="U159" s="44">
        <v>5.85455200955768</v>
      </c>
      <c r="V159" s="44">
        <f t="shared" si="99"/>
        <v>9.2929396977106027</v>
      </c>
      <c r="W159" s="44">
        <f t="shared" si="98"/>
        <v>8.3617871400000006</v>
      </c>
      <c r="X159" s="44">
        <v>8.0078529999999995E-2</v>
      </c>
      <c r="Y159" s="44">
        <v>41.159426699999997</v>
      </c>
      <c r="Z159" s="44">
        <v>1.0218389999999999</v>
      </c>
      <c r="AA159" s="44">
        <v>3.8005240000000003E-2</v>
      </c>
      <c r="AB159" s="44">
        <v>5.7642199999999996E-3</v>
      </c>
      <c r="AC159" s="44">
        <v>3.1716999999999997E-4</v>
      </c>
      <c r="AD159" s="46">
        <f t="shared" si="95"/>
        <v>0</v>
      </c>
      <c r="AE159" s="46">
        <f t="shared" si="96"/>
        <v>0</v>
      </c>
      <c r="AF159" s="44">
        <v>12.86</v>
      </c>
      <c r="AG159" s="53"/>
      <c r="AH159" s="109"/>
      <c r="AI159" s="48">
        <f t="shared" si="78"/>
        <v>1.1973171156693552</v>
      </c>
      <c r="AJ159" s="52"/>
      <c r="AK159" s="53"/>
      <c r="AL159" s="53"/>
      <c r="AM159" s="53"/>
      <c r="AN159" s="53"/>
      <c r="AO159" s="53"/>
      <c r="AP159" s="53"/>
      <c r="AQ159" s="53"/>
      <c r="AR159" s="53"/>
      <c r="AS159" s="53"/>
      <c r="AT159" s="53"/>
      <c r="AU159" s="53"/>
      <c r="AV159" s="53"/>
      <c r="AW159" s="53"/>
      <c r="AX159" s="53"/>
      <c r="AY159" s="53"/>
      <c r="AZ159" s="53"/>
      <c r="BA159" s="53"/>
      <c r="BB159" s="53"/>
      <c r="BC159" s="53"/>
      <c r="BD159" s="53"/>
      <c r="BE159" s="53"/>
      <c r="BF159" s="109"/>
      <c r="BG159" s="27"/>
      <c r="BH159" s="27"/>
      <c r="BI159" s="27"/>
      <c r="BJ159" s="27"/>
      <c r="BK159" s="27"/>
      <c r="BL159" s="27"/>
      <c r="BM159" s="27"/>
      <c r="BN159" s="27"/>
      <c r="BO159" s="27"/>
      <c r="BP159" s="27"/>
      <c r="BQ159" s="27"/>
      <c r="BR159" s="27"/>
      <c r="BS159" s="27"/>
      <c r="BT159" s="27"/>
      <c r="BU159" s="27"/>
      <c r="BV159" s="27"/>
      <c r="BW159" s="27"/>
      <c r="BX159" s="27"/>
      <c r="BY159" s="27"/>
      <c r="BZ159" s="27"/>
      <c r="CA159" s="27"/>
      <c r="CB159" s="27"/>
      <c r="CC159" s="27"/>
      <c r="CD159" s="27"/>
      <c r="CE159" s="27"/>
      <c r="CF159" s="27"/>
      <c r="CG159" s="27"/>
      <c r="CH159" s="27"/>
      <c r="CI159" s="27"/>
      <c r="CJ159" s="27"/>
      <c r="CK159" s="27"/>
      <c r="CL159" s="27"/>
      <c r="CM159" s="27"/>
      <c r="CN159" s="27"/>
      <c r="CO159" s="27"/>
      <c r="CP159" s="27"/>
      <c r="CQ159" s="27"/>
      <c r="CR159" s="26"/>
      <c r="CS159" s="28"/>
      <c r="CT159" s="29"/>
      <c r="CU159" s="30"/>
      <c r="CV159" s="52"/>
      <c r="CW159" s="53"/>
      <c r="CX159" s="53"/>
      <c r="CY159" s="53"/>
      <c r="CZ159" s="53"/>
      <c r="DA159" s="53"/>
      <c r="DB159" s="53"/>
      <c r="DC159" s="53"/>
      <c r="DD159" s="53"/>
      <c r="DE159" s="53"/>
      <c r="DF159" s="53"/>
      <c r="DG159" s="53"/>
      <c r="DH159" s="53"/>
      <c r="DI159" s="53"/>
      <c r="DJ159" s="53"/>
      <c r="DK159" s="105">
        <v>6.08</v>
      </c>
      <c r="DL159" s="123"/>
      <c r="DM159" s="54"/>
      <c r="DN159" s="55">
        <f t="shared" si="79"/>
        <v>0.57217674417443409</v>
      </c>
      <c r="DO159" s="55">
        <f t="shared" si="97"/>
        <v>6.9571482223335009E-5</v>
      </c>
      <c r="DP159" s="55">
        <f t="shared" si="80"/>
        <v>2.2351810121616321E-2</v>
      </c>
      <c r="DQ159" s="55">
        <f t="shared" si="81"/>
        <v>4.3060003365344469E-2</v>
      </c>
      <c r="DR159" s="55">
        <f t="shared" si="82"/>
        <v>7.3323965302244096E-2</v>
      </c>
      <c r="DS159" s="55">
        <f t="shared" si="83"/>
        <v>0.11637838747390399</v>
      </c>
      <c r="DT159" s="55">
        <f t="shared" si="84"/>
        <v>1.1288205525796448E-3</v>
      </c>
      <c r="DU159" s="55">
        <f t="shared" si="85"/>
        <v>1.0213257245657568</v>
      </c>
      <c r="DV159" s="56">
        <f t="shared" si="86"/>
        <v>1.8221094864479315E-2</v>
      </c>
      <c r="DW159" s="55">
        <f t="shared" si="91"/>
        <v>1.2263928530516031E-3</v>
      </c>
      <c r="DX159" s="55">
        <f t="shared" si="92"/>
        <v>1.2238259023354564E-4</v>
      </c>
      <c r="DY159" s="55">
        <f t="shared" si="93"/>
        <v>4.4689297577574329E-6</v>
      </c>
      <c r="DZ159" s="58">
        <f t="shared" si="74"/>
        <v>0</v>
      </c>
      <c r="EA159" s="56">
        <f t="shared" si="75"/>
        <v>0</v>
      </c>
      <c r="EB159" s="56">
        <f t="shared" si="87"/>
        <v>0.7138495698029419</v>
      </c>
      <c r="EC159" s="59">
        <f t="shared" si="88"/>
        <v>0</v>
      </c>
      <c r="ED159" s="59">
        <f t="shared" si="89"/>
        <v>0</v>
      </c>
      <c r="EE159" s="60">
        <f t="shared" si="90"/>
        <v>1.5421617720415908</v>
      </c>
      <c r="EF159" s="60">
        <f t="shared" si="94"/>
        <v>0.63004795730380636</v>
      </c>
    </row>
    <row r="160" spans="1:136" ht="14" customHeight="1" x14ac:dyDescent="0.2">
      <c r="A160" s="155" t="s">
        <v>376</v>
      </c>
      <c r="B160" s="42" t="s">
        <v>372</v>
      </c>
      <c r="C160" s="43"/>
      <c r="D160" s="43"/>
      <c r="E160" s="43"/>
      <c r="F160" s="43"/>
      <c r="G160" s="43"/>
      <c r="H160" s="43"/>
      <c r="I160" s="43"/>
      <c r="J160" s="78" t="s">
        <v>373</v>
      </c>
      <c r="K160" s="43"/>
      <c r="L160" s="43"/>
      <c r="M160" s="42" t="s">
        <v>374</v>
      </c>
      <c r="N160" s="42" t="s">
        <v>375</v>
      </c>
      <c r="O160" s="43"/>
      <c r="P160" s="42" t="s">
        <v>368</v>
      </c>
      <c r="Q160" s="44">
        <v>39.661344728000003</v>
      </c>
      <c r="R160" s="44">
        <v>1.3541024E-2</v>
      </c>
      <c r="S160" s="44">
        <v>1.347331888</v>
      </c>
      <c r="T160" s="44">
        <v>2.8900293970800002</v>
      </c>
      <c r="U160" s="44">
        <v>4.6219413102022697</v>
      </c>
      <c r="V160" s="44">
        <f t="shared" si="99"/>
        <v>7.8337988308513031</v>
      </c>
      <c r="W160" s="44">
        <f t="shared" si="98"/>
        <v>7.0488521880000032</v>
      </c>
      <c r="X160" s="44">
        <v>9.9226848000000006E-2</v>
      </c>
      <c r="Y160" s="44">
        <v>38.494203818000003</v>
      </c>
      <c r="Z160" s="44">
        <v>0.59827462799999998</v>
      </c>
      <c r="AA160" s="44">
        <v>0</v>
      </c>
      <c r="AB160" s="44">
        <v>0</v>
      </c>
      <c r="AC160" s="44">
        <v>4.6894119999999996E-3</v>
      </c>
      <c r="AD160" s="46">
        <f t="shared" si="95"/>
        <v>0</v>
      </c>
      <c r="AE160" s="46">
        <f t="shared" si="96"/>
        <v>0</v>
      </c>
      <c r="AF160" s="44">
        <v>12.2902769355165</v>
      </c>
      <c r="AG160" s="53"/>
      <c r="AH160" s="109"/>
      <c r="AI160" s="48">
        <f t="shared" si="78"/>
        <v>0.97057233137191068</v>
      </c>
      <c r="AJ160" s="52"/>
      <c r="AK160" s="53"/>
      <c r="AL160" s="53"/>
      <c r="AM160" s="53"/>
      <c r="AN160" s="53"/>
      <c r="AO160" s="53"/>
      <c r="AP160" s="53"/>
      <c r="AQ160" s="53"/>
      <c r="AR160" s="53"/>
      <c r="AS160" s="53"/>
      <c r="AT160" s="53"/>
      <c r="AU160" s="53"/>
      <c r="AV160" s="53"/>
      <c r="AW160" s="53"/>
      <c r="AX160" s="53"/>
      <c r="AY160" s="53"/>
      <c r="AZ160" s="53"/>
      <c r="BA160" s="53"/>
      <c r="BB160" s="53"/>
      <c r="BC160" s="53"/>
      <c r="BD160" s="53"/>
      <c r="BE160" s="53"/>
      <c r="BF160" s="109"/>
      <c r="BG160" s="27"/>
      <c r="BH160" s="27"/>
      <c r="BI160" s="27"/>
      <c r="BJ160" s="27"/>
      <c r="BK160" s="27"/>
      <c r="BL160" s="27"/>
      <c r="BM160" s="27"/>
      <c r="BN160" s="27"/>
      <c r="BO160" s="27"/>
      <c r="BP160" s="27"/>
      <c r="BQ160" s="27"/>
      <c r="BR160" s="27"/>
      <c r="BS160" s="27"/>
      <c r="BT160" s="27"/>
      <c r="BU160" s="27"/>
      <c r="BV160" s="27"/>
      <c r="BW160" s="27"/>
      <c r="BX160" s="27"/>
      <c r="BY160" s="27"/>
      <c r="BZ160" s="27"/>
      <c r="CA160" s="27"/>
      <c r="CB160" s="27"/>
      <c r="CC160" s="27"/>
      <c r="CD160" s="27"/>
      <c r="CE160" s="27"/>
      <c r="CF160" s="27"/>
      <c r="CG160" s="27"/>
      <c r="CH160" s="27"/>
      <c r="CI160" s="27"/>
      <c r="CJ160" s="27"/>
      <c r="CK160" s="27"/>
      <c r="CL160" s="27"/>
      <c r="CM160" s="27"/>
      <c r="CN160" s="27"/>
      <c r="CO160" s="27"/>
      <c r="CP160" s="27"/>
      <c r="CQ160" s="27"/>
      <c r="CR160" s="26"/>
      <c r="CS160" s="28"/>
      <c r="CT160" s="29"/>
      <c r="CU160" s="30"/>
      <c r="CV160" s="52"/>
      <c r="CW160" s="53"/>
      <c r="CX160" s="53"/>
      <c r="CY160" s="53"/>
      <c r="CZ160" s="53"/>
      <c r="DA160" s="53"/>
      <c r="DB160" s="53"/>
      <c r="DC160" s="53"/>
      <c r="DD160" s="53"/>
      <c r="DE160" s="53"/>
      <c r="DF160" s="53"/>
      <c r="DG160" s="53"/>
      <c r="DH160" s="53"/>
      <c r="DI160" s="53"/>
      <c r="DJ160" s="53"/>
      <c r="DK160" s="105">
        <v>4.42</v>
      </c>
      <c r="DL160" s="123"/>
      <c r="DM160" s="54"/>
      <c r="DN160" s="55">
        <f t="shared" si="79"/>
        <v>0.66014222250332899</v>
      </c>
      <c r="DO160" s="55">
        <f t="shared" si="97"/>
        <v>1.6951707561342014E-4</v>
      </c>
      <c r="DP160" s="55">
        <f t="shared" si="80"/>
        <v>2.6428636484896038E-2</v>
      </c>
      <c r="DQ160" s="55">
        <f t="shared" si="81"/>
        <v>4.0223095296868482E-2</v>
      </c>
      <c r="DR160" s="55">
        <f t="shared" si="82"/>
        <v>5.7886421318833613E-2</v>
      </c>
      <c r="DS160" s="55">
        <f t="shared" si="83"/>
        <v>9.8105110480167068E-2</v>
      </c>
      <c r="DT160" s="55">
        <f t="shared" si="84"/>
        <v>1.3987432760078941E-3</v>
      </c>
      <c r="DU160" s="55">
        <f t="shared" si="85"/>
        <v>0.95519116173697283</v>
      </c>
      <c r="DV160" s="56">
        <f t="shared" si="86"/>
        <v>1.0668235164051356E-2</v>
      </c>
      <c r="DW160" s="55">
        <f t="shared" si="91"/>
        <v>0</v>
      </c>
      <c r="DX160" s="55">
        <f t="shared" si="92"/>
        <v>0</v>
      </c>
      <c r="DY160" s="55">
        <f t="shared" si="93"/>
        <v>6.6073880988696277E-5</v>
      </c>
      <c r="DZ160" s="58">
        <f t="shared" si="74"/>
        <v>0</v>
      </c>
      <c r="EA160" s="56">
        <f t="shared" si="75"/>
        <v>0</v>
      </c>
      <c r="EB160" s="56">
        <f t="shared" si="87"/>
        <v>0.68222464254879267</v>
      </c>
      <c r="EC160" s="59">
        <f t="shared" si="88"/>
        <v>0</v>
      </c>
      <c r="ED160" s="59">
        <f t="shared" si="89"/>
        <v>0</v>
      </c>
      <c r="EE160" s="60">
        <f t="shared" si="90"/>
        <v>1.5675320832294688</v>
      </c>
      <c r="EF160" s="60">
        <f t="shared" si="94"/>
        <v>0.59004491239562828</v>
      </c>
    </row>
    <row r="161" spans="1:136" ht="14" customHeight="1" x14ac:dyDescent="0.2">
      <c r="A161" s="155" t="s">
        <v>377</v>
      </c>
      <c r="B161" s="42" t="s">
        <v>372</v>
      </c>
      <c r="C161" s="43"/>
      <c r="D161" s="43"/>
      <c r="E161" s="43"/>
      <c r="F161" s="43"/>
      <c r="G161" s="43"/>
      <c r="H161" s="43"/>
      <c r="I161" s="43"/>
      <c r="J161" s="78" t="s">
        <v>373</v>
      </c>
      <c r="K161" s="43"/>
      <c r="L161" s="43"/>
      <c r="M161" s="42" t="s">
        <v>374</v>
      </c>
      <c r="N161" s="42" t="s">
        <v>375</v>
      </c>
      <c r="O161" s="43"/>
      <c r="P161" s="42" t="s">
        <v>368</v>
      </c>
      <c r="Q161" s="44">
        <v>34.231172512000001</v>
      </c>
      <c r="R161" s="44">
        <v>2.9501919999999999E-3</v>
      </c>
      <c r="S161" s="44">
        <v>0.52115420000000001</v>
      </c>
      <c r="T161" s="44">
        <v>3.3766450367999998</v>
      </c>
      <c r="U161" s="44">
        <v>5.6289926152478298</v>
      </c>
      <c r="V161" s="44">
        <f t="shared" si="99"/>
        <v>9.3816543587463848</v>
      </c>
      <c r="W161" s="44">
        <f t="shared" si="98"/>
        <v>8.4416125919999967</v>
      </c>
      <c r="X161" s="44">
        <v>0.16674151200000001</v>
      </c>
      <c r="Y161" s="44">
        <v>40.350805768000001</v>
      </c>
      <c r="Z161" s="44">
        <v>4.9123480000000004E-3</v>
      </c>
      <c r="AA161" s="44">
        <v>2.7776335999999999E-2</v>
      </c>
      <c r="AB161" s="44">
        <v>4.73144E-4</v>
      </c>
      <c r="AC161" s="44">
        <v>4.6757760000000004E-3</v>
      </c>
      <c r="AD161" s="46">
        <f t="shared" si="95"/>
        <v>0</v>
      </c>
      <c r="AE161" s="46">
        <f t="shared" si="96"/>
        <v>0</v>
      </c>
      <c r="AF161" s="44">
        <v>15.4604594429762</v>
      </c>
      <c r="AG161" s="53"/>
      <c r="AH161" s="109"/>
      <c r="AI161" s="48">
        <f t="shared" si="78"/>
        <v>1.1787736968067546</v>
      </c>
      <c r="AJ161" s="52"/>
      <c r="AK161" s="53"/>
      <c r="AL161" s="53"/>
      <c r="AM161" s="53"/>
      <c r="AN161" s="53"/>
      <c r="AO161" s="53"/>
      <c r="AP161" s="53"/>
      <c r="AQ161" s="53"/>
      <c r="AR161" s="53"/>
      <c r="AS161" s="53"/>
      <c r="AT161" s="53"/>
      <c r="AU161" s="53"/>
      <c r="AV161" s="53"/>
      <c r="AW161" s="53"/>
      <c r="AX161" s="53"/>
      <c r="AY161" s="53"/>
      <c r="AZ161" s="53"/>
      <c r="BA161" s="53"/>
      <c r="BB161" s="53"/>
      <c r="BC161" s="53"/>
      <c r="BD161" s="53"/>
      <c r="BE161" s="53"/>
      <c r="BF161" s="109"/>
      <c r="BG161" s="27"/>
      <c r="BH161" s="27"/>
      <c r="BI161" s="27"/>
      <c r="BJ161" s="27"/>
      <c r="BK161" s="27"/>
      <c r="BL161" s="27"/>
      <c r="BM161" s="27"/>
      <c r="BN161" s="27"/>
      <c r="BO161" s="27"/>
      <c r="BP161" s="27"/>
      <c r="BQ161" s="27"/>
      <c r="BR161" s="27"/>
      <c r="BS161" s="27"/>
      <c r="BT161" s="27"/>
      <c r="BU161" s="27"/>
      <c r="BV161" s="27"/>
      <c r="BW161" s="27"/>
      <c r="BX161" s="27"/>
      <c r="BY161" s="27"/>
      <c r="BZ161" s="27"/>
      <c r="CA161" s="27"/>
      <c r="CB161" s="27"/>
      <c r="CC161" s="27"/>
      <c r="CD161" s="27"/>
      <c r="CE161" s="27"/>
      <c r="CF161" s="27"/>
      <c r="CG161" s="27"/>
      <c r="CH161" s="27"/>
      <c r="CI161" s="27"/>
      <c r="CJ161" s="27"/>
      <c r="CK161" s="27"/>
      <c r="CL161" s="27"/>
      <c r="CM161" s="27"/>
      <c r="CN161" s="27"/>
      <c r="CO161" s="27"/>
      <c r="CP161" s="27"/>
      <c r="CQ161" s="27"/>
      <c r="CR161" s="26"/>
      <c r="CS161" s="28"/>
      <c r="CT161" s="29"/>
      <c r="CU161" s="30"/>
      <c r="CV161" s="52"/>
      <c r="CW161" s="53"/>
      <c r="CX161" s="53"/>
      <c r="CY161" s="53"/>
      <c r="CZ161" s="53"/>
      <c r="DA161" s="53"/>
      <c r="DB161" s="53"/>
      <c r="DC161" s="53"/>
      <c r="DD161" s="53"/>
      <c r="DE161" s="53"/>
      <c r="DF161" s="53"/>
      <c r="DG161" s="53"/>
      <c r="DH161" s="53"/>
      <c r="DI161" s="53"/>
      <c r="DJ161" s="53"/>
      <c r="DK161" s="105">
        <v>6.15</v>
      </c>
      <c r="DL161" s="123"/>
      <c r="DM161" s="54"/>
      <c r="DN161" s="55">
        <f t="shared" si="79"/>
        <v>0.56975986205059925</v>
      </c>
      <c r="DO161" s="55">
        <f t="shared" si="97"/>
        <v>3.6932799198798196E-5</v>
      </c>
      <c r="DP161" s="55">
        <f t="shared" si="80"/>
        <v>1.0222718713220872E-2</v>
      </c>
      <c r="DQ161" s="55">
        <f t="shared" si="81"/>
        <v>4.6995755557411277E-2</v>
      </c>
      <c r="DR161" s="55">
        <f t="shared" si="82"/>
        <v>7.0498999502133258E-2</v>
      </c>
      <c r="DS161" s="55">
        <f t="shared" si="83"/>
        <v>0.11748938889352814</v>
      </c>
      <c r="DT161" s="55">
        <f t="shared" si="84"/>
        <v>2.3504583027910914E-3</v>
      </c>
      <c r="DU161" s="55">
        <f t="shared" si="85"/>
        <v>1.0012606890322582</v>
      </c>
      <c r="DV161" s="56">
        <f t="shared" si="86"/>
        <v>8.759536376604851E-5</v>
      </c>
      <c r="DW161" s="55">
        <f t="shared" si="91"/>
        <v>8.9631587524141272E-4</v>
      </c>
      <c r="DX161" s="55">
        <f t="shared" si="92"/>
        <v>1.004552016985138E-5</v>
      </c>
      <c r="DY161" s="55">
        <f t="shared" si="93"/>
        <v>6.5881749557045191E-5</v>
      </c>
      <c r="DZ161" s="58">
        <f t="shared" si="74"/>
        <v>0</v>
      </c>
      <c r="EA161" s="56">
        <f t="shared" si="75"/>
        <v>0</v>
      </c>
      <c r="EB161" s="56">
        <f t="shared" si="87"/>
        <v>0.85819924745912846</v>
      </c>
      <c r="EC161" s="59">
        <f t="shared" si="88"/>
        <v>0</v>
      </c>
      <c r="ED161" s="59">
        <f t="shared" si="89"/>
        <v>0</v>
      </c>
      <c r="EE161" s="60">
        <f t="shared" si="90"/>
        <v>1.5835727944183966</v>
      </c>
      <c r="EF161" s="60">
        <f t="shared" si="94"/>
        <v>0.60004567362267269</v>
      </c>
    </row>
    <row r="162" spans="1:136" ht="14" customHeight="1" x14ac:dyDescent="0.2">
      <c r="A162" s="155" t="s">
        <v>378</v>
      </c>
      <c r="B162" s="42" t="s">
        <v>372</v>
      </c>
      <c r="C162" s="43"/>
      <c r="D162" s="43"/>
      <c r="E162" s="43"/>
      <c r="F162" s="43"/>
      <c r="G162" s="43"/>
      <c r="H162" s="43"/>
      <c r="I162" s="43"/>
      <c r="J162" s="78" t="s">
        <v>373</v>
      </c>
      <c r="K162" s="43"/>
      <c r="L162" s="43"/>
      <c r="M162" s="42" t="s">
        <v>374</v>
      </c>
      <c r="N162" s="42" t="s">
        <v>375</v>
      </c>
      <c r="O162" s="43"/>
      <c r="P162" s="42" t="s">
        <v>368</v>
      </c>
      <c r="Q162" s="44">
        <v>39.075223723999997</v>
      </c>
      <c r="R162" s="44">
        <v>1.1210192000000001E-2</v>
      </c>
      <c r="S162" s="44">
        <v>1.1311333459999999</v>
      </c>
      <c r="T162" s="44">
        <v>2.6142495170400002</v>
      </c>
      <c r="U162" s="44">
        <v>5.1650974627250497</v>
      </c>
      <c r="V162" s="44">
        <f t="shared" si="99"/>
        <v>8.070464785507891</v>
      </c>
      <c r="W162" s="44">
        <f t="shared" si="98"/>
        <v>7.2618042140000005</v>
      </c>
      <c r="X162" s="44">
        <v>0.122590664</v>
      </c>
      <c r="Y162" s="44">
        <v>38.863252218</v>
      </c>
      <c r="Z162" s="44">
        <v>0.13449455599999999</v>
      </c>
      <c r="AA162" s="44">
        <v>0</v>
      </c>
      <c r="AB162" s="44">
        <v>0</v>
      </c>
      <c r="AC162" s="44">
        <v>3.3991300000000002E-3</v>
      </c>
      <c r="AD162" s="46">
        <f t="shared" si="95"/>
        <v>0</v>
      </c>
      <c r="AE162" s="46">
        <f t="shared" si="96"/>
        <v>0</v>
      </c>
      <c r="AF162" s="44">
        <v>12.937380256125801</v>
      </c>
      <c r="AG162" s="53"/>
      <c r="AH162" s="109"/>
      <c r="AI162" s="48">
        <f t="shared" si="78"/>
        <v>0.99457529642063691</v>
      </c>
      <c r="AJ162" s="52"/>
      <c r="AK162" s="53"/>
      <c r="AL162" s="53"/>
      <c r="AM162" s="53"/>
      <c r="AN162" s="53"/>
      <c r="AO162" s="53"/>
      <c r="AP162" s="53"/>
      <c r="AQ162" s="53"/>
      <c r="AR162" s="53"/>
      <c r="AS162" s="53"/>
      <c r="AT162" s="53"/>
      <c r="AU162" s="53"/>
      <c r="AV162" s="53"/>
      <c r="AW162" s="53"/>
      <c r="AX162" s="53"/>
      <c r="AY162" s="53"/>
      <c r="AZ162" s="53"/>
      <c r="BA162" s="53"/>
      <c r="BB162" s="53"/>
      <c r="BC162" s="53"/>
      <c r="BD162" s="53"/>
      <c r="BE162" s="53"/>
      <c r="BF162" s="109"/>
      <c r="BG162" s="27"/>
      <c r="BH162" s="27"/>
      <c r="BI162" s="27"/>
      <c r="BJ162" s="27"/>
      <c r="BK162" s="27"/>
      <c r="BL162" s="27"/>
      <c r="BM162" s="27"/>
      <c r="BN162" s="27"/>
      <c r="BO162" s="27"/>
      <c r="BP162" s="27"/>
      <c r="BQ162" s="27"/>
      <c r="BR162" s="27"/>
      <c r="BS162" s="27"/>
      <c r="BT162" s="27"/>
      <c r="BU162" s="27"/>
      <c r="BV162" s="27"/>
      <c r="BW162" s="27"/>
      <c r="BX162" s="27"/>
      <c r="BY162" s="27"/>
      <c r="BZ162" s="27"/>
      <c r="CA162" s="27"/>
      <c r="CB162" s="27"/>
      <c r="CC162" s="27"/>
      <c r="CD162" s="27"/>
      <c r="CE162" s="27"/>
      <c r="CF162" s="27"/>
      <c r="CG162" s="27"/>
      <c r="CH162" s="27"/>
      <c r="CI162" s="27"/>
      <c r="CJ162" s="27"/>
      <c r="CK162" s="27"/>
      <c r="CL162" s="27"/>
      <c r="CM162" s="27"/>
      <c r="CN162" s="27"/>
      <c r="CO162" s="27"/>
      <c r="CP162" s="27"/>
      <c r="CQ162" s="27"/>
      <c r="CR162" s="26"/>
      <c r="CS162" s="28"/>
      <c r="CT162" s="29"/>
      <c r="CU162" s="30"/>
      <c r="CV162" s="52"/>
      <c r="CW162" s="53"/>
      <c r="CX162" s="53"/>
      <c r="CY162" s="53"/>
      <c r="CZ162" s="53"/>
      <c r="DA162" s="53"/>
      <c r="DB162" s="53"/>
      <c r="DC162" s="53"/>
      <c r="DD162" s="53"/>
      <c r="DE162" s="53"/>
      <c r="DF162" s="53"/>
      <c r="DG162" s="53"/>
      <c r="DH162" s="53"/>
      <c r="DI162" s="53"/>
      <c r="DJ162" s="53"/>
      <c r="DK162" s="105">
        <v>5.04</v>
      </c>
      <c r="DL162" s="123"/>
      <c r="DM162" s="54"/>
      <c r="DN162" s="55">
        <f t="shared" si="79"/>
        <v>0.65038654667110518</v>
      </c>
      <c r="DO162" s="55">
        <f t="shared" si="97"/>
        <v>1.4033790686029046E-4</v>
      </c>
      <c r="DP162" s="55">
        <f t="shared" si="80"/>
        <v>2.2187786308356217E-2</v>
      </c>
      <c r="DQ162" s="55">
        <f t="shared" si="81"/>
        <v>3.6384822784133616E-2</v>
      </c>
      <c r="DR162" s="55">
        <f t="shared" si="82"/>
        <v>6.4689053324880078E-2</v>
      </c>
      <c r="DS162" s="55">
        <f t="shared" si="83"/>
        <v>0.10106895217814894</v>
      </c>
      <c r="DT162" s="55">
        <f t="shared" si="84"/>
        <v>1.728089427685368E-3</v>
      </c>
      <c r="DU162" s="55">
        <f t="shared" si="85"/>
        <v>0.96434869027295289</v>
      </c>
      <c r="DV162" s="56">
        <f t="shared" si="86"/>
        <v>2.3982624108416545E-3</v>
      </c>
      <c r="DW162" s="55">
        <f t="shared" si="91"/>
        <v>0</v>
      </c>
      <c r="DX162" s="55">
        <f t="shared" si="92"/>
        <v>0</v>
      </c>
      <c r="DY162" s="55">
        <f t="shared" si="93"/>
        <v>4.7893789474055001E-5</v>
      </c>
      <c r="DZ162" s="58">
        <f t="shared" si="74"/>
        <v>0</v>
      </c>
      <c r="EA162" s="56">
        <f t="shared" si="75"/>
        <v>0</v>
      </c>
      <c r="EB162" s="56">
        <f t="shared" si="87"/>
        <v>0.71814489348464061</v>
      </c>
      <c r="EC162" s="59">
        <f t="shared" si="88"/>
        <v>0</v>
      </c>
      <c r="ED162" s="59">
        <f t="shared" si="89"/>
        <v>0</v>
      </c>
      <c r="EE162" s="60">
        <f t="shared" si="90"/>
        <v>1.5761825108723169</v>
      </c>
      <c r="EF162" s="60">
        <f t="shared" si="94"/>
        <v>0.64004871853085088</v>
      </c>
    </row>
    <row r="163" spans="1:136" ht="14" customHeight="1" x14ac:dyDescent="0.2">
      <c r="A163" s="155" t="s">
        <v>379</v>
      </c>
      <c r="B163" s="42" t="s">
        <v>372</v>
      </c>
      <c r="C163" s="43"/>
      <c r="D163" s="43"/>
      <c r="E163" s="43"/>
      <c r="F163" s="43"/>
      <c r="G163" s="43"/>
      <c r="H163" s="43"/>
      <c r="I163" s="43"/>
      <c r="J163" s="78" t="s">
        <v>373</v>
      </c>
      <c r="K163" s="43"/>
      <c r="L163" s="43"/>
      <c r="M163" s="42" t="s">
        <v>374</v>
      </c>
      <c r="N163" s="42" t="s">
        <v>375</v>
      </c>
      <c r="O163" s="43"/>
      <c r="P163" s="42" t="s">
        <v>368</v>
      </c>
      <c r="Q163" s="44">
        <v>39.388567356000003</v>
      </c>
      <c r="R163" s="44">
        <v>1.0381336E-2</v>
      </c>
      <c r="S163" s="44">
        <v>1.2808147240000001</v>
      </c>
      <c r="T163" s="44">
        <v>2.48491443648</v>
      </c>
      <c r="U163" s="44">
        <v>5.3608106640586799</v>
      </c>
      <c r="V163" s="44">
        <f t="shared" si="99"/>
        <v>8.1224404000889088</v>
      </c>
      <c r="W163" s="44">
        <f t="shared" si="98"/>
        <v>7.3085718720000008</v>
      </c>
      <c r="X163" s="44">
        <v>9.8873180000000005E-2</v>
      </c>
      <c r="Y163" s="44">
        <v>38.722522439999999</v>
      </c>
      <c r="Z163" s="44">
        <v>4.3278759999999999E-2</v>
      </c>
      <c r="AA163" s="44">
        <v>0</v>
      </c>
      <c r="AB163" s="44">
        <v>0</v>
      </c>
      <c r="AC163" s="44">
        <v>4.0356400000000001E-3</v>
      </c>
      <c r="AD163" s="46">
        <f t="shared" si="95"/>
        <v>0</v>
      </c>
      <c r="AE163" s="46">
        <f t="shared" si="96"/>
        <v>0</v>
      </c>
      <c r="AF163" s="44">
        <v>12.2315873971502</v>
      </c>
      <c r="AG163" s="53"/>
      <c r="AH163" s="109"/>
      <c r="AI163" s="48">
        <f t="shared" si="78"/>
        <v>0.98309040006506998</v>
      </c>
      <c r="AJ163" s="52"/>
      <c r="AK163" s="53"/>
      <c r="AL163" s="53"/>
      <c r="AM163" s="53"/>
      <c r="AN163" s="53"/>
      <c r="AO163" s="53"/>
      <c r="AP163" s="53"/>
      <c r="AQ163" s="53"/>
      <c r="AR163" s="53"/>
      <c r="AS163" s="53"/>
      <c r="AT163" s="53"/>
      <c r="AU163" s="53"/>
      <c r="AV163" s="53"/>
      <c r="AW163" s="53"/>
      <c r="AX163" s="53"/>
      <c r="AY163" s="53"/>
      <c r="AZ163" s="53"/>
      <c r="BA163" s="53"/>
      <c r="BB163" s="53"/>
      <c r="BC163" s="53"/>
      <c r="BD163" s="53"/>
      <c r="BE163" s="53"/>
      <c r="BF163" s="109"/>
      <c r="BG163" s="27"/>
      <c r="BH163" s="27"/>
      <c r="BI163" s="27"/>
      <c r="BJ163" s="27"/>
      <c r="BK163" s="27"/>
      <c r="BL163" s="27"/>
      <c r="BM163" s="27"/>
      <c r="BN163" s="27"/>
      <c r="BO163" s="27"/>
      <c r="BP163" s="27"/>
      <c r="BQ163" s="27"/>
      <c r="BR163" s="27"/>
      <c r="BS163" s="27"/>
      <c r="BT163" s="27"/>
      <c r="BU163" s="27"/>
      <c r="BV163" s="27"/>
      <c r="BW163" s="27"/>
      <c r="BX163" s="27"/>
      <c r="BY163" s="27"/>
      <c r="BZ163" s="27"/>
      <c r="CA163" s="27"/>
      <c r="CB163" s="27"/>
      <c r="CC163" s="27"/>
      <c r="CD163" s="27"/>
      <c r="CE163" s="27"/>
      <c r="CF163" s="27"/>
      <c r="CG163" s="27"/>
      <c r="CH163" s="27"/>
      <c r="CI163" s="27"/>
      <c r="CJ163" s="27"/>
      <c r="CK163" s="27"/>
      <c r="CL163" s="27"/>
      <c r="CM163" s="27"/>
      <c r="CN163" s="27"/>
      <c r="CO163" s="27"/>
      <c r="CP163" s="27"/>
      <c r="CQ163" s="27"/>
      <c r="CR163" s="26"/>
      <c r="CS163" s="28"/>
      <c r="CT163" s="29"/>
      <c r="CU163" s="30"/>
      <c r="CV163" s="52"/>
      <c r="CW163" s="53"/>
      <c r="CX163" s="53"/>
      <c r="CY163" s="53"/>
      <c r="CZ163" s="53"/>
      <c r="DA163" s="53"/>
      <c r="DB163" s="53"/>
      <c r="DC163" s="53"/>
      <c r="DD163" s="53"/>
      <c r="DE163" s="53"/>
      <c r="DF163" s="53"/>
      <c r="DG163" s="53"/>
      <c r="DH163" s="53"/>
      <c r="DI163" s="53"/>
      <c r="DJ163" s="53"/>
      <c r="DK163" s="105">
        <v>4.6100000000000003</v>
      </c>
      <c r="DL163" s="123"/>
      <c r="DM163" s="54"/>
      <c r="DN163" s="55">
        <f t="shared" si="79"/>
        <v>0.65560198661784297</v>
      </c>
      <c r="DO163" s="55">
        <f t="shared" si="97"/>
        <v>1.2996164246369555E-4</v>
      </c>
      <c r="DP163" s="55">
        <f t="shared" si="80"/>
        <v>2.5123866692820716E-2</v>
      </c>
      <c r="DQ163" s="55">
        <f t="shared" si="81"/>
        <v>3.4584752073486436E-2</v>
      </c>
      <c r="DR163" s="55">
        <f t="shared" si="82"/>
        <v>6.7140217472085664E-2</v>
      </c>
      <c r="DS163" s="55">
        <f t="shared" si="83"/>
        <v>0.10171985903966599</v>
      </c>
      <c r="DT163" s="55">
        <f t="shared" si="84"/>
        <v>1.3937578235128278E-3</v>
      </c>
      <c r="DU163" s="55">
        <f t="shared" si="85"/>
        <v>0.96085663622828787</v>
      </c>
      <c r="DV163" s="56">
        <f t="shared" si="86"/>
        <v>7.7173252496433667E-4</v>
      </c>
      <c r="DW163" s="55">
        <f t="shared" si="91"/>
        <v>0</v>
      </c>
      <c r="DX163" s="55">
        <f t="shared" si="92"/>
        <v>0</v>
      </c>
      <c r="DY163" s="55">
        <f t="shared" si="93"/>
        <v>5.6862224320068758E-5</v>
      </c>
      <c r="DZ163" s="58">
        <f t="shared" si="74"/>
        <v>0</v>
      </c>
      <c r="EA163" s="56">
        <f t="shared" si="75"/>
        <v>0</v>
      </c>
      <c r="EB163" s="56">
        <f t="shared" si="87"/>
        <v>0.67896682748543991</v>
      </c>
      <c r="EC163" s="59">
        <f t="shared" si="88"/>
        <v>0</v>
      </c>
      <c r="ED163" s="59">
        <f t="shared" si="89"/>
        <v>0</v>
      </c>
      <c r="EE163" s="60">
        <f t="shared" si="90"/>
        <v>1.5623900238976121</v>
      </c>
      <c r="EF163" s="60">
        <f t="shared" si="94"/>
        <v>0.66005024098494003</v>
      </c>
    </row>
    <row r="164" spans="1:136" ht="14" customHeight="1" x14ac:dyDescent="0.2">
      <c r="A164" s="155" t="s">
        <v>380</v>
      </c>
      <c r="B164" s="42" t="s">
        <v>372</v>
      </c>
      <c r="C164" s="43"/>
      <c r="D164" s="43"/>
      <c r="E164" s="43"/>
      <c r="F164" s="43"/>
      <c r="G164" s="43"/>
      <c r="H164" s="43"/>
      <c r="I164" s="43"/>
      <c r="J164" s="78" t="s">
        <v>373</v>
      </c>
      <c r="K164" s="43"/>
      <c r="L164" s="42" t="s">
        <v>381</v>
      </c>
      <c r="M164" s="42" t="s">
        <v>374</v>
      </c>
      <c r="N164" s="42" t="s">
        <v>375</v>
      </c>
      <c r="O164" s="43"/>
      <c r="P164" s="42" t="s">
        <v>382</v>
      </c>
      <c r="Q164" s="105">
        <v>37.9</v>
      </c>
      <c r="R164" s="105">
        <v>0.01</v>
      </c>
      <c r="S164" s="105">
        <v>0.95</v>
      </c>
      <c r="T164" s="105">
        <v>2.19</v>
      </c>
      <c r="U164" s="44">
        <f>(W164-T164)*1/0.8998</f>
        <v>5.3361258057346079</v>
      </c>
      <c r="V164" s="105">
        <v>7.77</v>
      </c>
      <c r="W164" s="44">
        <f t="shared" si="98"/>
        <v>6.9914459999999998</v>
      </c>
      <c r="X164" s="105">
        <v>0.14000000000000001</v>
      </c>
      <c r="Y164" s="105">
        <v>38.26</v>
      </c>
      <c r="Z164" s="105">
        <v>0.33</v>
      </c>
      <c r="AA164" s="53"/>
      <c r="AB164" s="53"/>
      <c r="AC164" s="53"/>
      <c r="AD164" s="46">
        <f t="shared" si="95"/>
        <v>0</v>
      </c>
      <c r="AE164" s="46">
        <f t="shared" si="96"/>
        <v>0</v>
      </c>
      <c r="AF164" s="105">
        <v>13.79</v>
      </c>
      <c r="AG164" s="105">
        <v>99.14</v>
      </c>
      <c r="AH164" s="109"/>
      <c r="AI164" s="48">
        <f t="shared" si="78"/>
        <v>1.0094986807387862</v>
      </c>
      <c r="AJ164" s="52"/>
      <c r="AK164" s="53"/>
      <c r="AL164" s="53"/>
      <c r="AM164" s="53"/>
      <c r="AN164" s="53"/>
      <c r="AO164" s="53"/>
      <c r="AP164" s="53"/>
      <c r="AQ164" s="53"/>
      <c r="AR164" s="53"/>
      <c r="AS164" s="53"/>
      <c r="AT164" s="53"/>
      <c r="AU164" s="53"/>
      <c r="AV164" s="53"/>
      <c r="AW164" s="53"/>
      <c r="AX164" s="53"/>
      <c r="AY164" s="53"/>
      <c r="AZ164" s="53"/>
      <c r="BA164" s="53"/>
      <c r="BB164" s="53"/>
      <c r="BC164" s="53"/>
      <c r="BD164" s="53"/>
      <c r="BE164" s="53"/>
      <c r="BF164" s="109"/>
      <c r="BG164" s="27"/>
      <c r="BH164" s="27"/>
      <c r="BI164" s="27"/>
      <c r="BJ164" s="27"/>
      <c r="BK164" s="27"/>
      <c r="BL164" s="27"/>
      <c r="BM164" s="27"/>
      <c r="BN164" s="27"/>
      <c r="BO164" s="27"/>
      <c r="BP164" s="27"/>
      <c r="BQ164" s="27"/>
      <c r="BR164" s="27"/>
      <c r="BS164" s="27"/>
      <c r="BT164" s="27"/>
      <c r="BU164" s="27"/>
      <c r="BV164" s="27"/>
      <c r="BW164" s="27"/>
      <c r="BX164" s="27"/>
      <c r="BY164" s="27"/>
      <c r="BZ164" s="27"/>
      <c r="CA164" s="27"/>
      <c r="CB164" s="27"/>
      <c r="CC164" s="27"/>
      <c r="CD164" s="27"/>
      <c r="CE164" s="27"/>
      <c r="CF164" s="27"/>
      <c r="CG164" s="27"/>
      <c r="CH164" s="27"/>
      <c r="CI164" s="27"/>
      <c r="CJ164" s="27"/>
      <c r="CK164" s="27"/>
      <c r="CL164" s="27"/>
      <c r="CM164" s="27"/>
      <c r="CN164" s="27"/>
      <c r="CO164" s="27"/>
      <c r="CP164" s="27"/>
      <c r="CQ164" s="27"/>
      <c r="CR164" s="27"/>
      <c r="CS164" s="110"/>
      <c r="CT164" s="29"/>
      <c r="CU164" s="30"/>
      <c r="CV164" s="52"/>
      <c r="CW164" s="53"/>
      <c r="CX164" s="53"/>
      <c r="CY164" s="53"/>
      <c r="CZ164" s="53"/>
      <c r="DA164" s="53"/>
      <c r="DB164" s="53"/>
      <c r="DC164" s="53"/>
      <c r="DD164" s="53"/>
      <c r="DE164" s="53"/>
      <c r="DF164" s="53"/>
      <c r="DG164" s="53"/>
      <c r="DH164" s="53"/>
      <c r="DI164" s="53"/>
      <c r="DJ164" s="53"/>
      <c r="DK164" s="53"/>
      <c r="DL164" s="123"/>
      <c r="DM164" s="54"/>
      <c r="DN164" s="55">
        <f t="shared" si="79"/>
        <v>0.63082556591211714</v>
      </c>
      <c r="DO164" s="55">
        <f t="shared" si="97"/>
        <v>1.2518778167250878E-4</v>
      </c>
      <c r="DP164" s="55">
        <f t="shared" si="80"/>
        <v>1.8634758728913299E-2</v>
      </c>
      <c r="DQ164" s="55">
        <f t="shared" si="81"/>
        <v>3.0480167014613781E-2</v>
      </c>
      <c r="DR164" s="55">
        <f t="shared" si="82"/>
        <v>6.6831057746065597E-2</v>
      </c>
      <c r="DS164" s="55">
        <f t="shared" si="83"/>
        <v>9.7306137787056379E-2</v>
      </c>
      <c r="DT164" s="55">
        <f t="shared" si="84"/>
        <v>1.9734987313222443E-3</v>
      </c>
      <c r="DU164" s="55">
        <f t="shared" si="85"/>
        <v>0.94937965260545909</v>
      </c>
      <c r="DV164" s="56">
        <f t="shared" si="86"/>
        <v>5.8844507845934382E-3</v>
      </c>
      <c r="DW164" s="55">
        <f t="shared" si="91"/>
        <v>0</v>
      </c>
      <c r="DX164" s="55">
        <f t="shared" si="92"/>
        <v>0</v>
      </c>
      <c r="DY164" s="55">
        <f t="shared" si="93"/>
        <v>0</v>
      </c>
      <c r="DZ164" s="58">
        <f t="shared" si="74"/>
        <v>0</v>
      </c>
      <c r="EA164" s="56">
        <f t="shared" si="75"/>
        <v>0</v>
      </c>
      <c r="EB164" s="56">
        <f t="shared" si="87"/>
        <v>0.76547321676380786</v>
      </c>
      <c r="EC164" s="59">
        <f t="shared" si="88"/>
        <v>0</v>
      </c>
      <c r="ED164" s="59">
        <f t="shared" si="89"/>
        <v>0</v>
      </c>
      <c r="EE164" s="60">
        <f t="shared" si="90"/>
        <v>1.5705336718525886</v>
      </c>
      <c r="EF164" s="60">
        <f t="shared" si="94"/>
        <v>0.68681235599256762</v>
      </c>
    </row>
    <row r="165" spans="1:136" ht="14" customHeight="1" x14ac:dyDescent="0.2">
      <c r="A165" s="155" t="s">
        <v>383</v>
      </c>
      <c r="B165" s="42" t="s">
        <v>372</v>
      </c>
      <c r="C165" s="43"/>
      <c r="D165" s="43"/>
      <c r="E165" s="43"/>
      <c r="F165" s="43"/>
      <c r="G165" s="43"/>
      <c r="H165" s="43"/>
      <c r="I165" s="43"/>
      <c r="J165" s="78" t="s">
        <v>373</v>
      </c>
      <c r="K165" s="43"/>
      <c r="L165" s="42" t="s">
        <v>384</v>
      </c>
      <c r="M165" s="42" t="s">
        <v>374</v>
      </c>
      <c r="N165" s="42" t="s">
        <v>375</v>
      </c>
      <c r="O165" s="43"/>
      <c r="P165" s="42" t="s">
        <v>382</v>
      </c>
      <c r="Q165" s="105">
        <v>41.02</v>
      </c>
      <c r="R165" s="105">
        <v>0.02</v>
      </c>
      <c r="S165" s="105">
        <v>1.3</v>
      </c>
      <c r="T165" s="105">
        <v>4.96</v>
      </c>
      <c r="U165" s="44">
        <f>(W165-T165)*1/0.8998</f>
        <v>2.8676639253167377</v>
      </c>
      <c r="V165" s="105">
        <v>8.3800000000000008</v>
      </c>
      <c r="W165" s="44">
        <f t="shared" si="98"/>
        <v>7.5403240000000009</v>
      </c>
      <c r="X165" s="105">
        <v>0.13</v>
      </c>
      <c r="Y165" s="105">
        <v>39.47</v>
      </c>
      <c r="Z165" s="105">
        <v>1.9</v>
      </c>
      <c r="AA165" s="53"/>
      <c r="AB165" s="53"/>
      <c r="AC165" s="53"/>
      <c r="AD165" s="46">
        <f t="shared" si="95"/>
        <v>0</v>
      </c>
      <c r="AE165" s="46">
        <f t="shared" si="96"/>
        <v>0</v>
      </c>
      <c r="AF165" s="105">
        <v>7.72</v>
      </c>
      <c r="AG165" s="105">
        <v>99.93</v>
      </c>
      <c r="AH165" s="109"/>
      <c r="AI165" s="48">
        <f t="shared" si="78"/>
        <v>0.96221355436372491</v>
      </c>
      <c r="AJ165" s="52"/>
      <c r="AK165" s="53"/>
      <c r="AL165" s="53"/>
      <c r="AM165" s="53"/>
      <c r="AN165" s="53"/>
      <c r="AO165" s="53"/>
      <c r="AP165" s="53"/>
      <c r="AQ165" s="53"/>
      <c r="AR165" s="53"/>
      <c r="AS165" s="53"/>
      <c r="AT165" s="53"/>
      <c r="AU165" s="53"/>
      <c r="AV165" s="53"/>
      <c r="AW165" s="53"/>
      <c r="AX165" s="53"/>
      <c r="AY165" s="53"/>
      <c r="AZ165" s="53"/>
      <c r="BA165" s="53"/>
      <c r="BB165" s="53"/>
      <c r="BC165" s="53"/>
      <c r="BD165" s="53"/>
      <c r="BE165" s="53"/>
      <c r="BF165" s="109"/>
      <c r="BG165" s="27"/>
      <c r="BH165" s="27"/>
      <c r="BI165" s="27"/>
      <c r="BJ165" s="27"/>
      <c r="BK165" s="27"/>
      <c r="BL165" s="27"/>
      <c r="BM165" s="27"/>
      <c r="BN165" s="27"/>
      <c r="BO165" s="27"/>
      <c r="BP165" s="27"/>
      <c r="BQ165" s="27"/>
      <c r="BR165" s="27"/>
      <c r="BS165" s="27"/>
      <c r="BT165" s="27"/>
      <c r="BU165" s="27"/>
      <c r="BV165" s="27"/>
      <c r="BW165" s="27"/>
      <c r="BX165" s="27"/>
      <c r="BY165" s="27"/>
      <c r="BZ165" s="27"/>
      <c r="CA165" s="27"/>
      <c r="CB165" s="27"/>
      <c r="CC165" s="27"/>
      <c r="CD165" s="27"/>
      <c r="CE165" s="27"/>
      <c r="CF165" s="27"/>
      <c r="CG165" s="27"/>
      <c r="CH165" s="27"/>
      <c r="CI165" s="27"/>
      <c r="CJ165" s="27"/>
      <c r="CK165" s="27"/>
      <c r="CL165" s="27"/>
      <c r="CM165" s="27"/>
      <c r="CN165" s="27"/>
      <c r="CO165" s="27"/>
      <c r="CP165" s="27"/>
      <c r="CQ165" s="27"/>
      <c r="CR165" s="27"/>
      <c r="CS165" s="110"/>
      <c r="CT165" s="29"/>
      <c r="CU165" s="30"/>
      <c r="CV165" s="52"/>
      <c r="CW165" s="53"/>
      <c r="CX165" s="53"/>
      <c r="CY165" s="53"/>
      <c r="CZ165" s="53"/>
      <c r="DA165" s="53"/>
      <c r="DB165" s="53"/>
      <c r="DC165" s="53"/>
      <c r="DD165" s="53"/>
      <c r="DE165" s="53"/>
      <c r="DF165" s="53"/>
      <c r="DG165" s="53"/>
      <c r="DH165" s="53"/>
      <c r="DI165" s="53"/>
      <c r="DJ165" s="53"/>
      <c r="DK165" s="53"/>
      <c r="DL165" s="123"/>
      <c r="DM165" s="54"/>
      <c r="DN165" s="55">
        <f t="shared" si="79"/>
        <v>0.68275632490013327</v>
      </c>
      <c r="DO165" s="55">
        <f t="shared" si="97"/>
        <v>2.5037556334501755E-4</v>
      </c>
      <c r="DP165" s="55">
        <f t="shared" si="80"/>
        <v>2.5500196155355044E-2</v>
      </c>
      <c r="DQ165" s="55">
        <f t="shared" si="81"/>
        <v>6.9032707028531662E-2</v>
      </c>
      <c r="DR165" s="55">
        <f t="shared" si="82"/>
        <v>3.5915385125139178E-2</v>
      </c>
      <c r="DS165" s="55">
        <f t="shared" si="83"/>
        <v>0.10494535838552542</v>
      </c>
      <c r="DT165" s="55">
        <f t="shared" si="84"/>
        <v>1.8325345362277983E-3</v>
      </c>
      <c r="DU165" s="55">
        <f t="shared" si="85"/>
        <v>0.97940446650124069</v>
      </c>
      <c r="DV165" s="56">
        <f t="shared" si="86"/>
        <v>3.3880171184022825E-2</v>
      </c>
      <c r="DW165" s="55">
        <f t="shared" si="91"/>
        <v>0</v>
      </c>
      <c r="DX165" s="55">
        <f t="shared" si="92"/>
        <v>0</v>
      </c>
      <c r="DY165" s="55">
        <f t="shared" si="93"/>
        <v>0</v>
      </c>
      <c r="DZ165" s="58">
        <f t="shared" si="74"/>
        <v>0</v>
      </c>
      <c r="EA165" s="56">
        <f t="shared" si="75"/>
        <v>0</v>
      </c>
      <c r="EB165" s="56">
        <f t="shared" si="87"/>
        <v>0.42853177907299472</v>
      </c>
      <c r="EC165" s="59">
        <f t="shared" si="88"/>
        <v>0</v>
      </c>
      <c r="ED165" s="59">
        <f t="shared" si="89"/>
        <v>0</v>
      </c>
      <c r="EE165" s="60">
        <f t="shared" si="90"/>
        <v>1.4842425727538988</v>
      </c>
      <c r="EF165" s="60">
        <f t="shared" si="94"/>
        <v>0.34222938181983287</v>
      </c>
    </row>
    <row r="166" spans="1:136" ht="14" customHeight="1" x14ac:dyDescent="0.2">
      <c r="A166" s="155" t="s">
        <v>385</v>
      </c>
      <c r="B166" s="42" t="s">
        <v>372</v>
      </c>
      <c r="C166" s="43"/>
      <c r="D166" s="43"/>
      <c r="E166" s="43"/>
      <c r="F166" s="43"/>
      <c r="G166" s="43"/>
      <c r="H166" s="43"/>
      <c r="I166" s="43"/>
      <c r="J166" s="78" t="s">
        <v>373</v>
      </c>
      <c r="K166" s="43"/>
      <c r="L166" s="42" t="s">
        <v>386</v>
      </c>
      <c r="M166" s="42" t="s">
        <v>374</v>
      </c>
      <c r="N166" s="42" t="s">
        <v>375</v>
      </c>
      <c r="O166" s="43"/>
      <c r="P166" s="42" t="s">
        <v>382</v>
      </c>
      <c r="Q166" s="105">
        <v>39.32</v>
      </c>
      <c r="R166" s="105">
        <v>0.01</v>
      </c>
      <c r="S166" s="105">
        <v>1.2</v>
      </c>
      <c r="T166" s="105">
        <v>4.43</v>
      </c>
      <c r="U166" s="44">
        <f>(W166-T166)*1/0.8998</f>
        <v>3.6066837074905536</v>
      </c>
      <c r="V166" s="105">
        <v>8.5299999999999994</v>
      </c>
      <c r="W166" s="44">
        <f t="shared" si="98"/>
        <v>7.6752940000000001</v>
      </c>
      <c r="X166" s="105">
        <v>0.12</v>
      </c>
      <c r="Y166" s="105">
        <v>40.69</v>
      </c>
      <c r="Z166" s="105">
        <v>1.35</v>
      </c>
      <c r="AA166" s="105">
        <v>0</v>
      </c>
      <c r="AB166" s="105">
        <v>0.02</v>
      </c>
      <c r="AC166" s="105">
        <v>0</v>
      </c>
      <c r="AD166" s="46">
        <f t="shared" si="95"/>
        <v>0</v>
      </c>
      <c r="AE166" s="46">
        <f t="shared" si="96"/>
        <v>0</v>
      </c>
      <c r="AF166" s="105">
        <v>9.2200000000000006</v>
      </c>
      <c r="AG166" s="105">
        <v>100.46</v>
      </c>
      <c r="AH166" s="109"/>
      <c r="AI166" s="48">
        <f t="shared" si="78"/>
        <v>1.0348423194303153</v>
      </c>
      <c r="AJ166" s="52"/>
      <c r="AK166" s="53"/>
      <c r="AL166" s="53"/>
      <c r="AM166" s="53"/>
      <c r="AN166" s="53"/>
      <c r="AO166" s="53"/>
      <c r="AP166" s="53"/>
      <c r="AQ166" s="53"/>
      <c r="AR166" s="53"/>
      <c r="AS166" s="53"/>
      <c r="AT166" s="53"/>
      <c r="AU166" s="53"/>
      <c r="AV166" s="53"/>
      <c r="AW166" s="53"/>
      <c r="AX166" s="53"/>
      <c r="AY166" s="53"/>
      <c r="AZ166" s="53"/>
      <c r="BA166" s="53"/>
      <c r="BB166" s="53"/>
      <c r="BC166" s="53"/>
      <c r="BD166" s="53"/>
      <c r="BE166" s="53"/>
      <c r="BF166" s="109"/>
      <c r="BG166" s="27"/>
      <c r="BH166" s="27"/>
      <c r="BI166" s="27"/>
      <c r="BJ166" s="27"/>
      <c r="BK166" s="27"/>
      <c r="BL166" s="27"/>
      <c r="BM166" s="27"/>
      <c r="BN166" s="27"/>
      <c r="BO166" s="27"/>
      <c r="BP166" s="27"/>
      <c r="BQ166" s="27"/>
      <c r="BR166" s="27"/>
      <c r="BS166" s="27"/>
      <c r="BT166" s="27"/>
      <c r="BU166" s="27"/>
      <c r="BV166" s="27"/>
      <c r="BW166" s="27"/>
      <c r="BX166" s="27"/>
      <c r="BY166" s="27"/>
      <c r="BZ166" s="27"/>
      <c r="CA166" s="27"/>
      <c r="CB166" s="27"/>
      <c r="CC166" s="27"/>
      <c r="CD166" s="27"/>
      <c r="CE166" s="27"/>
      <c r="CF166" s="27"/>
      <c r="CG166" s="27"/>
      <c r="CH166" s="27"/>
      <c r="CI166" s="27"/>
      <c r="CJ166" s="27"/>
      <c r="CK166" s="27"/>
      <c r="CL166" s="27"/>
      <c r="CM166" s="27"/>
      <c r="CN166" s="27"/>
      <c r="CO166" s="27"/>
      <c r="CP166" s="27"/>
      <c r="CQ166" s="27"/>
      <c r="CR166" s="27"/>
      <c r="CS166" s="110"/>
      <c r="CT166" s="29"/>
      <c r="CU166" s="30"/>
      <c r="CV166" s="52"/>
      <c r="CW166" s="53"/>
      <c r="CX166" s="53"/>
      <c r="CY166" s="53"/>
      <c r="CZ166" s="53"/>
      <c r="DA166" s="53"/>
      <c r="DB166" s="53"/>
      <c r="DC166" s="53"/>
      <c r="DD166" s="53"/>
      <c r="DE166" s="53"/>
      <c r="DF166" s="53"/>
      <c r="DG166" s="53"/>
      <c r="DH166" s="53"/>
      <c r="DI166" s="53"/>
      <c r="DJ166" s="53"/>
      <c r="DK166" s="105">
        <v>5</v>
      </c>
      <c r="DL166" s="123"/>
      <c r="DM166" s="54"/>
      <c r="DN166" s="55">
        <f t="shared" si="79"/>
        <v>0.65446071904127834</v>
      </c>
      <c r="DO166" s="55">
        <f t="shared" si="97"/>
        <v>1.2518778167250878E-4</v>
      </c>
      <c r="DP166" s="55">
        <f t="shared" si="80"/>
        <v>2.3538642604943115E-2</v>
      </c>
      <c r="DQ166" s="55">
        <f t="shared" si="81"/>
        <v>6.1656228253305495E-2</v>
      </c>
      <c r="DR166" s="55">
        <f t="shared" si="82"/>
        <v>4.5171065282616989E-2</v>
      </c>
      <c r="DS166" s="55">
        <f t="shared" si="83"/>
        <v>0.1068238552540014</v>
      </c>
      <c r="DT166" s="55">
        <f t="shared" si="84"/>
        <v>1.6915703411333521E-3</v>
      </c>
      <c r="DU166" s="55">
        <f t="shared" si="85"/>
        <v>1.0096774193548388</v>
      </c>
      <c r="DV166" s="56">
        <f t="shared" si="86"/>
        <v>2.4072753209700429E-2</v>
      </c>
      <c r="DW166" s="55">
        <f t="shared" si="91"/>
        <v>0</v>
      </c>
      <c r="DX166" s="55">
        <f t="shared" si="92"/>
        <v>4.2462845010615713E-4</v>
      </c>
      <c r="DY166" s="55">
        <f t="shared" si="93"/>
        <v>0</v>
      </c>
      <c r="DZ166" s="58">
        <f t="shared" si="74"/>
        <v>0</v>
      </c>
      <c r="EA166" s="56">
        <f t="shared" si="75"/>
        <v>0</v>
      </c>
      <c r="EB166" s="56">
        <f t="shared" si="87"/>
        <v>0.51179572578406884</v>
      </c>
      <c r="EC166" s="59">
        <f t="shared" si="88"/>
        <v>0</v>
      </c>
      <c r="ED166" s="59">
        <f t="shared" si="89"/>
        <v>0</v>
      </c>
      <c r="EE166" s="60">
        <f t="shared" si="90"/>
        <v>1.509594063257905</v>
      </c>
      <c r="EF166" s="60">
        <f t="shared" si="94"/>
        <v>0.42285559882866119</v>
      </c>
    </row>
    <row r="167" spans="1:136" ht="14" customHeight="1" x14ac:dyDescent="0.2">
      <c r="A167" s="155" t="s">
        <v>387</v>
      </c>
      <c r="B167" s="42" t="s">
        <v>372</v>
      </c>
      <c r="C167" s="43"/>
      <c r="D167" s="43"/>
      <c r="E167" s="43"/>
      <c r="F167" s="43"/>
      <c r="G167" s="43"/>
      <c r="H167" s="43"/>
      <c r="I167" s="43"/>
      <c r="J167" s="78" t="s">
        <v>373</v>
      </c>
      <c r="K167" s="43"/>
      <c r="L167" s="42" t="s">
        <v>388</v>
      </c>
      <c r="M167" s="42" t="s">
        <v>374</v>
      </c>
      <c r="N167" s="42" t="s">
        <v>375</v>
      </c>
      <c r="O167" s="43"/>
      <c r="P167" s="42" t="s">
        <v>382</v>
      </c>
      <c r="Q167" s="105">
        <v>38.590000000000003</v>
      </c>
      <c r="R167" s="105">
        <v>0.02</v>
      </c>
      <c r="S167" s="105">
        <v>1.29</v>
      </c>
      <c r="T167" s="105">
        <v>2.21</v>
      </c>
      <c r="U167" s="44">
        <f>(W167-T167)*1/0.8998</f>
        <v>4.8238986441431431</v>
      </c>
      <c r="V167" s="105">
        <v>7.28</v>
      </c>
      <c r="W167" s="44">
        <f t="shared" si="98"/>
        <v>6.5505440000000004</v>
      </c>
      <c r="X167" s="105">
        <v>0.09</v>
      </c>
      <c r="Y167" s="105">
        <v>38.85</v>
      </c>
      <c r="Z167" s="53"/>
      <c r="AA167" s="53"/>
      <c r="AB167" s="53"/>
      <c r="AC167" s="53"/>
      <c r="AD167" s="46">
        <f t="shared" si="95"/>
        <v>0</v>
      </c>
      <c r="AE167" s="46">
        <f t="shared" si="96"/>
        <v>0</v>
      </c>
      <c r="AF167" s="105">
        <v>13.32</v>
      </c>
      <c r="AG167" s="105">
        <v>99.44</v>
      </c>
      <c r="AH167" s="109"/>
      <c r="AI167" s="48">
        <f t="shared" si="78"/>
        <v>1.0067374967608189</v>
      </c>
      <c r="AJ167" s="52"/>
      <c r="AK167" s="53"/>
      <c r="AL167" s="53"/>
      <c r="AM167" s="53"/>
      <c r="AN167" s="53"/>
      <c r="AO167" s="53"/>
      <c r="AP167" s="53"/>
      <c r="AQ167" s="53"/>
      <c r="AR167" s="53"/>
      <c r="AS167" s="53"/>
      <c r="AT167" s="53"/>
      <c r="AU167" s="53"/>
      <c r="AV167" s="53"/>
      <c r="AW167" s="53"/>
      <c r="AX167" s="53"/>
      <c r="AY167" s="53"/>
      <c r="AZ167" s="53"/>
      <c r="BA167" s="53"/>
      <c r="BB167" s="53"/>
      <c r="BC167" s="53"/>
      <c r="BD167" s="53"/>
      <c r="BE167" s="53"/>
      <c r="BF167" s="109"/>
      <c r="BG167" s="27"/>
      <c r="BH167" s="27"/>
      <c r="BI167" s="27"/>
      <c r="BJ167" s="27"/>
      <c r="BK167" s="27"/>
      <c r="BL167" s="27"/>
      <c r="BM167" s="27"/>
      <c r="BN167" s="27"/>
      <c r="BO167" s="27"/>
      <c r="BP167" s="27"/>
      <c r="BQ167" s="27"/>
      <c r="BR167" s="27"/>
      <c r="BS167" s="27"/>
      <c r="BT167" s="27"/>
      <c r="BU167" s="27"/>
      <c r="BV167" s="27"/>
      <c r="BW167" s="27"/>
      <c r="BX167" s="27"/>
      <c r="BY167" s="27"/>
      <c r="BZ167" s="27"/>
      <c r="CA167" s="27"/>
      <c r="CB167" s="27"/>
      <c r="CC167" s="27"/>
      <c r="CD167" s="27"/>
      <c r="CE167" s="27"/>
      <c r="CF167" s="27"/>
      <c r="CG167" s="27"/>
      <c r="CH167" s="27"/>
      <c r="CI167" s="27"/>
      <c r="CJ167" s="27"/>
      <c r="CK167" s="27"/>
      <c r="CL167" s="27"/>
      <c r="CM167" s="27"/>
      <c r="CN167" s="27"/>
      <c r="CO167" s="27"/>
      <c r="CP167" s="27"/>
      <c r="CQ167" s="27"/>
      <c r="CR167" s="27"/>
      <c r="CS167" s="110"/>
      <c r="CT167" s="29"/>
      <c r="CU167" s="30"/>
      <c r="CV167" s="52"/>
      <c r="CW167" s="53"/>
      <c r="CX167" s="53"/>
      <c r="CY167" s="53"/>
      <c r="CZ167" s="53"/>
      <c r="DA167" s="53"/>
      <c r="DB167" s="53"/>
      <c r="DC167" s="53"/>
      <c r="DD167" s="53"/>
      <c r="DE167" s="53"/>
      <c r="DF167" s="53"/>
      <c r="DG167" s="53"/>
      <c r="DH167" s="53"/>
      <c r="DI167" s="53"/>
      <c r="DJ167" s="53"/>
      <c r="DK167" s="105">
        <v>7</v>
      </c>
      <c r="DL167" s="123"/>
      <c r="DM167" s="54"/>
      <c r="DN167" s="55">
        <f t="shared" si="79"/>
        <v>0.64231025299600542</v>
      </c>
      <c r="DO167" s="55">
        <f t="shared" si="97"/>
        <v>2.5037556334501755E-4</v>
      </c>
      <c r="DP167" s="55">
        <f t="shared" si="80"/>
        <v>2.530404080031385E-2</v>
      </c>
      <c r="DQ167" s="55">
        <f t="shared" si="81"/>
        <v>3.0758524704244956E-2</v>
      </c>
      <c r="DR167" s="55">
        <f t="shared" si="82"/>
        <v>6.0415788642283717E-2</v>
      </c>
      <c r="DS167" s="55">
        <f t="shared" si="83"/>
        <v>9.1169714683368139E-2</v>
      </c>
      <c r="DT167" s="55">
        <f t="shared" si="84"/>
        <v>1.268677755850014E-3</v>
      </c>
      <c r="DU167" s="55">
        <f t="shared" si="85"/>
        <v>0.96401985111662536</v>
      </c>
      <c r="DV167" s="56">
        <f t="shared" si="86"/>
        <v>0</v>
      </c>
      <c r="DW167" s="55">
        <f t="shared" si="91"/>
        <v>0</v>
      </c>
      <c r="DX167" s="55">
        <f t="shared" si="92"/>
        <v>0</v>
      </c>
      <c r="DY167" s="55">
        <f t="shared" si="93"/>
        <v>0</v>
      </c>
      <c r="DZ167" s="58">
        <f t="shared" si="74"/>
        <v>0</v>
      </c>
      <c r="EA167" s="56">
        <f t="shared" si="75"/>
        <v>0</v>
      </c>
      <c r="EB167" s="56">
        <f t="shared" si="87"/>
        <v>0.739383846794338</v>
      </c>
      <c r="EC167" s="59">
        <f t="shared" si="88"/>
        <v>0</v>
      </c>
      <c r="ED167" s="59">
        <f t="shared" si="89"/>
        <v>0</v>
      </c>
      <c r="EE167" s="60">
        <f t="shared" si="90"/>
        <v>1.5736812363855577</v>
      </c>
      <c r="EF167" s="60">
        <f t="shared" si="94"/>
        <v>0.66267388081785028</v>
      </c>
    </row>
    <row r="168" spans="1:136" ht="14" customHeight="1" x14ac:dyDescent="0.2">
      <c r="A168" s="155" t="s">
        <v>389</v>
      </c>
      <c r="B168" s="42" t="s">
        <v>390</v>
      </c>
      <c r="C168" s="43"/>
      <c r="D168" s="43"/>
      <c r="E168" s="43"/>
      <c r="F168" s="43"/>
      <c r="G168" s="43"/>
      <c r="H168" s="43"/>
      <c r="I168" s="43"/>
      <c r="J168" s="78" t="s">
        <v>391</v>
      </c>
      <c r="K168" s="43"/>
      <c r="L168" s="43"/>
      <c r="M168" s="42" t="s">
        <v>392</v>
      </c>
      <c r="N168" s="42" t="s">
        <v>393</v>
      </c>
      <c r="O168" s="43"/>
      <c r="P168" s="42" t="s">
        <v>368</v>
      </c>
      <c r="Q168" s="44">
        <v>35.063727550000003</v>
      </c>
      <c r="R168" s="44">
        <v>4.1563059999999999E-2</v>
      </c>
      <c r="S168" s="44">
        <v>1.9381982900000001</v>
      </c>
      <c r="T168" s="44">
        <v>3.1850903657999998</v>
      </c>
      <c r="U168" s="44">
        <v>4.8882619739942204</v>
      </c>
      <c r="V168" s="44">
        <f>U168+1/0.8998*T168</f>
        <v>8.4280378861969325</v>
      </c>
      <c r="W168" s="44">
        <f t="shared" si="98"/>
        <v>7.5835484900000001</v>
      </c>
      <c r="X168" s="44">
        <v>0.11903527999999999</v>
      </c>
      <c r="Y168" s="44">
        <v>37.868636260000002</v>
      </c>
      <c r="Z168" s="44">
        <v>0.59099802999999995</v>
      </c>
      <c r="AA168" s="44">
        <v>5.7890419999999998E-2</v>
      </c>
      <c r="AB168" s="44">
        <v>2.4408300000000001E-2</v>
      </c>
      <c r="AC168" s="44">
        <v>4.04047E-3</v>
      </c>
      <c r="AD168" s="46">
        <f t="shared" si="95"/>
        <v>0</v>
      </c>
      <c r="AE168" s="46">
        <f t="shared" si="96"/>
        <v>0</v>
      </c>
      <c r="AF168" s="44">
        <v>15.8337557019766</v>
      </c>
      <c r="AG168" s="53"/>
      <c r="AH168" s="109"/>
      <c r="AI168" s="48">
        <f t="shared" si="78"/>
        <v>1.0799945957257473</v>
      </c>
      <c r="AJ168" s="52"/>
      <c r="AK168" s="53"/>
      <c r="AL168" s="53"/>
      <c r="AM168" s="53"/>
      <c r="AN168" s="53"/>
      <c r="AO168" s="53"/>
      <c r="AP168" s="53"/>
      <c r="AQ168" s="53"/>
      <c r="AR168" s="53"/>
      <c r="AS168" s="53"/>
      <c r="AT168" s="53"/>
      <c r="AU168" s="53"/>
      <c r="AV168" s="53"/>
      <c r="AW168" s="53"/>
      <c r="AX168" s="53"/>
      <c r="AY168" s="53"/>
      <c r="AZ168" s="53"/>
      <c r="BA168" s="53"/>
      <c r="BB168" s="53"/>
      <c r="BC168" s="53"/>
      <c r="BD168" s="53"/>
      <c r="BE168" s="53"/>
      <c r="BF168" s="109"/>
      <c r="BG168" s="27"/>
      <c r="BH168" s="27"/>
      <c r="BI168" s="27"/>
      <c r="BJ168" s="27"/>
      <c r="BK168" s="27"/>
      <c r="BL168" s="27"/>
      <c r="BM168" s="27"/>
      <c r="BN168" s="27"/>
      <c r="BO168" s="27"/>
      <c r="BP168" s="27"/>
      <c r="BQ168" s="27"/>
      <c r="BR168" s="27"/>
      <c r="BS168" s="27"/>
      <c r="BT168" s="27"/>
      <c r="BU168" s="27"/>
      <c r="BV168" s="27"/>
      <c r="BW168" s="27"/>
      <c r="BX168" s="27"/>
      <c r="BY168" s="27"/>
      <c r="BZ168" s="27"/>
      <c r="CA168" s="27"/>
      <c r="CB168" s="27"/>
      <c r="CC168" s="27"/>
      <c r="CD168" s="27"/>
      <c r="CE168" s="27"/>
      <c r="CF168" s="27"/>
      <c r="CG168" s="27"/>
      <c r="CH168" s="27"/>
      <c r="CI168" s="27"/>
      <c r="CJ168" s="27"/>
      <c r="CK168" s="27"/>
      <c r="CL168" s="27"/>
      <c r="CM168" s="27"/>
      <c r="CN168" s="27"/>
      <c r="CO168" s="27"/>
      <c r="CP168" s="27"/>
      <c r="CQ168" s="27"/>
      <c r="CR168" s="26"/>
      <c r="CS168" s="28"/>
      <c r="CT168" s="29"/>
      <c r="CU168" s="30"/>
      <c r="CV168" s="52"/>
      <c r="CW168" s="53"/>
      <c r="CX168" s="53"/>
      <c r="CY168" s="53"/>
      <c r="CZ168" s="53"/>
      <c r="DA168" s="53"/>
      <c r="DB168" s="53"/>
      <c r="DC168" s="53"/>
      <c r="DD168" s="53"/>
      <c r="DE168" s="53"/>
      <c r="DF168" s="53"/>
      <c r="DG168" s="53"/>
      <c r="DH168" s="53"/>
      <c r="DI168" s="53"/>
      <c r="DJ168" s="53"/>
      <c r="DK168" s="105">
        <v>0.5</v>
      </c>
      <c r="DL168" s="123"/>
      <c r="DM168" s="54"/>
      <c r="DN168" s="55">
        <f t="shared" si="79"/>
        <v>0.58361730276298274</v>
      </c>
      <c r="DO168" s="55">
        <f t="shared" si="97"/>
        <v>5.203187280921382E-4</v>
      </c>
      <c r="DP168" s="55">
        <f t="shared" si="80"/>
        <v>3.8018797371518247E-2</v>
      </c>
      <c r="DQ168" s="55">
        <f t="shared" si="81"/>
        <v>4.432971977453027E-2</v>
      </c>
      <c r="DR168" s="55">
        <f t="shared" si="82"/>
        <v>6.1221892090853783E-2</v>
      </c>
      <c r="DS168" s="55">
        <f t="shared" si="83"/>
        <v>0.1055469518441197</v>
      </c>
      <c r="DT168" s="55">
        <f t="shared" si="84"/>
        <v>1.6779712433042007E-3</v>
      </c>
      <c r="DU168" s="55">
        <f t="shared" si="85"/>
        <v>0.93966839354838727</v>
      </c>
      <c r="DV168" s="56">
        <f t="shared" si="86"/>
        <v>1.0538481276747502E-2</v>
      </c>
      <c r="DW168" s="55">
        <f t="shared" si="91"/>
        <v>1.8680686491693139E-3</v>
      </c>
      <c r="DX168" s="55">
        <f t="shared" si="92"/>
        <v>5.1822292993630573E-4</v>
      </c>
      <c r="DY168" s="55">
        <f t="shared" si="93"/>
        <v>5.6930279087953389E-5</v>
      </c>
      <c r="DZ168" s="58">
        <f t="shared" si="74"/>
        <v>0</v>
      </c>
      <c r="EA168" s="56">
        <f t="shared" si="75"/>
        <v>0</v>
      </c>
      <c r="EB168" s="56">
        <f t="shared" si="87"/>
        <v>0.87892066067036356</v>
      </c>
      <c r="EC168" s="59">
        <f t="shared" si="88"/>
        <v>0</v>
      </c>
      <c r="ED168" s="59">
        <f t="shared" si="89"/>
        <v>0</v>
      </c>
      <c r="EE168" s="60">
        <f t="shared" si="90"/>
        <v>1.5947764474947763</v>
      </c>
      <c r="EF168" s="60">
        <f t="shared" si="94"/>
        <v>0.58004415116858354</v>
      </c>
    </row>
    <row r="169" spans="1:136" ht="14" customHeight="1" x14ac:dyDescent="0.2">
      <c r="A169" s="155" t="s">
        <v>394</v>
      </c>
      <c r="B169" s="42" t="s">
        <v>390</v>
      </c>
      <c r="C169" s="43"/>
      <c r="D169" s="43"/>
      <c r="E169" s="43"/>
      <c r="F169" s="43"/>
      <c r="G169" s="43"/>
      <c r="H169" s="43"/>
      <c r="I169" s="43"/>
      <c r="J169" s="78" t="s">
        <v>391</v>
      </c>
      <c r="K169" s="43"/>
      <c r="L169" s="43"/>
      <c r="M169" s="42" t="s">
        <v>392</v>
      </c>
      <c r="N169" s="42" t="s">
        <v>393</v>
      </c>
      <c r="O169" s="43"/>
      <c r="P169" s="42" t="s">
        <v>368</v>
      </c>
      <c r="Q169" s="44">
        <v>35.996083659999996</v>
      </c>
      <c r="R169" s="44">
        <v>1.0877216E-2</v>
      </c>
      <c r="S169" s="44">
        <v>1.637132</v>
      </c>
      <c r="T169" s="44">
        <v>3.19438777476</v>
      </c>
      <c r="U169" s="44">
        <v>4.9025310104912201</v>
      </c>
      <c r="V169" s="44">
        <f>U169+1/0.8998*T169</f>
        <v>8.452639673260725</v>
      </c>
      <c r="W169" s="44">
        <f t="shared" si="98"/>
        <v>7.6056851780000008</v>
      </c>
      <c r="X169" s="44">
        <v>0.12882009</v>
      </c>
      <c r="Y169" s="44">
        <v>37.605046905999998</v>
      </c>
      <c r="Z169" s="44">
        <v>0.39869713800000001</v>
      </c>
      <c r="AA169" s="44">
        <v>5.4399954E-2</v>
      </c>
      <c r="AB169" s="44">
        <v>1.789746E-3</v>
      </c>
      <c r="AC169" s="44">
        <v>3.177146E-3</v>
      </c>
      <c r="AD169" s="46">
        <f t="shared" si="95"/>
        <v>0</v>
      </c>
      <c r="AE169" s="46">
        <f t="shared" si="96"/>
        <v>0</v>
      </c>
      <c r="AF169" s="44">
        <v>15.963764469048799</v>
      </c>
      <c r="AG169" s="53"/>
      <c r="AH169" s="109"/>
      <c r="AI169" s="48">
        <f t="shared" si="78"/>
        <v>1.0446982861023832</v>
      </c>
      <c r="AJ169" s="52"/>
      <c r="AK169" s="53"/>
      <c r="AL169" s="53"/>
      <c r="AM169" s="53"/>
      <c r="AN169" s="53"/>
      <c r="AO169" s="53"/>
      <c r="AP169" s="53"/>
      <c r="AQ169" s="53"/>
      <c r="AR169" s="53"/>
      <c r="AS169" s="53"/>
      <c r="AT169" s="53"/>
      <c r="AU169" s="53"/>
      <c r="AV169" s="53"/>
      <c r="AW169" s="53"/>
      <c r="AX169" s="53"/>
      <c r="AY169" s="53"/>
      <c r="AZ169" s="53"/>
      <c r="BA169" s="53"/>
      <c r="BB169" s="53"/>
      <c r="BC169" s="53"/>
      <c r="BD169" s="53"/>
      <c r="BE169" s="53"/>
      <c r="BF169" s="109"/>
      <c r="BG169" s="27"/>
      <c r="BH169" s="27"/>
      <c r="BI169" s="27"/>
      <c r="BJ169" s="27"/>
      <c r="BK169" s="27"/>
      <c r="BL169" s="27"/>
      <c r="BM169" s="27"/>
      <c r="BN169" s="27"/>
      <c r="BO169" s="27"/>
      <c r="BP169" s="27"/>
      <c r="BQ169" s="27"/>
      <c r="BR169" s="27"/>
      <c r="BS169" s="27"/>
      <c r="BT169" s="27"/>
      <c r="BU169" s="27"/>
      <c r="BV169" s="27"/>
      <c r="BW169" s="27"/>
      <c r="BX169" s="27"/>
      <c r="BY169" s="27"/>
      <c r="BZ169" s="27"/>
      <c r="CA169" s="27"/>
      <c r="CB169" s="27"/>
      <c r="CC169" s="27"/>
      <c r="CD169" s="27"/>
      <c r="CE169" s="27"/>
      <c r="CF169" s="27"/>
      <c r="CG169" s="27"/>
      <c r="CH169" s="27"/>
      <c r="CI169" s="27"/>
      <c r="CJ169" s="27"/>
      <c r="CK169" s="27"/>
      <c r="CL169" s="27"/>
      <c r="CM169" s="27"/>
      <c r="CN169" s="27"/>
      <c r="CO169" s="27"/>
      <c r="CP169" s="27"/>
      <c r="CQ169" s="27"/>
      <c r="CR169" s="26"/>
      <c r="CS169" s="28"/>
      <c r="CT169" s="29"/>
      <c r="CU169" s="30"/>
      <c r="CV169" s="52"/>
      <c r="CW169" s="53"/>
      <c r="CX169" s="53"/>
      <c r="CY169" s="53"/>
      <c r="CZ169" s="53"/>
      <c r="DA169" s="53"/>
      <c r="DB169" s="53"/>
      <c r="DC169" s="53"/>
      <c r="DD169" s="53"/>
      <c r="DE169" s="53"/>
      <c r="DF169" s="53"/>
      <c r="DG169" s="53"/>
      <c r="DH169" s="53"/>
      <c r="DI169" s="53"/>
      <c r="DJ169" s="53"/>
      <c r="DK169" s="105">
        <v>0.05</v>
      </c>
      <c r="DL169" s="123"/>
      <c r="DM169" s="54"/>
      <c r="DN169" s="55">
        <f t="shared" si="79"/>
        <v>0.59913587982689742</v>
      </c>
      <c r="DO169" s="55">
        <f t="shared" si="97"/>
        <v>1.3616945418127191E-4</v>
      </c>
      <c r="DP169" s="55">
        <f t="shared" si="80"/>
        <v>3.2113220870929778E-2</v>
      </c>
      <c r="DQ169" s="55">
        <f t="shared" si="81"/>
        <v>4.4459120038413368E-2</v>
      </c>
      <c r="DR169" s="55">
        <f t="shared" si="82"/>
        <v>6.1400601296151547E-2</v>
      </c>
      <c r="DS169" s="55">
        <f t="shared" si="83"/>
        <v>0.10585504771050802</v>
      </c>
      <c r="DT169" s="55">
        <f t="shared" si="84"/>
        <v>1.8159020298844095E-3</v>
      </c>
      <c r="DU169" s="55">
        <f t="shared" si="85"/>
        <v>0.93312771478908196</v>
      </c>
      <c r="DV169" s="56">
        <f t="shared" si="86"/>
        <v>7.1094354136947225E-3</v>
      </c>
      <c r="DW169" s="55">
        <f t="shared" si="91"/>
        <v>1.7554346398532402E-3</v>
      </c>
      <c r="DX169" s="55">
        <f t="shared" si="92"/>
        <v>3.7998853503184711E-5</v>
      </c>
      <c r="DY169" s="55">
        <f t="shared" si="93"/>
        <v>4.4766031794116715E-5</v>
      </c>
      <c r="DZ169" s="58">
        <f t="shared" si="74"/>
        <v>0</v>
      </c>
      <c r="EA169" s="56">
        <f t="shared" si="75"/>
        <v>0</v>
      </c>
      <c r="EB169" s="56">
        <f t="shared" si="87"/>
        <v>0.88613735603934496</v>
      </c>
      <c r="EC169" s="59">
        <f t="shared" si="88"/>
        <v>0</v>
      </c>
      <c r="ED169" s="59">
        <f t="shared" si="89"/>
        <v>0</v>
      </c>
      <c r="EE169" s="60">
        <f t="shared" si="90"/>
        <v>1.604688059592476</v>
      </c>
      <c r="EF169" s="60">
        <f t="shared" si="94"/>
        <v>0.58004415116858365</v>
      </c>
    </row>
    <row r="170" spans="1:136" ht="14" customHeight="1" x14ac:dyDescent="0.2">
      <c r="A170" s="155" t="s">
        <v>395</v>
      </c>
      <c r="B170" s="42" t="s">
        <v>390</v>
      </c>
      <c r="C170" s="43"/>
      <c r="D170" s="43"/>
      <c r="E170" s="43"/>
      <c r="F170" s="43"/>
      <c r="G170" s="43"/>
      <c r="H170" s="43"/>
      <c r="I170" s="43"/>
      <c r="J170" s="78" t="s">
        <v>391</v>
      </c>
      <c r="K170" s="43"/>
      <c r="L170" s="43"/>
      <c r="M170" s="42" t="s">
        <v>392</v>
      </c>
      <c r="N170" s="42" t="s">
        <v>393</v>
      </c>
      <c r="O170" s="43"/>
      <c r="P170" s="42" t="s">
        <v>368</v>
      </c>
      <c r="Q170" s="44">
        <v>35.713539930000003</v>
      </c>
      <c r="R170" s="44">
        <v>0</v>
      </c>
      <c r="S170" s="44">
        <v>0.68037102000000005</v>
      </c>
      <c r="T170" s="44">
        <v>2.5905805744000001</v>
      </c>
      <c r="U170" s="44">
        <v>4.9021877590575702</v>
      </c>
      <c r="V170" s="44">
        <f>U170+1/0.8998*T170</f>
        <v>7.7812504112024916</v>
      </c>
      <c r="W170" s="44">
        <f t="shared" si="98"/>
        <v>7.0015691200000019</v>
      </c>
      <c r="X170" s="44">
        <v>0.10451441</v>
      </c>
      <c r="Y170" s="44">
        <v>38.382727459999998</v>
      </c>
      <c r="Z170" s="44">
        <v>0.36561427000000002</v>
      </c>
      <c r="AA170" s="44">
        <v>3.4805959999999997E-2</v>
      </c>
      <c r="AB170" s="44">
        <v>3.4475E-4</v>
      </c>
      <c r="AC170" s="44">
        <v>3.5440300000000001E-3</v>
      </c>
      <c r="AD170" s="46">
        <f t="shared" si="95"/>
        <v>0</v>
      </c>
      <c r="AE170" s="46">
        <f t="shared" si="96"/>
        <v>0</v>
      </c>
      <c r="AF170" s="44">
        <v>16.972015300986499</v>
      </c>
      <c r="AG170" s="53"/>
      <c r="AH170" s="109"/>
      <c r="AI170" s="48">
        <f t="shared" si="78"/>
        <v>1.0747388115328727</v>
      </c>
      <c r="AJ170" s="52"/>
      <c r="AK170" s="53"/>
      <c r="AL170" s="53"/>
      <c r="AM170" s="53"/>
      <c r="AN170" s="53"/>
      <c r="AO170" s="53"/>
      <c r="AP170" s="53"/>
      <c r="AQ170" s="53"/>
      <c r="AR170" s="53"/>
      <c r="AS170" s="53"/>
      <c r="AT170" s="53"/>
      <c r="AU170" s="53"/>
      <c r="AV170" s="53"/>
      <c r="AW170" s="53"/>
      <c r="AX170" s="53"/>
      <c r="AY170" s="53"/>
      <c r="AZ170" s="53"/>
      <c r="BA170" s="53"/>
      <c r="BB170" s="53"/>
      <c r="BC170" s="53"/>
      <c r="BD170" s="53"/>
      <c r="BE170" s="53"/>
      <c r="BF170" s="109"/>
      <c r="BG170" s="27"/>
      <c r="BH170" s="27"/>
      <c r="BI170" s="27"/>
      <c r="BJ170" s="27"/>
      <c r="BK170" s="27"/>
      <c r="BL170" s="27"/>
      <c r="BM170" s="27"/>
      <c r="BN170" s="27"/>
      <c r="BO170" s="27"/>
      <c r="BP170" s="27"/>
      <c r="BQ170" s="27"/>
      <c r="BR170" s="27"/>
      <c r="BS170" s="27"/>
      <c r="BT170" s="26"/>
      <c r="BU170" s="26"/>
      <c r="BV170" s="26"/>
      <c r="BW170" s="27"/>
      <c r="BX170" s="27"/>
      <c r="BY170" s="26"/>
      <c r="BZ170" s="26"/>
      <c r="CA170" s="27"/>
      <c r="CB170" s="26"/>
      <c r="CC170" s="27"/>
      <c r="CD170" s="27"/>
      <c r="CE170" s="27"/>
      <c r="CF170" s="26"/>
      <c r="CG170" s="26"/>
      <c r="CH170" s="26"/>
      <c r="CI170" s="26"/>
      <c r="CJ170" s="26"/>
      <c r="CK170" s="26"/>
      <c r="CL170" s="26"/>
      <c r="CM170" s="26"/>
      <c r="CN170" s="26"/>
      <c r="CO170" s="26"/>
      <c r="CP170" s="27"/>
      <c r="CQ170" s="27"/>
      <c r="CR170" s="26"/>
      <c r="CS170" s="28"/>
      <c r="CT170" s="29"/>
      <c r="CU170" s="30"/>
      <c r="CV170" s="52"/>
      <c r="CW170" s="53"/>
      <c r="CX170" s="53"/>
      <c r="CY170" s="53"/>
      <c r="CZ170" s="53"/>
      <c r="DA170" s="53"/>
      <c r="DB170" s="53"/>
      <c r="DC170" s="53"/>
      <c r="DD170" s="53"/>
      <c r="DE170" s="53"/>
      <c r="DF170" s="53"/>
      <c r="DG170" s="53"/>
      <c r="DH170" s="53"/>
      <c r="DI170" s="53"/>
      <c r="DJ170" s="53"/>
      <c r="DK170" s="105">
        <v>0.04</v>
      </c>
      <c r="DL170" s="123"/>
      <c r="DM170" s="54"/>
      <c r="DN170" s="55">
        <f t="shared" si="79"/>
        <v>0.59443308804926775</v>
      </c>
      <c r="DO170" s="55">
        <f t="shared" si="97"/>
        <v>0</v>
      </c>
      <c r="DP170" s="55">
        <f t="shared" si="80"/>
        <v>1.3345841898783838E-2</v>
      </c>
      <c r="DQ170" s="55">
        <f t="shared" si="81"/>
        <v>3.6055401174669453E-2</v>
      </c>
      <c r="DR170" s="55">
        <f t="shared" si="82"/>
        <v>6.1396302323972328E-2</v>
      </c>
      <c r="DS170" s="55">
        <f t="shared" si="83"/>
        <v>9.7447030201809365E-2</v>
      </c>
      <c r="DT170" s="55">
        <f t="shared" si="84"/>
        <v>1.4732789681420921E-3</v>
      </c>
      <c r="DU170" s="55">
        <f t="shared" si="85"/>
        <v>0.95242499900744415</v>
      </c>
      <c r="DV170" s="56">
        <f t="shared" si="86"/>
        <v>6.5195126604850216E-3</v>
      </c>
      <c r="DW170" s="55">
        <f t="shared" si="91"/>
        <v>1.123155138280931E-3</v>
      </c>
      <c r="DX170" s="55">
        <f t="shared" si="92"/>
        <v>7.3195329087048834E-6</v>
      </c>
      <c r="DY170" s="55">
        <f t="shared" si="93"/>
        <v>4.9935432510593931E-5</v>
      </c>
      <c r="DZ170" s="58">
        <f t="shared" si="74"/>
        <v>0</v>
      </c>
      <c r="EA170" s="56">
        <f t="shared" si="75"/>
        <v>0</v>
      </c>
      <c r="EB170" s="56">
        <f t="shared" si="87"/>
        <v>0.94210465173391611</v>
      </c>
      <c r="EC170" s="59">
        <f t="shared" si="88"/>
        <v>0</v>
      </c>
      <c r="ED170" s="59">
        <f t="shared" si="89"/>
        <v>0</v>
      </c>
      <c r="EE170" s="60">
        <f t="shared" si="90"/>
        <v>1.6190419785045924</v>
      </c>
      <c r="EF170" s="60">
        <f t="shared" si="94"/>
        <v>0.63004795730380647</v>
      </c>
    </row>
    <row r="171" spans="1:136" ht="14" customHeight="1" x14ac:dyDescent="0.2">
      <c r="A171" s="155" t="s">
        <v>396</v>
      </c>
      <c r="B171" s="42" t="s">
        <v>390</v>
      </c>
      <c r="C171" s="43"/>
      <c r="D171" s="43"/>
      <c r="E171" s="43"/>
      <c r="F171" s="43"/>
      <c r="G171" s="43"/>
      <c r="H171" s="43"/>
      <c r="I171" s="43"/>
      <c r="J171" s="78" t="s">
        <v>391</v>
      </c>
      <c r="K171" s="43"/>
      <c r="L171" s="43"/>
      <c r="M171" s="42" t="s">
        <v>392</v>
      </c>
      <c r="N171" s="42" t="s">
        <v>393</v>
      </c>
      <c r="O171" s="43"/>
      <c r="P171" s="42" t="s">
        <v>368</v>
      </c>
      <c r="Q171" s="44">
        <v>36.567404508000003</v>
      </c>
      <c r="R171" s="44">
        <v>5.7890559999999999E-3</v>
      </c>
      <c r="S171" s="44">
        <v>0.968470104</v>
      </c>
      <c r="T171" s="44">
        <v>2.8435264166400001</v>
      </c>
      <c r="U171" s="44">
        <v>4.9428394747277196</v>
      </c>
      <c r="V171" s="44">
        <f>U171+1/0.8998*T171</f>
        <v>8.1030155323405229</v>
      </c>
      <c r="W171" s="44">
        <f t="shared" si="98"/>
        <v>7.2910933760000027</v>
      </c>
      <c r="X171" s="44">
        <v>0.120749132</v>
      </c>
      <c r="Y171" s="44">
        <v>37.558546452000002</v>
      </c>
      <c r="Z171" s="44">
        <v>0.47210029999999997</v>
      </c>
      <c r="AA171" s="44">
        <v>2.2363012000000002E-2</v>
      </c>
      <c r="AB171" s="44">
        <v>0</v>
      </c>
      <c r="AC171" s="44">
        <v>3.6459919999999998E-3</v>
      </c>
      <c r="AD171" s="46">
        <f t="shared" si="95"/>
        <v>0</v>
      </c>
      <c r="AE171" s="46">
        <f t="shared" si="96"/>
        <v>0</v>
      </c>
      <c r="AF171" s="44">
        <v>16.4680936995154</v>
      </c>
      <c r="AG171" s="53"/>
      <c r="AH171" s="109"/>
      <c r="AI171" s="48">
        <f t="shared" si="78"/>
        <v>1.0271045199224671</v>
      </c>
      <c r="AJ171" s="52"/>
      <c r="AK171" s="53"/>
      <c r="AL171" s="53"/>
      <c r="AM171" s="53"/>
      <c r="AN171" s="53"/>
      <c r="AO171" s="53"/>
      <c r="AP171" s="53"/>
      <c r="AQ171" s="53"/>
      <c r="AR171" s="53"/>
      <c r="AS171" s="53"/>
      <c r="AT171" s="53"/>
      <c r="AU171" s="53"/>
      <c r="AV171" s="53"/>
      <c r="AW171" s="53"/>
      <c r="AX171" s="53"/>
      <c r="AY171" s="53"/>
      <c r="AZ171" s="53"/>
      <c r="BA171" s="53"/>
      <c r="BB171" s="53"/>
      <c r="BC171" s="53"/>
      <c r="BD171" s="53"/>
      <c r="BE171" s="53"/>
      <c r="BF171" s="109"/>
      <c r="BG171" s="27"/>
      <c r="BH171" s="27"/>
      <c r="BI171" s="27"/>
      <c r="BJ171" s="27"/>
      <c r="BK171" s="27"/>
      <c r="BL171" s="27"/>
      <c r="BM171" s="27"/>
      <c r="BN171" s="27"/>
      <c r="BO171" s="27"/>
      <c r="BP171" s="27"/>
      <c r="BQ171" s="27"/>
      <c r="BR171" s="27"/>
      <c r="BS171" s="27"/>
      <c r="BT171" s="27"/>
      <c r="BU171" s="27"/>
      <c r="BV171" s="27"/>
      <c r="BW171" s="27"/>
      <c r="BX171" s="27"/>
      <c r="BY171" s="27"/>
      <c r="BZ171" s="27"/>
      <c r="CA171" s="27"/>
      <c r="CB171" s="27"/>
      <c r="CC171" s="27"/>
      <c r="CD171" s="27"/>
      <c r="CE171" s="27"/>
      <c r="CF171" s="27"/>
      <c r="CG171" s="27"/>
      <c r="CH171" s="27"/>
      <c r="CI171" s="27"/>
      <c r="CJ171" s="27"/>
      <c r="CK171" s="27"/>
      <c r="CL171" s="27"/>
      <c r="CM171" s="27"/>
      <c r="CN171" s="27"/>
      <c r="CO171" s="27"/>
      <c r="CP171" s="27"/>
      <c r="CQ171" s="27"/>
      <c r="CR171" s="26"/>
      <c r="CS171" s="28"/>
      <c r="CT171" s="29"/>
      <c r="CU171" s="30"/>
      <c r="CV171" s="52"/>
      <c r="CW171" s="53"/>
      <c r="CX171" s="53"/>
      <c r="CY171" s="53"/>
      <c r="CZ171" s="53"/>
      <c r="DA171" s="53"/>
      <c r="DB171" s="53"/>
      <c r="DC171" s="53"/>
      <c r="DD171" s="53"/>
      <c r="DE171" s="53"/>
      <c r="DF171" s="53"/>
      <c r="DG171" s="53"/>
      <c r="DH171" s="53"/>
      <c r="DI171" s="53"/>
      <c r="DJ171" s="53"/>
      <c r="DK171" s="105">
        <v>0.05</v>
      </c>
      <c r="DL171" s="123"/>
      <c r="DM171" s="54"/>
      <c r="DN171" s="55">
        <f t="shared" si="79"/>
        <v>0.60864521484687095</v>
      </c>
      <c r="DO171" s="55">
        <f t="shared" si="97"/>
        <v>7.2471907861792692E-5</v>
      </c>
      <c r="DP171" s="55">
        <f t="shared" si="80"/>
        <v>1.8997059709690074E-2</v>
      </c>
      <c r="DQ171" s="55">
        <f t="shared" si="81"/>
        <v>3.9575872187056368E-2</v>
      </c>
      <c r="DR171" s="55">
        <f t="shared" si="82"/>
        <v>6.1905435214825222E-2</v>
      </c>
      <c r="DS171" s="55">
        <f t="shared" si="83"/>
        <v>0.10147659535142663</v>
      </c>
      <c r="DT171" s="55">
        <f t="shared" si="84"/>
        <v>1.7021304200733013E-3</v>
      </c>
      <c r="DU171" s="55">
        <f t="shared" si="85"/>
        <v>0.93197385736972715</v>
      </c>
      <c r="DV171" s="56">
        <f t="shared" si="86"/>
        <v>8.4183363052781745E-3</v>
      </c>
      <c r="DW171" s="55">
        <f t="shared" si="91"/>
        <v>7.2163307190027573E-4</v>
      </c>
      <c r="DX171" s="55">
        <f t="shared" si="92"/>
        <v>0</v>
      </c>
      <c r="DY171" s="55">
        <f t="shared" si="93"/>
        <v>5.137207852364832E-5</v>
      </c>
      <c r="DZ171" s="58">
        <f t="shared" si="74"/>
        <v>0</v>
      </c>
      <c r="EA171" s="56">
        <f t="shared" si="75"/>
        <v>0</v>
      </c>
      <c r="EB171" s="56">
        <f t="shared" si="87"/>
        <v>0.91413231748628365</v>
      </c>
      <c r="EC171" s="59">
        <f t="shared" si="88"/>
        <v>0</v>
      </c>
      <c r="ED171" s="59">
        <f t="shared" si="89"/>
        <v>0</v>
      </c>
      <c r="EE171" s="60">
        <f t="shared" si="90"/>
        <v>1.6163722777144298</v>
      </c>
      <c r="EF171" s="60">
        <f t="shared" si="94"/>
        <v>0.61004643484971743</v>
      </c>
    </row>
    <row r="172" spans="1:136" ht="14" customHeight="1" x14ac:dyDescent="0.2">
      <c r="A172" s="157">
        <v>1</v>
      </c>
      <c r="B172" s="42" t="s">
        <v>397</v>
      </c>
      <c r="C172" s="42" t="s">
        <v>398</v>
      </c>
      <c r="D172" s="158">
        <v>18</v>
      </c>
      <c r="E172" s="158">
        <v>2</v>
      </c>
      <c r="F172" s="158">
        <v>87</v>
      </c>
      <c r="G172" s="158">
        <v>93</v>
      </c>
      <c r="H172" s="158">
        <v>94.15</v>
      </c>
      <c r="I172" s="158">
        <v>8</v>
      </c>
      <c r="J172" s="78"/>
      <c r="K172" s="43"/>
      <c r="L172" s="42" t="s">
        <v>399</v>
      </c>
      <c r="M172" s="43"/>
      <c r="N172" s="42" t="s">
        <v>400</v>
      </c>
      <c r="O172" s="43"/>
      <c r="P172" s="42" t="s">
        <v>401</v>
      </c>
      <c r="Q172" s="44">
        <v>39.880000000000003</v>
      </c>
      <c r="R172" s="45" t="s">
        <v>204</v>
      </c>
      <c r="S172" s="44">
        <v>0.25</v>
      </c>
      <c r="T172" s="44">
        <v>1.96806318303292</v>
      </c>
      <c r="U172" s="44">
        <v>5.6028126621681897</v>
      </c>
      <c r="V172" s="44">
        <v>7.79</v>
      </c>
      <c r="W172" s="44">
        <f t="shared" si="98"/>
        <v>7.009442</v>
      </c>
      <c r="X172" s="44">
        <v>0.05</v>
      </c>
      <c r="Y172" s="44">
        <v>39.11</v>
      </c>
      <c r="Z172" s="45" t="s">
        <v>211</v>
      </c>
      <c r="AA172" s="105">
        <v>0.16</v>
      </c>
      <c r="AB172" s="45" t="s">
        <v>204</v>
      </c>
      <c r="AC172" s="45" t="s">
        <v>204</v>
      </c>
      <c r="AD172" s="46">
        <f t="shared" si="95"/>
        <v>0.3224515</v>
      </c>
      <c r="AE172" s="46">
        <f t="shared" si="96"/>
        <v>0.25254720000000003</v>
      </c>
      <c r="AF172" s="44">
        <v>12.23</v>
      </c>
      <c r="AG172" s="44" t="e">
        <f t="shared" ref="AG172:AG203" si="100">Q172+R172+S172+T172+U172+X172+Y172+Z172+AD172+AE172</f>
        <v>#VALUE!</v>
      </c>
      <c r="AH172" s="47"/>
      <c r="AI172" s="48">
        <f t="shared" si="78"/>
        <v>0.98069207622868593</v>
      </c>
      <c r="AJ172" s="49"/>
      <c r="AK172" s="44"/>
      <c r="AL172" s="50">
        <v>2534</v>
      </c>
      <c r="AM172" s="50">
        <v>1728</v>
      </c>
      <c r="AN172" s="50">
        <v>11</v>
      </c>
      <c r="AO172" s="50">
        <v>14</v>
      </c>
      <c r="AP172" s="50">
        <v>22</v>
      </c>
      <c r="AQ172" s="50">
        <v>20</v>
      </c>
      <c r="AR172" s="50">
        <v>118</v>
      </c>
      <c r="AS172" s="50"/>
      <c r="AT172" s="50"/>
      <c r="AU172" s="50">
        <v>8</v>
      </c>
      <c r="AV172" s="50">
        <v>4</v>
      </c>
      <c r="AW172" s="45" t="s">
        <v>264</v>
      </c>
      <c r="AX172" s="50"/>
      <c r="AY172" s="50"/>
      <c r="AZ172" s="50"/>
      <c r="BA172" s="50">
        <v>7</v>
      </c>
      <c r="BB172" s="50"/>
      <c r="BC172" s="50"/>
      <c r="BD172" s="50"/>
      <c r="BE172" s="50"/>
      <c r="BF172" s="51"/>
      <c r="BG172" s="118" t="s">
        <v>402</v>
      </c>
      <c r="BH172" s="118" t="s">
        <v>402</v>
      </c>
      <c r="BI172" s="26">
        <v>393.96484205900498</v>
      </c>
      <c r="BJ172" s="118" t="s">
        <v>403</v>
      </c>
      <c r="BK172" s="26">
        <v>1.5109298553957899</v>
      </c>
      <c r="BL172" s="118" t="s">
        <v>404</v>
      </c>
      <c r="BM172" s="118" t="s">
        <v>403</v>
      </c>
      <c r="BN172" s="26">
        <v>110.967679293269</v>
      </c>
      <c r="BO172" s="26">
        <v>2374.56246318492</v>
      </c>
      <c r="BP172" s="26">
        <v>0.42124836631560197</v>
      </c>
      <c r="BQ172" s="159">
        <v>11.369704380984199</v>
      </c>
      <c r="BR172" s="159">
        <v>899.69617811104001</v>
      </c>
      <c r="BS172" s="159">
        <v>17.3407707695292</v>
      </c>
      <c r="BT172" s="26">
        <v>0.34536031734768102</v>
      </c>
      <c r="BU172" s="26">
        <v>26.3041463580157</v>
      </c>
      <c r="BV172" s="26">
        <v>4.5570303637621397</v>
      </c>
      <c r="BW172" s="118" t="s">
        <v>405</v>
      </c>
      <c r="BX172" s="26">
        <v>0.91707104389707705</v>
      </c>
      <c r="BY172" s="26">
        <v>3.9419893281138499E-2</v>
      </c>
      <c r="BZ172" s="26">
        <v>1.7870842876169399</v>
      </c>
      <c r="CA172" s="26">
        <v>3.4928139032511102E-2</v>
      </c>
      <c r="CB172" s="118" t="s">
        <v>406</v>
      </c>
      <c r="CC172" s="26">
        <v>1.83625009506307E-2</v>
      </c>
      <c r="CD172" s="26">
        <v>5.3578698373476204E-3</v>
      </c>
      <c r="CE172" s="118" t="s">
        <v>405</v>
      </c>
      <c r="CF172" s="26">
        <v>0.24152828120002701</v>
      </c>
      <c r="CG172" s="26">
        <v>0.31975779999467702</v>
      </c>
      <c r="CH172" s="26">
        <v>2.2805254649272799E-2</v>
      </c>
      <c r="CI172" s="26">
        <v>6.1126794405947898E-2</v>
      </c>
      <c r="CJ172" s="26">
        <v>4.6914319924776801E-3</v>
      </c>
      <c r="CK172" s="26">
        <v>2.9683935108016E-2</v>
      </c>
      <c r="CL172" s="26">
        <v>6.0407010778157104E-3</v>
      </c>
      <c r="CM172" s="26">
        <v>7.29835481117651E-4</v>
      </c>
      <c r="CN172" s="26">
        <v>5.4796565935787802E-3</v>
      </c>
      <c r="CO172" s="26">
        <v>1.4771153003282601E-3</v>
      </c>
      <c r="CP172" s="26">
        <v>6.1855272872508704E-3</v>
      </c>
      <c r="CQ172" s="26">
        <v>1.36152430250106E-3</v>
      </c>
      <c r="CR172" s="26">
        <v>1.3019150373941701E-2</v>
      </c>
      <c r="CS172" s="28">
        <v>2.8625723503298301E-3</v>
      </c>
      <c r="CT172" s="29">
        <f t="shared" ref="CT172:CT193" si="101">(CK172/0.058)/SQRT((CJ172/0.153)*(CL172/0.2055))</f>
        <v>17.047029913123005</v>
      </c>
      <c r="CU172" s="30">
        <f t="shared" ref="CU172:CU193" si="102">(CF172/0.31)/(CS172/0.0381)</f>
        <v>10.369905543016495</v>
      </c>
      <c r="CV172" s="52"/>
      <c r="CW172" s="113"/>
      <c r="CX172" s="50"/>
      <c r="CY172" s="114"/>
      <c r="CZ172" s="114"/>
      <c r="DA172" s="160" t="s">
        <v>214</v>
      </c>
      <c r="DB172" s="160" t="s">
        <v>407</v>
      </c>
      <c r="DC172" s="167" t="str">
        <f>IF(ISNUMBER(DB172)=FALSE,"",DB172*(12/(12+2*16)))</f>
        <v/>
      </c>
      <c r="DD172" s="107" t="str">
        <f>IF(ISNUMBER(DC172)=FALSE,"",DC172*10000)</f>
        <v/>
      </c>
      <c r="DE172" s="50"/>
      <c r="DF172" s="50"/>
      <c r="DG172" s="50"/>
      <c r="DH172" s="44">
        <v>0.25130000000000002</v>
      </c>
      <c r="DI172" s="107">
        <f t="shared" ref="DI172:DI203" si="103">DH172*(32.065/(32.065+2*15.999))*10000</f>
        <v>1257.8141048655232</v>
      </c>
      <c r="DJ172" s="44"/>
      <c r="DK172" s="53"/>
      <c r="DL172" s="44"/>
      <c r="DM172" s="53"/>
      <c r="DN172" s="55">
        <f t="shared" si="79"/>
        <v>0.6637816245006658</v>
      </c>
      <c r="DO172" s="55">
        <f t="shared" si="97"/>
        <v>0</v>
      </c>
      <c r="DP172" s="55">
        <f t="shared" si="80"/>
        <v>4.9038838760298159E-3</v>
      </c>
      <c r="DQ172" s="55">
        <f t="shared" si="81"/>
        <v>2.7391276033861104E-2</v>
      </c>
      <c r="DR172" s="55">
        <f t="shared" si="82"/>
        <v>7.0171114812050725E-2</v>
      </c>
      <c r="DS172" s="55">
        <f t="shared" si="83"/>
        <v>9.7556604036186503E-2</v>
      </c>
      <c r="DT172" s="55">
        <f t="shared" si="84"/>
        <v>7.0482097547223011E-4</v>
      </c>
      <c r="DU172" s="55">
        <f t="shared" si="85"/>
        <v>0.97047146401985118</v>
      </c>
      <c r="DV172" s="56" t="e">
        <f t="shared" si="86"/>
        <v>#VALUE!</v>
      </c>
      <c r="DW172" s="55">
        <f t="shared" si="91"/>
        <v>5.1630474242040439E-3</v>
      </c>
      <c r="DX172" s="55">
        <f t="shared" si="92"/>
        <v>0</v>
      </c>
      <c r="DY172" s="55">
        <f t="shared" si="93"/>
        <v>0</v>
      </c>
      <c r="DZ172" s="58">
        <f t="shared" si="74"/>
        <v>4.3171977507029053E-3</v>
      </c>
      <c r="EA172" s="56">
        <f t="shared" si="75"/>
        <v>3.3232081057964344E-3</v>
      </c>
      <c r="EB172" s="56">
        <f t="shared" si="87"/>
        <v>0.67887871218429086</v>
      </c>
      <c r="EC172" s="59" t="e">
        <f t="shared" si="88"/>
        <v>#VALUE!</v>
      </c>
      <c r="ED172" s="59">
        <f t="shared" si="89"/>
        <v>1.961656433040429E-3</v>
      </c>
      <c r="EE172" s="60" t="e">
        <f t="shared" si="90"/>
        <v>#VALUE!</v>
      </c>
      <c r="EF172" s="60">
        <f t="shared" si="94"/>
        <v>0.71928615705013954</v>
      </c>
    </row>
    <row r="173" spans="1:136" ht="14" customHeight="1" x14ac:dyDescent="0.2">
      <c r="A173" s="157">
        <v>2</v>
      </c>
      <c r="B173" s="42" t="s">
        <v>397</v>
      </c>
      <c r="C173" s="42" t="s">
        <v>398</v>
      </c>
      <c r="D173" s="158">
        <v>19</v>
      </c>
      <c r="E173" s="158">
        <v>1</v>
      </c>
      <c r="F173" s="158">
        <v>68</v>
      </c>
      <c r="G173" s="158">
        <v>74</v>
      </c>
      <c r="H173" s="158">
        <v>97.68</v>
      </c>
      <c r="I173" s="42" t="s">
        <v>408</v>
      </c>
      <c r="J173" s="78"/>
      <c r="K173" s="43"/>
      <c r="L173" s="42" t="s">
        <v>399</v>
      </c>
      <c r="M173" s="43"/>
      <c r="N173" s="42" t="s">
        <v>400</v>
      </c>
      <c r="O173" s="43"/>
      <c r="P173" s="42" t="s">
        <v>401</v>
      </c>
      <c r="Q173" s="44">
        <v>40.409999999999997</v>
      </c>
      <c r="R173" s="45" t="s">
        <v>204</v>
      </c>
      <c r="S173" s="44">
        <v>0.45</v>
      </c>
      <c r="T173" s="44">
        <v>2.4476757595855201</v>
      </c>
      <c r="U173" s="44">
        <v>5.0698000213422301</v>
      </c>
      <c r="V173" s="44">
        <v>7.79</v>
      </c>
      <c r="W173" s="44">
        <f t="shared" si="98"/>
        <v>7.009442</v>
      </c>
      <c r="X173" s="44">
        <v>7.0000000000000007E-2</v>
      </c>
      <c r="Y173" s="44">
        <v>38.71</v>
      </c>
      <c r="Z173" s="45" t="s">
        <v>211</v>
      </c>
      <c r="AA173" s="105">
        <v>0.1</v>
      </c>
      <c r="AB173" s="45" t="s">
        <v>204</v>
      </c>
      <c r="AC173" s="45" t="s">
        <v>204</v>
      </c>
      <c r="AD173" s="46">
        <f t="shared" si="95"/>
        <v>0.27511449999999998</v>
      </c>
      <c r="AE173" s="46">
        <f t="shared" si="96"/>
        <v>0.27359279999999997</v>
      </c>
      <c r="AF173" s="44">
        <v>11.92</v>
      </c>
      <c r="AG173" s="44" t="e">
        <f t="shared" si="100"/>
        <v>#VALUE!</v>
      </c>
      <c r="AH173" s="47"/>
      <c r="AI173" s="48">
        <f t="shared" si="78"/>
        <v>0.95793120514724084</v>
      </c>
      <c r="AJ173" s="49"/>
      <c r="AK173" s="44"/>
      <c r="AL173" s="50">
        <v>2162</v>
      </c>
      <c r="AM173" s="50">
        <v>1872</v>
      </c>
      <c r="AN173" s="50">
        <v>6</v>
      </c>
      <c r="AO173" s="50">
        <v>18</v>
      </c>
      <c r="AP173" s="50">
        <v>20</v>
      </c>
      <c r="AQ173" s="50">
        <v>29</v>
      </c>
      <c r="AR173" s="50">
        <v>104</v>
      </c>
      <c r="AS173" s="50"/>
      <c r="AT173" s="50"/>
      <c r="AU173" s="50">
        <v>5</v>
      </c>
      <c r="AV173" s="45" t="s">
        <v>264</v>
      </c>
      <c r="AW173" s="50">
        <v>9</v>
      </c>
      <c r="AX173" s="50"/>
      <c r="AY173" s="50"/>
      <c r="AZ173" s="50"/>
      <c r="BA173" s="45" t="s">
        <v>409</v>
      </c>
      <c r="BB173" s="50"/>
      <c r="BC173" s="50"/>
      <c r="BD173" s="50"/>
      <c r="BE173" s="50"/>
      <c r="BF173" s="51"/>
      <c r="BG173" s="118" t="s">
        <v>402</v>
      </c>
      <c r="BH173" s="118" t="s">
        <v>402</v>
      </c>
      <c r="BI173" s="26">
        <v>504.18217669568099</v>
      </c>
      <c r="BJ173" s="118" t="s">
        <v>403</v>
      </c>
      <c r="BK173" s="26">
        <v>3.99582221684294</v>
      </c>
      <c r="BL173" s="118" t="s">
        <v>404</v>
      </c>
      <c r="BM173" s="118" t="s">
        <v>403</v>
      </c>
      <c r="BN173" s="26">
        <v>92.302726187652993</v>
      </c>
      <c r="BO173" s="26">
        <v>2114.19911547537</v>
      </c>
      <c r="BP173" s="26">
        <v>0.31519452715965601</v>
      </c>
      <c r="BQ173" s="159">
        <v>19.742958102896601</v>
      </c>
      <c r="BR173" s="159">
        <v>1332.6125252030899</v>
      </c>
      <c r="BS173" s="159">
        <v>12.4787405728273</v>
      </c>
      <c r="BT173" s="26">
        <v>0.27524853392717602</v>
      </c>
      <c r="BU173" s="26">
        <v>30.3543132404142</v>
      </c>
      <c r="BV173" s="26">
        <v>6.00162427117683</v>
      </c>
      <c r="BW173" s="26">
        <v>6.9709728294641005E-2</v>
      </c>
      <c r="BX173" s="26">
        <v>0.89937799874149704</v>
      </c>
      <c r="BY173" s="26">
        <v>5.4401209772656799E-2</v>
      </c>
      <c r="BZ173" s="26">
        <v>0.35210947886201599</v>
      </c>
      <c r="CA173" s="26">
        <v>2.6005730432728399E-2</v>
      </c>
      <c r="CB173" s="118" t="s">
        <v>406</v>
      </c>
      <c r="CC173" s="26">
        <v>1.54819504610659E-2</v>
      </c>
      <c r="CD173" s="26">
        <v>1.2115067458825101E-3</v>
      </c>
      <c r="CE173" s="118" t="s">
        <v>405</v>
      </c>
      <c r="CF173" s="26">
        <v>3.8841147391462098E-2</v>
      </c>
      <c r="CG173" s="26">
        <v>1.6385293713709E-2</v>
      </c>
      <c r="CH173" s="26">
        <v>1.87607225784999E-3</v>
      </c>
      <c r="CI173" s="26">
        <v>4.9902528002791404E-3</v>
      </c>
      <c r="CJ173" s="26">
        <v>1.5393952289651999E-3</v>
      </c>
      <c r="CK173" s="26">
        <v>2.56614243220845E-2</v>
      </c>
      <c r="CL173" s="26">
        <v>2.1988140342383698E-3</v>
      </c>
      <c r="CM173" s="26">
        <v>8.5764994641140198E-4</v>
      </c>
      <c r="CN173" s="26">
        <v>6.3846861365658997E-3</v>
      </c>
      <c r="CO173" s="26">
        <v>2.5870387966788E-3</v>
      </c>
      <c r="CP173" s="26">
        <v>1.03854225269233E-2</v>
      </c>
      <c r="CQ173" s="26">
        <v>2.8313660478325002E-3</v>
      </c>
      <c r="CR173" s="26">
        <v>2.0652430502946201E-2</v>
      </c>
      <c r="CS173" s="28">
        <v>4.80191300893018E-3</v>
      </c>
      <c r="CT173" s="29">
        <f t="shared" si="101"/>
        <v>42.641755403201294</v>
      </c>
      <c r="CU173" s="30">
        <f t="shared" si="102"/>
        <v>0.99412511212860777</v>
      </c>
      <c r="CV173" s="52"/>
      <c r="CW173" s="113"/>
      <c r="CX173" s="50"/>
      <c r="CY173" s="114"/>
      <c r="CZ173" s="114"/>
      <c r="DA173" s="160" t="s">
        <v>214</v>
      </c>
      <c r="DB173" s="160" t="s">
        <v>407</v>
      </c>
      <c r="DC173" s="167" t="str">
        <f t="shared" ref="DC173:DC236" si="104">IF(ISNUMBER(DB173)=FALSE,"",DB173*(12/(12+2*16)))</f>
        <v/>
      </c>
      <c r="DD173" s="107" t="str">
        <f t="shared" ref="DD173:DD236" si="105">IF(ISNUMBER(DC173)=FALSE,"",DC173*10000)</f>
        <v/>
      </c>
      <c r="DE173" s="50"/>
      <c r="DF173" s="50"/>
      <c r="DG173" s="50"/>
      <c r="DH173" s="44">
        <v>0.20100000000000001</v>
      </c>
      <c r="DI173" s="107">
        <f t="shared" si="103"/>
        <v>1006.0510747233192</v>
      </c>
      <c r="DJ173" s="44"/>
      <c r="DK173" s="53"/>
      <c r="DL173" s="44"/>
      <c r="DM173" s="53"/>
      <c r="DN173" s="55">
        <f t="shared" si="79"/>
        <v>0.67260319573901461</v>
      </c>
      <c r="DO173" s="55">
        <f t="shared" si="97"/>
        <v>0</v>
      </c>
      <c r="DP173" s="55">
        <f t="shared" si="80"/>
        <v>8.826990976853669E-3</v>
      </c>
      <c r="DQ173" s="55">
        <f t="shared" si="81"/>
        <v>3.4066468470222967E-2</v>
      </c>
      <c r="DR173" s="55">
        <f t="shared" si="82"/>
        <v>6.349552284228481E-2</v>
      </c>
      <c r="DS173" s="55">
        <f t="shared" si="83"/>
        <v>9.7556604036186503E-2</v>
      </c>
      <c r="DT173" s="55">
        <f t="shared" si="84"/>
        <v>9.8674936566112213E-4</v>
      </c>
      <c r="DU173" s="55">
        <f t="shared" si="85"/>
        <v>0.96054590570719611</v>
      </c>
      <c r="DV173" s="56" t="e">
        <f t="shared" si="86"/>
        <v>#VALUE!</v>
      </c>
      <c r="DW173" s="55">
        <f t="shared" si="91"/>
        <v>3.2269046401275274E-3</v>
      </c>
      <c r="DX173" s="55">
        <f t="shared" si="92"/>
        <v>0</v>
      </c>
      <c r="DY173" s="55">
        <f t="shared" si="93"/>
        <v>0</v>
      </c>
      <c r="DZ173" s="58">
        <f t="shared" si="74"/>
        <v>3.6834181282634892E-3</v>
      </c>
      <c r="EA173" s="56">
        <f t="shared" si="75"/>
        <v>3.6001421146128029E-3</v>
      </c>
      <c r="EB173" s="56">
        <f t="shared" si="87"/>
        <v>0.66167082986400216</v>
      </c>
      <c r="EC173" s="59" t="e">
        <f t="shared" si="88"/>
        <v>#VALUE!</v>
      </c>
      <c r="ED173" s="59">
        <f t="shared" si="89"/>
        <v>1.5690129050582018E-3</v>
      </c>
      <c r="EE173" s="60" t="e">
        <f t="shared" si="90"/>
        <v>#VALUE!</v>
      </c>
      <c r="EF173" s="60">
        <f t="shared" si="94"/>
        <v>0.65085827320037226</v>
      </c>
    </row>
    <row r="174" spans="1:136" ht="14" customHeight="1" x14ac:dyDescent="0.2">
      <c r="A174" s="157">
        <v>3</v>
      </c>
      <c r="B174" s="42" t="s">
        <v>397</v>
      </c>
      <c r="C174" s="42" t="s">
        <v>398</v>
      </c>
      <c r="D174" s="158">
        <v>19</v>
      </c>
      <c r="E174" s="158">
        <v>1</v>
      </c>
      <c r="F174" s="158">
        <v>34</v>
      </c>
      <c r="G174" s="158">
        <v>43</v>
      </c>
      <c r="H174" s="161">
        <v>97.34</v>
      </c>
      <c r="I174" s="42" t="s">
        <v>410</v>
      </c>
      <c r="J174" s="78"/>
      <c r="K174" s="43"/>
      <c r="L174" s="42" t="s">
        <v>411</v>
      </c>
      <c r="M174" s="43"/>
      <c r="N174" s="42" t="s">
        <v>400</v>
      </c>
      <c r="O174" s="43"/>
      <c r="P174" s="42" t="s">
        <v>401</v>
      </c>
      <c r="Q174" s="44">
        <v>40.417740000000002</v>
      </c>
      <c r="R174" s="44">
        <v>1.1039999999999999E-2</v>
      </c>
      <c r="S174" s="44">
        <v>0.44206000000000001</v>
      </c>
      <c r="T174" s="44">
        <v>2.64</v>
      </c>
      <c r="U174" s="44">
        <v>4.6180823999999996</v>
      </c>
      <c r="V174" s="44">
        <v>7.5520199999999997</v>
      </c>
      <c r="W174" s="44">
        <f t="shared" si="98"/>
        <v>6.7953075959999998</v>
      </c>
      <c r="X174" s="44">
        <v>6.9620000000000001E-2</v>
      </c>
      <c r="Y174" s="44">
        <v>38.831299999999999</v>
      </c>
      <c r="Z174" s="44">
        <v>3.082E-2</v>
      </c>
      <c r="AA174" s="44">
        <v>8.2059999999999994E-2</v>
      </c>
      <c r="AB174" s="44">
        <v>1.197E-2</v>
      </c>
      <c r="AC174" s="44">
        <v>5.4299999999999999E-3</v>
      </c>
      <c r="AD174" s="46">
        <f t="shared" si="95"/>
        <v>0.27204777499999999</v>
      </c>
      <c r="AE174" s="46">
        <f t="shared" si="96"/>
        <v>0.29308920999999999</v>
      </c>
      <c r="AF174" s="44">
        <v>12.61</v>
      </c>
      <c r="AG174" s="44">
        <f t="shared" si="100"/>
        <v>87.625799385000022</v>
      </c>
      <c r="AH174" s="47"/>
      <c r="AI174" s="48">
        <f t="shared" si="78"/>
        <v>0.9607489186678918</v>
      </c>
      <c r="AJ174" s="49"/>
      <c r="AK174" s="44"/>
      <c r="AL174" s="50">
        <v>2137.9</v>
      </c>
      <c r="AM174" s="50">
        <v>2005.4</v>
      </c>
      <c r="AN174" s="45" t="s">
        <v>403</v>
      </c>
      <c r="AO174" s="45" t="s">
        <v>403</v>
      </c>
      <c r="AP174" s="45" t="s">
        <v>403</v>
      </c>
      <c r="AQ174" s="45" t="s">
        <v>403</v>
      </c>
      <c r="AR174" s="45" t="s">
        <v>403</v>
      </c>
      <c r="AS174" s="50"/>
      <c r="AT174" s="50"/>
      <c r="AU174" s="45" t="s">
        <v>403</v>
      </c>
      <c r="AV174" s="45" t="s">
        <v>403</v>
      </c>
      <c r="AW174" s="45" t="s">
        <v>403</v>
      </c>
      <c r="AX174" s="50"/>
      <c r="AY174" s="50"/>
      <c r="AZ174" s="50"/>
      <c r="BA174" s="50">
        <v>8.8000000000000007</v>
      </c>
      <c r="BB174" s="50"/>
      <c r="BC174" s="50"/>
      <c r="BD174" s="50"/>
      <c r="BE174" s="50"/>
      <c r="BF174" s="51"/>
      <c r="BG174" s="118" t="s">
        <v>403</v>
      </c>
      <c r="BH174" s="118" t="s">
        <v>403</v>
      </c>
      <c r="BI174" s="118" t="s">
        <v>403</v>
      </c>
      <c r="BJ174" s="26">
        <v>0.12573000000000001</v>
      </c>
      <c r="BK174" s="26">
        <v>3.9739999999999998E-2</v>
      </c>
      <c r="BL174" s="26">
        <v>1.5498E-3</v>
      </c>
      <c r="BM174" s="26">
        <v>37.018999999999998</v>
      </c>
      <c r="BN174" s="26">
        <v>96.32</v>
      </c>
      <c r="BO174" s="26">
        <v>2021.4</v>
      </c>
      <c r="BP174" s="118" t="s">
        <v>403</v>
      </c>
      <c r="BQ174" s="118" t="s">
        <v>403</v>
      </c>
      <c r="BR174" s="118" t="s">
        <v>403</v>
      </c>
      <c r="BS174" s="159">
        <v>13.186999999999999</v>
      </c>
      <c r="BT174" s="26">
        <v>0.24469533333333299</v>
      </c>
      <c r="BU174" s="118" t="s">
        <v>403</v>
      </c>
      <c r="BV174" s="26">
        <v>5.4862000000000002</v>
      </c>
      <c r="BW174" s="26">
        <v>5.5806223716207401E-2</v>
      </c>
      <c r="BX174" s="26">
        <v>0.92249503333333305</v>
      </c>
      <c r="BY174" s="26">
        <v>5.9626819999999997E-2</v>
      </c>
      <c r="BZ174" s="118" t="s">
        <v>412</v>
      </c>
      <c r="CA174" s="26">
        <v>1.07417952207404E-2</v>
      </c>
      <c r="CB174" s="26">
        <v>3.1446657440183201E-3</v>
      </c>
      <c r="CC174" s="26">
        <v>7.61820578572643E-4</v>
      </c>
      <c r="CD174" s="26">
        <v>8.0378999999999997E-4</v>
      </c>
      <c r="CE174" s="26">
        <v>9.3974E-4</v>
      </c>
      <c r="CF174" s="26">
        <v>8.0561399999999998E-3</v>
      </c>
      <c r="CG174" s="26">
        <v>1.53489066666667E-2</v>
      </c>
      <c r="CH174" s="26">
        <v>1.94673E-3</v>
      </c>
      <c r="CI174" s="26">
        <v>6.2455333333333298E-3</v>
      </c>
      <c r="CJ174" s="26">
        <v>4.3181499999999998E-3</v>
      </c>
      <c r="CK174" s="26">
        <v>2.1517235757735599E-2</v>
      </c>
      <c r="CL174" s="26">
        <v>2.72325266907434E-3</v>
      </c>
      <c r="CM174" s="26">
        <v>6.7603565861682998E-4</v>
      </c>
      <c r="CN174" s="118" t="s">
        <v>412</v>
      </c>
      <c r="CO174" s="26">
        <v>2.8455505339768298E-3</v>
      </c>
      <c r="CP174" s="26">
        <v>1.1216089301658801E-2</v>
      </c>
      <c r="CQ174" s="26">
        <v>2.3365310601360699E-3</v>
      </c>
      <c r="CR174" s="26">
        <v>2.1357500512342101E-2</v>
      </c>
      <c r="CS174" s="28">
        <v>4.8482712225793199E-3</v>
      </c>
      <c r="CT174" s="29">
        <f t="shared" si="101"/>
        <v>19.183033362094996</v>
      </c>
      <c r="CU174" s="30">
        <f t="shared" si="102"/>
        <v>0.20422240177842862</v>
      </c>
      <c r="CV174" s="52"/>
      <c r="CW174" s="113"/>
      <c r="CX174" s="50"/>
      <c r="CY174" s="114"/>
      <c r="CZ174" s="114"/>
      <c r="DA174" s="160" t="s">
        <v>412</v>
      </c>
      <c r="DB174" s="115">
        <v>9.2152115000000007E-2</v>
      </c>
      <c r="DC174" s="167">
        <f t="shared" si="104"/>
        <v>2.5132394999999998E-2</v>
      </c>
      <c r="DD174" s="107">
        <f t="shared" si="105"/>
        <v>251.32395</v>
      </c>
      <c r="DE174" s="50"/>
      <c r="DF174" s="50"/>
      <c r="DG174" s="50"/>
      <c r="DH174" s="44">
        <v>0.21429999999999999</v>
      </c>
      <c r="DI174" s="107">
        <f t="shared" si="103"/>
        <v>1072.6206234487925</v>
      </c>
      <c r="DJ174" s="44"/>
      <c r="DK174" s="53"/>
      <c r="DL174" s="44"/>
      <c r="DM174" s="53"/>
      <c r="DN174" s="55">
        <f t="shared" si="79"/>
        <v>0.67273202396804266</v>
      </c>
      <c r="DO174" s="55">
        <f t="shared" si="97"/>
        <v>1.3820731096644967E-4</v>
      </c>
      <c r="DP174" s="55">
        <f t="shared" si="80"/>
        <v>8.6712436249509611E-3</v>
      </c>
      <c r="DQ174" s="55">
        <f t="shared" si="81"/>
        <v>3.6743215031315245E-2</v>
      </c>
      <c r="DR174" s="55">
        <f t="shared" si="82"/>
        <v>5.7838091301897425E-2</v>
      </c>
      <c r="DS174" s="55">
        <f t="shared" si="83"/>
        <v>9.4576306137787058E-2</v>
      </c>
      <c r="DT174" s="55">
        <f t="shared" si="84"/>
        <v>9.8139272624753323E-4</v>
      </c>
      <c r="DU174" s="55">
        <f t="shared" si="85"/>
        <v>0.9635558312655087</v>
      </c>
      <c r="DV174" s="56">
        <f t="shared" si="86"/>
        <v>5.4957203994293873E-4</v>
      </c>
      <c r="DW174" s="55">
        <f t="shared" si="91"/>
        <v>2.6479979476886485E-3</v>
      </c>
      <c r="DX174" s="55">
        <f t="shared" si="92"/>
        <v>2.5414012738853503E-4</v>
      </c>
      <c r="DY174" s="55">
        <f t="shared" si="93"/>
        <v>7.6508776317504374E-5</v>
      </c>
      <c r="DZ174" s="58">
        <f t="shared" si="74"/>
        <v>3.6423587494979247E-3</v>
      </c>
      <c r="EA174" s="56">
        <f t="shared" si="75"/>
        <v>3.8566907033357454E-3</v>
      </c>
      <c r="EB174" s="56">
        <f t="shared" si="87"/>
        <v>0.69997224535109626</v>
      </c>
      <c r="EC174" s="59">
        <f t="shared" si="88"/>
        <v>2.0924481725085342E-3</v>
      </c>
      <c r="ED174" s="59">
        <f t="shared" si="89"/>
        <v>1.6728331619600631E-3</v>
      </c>
      <c r="EE174" s="60">
        <f t="shared" si="90"/>
        <v>1.573444072017659</v>
      </c>
      <c r="EF174" s="60">
        <f t="shared" si="94"/>
        <v>0.61154948489565475</v>
      </c>
    </row>
    <row r="175" spans="1:136" ht="14" customHeight="1" x14ac:dyDescent="0.2">
      <c r="A175" s="157">
        <v>4</v>
      </c>
      <c r="B175" s="42" t="s">
        <v>397</v>
      </c>
      <c r="C175" s="42" t="s">
        <v>398</v>
      </c>
      <c r="D175" s="158">
        <v>2</v>
      </c>
      <c r="E175" s="158">
        <v>2</v>
      </c>
      <c r="F175" s="158">
        <v>108</v>
      </c>
      <c r="G175" s="158">
        <v>115</v>
      </c>
      <c r="H175" s="158">
        <v>16.48</v>
      </c>
      <c r="I175" s="158">
        <v>14</v>
      </c>
      <c r="J175" s="78"/>
      <c r="K175" s="43"/>
      <c r="L175" s="42" t="s">
        <v>411</v>
      </c>
      <c r="M175" s="43"/>
      <c r="N175" s="42" t="s">
        <v>400</v>
      </c>
      <c r="O175" s="43"/>
      <c r="P175" s="42" t="s">
        <v>401</v>
      </c>
      <c r="Q175" s="44">
        <v>40.47</v>
      </c>
      <c r="R175" s="45" t="s">
        <v>204</v>
      </c>
      <c r="S175" s="44">
        <v>0.68</v>
      </c>
      <c r="T175" s="44">
        <v>1.2021280498675899</v>
      </c>
      <c r="U175" s="44">
        <v>4.7440270130601503</v>
      </c>
      <c r="V175" s="44">
        <v>6.08</v>
      </c>
      <c r="W175" s="44">
        <f t="shared" si="98"/>
        <v>5.4707840000000001</v>
      </c>
      <c r="X175" s="44">
        <v>7.0000000000000007E-2</v>
      </c>
      <c r="Y175" s="44">
        <v>38.07</v>
      </c>
      <c r="Z175" s="44">
        <v>0.18</v>
      </c>
      <c r="AA175" s="105">
        <v>0.1</v>
      </c>
      <c r="AB175" s="45" t="s">
        <v>204</v>
      </c>
      <c r="AC175" s="44">
        <v>0.01</v>
      </c>
      <c r="AD175" s="46">
        <f t="shared" si="95"/>
        <v>0.26557075000000002</v>
      </c>
      <c r="AE175" s="46">
        <f t="shared" si="96"/>
        <v>0.48507184999999997</v>
      </c>
      <c r="AF175" s="44">
        <v>13.25</v>
      </c>
      <c r="AG175" s="44" t="e">
        <f t="shared" si="100"/>
        <v>#VALUE!</v>
      </c>
      <c r="AH175" s="47"/>
      <c r="AI175" s="48">
        <f t="shared" si="78"/>
        <v>0.94069681245366943</v>
      </c>
      <c r="AJ175" s="49"/>
      <c r="AK175" s="44"/>
      <c r="AL175" s="50">
        <v>2087</v>
      </c>
      <c r="AM175" s="50">
        <v>3319</v>
      </c>
      <c r="AN175" s="50">
        <v>8</v>
      </c>
      <c r="AO175" s="50">
        <v>26</v>
      </c>
      <c r="AP175" s="50">
        <v>19</v>
      </c>
      <c r="AQ175" s="50">
        <v>31</v>
      </c>
      <c r="AR175" s="50">
        <v>93</v>
      </c>
      <c r="AS175" s="50"/>
      <c r="AT175" s="50"/>
      <c r="AU175" s="50">
        <v>8</v>
      </c>
      <c r="AV175" s="45" t="s">
        <v>264</v>
      </c>
      <c r="AW175" s="50">
        <v>6</v>
      </c>
      <c r="AX175" s="50"/>
      <c r="AY175" s="50"/>
      <c r="AZ175" s="50"/>
      <c r="BA175" s="45" t="s">
        <v>409</v>
      </c>
      <c r="BB175" s="50"/>
      <c r="BC175" s="50"/>
      <c r="BD175" s="50"/>
      <c r="BE175" s="50"/>
      <c r="BF175" s="51"/>
      <c r="BG175" s="118" t="s">
        <v>402</v>
      </c>
      <c r="BH175" s="118" t="s">
        <v>402</v>
      </c>
      <c r="BI175" s="26">
        <v>535.76374331361205</v>
      </c>
      <c r="BJ175" s="118" t="s">
        <v>403</v>
      </c>
      <c r="BK175" s="26">
        <v>3.44057957300301</v>
      </c>
      <c r="BL175" s="118" t="s">
        <v>404</v>
      </c>
      <c r="BM175" s="118" t="s">
        <v>403</v>
      </c>
      <c r="BN175" s="26">
        <v>92.147212825848399</v>
      </c>
      <c r="BO175" s="26">
        <v>2028.55528772407</v>
      </c>
      <c r="BP175" s="26">
        <v>1.06663894565897</v>
      </c>
      <c r="BQ175" s="159">
        <v>29.259453550926199</v>
      </c>
      <c r="BR175" s="159">
        <v>3006.3203169716999</v>
      </c>
      <c r="BS175" s="159">
        <v>14.5732663215733</v>
      </c>
      <c r="BT175" s="26">
        <v>7.7888257241395404</v>
      </c>
      <c r="BU175" s="26">
        <v>38.180204108092298</v>
      </c>
      <c r="BV175" s="26">
        <v>6.3551821062994502</v>
      </c>
      <c r="BW175" s="26">
        <v>0.187266405592937</v>
      </c>
      <c r="BX175" s="26">
        <v>2.3361901497807098</v>
      </c>
      <c r="BY175" s="26">
        <v>0.12910974353559701</v>
      </c>
      <c r="BZ175" s="26">
        <v>0.57837265386173897</v>
      </c>
      <c r="CA175" s="26">
        <v>5.3554700962691701E-2</v>
      </c>
      <c r="CB175" s="118" t="s">
        <v>406</v>
      </c>
      <c r="CC175" s="26">
        <v>3.4643948048265601E-2</v>
      </c>
      <c r="CD175" s="118" t="s">
        <v>405</v>
      </c>
      <c r="CE175" s="118" t="s">
        <v>405</v>
      </c>
      <c r="CF175" s="26">
        <v>7.6044511336296805E-2</v>
      </c>
      <c r="CG175" s="26">
        <v>0.20441328580180801</v>
      </c>
      <c r="CH175" s="26">
        <v>2.6717919303014901E-2</v>
      </c>
      <c r="CI175" s="26">
        <v>0.121023956708369</v>
      </c>
      <c r="CJ175" s="26">
        <v>2.5619972748018301E-2</v>
      </c>
      <c r="CK175" s="26">
        <v>5.3969615496503198E-2</v>
      </c>
      <c r="CL175" s="26">
        <v>1.6093821705942899E-2</v>
      </c>
      <c r="CM175" s="26">
        <v>1.8687947453732E-3</v>
      </c>
      <c r="CN175" s="26">
        <v>1.38524749470798E-2</v>
      </c>
      <c r="CO175" s="26">
        <v>3.9275708030754699E-3</v>
      </c>
      <c r="CP175" s="26">
        <v>1.62772895441534E-2</v>
      </c>
      <c r="CQ175" s="26">
        <v>3.00254344632427E-3</v>
      </c>
      <c r="CR175" s="26">
        <v>1.9902517983802999E-2</v>
      </c>
      <c r="CS175" s="28">
        <v>3.23065481100707E-3</v>
      </c>
      <c r="CT175" s="29">
        <f t="shared" si="101"/>
        <v>8.1255737106233354</v>
      </c>
      <c r="CU175" s="30">
        <f t="shared" si="102"/>
        <v>2.8929478062042646</v>
      </c>
      <c r="CV175" s="52"/>
      <c r="CW175" s="113"/>
      <c r="CX175" s="50"/>
      <c r="CY175" s="114"/>
      <c r="CZ175" s="114"/>
      <c r="DA175" s="160" t="s">
        <v>214</v>
      </c>
      <c r="DB175" s="160" t="s">
        <v>407</v>
      </c>
      <c r="DC175" s="167" t="str">
        <f t="shared" si="104"/>
        <v/>
      </c>
      <c r="DD175" s="107" t="str">
        <f t="shared" si="105"/>
        <v/>
      </c>
      <c r="DE175" s="50"/>
      <c r="DF175" s="50"/>
      <c r="DG175" s="50"/>
      <c r="DH175" s="44">
        <v>2.0945</v>
      </c>
      <c r="DI175" s="107">
        <f t="shared" si="103"/>
        <v>10483.452616955185</v>
      </c>
      <c r="DJ175" s="44"/>
      <c r="DK175" s="53"/>
      <c r="DL175" s="44"/>
      <c r="DM175" s="53"/>
      <c r="DN175" s="55">
        <f t="shared" si="79"/>
        <v>0.67360186418109191</v>
      </c>
      <c r="DO175" s="55">
        <f t="shared" si="97"/>
        <v>0</v>
      </c>
      <c r="DP175" s="55">
        <f t="shared" si="80"/>
        <v>1.33385641428011E-2</v>
      </c>
      <c r="DQ175" s="55">
        <f t="shared" si="81"/>
        <v>1.6731079330098677E-2</v>
      </c>
      <c r="DR175" s="55">
        <f t="shared" si="82"/>
        <v>5.9415455107522705E-2</v>
      </c>
      <c r="DS175" s="55">
        <f t="shared" si="83"/>
        <v>7.6141739735560196E-2</v>
      </c>
      <c r="DT175" s="55">
        <f t="shared" si="84"/>
        <v>9.8674936566112213E-4</v>
      </c>
      <c r="DU175" s="55">
        <f t="shared" si="85"/>
        <v>0.944665012406948</v>
      </c>
      <c r="DV175" s="56">
        <f t="shared" si="86"/>
        <v>3.2097004279600569E-3</v>
      </c>
      <c r="DW175" s="55">
        <f t="shared" si="91"/>
        <v>3.2269046401275274E-3</v>
      </c>
      <c r="DX175" s="55">
        <f t="shared" si="92"/>
        <v>0</v>
      </c>
      <c r="DY175" s="55">
        <f t="shared" si="93"/>
        <v>1.409001405478902E-4</v>
      </c>
      <c r="DZ175" s="58">
        <f t="shared" si="74"/>
        <v>3.5556399785781232E-3</v>
      </c>
      <c r="EA175" s="56">
        <f t="shared" si="75"/>
        <v>6.3829442726495156E-3</v>
      </c>
      <c r="EB175" s="56">
        <f t="shared" si="87"/>
        <v>0.73549819594782129</v>
      </c>
      <c r="EC175" s="59" t="e">
        <f t="shared" si="88"/>
        <v>#VALUE!</v>
      </c>
      <c r="ED175" s="59">
        <f t="shared" si="89"/>
        <v>1.6349738953454748E-2</v>
      </c>
      <c r="EE175" s="60" t="e">
        <f t="shared" si="90"/>
        <v>#VALUE!</v>
      </c>
      <c r="EF175" s="60">
        <f t="shared" si="94"/>
        <v>0.78032699691223528</v>
      </c>
    </row>
    <row r="176" spans="1:136" ht="14" customHeight="1" x14ac:dyDescent="0.2">
      <c r="A176" s="157">
        <v>5</v>
      </c>
      <c r="B176" s="42" t="s">
        <v>397</v>
      </c>
      <c r="C176" s="42" t="s">
        <v>398</v>
      </c>
      <c r="D176" s="158">
        <v>19</v>
      </c>
      <c r="E176" s="158">
        <v>3</v>
      </c>
      <c r="F176" s="158">
        <v>6</v>
      </c>
      <c r="G176" s="158">
        <v>13</v>
      </c>
      <c r="H176" s="158">
        <v>99.88</v>
      </c>
      <c r="I176" s="158">
        <v>1</v>
      </c>
      <c r="J176" s="78"/>
      <c r="K176" s="43"/>
      <c r="L176" s="42" t="s">
        <v>399</v>
      </c>
      <c r="M176" s="43"/>
      <c r="N176" s="42" t="s">
        <v>400</v>
      </c>
      <c r="O176" s="43"/>
      <c r="P176" s="42" t="s">
        <v>401</v>
      </c>
      <c r="Q176" s="44">
        <v>40.83</v>
      </c>
      <c r="R176" s="45" t="s">
        <v>204</v>
      </c>
      <c r="S176" s="44">
        <v>0.56000000000000005</v>
      </c>
      <c r="T176" s="44">
        <v>2.5606217942692999</v>
      </c>
      <c r="U176" s="44">
        <v>3.8742785751567599</v>
      </c>
      <c r="V176" s="44">
        <v>6.72</v>
      </c>
      <c r="W176" s="44">
        <f t="shared" si="98"/>
        <v>6.0466560000000005</v>
      </c>
      <c r="X176" s="44">
        <v>0.09</v>
      </c>
      <c r="Y176" s="44">
        <v>38.119999999999997</v>
      </c>
      <c r="Z176" s="44">
        <v>0.05</v>
      </c>
      <c r="AA176" s="105">
        <v>0.1</v>
      </c>
      <c r="AB176" s="45" t="s">
        <v>204</v>
      </c>
      <c r="AC176" s="45" t="s">
        <v>204</v>
      </c>
      <c r="AD176" s="46">
        <f t="shared" si="95"/>
        <v>0.26747949999999998</v>
      </c>
      <c r="AE176" s="46">
        <f t="shared" si="96"/>
        <v>0.32679140000000001</v>
      </c>
      <c r="AF176" s="44">
        <v>12.42</v>
      </c>
      <c r="AG176" s="44" t="e">
        <f t="shared" si="100"/>
        <v>#VALUE!</v>
      </c>
      <c r="AH176" s="47"/>
      <c r="AI176" s="48">
        <f t="shared" si="78"/>
        <v>0.93362723487631638</v>
      </c>
      <c r="AJ176" s="49"/>
      <c r="AK176" s="44"/>
      <c r="AL176" s="50">
        <v>2102</v>
      </c>
      <c r="AM176" s="50">
        <v>2236</v>
      </c>
      <c r="AN176" s="50">
        <v>6</v>
      </c>
      <c r="AO176" s="50">
        <v>36</v>
      </c>
      <c r="AP176" s="50">
        <v>30</v>
      </c>
      <c r="AQ176" s="50">
        <v>25</v>
      </c>
      <c r="AR176" s="50">
        <v>93</v>
      </c>
      <c r="AS176" s="50"/>
      <c r="AT176" s="50"/>
      <c r="AU176" s="50">
        <v>6</v>
      </c>
      <c r="AV176" s="50">
        <v>6</v>
      </c>
      <c r="AW176" s="50">
        <v>6</v>
      </c>
      <c r="AX176" s="50"/>
      <c r="AY176" s="50"/>
      <c r="AZ176" s="50"/>
      <c r="BA176" s="45" t="s">
        <v>409</v>
      </c>
      <c r="BB176" s="50"/>
      <c r="BC176" s="50"/>
      <c r="BD176" s="50"/>
      <c r="BE176" s="50"/>
      <c r="BF176" s="51"/>
      <c r="BG176" s="118" t="s">
        <v>402</v>
      </c>
      <c r="BH176" s="118" t="s">
        <v>402</v>
      </c>
      <c r="BI176" s="26">
        <v>702.138888733773</v>
      </c>
      <c r="BJ176" s="118" t="s">
        <v>403</v>
      </c>
      <c r="BK176" s="26">
        <v>0.57645430820555099</v>
      </c>
      <c r="BL176" s="118" t="s">
        <v>404</v>
      </c>
      <c r="BM176" s="118" t="s">
        <v>403</v>
      </c>
      <c r="BN176" s="26">
        <v>106.384229445777</v>
      </c>
      <c r="BO176" s="26">
        <v>2075.3821708055202</v>
      </c>
      <c r="BP176" s="26">
        <v>0.33474926627459201</v>
      </c>
      <c r="BQ176" s="159">
        <v>21.668110913529901</v>
      </c>
      <c r="BR176" s="159">
        <v>1429.3925379514401</v>
      </c>
      <c r="BS176" s="159">
        <v>35.300859918082303</v>
      </c>
      <c r="BT176" s="26">
        <v>0.58953408777976701</v>
      </c>
      <c r="BU176" s="26">
        <v>35.691276288892901</v>
      </c>
      <c r="BV176" s="26">
        <v>6.4237332147975401</v>
      </c>
      <c r="BW176" s="26">
        <v>5.6619992483759103E-2</v>
      </c>
      <c r="BX176" s="26">
        <v>1.3057537097355301</v>
      </c>
      <c r="BY176" s="26">
        <v>3.6030488386395297E-2</v>
      </c>
      <c r="BZ176" s="26">
        <v>9.05077887034684E-2</v>
      </c>
      <c r="CA176" s="26">
        <v>2.2970774295247898E-2</v>
      </c>
      <c r="CB176" s="118" t="s">
        <v>406</v>
      </c>
      <c r="CC176" s="26">
        <v>1.3933547605163601E-2</v>
      </c>
      <c r="CD176" s="26">
        <v>3.3885417983961898E-4</v>
      </c>
      <c r="CE176" s="118" t="s">
        <v>405</v>
      </c>
      <c r="CF176" s="26">
        <v>5.3178853290782799E-2</v>
      </c>
      <c r="CG176" s="26">
        <v>4.87793245032326E-2</v>
      </c>
      <c r="CH176" s="26">
        <v>3.7634849693658598E-3</v>
      </c>
      <c r="CI176" s="26">
        <v>1.15501552248286E-2</v>
      </c>
      <c r="CJ176" s="26">
        <v>1.18902980885064E-3</v>
      </c>
      <c r="CK176" s="26">
        <v>5.6245704540506897E-2</v>
      </c>
      <c r="CL176" s="26">
        <v>1.6614732897091899E-3</v>
      </c>
      <c r="CM176" s="26">
        <v>4.4192717379706799E-4</v>
      </c>
      <c r="CN176" s="26">
        <v>4.3829560151404301E-3</v>
      </c>
      <c r="CO176" s="26">
        <v>1.4058190333800999E-3</v>
      </c>
      <c r="CP176" s="26">
        <v>6.5241565414283099E-3</v>
      </c>
      <c r="CQ176" s="26">
        <v>1.4909442174549799E-3</v>
      </c>
      <c r="CR176" s="26">
        <v>1.47976459579384E-2</v>
      </c>
      <c r="CS176" s="28">
        <v>3.3479746643218199E-3</v>
      </c>
      <c r="CT176" s="29">
        <f t="shared" si="101"/>
        <v>122.34041319831032</v>
      </c>
      <c r="CU176" s="30">
        <f t="shared" si="102"/>
        <v>1.9521810256736731</v>
      </c>
      <c r="CV176" s="52"/>
      <c r="CW176" s="113"/>
      <c r="CX176" s="50"/>
      <c r="CY176" s="114"/>
      <c r="CZ176" s="114"/>
      <c r="DA176" s="160" t="s">
        <v>214</v>
      </c>
      <c r="DB176" s="160" t="s">
        <v>407</v>
      </c>
      <c r="DC176" s="167" t="str">
        <f t="shared" si="104"/>
        <v/>
      </c>
      <c r="DD176" s="107" t="str">
        <f t="shared" si="105"/>
        <v/>
      </c>
      <c r="DE176" s="50"/>
      <c r="DF176" s="50"/>
      <c r="DG176" s="50"/>
      <c r="DH176" s="44">
        <v>0.65129999999999999</v>
      </c>
      <c r="DI176" s="107">
        <f t="shared" si="103"/>
        <v>3259.905795857203</v>
      </c>
      <c r="DJ176" s="44"/>
      <c r="DK176" s="53"/>
      <c r="DL176" s="44"/>
      <c r="DM176" s="53"/>
      <c r="DN176" s="55">
        <f t="shared" si="79"/>
        <v>0.67959387483355527</v>
      </c>
      <c r="DO176" s="55">
        <f t="shared" si="97"/>
        <v>0</v>
      </c>
      <c r="DP176" s="55">
        <f t="shared" si="80"/>
        <v>1.0984699882306789E-2</v>
      </c>
      <c r="DQ176" s="55">
        <f t="shared" si="81"/>
        <v>3.5638438333601953E-2</v>
      </c>
      <c r="DR176" s="55">
        <f t="shared" si="82"/>
        <v>4.8522494522597034E-2</v>
      </c>
      <c r="DS176" s="55">
        <f t="shared" si="83"/>
        <v>8.4156659707724443E-2</v>
      </c>
      <c r="DT176" s="55">
        <f t="shared" si="84"/>
        <v>1.268677755850014E-3</v>
      </c>
      <c r="DU176" s="55">
        <f t="shared" si="85"/>
        <v>0.94590570719602973</v>
      </c>
      <c r="DV176" s="56">
        <f t="shared" si="86"/>
        <v>8.9158345221112699E-4</v>
      </c>
      <c r="DW176" s="55">
        <f t="shared" si="91"/>
        <v>3.2269046401275274E-3</v>
      </c>
      <c r="DX176" s="55">
        <f t="shared" si="92"/>
        <v>0</v>
      </c>
      <c r="DY176" s="55">
        <f t="shared" si="93"/>
        <v>0</v>
      </c>
      <c r="DZ176" s="58">
        <f t="shared" si="74"/>
        <v>3.5811956085151958E-3</v>
      </c>
      <c r="EA176" s="56">
        <f t="shared" si="75"/>
        <v>4.300169748009737E-3</v>
      </c>
      <c r="EB176" s="56">
        <f t="shared" si="87"/>
        <v>0.68942547876769356</v>
      </c>
      <c r="EC176" s="59" t="e">
        <f t="shared" si="88"/>
        <v>#VALUE!</v>
      </c>
      <c r="ED176" s="59">
        <f t="shared" si="89"/>
        <v>5.0840701744497858E-3</v>
      </c>
      <c r="EE176" s="60" t="e">
        <f t="shared" si="90"/>
        <v>#VALUE!</v>
      </c>
      <c r="EF176" s="60">
        <f t="shared" si="94"/>
        <v>0.57657343686305229</v>
      </c>
    </row>
    <row r="177" spans="1:136" ht="14" customHeight="1" x14ac:dyDescent="0.2">
      <c r="A177" s="157">
        <v>6</v>
      </c>
      <c r="B177" s="42" t="s">
        <v>397</v>
      </c>
      <c r="C177" s="42" t="s">
        <v>398</v>
      </c>
      <c r="D177" s="158">
        <v>20</v>
      </c>
      <c r="E177" s="158">
        <v>1</v>
      </c>
      <c r="F177" s="158">
        <v>100</v>
      </c>
      <c r="G177" s="158">
        <v>110</v>
      </c>
      <c r="H177" s="161">
        <v>102.6</v>
      </c>
      <c r="I177" s="158">
        <v>8</v>
      </c>
      <c r="J177" s="78"/>
      <c r="K177" s="43"/>
      <c r="L177" s="42" t="s">
        <v>411</v>
      </c>
      <c r="M177" s="43"/>
      <c r="N177" s="42" t="s">
        <v>400</v>
      </c>
      <c r="O177" s="43"/>
      <c r="P177" s="42" t="s">
        <v>401</v>
      </c>
      <c r="Q177" s="44">
        <v>40.93112</v>
      </c>
      <c r="R177" s="44">
        <v>7.9699999999999997E-3</v>
      </c>
      <c r="S177" s="44">
        <v>0.63780000000000003</v>
      </c>
      <c r="T177" s="44">
        <v>2.73</v>
      </c>
      <c r="U177" s="44">
        <v>3.8455917999999998</v>
      </c>
      <c r="V177" s="44">
        <v>6.8795500000000001</v>
      </c>
      <c r="W177" s="44">
        <f t="shared" si="98"/>
        <v>6.1902190900000003</v>
      </c>
      <c r="X177" s="44">
        <v>6.9900000000000004E-2</v>
      </c>
      <c r="Y177" s="44">
        <v>38.794170000000001</v>
      </c>
      <c r="Z177" s="44">
        <v>3.669E-2</v>
      </c>
      <c r="AA177" s="44">
        <v>0.14119999999999999</v>
      </c>
      <c r="AB177" s="44">
        <v>1.256E-2</v>
      </c>
      <c r="AC177" s="44">
        <v>8.9700000000000005E-3</v>
      </c>
      <c r="AD177" s="46">
        <f t="shared" si="95"/>
        <v>0.25545437499999996</v>
      </c>
      <c r="AE177" s="46">
        <f t="shared" si="96"/>
        <v>0.42678723000000002</v>
      </c>
      <c r="AF177" s="44">
        <v>12.73</v>
      </c>
      <c r="AG177" s="44">
        <f t="shared" si="100"/>
        <v>87.735483404999997</v>
      </c>
      <c r="AH177" s="47"/>
      <c r="AI177" s="48">
        <f t="shared" si="78"/>
        <v>0.94779155811030824</v>
      </c>
      <c r="AJ177" s="49"/>
      <c r="AK177" s="44"/>
      <c r="AL177" s="50">
        <v>2007.5</v>
      </c>
      <c r="AM177" s="50">
        <v>2920.2</v>
      </c>
      <c r="AN177" s="45" t="s">
        <v>403</v>
      </c>
      <c r="AO177" s="45" t="s">
        <v>403</v>
      </c>
      <c r="AP177" s="45" t="s">
        <v>403</v>
      </c>
      <c r="AQ177" s="45" t="s">
        <v>403</v>
      </c>
      <c r="AR177" s="45" t="s">
        <v>403</v>
      </c>
      <c r="AS177" s="50"/>
      <c r="AT177" s="50"/>
      <c r="AU177" s="45" t="s">
        <v>403</v>
      </c>
      <c r="AV177" s="45" t="s">
        <v>403</v>
      </c>
      <c r="AW177" s="45" t="s">
        <v>403</v>
      </c>
      <c r="AX177" s="50"/>
      <c r="AY177" s="50"/>
      <c r="AZ177" s="50"/>
      <c r="BA177" s="50">
        <v>9</v>
      </c>
      <c r="BB177" s="50"/>
      <c r="BC177" s="50"/>
      <c r="BD177" s="50"/>
      <c r="BE177" s="50"/>
      <c r="BF177" s="51"/>
      <c r="BG177" s="118" t="s">
        <v>403</v>
      </c>
      <c r="BH177" s="118" t="s">
        <v>403</v>
      </c>
      <c r="BI177" s="118" t="s">
        <v>403</v>
      </c>
      <c r="BJ177" s="26">
        <v>0.95786896107620501</v>
      </c>
      <c r="BK177" s="26">
        <v>5.5768999999999999E-2</v>
      </c>
      <c r="BL177" s="26">
        <v>1.9499000000000001E-3</v>
      </c>
      <c r="BM177" s="26">
        <v>19.865634069400599</v>
      </c>
      <c r="BN177" s="26">
        <v>87.235051333524495</v>
      </c>
      <c r="BO177" s="26">
        <v>1963.4952472821101</v>
      </c>
      <c r="BP177" s="118" t="s">
        <v>403</v>
      </c>
      <c r="BQ177" s="118" t="s">
        <v>403</v>
      </c>
      <c r="BR177" s="118" t="s">
        <v>403</v>
      </c>
      <c r="BS177" s="159">
        <v>22.827086998461802</v>
      </c>
      <c r="BT177" s="26">
        <v>0.15272533333333299</v>
      </c>
      <c r="BU177" s="118" t="s">
        <v>403</v>
      </c>
      <c r="BV177" s="26">
        <v>6.3200522825038403</v>
      </c>
      <c r="BW177" s="26">
        <v>7.1651933557303801E-2</v>
      </c>
      <c r="BX177" s="26">
        <v>1.34973503333333</v>
      </c>
      <c r="BY177" s="26">
        <v>3.3502820000000003E-2</v>
      </c>
      <c r="BZ177" s="118" t="s">
        <v>412</v>
      </c>
      <c r="CA177" s="26">
        <v>1.16016960789625E-2</v>
      </c>
      <c r="CB177" s="26">
        <v>5.75037850108478E-3</v>
      </c>
      <c r="CC177" s="26">
        <v>7.1320633525413801E-4</v>
      </c>
      <c r="CD177" s="26">
        <v>7.0286999999999997E-4</v>
      </c>
      <c r="CE177" s="26">
        <v>2.33308E-3</v>
      </c>
      <c r="CF177" s="26">
        <v>1.0309840000000001E-2</v>
      </c>
      <c r="CG177" s="26">
        <v>1.8322906666666701E-2</v>
      </c>
      <c r="CH177" s="26">
        <v>9.6133000000000004E-4</v>
      </c>
      <c r="CI177" s="26">
        <v>3.4493333333333299E-3</v>
      </c>
      <c r="CJ177" s="26">
        <v>4.0862499999999996E-3</v>
      </c>
      <c r="CK177" s="26">
        <v>3.8107791109792503E-2</v>
      </c>
      <c r="CL177" s="26">
        <v>1.9244601144723899E-3</v>
      </c>
      <c r="CM177" s="26">
        <v>4.0843092094440601E-4</v>
      </c>
      <c r="CN177" s="118" t="s">
        <v>412</v>
      </c>
      <c r="CO177" s="26">
        <v>1.7562495821870001E-3</v>
      </c>
      <c r="CP177" s="26">
        <v>6.7920327130184402E-3</v>
      </c>
      <c r="CQ177" s="26">
        <v>1.5986278454959799E-3</v>
      </c>
      <c r="CR177" s="26">
        <v>1.60597963344737E-2</v>
      </c>
      <c r="CS177" s="28">
        <v>3.85427126833753E-3</v>
      </c>
      <c r="CT177" s="29">
        <f t="shared" si="101"/>
        <v>41.545164874823826</v>
      </c>
      <c r="CU177" s="30">
        <f t="shared" si="102"/>
        <v>0.32875542620925413</v>
      </c>
      <c r="CV177" s="52"/>
      <c r="CW177" s="113"/>
      <c r="CX177" s="50"/>
      <c r="CY177" s="114"/>
      <c r="CZ177" s="114"/>
      <c r="DA177" s="115">
        <v>2.65681299536559E-3</v>
      </c>
      <c r="DB177" s="115">
        <v>7.4906417666666697E-2</v>
      </c>
      <c r="DC177" s="167">
        <f t="shared" si="104"/>
        <v>2.0429023000000008E-2</v>
      </c>
      <c r="DD177" s="107">
        <f t="shared" si="105"/>
        <v>204.29023000000009</v>
      </c>
      <c r="DE177" s="50"/>
      <c r="DF177" s="50"/>
      <c r="DG177" s="50"/>
      <c r="DH177" s="44">
        <v>0.19436666666666699</v>
      </c>
      <c r="DI177" s="107">
        <f t="shared" si="103"/>
        <v>972.8497208477088</v>
      </c>
      <c r="DJ177" s="44"/>
      <c r="DK177" s="53"/>
      <c r="DL177" s="44"/>
      <c r="DM177" s="53"/>
      <c r="DN177" s="55">
        <f t="shared" si="79"/>
        <v>0.68127696404793614</v>
      </c>
      <c r="DO177" s="55">
        <f t="shared" si="97"/>
        <v>9.9774661992989489E-5</v>
      </c>
      <c r="DP177" s="55">
        <f t="shared" si="80"/>
        <v>1.2510788544527267E-2</v>
      </c>
      <c r="DQ177" s="55">
        <f t="shared" si="81"/>
        <v>3.7995824634655534E-2</v>
      </c>
      <c r="DR177" s="55">
        <f t="shared" si="82"/>
        <v>4.8163213726595273E-2</v>
      </c>
      <c r="DS177" s="55">
        <f t="shared" si="83"/>
        <v>8.615475421016007E-2</v>
      </c>
      <c r="DT177" s="55">
        <f t="shared" si="84"/>
        <v>9.8533972371017773E-4</v>
      </c>
      <c r="DU177" s="55">
        <f t="shared" si="85"/>
        <v>0.96263449131513656</v>
      </c>
      <c r="DV177" s="56">
        <f t="shared" si="86"/>
        <v>6.5424393723252498E-4</v>
      </c>
      <c r="DW177" s="55">
        <f t="shared" si="91"/>
        <v>4.5563893518600681E-3</v>
      </c>
      <c r="DX177" s="55">
        <f t="shared" si="92"/>
        <v>2.6666666666666668E-4</v>
      </c>
      <c r="DY177" s="55">
        <f t="shared" si="93"/>
        <v>1.2638742607145752E-4</v>
      </c>
      <c r="DZ177" s="58">
        <f t="shared" si="74"/>
        <v>3.4201951399116344E-3</v>
      </c>
      <c r="EA177" s="56">
        <f t="shared" si="75"/>
        <v>5.6159909204552931E-3</v>
      </c>
      <c r="EB177" s="56">
        <f t="shared" si="87"/>
        <v>0.70663336108798225</v>
      </c>
      <c r="EC177" s="59">
        <f t="shared" si="88"/>
        <v>1.7008594621596878E-3</v>
      </c>
      <c r="ED177" s="59">
        <f t="shared" si="89"/>
        <v>1.5172328771798328E-3</v>
      </c>
      <c r="EE177" s="60">
        <f t="shared" si="90"/>
        <v>1.5809250528237613</v>
      </c>
      <c r="EF177" s="60">
        <f t="shared" si="94"/>
        <v>0.55903141002653423</v>
      </c>
    </row>
    <row r="178" spans="1:136" ht="14" customHeight="1" x14ac:dyDescent="0.2">
      <c r="A178" s="157">
        <v>7</v>
      </c>
      <c r="B178" s="42" t="s">
        <v>397</v>
      </c>
      <c r="C178" s="42" t="s">
        <v>398</v>
      </c>
      <c r="D178" s="158">
        <v>20</v>
      </c>
      <c r="E178" s="158">
        <v>2</v>
      </c>
      <c r="F178" s="158">
        <v>30</v>
      </c>
      <c r="G178" s="158">
        <v>37</v>
      </c>
      <c r="H178" s="158">
        <v>103.33</v>
      </c>
      <c r="I178" s="42" t="s">
        <v>413</v>
      </c>
      <c r="J178" s="78"/>
      <c r="K178" s="43"/>
      <c r="L178" s="42" t="s">
        <v>399</v>
      </c>
      <c r="M178" s="43"/>
      <c r="N178" s="42" t="s">
        <v>400</v>
      </c>
      <c r="O178" s="43"/>
      <c r="P178" s="42" t="s">
        <v>401</v>
      </c>
      <c r="Q178" s="44">
        <v>40.96</v>
      </c>
      <c r="R178" s="45" t="s">
        <v>204</v>
      </c>
      <c r="S178" s="44">
        <v>0.59</v>
      </c>
      <c r="T178" s="44">
        <v>2.7641849368167302</v>
      </c>
      <c r="U178" s="44">
        <v>4.2680507123181002</v>
      </c>
      <c r="V178" s="44">
        <v>7.34</v>
      </c>
      <c r="W178" s="44">
        <f t="shared" si="98"/>
        <v>6.6045319999999998</v>
      </c>
      <c r="X178" s="44">
        <v>0.08</v>
      </c>
      <c r="Y178" s="44">
        <v>38.299999999999997</v>
      </c>
      <c r="Z178" s="45" t="s">
        <v>211</v>
      </c>
      <c r="AA178" s="105">
        <v>0.14000000000000001</v>
      </c>
      <c r="AB178" s="45" t="s">
        <v>204</v>
      </c>
      <c r="AC178" s="45" t="s">
        <v>204</v>
      </c>
      <c r="AD178" s="46">
        <f t="shared" si="95"/>
        <v>0.26048074999999998</v>
      </c>
      <c r="AE178" s="46">
        <f t="shared" si="96"/>
        <v>0.29712295</v>
      </c>
      <c r="AF178" s="44">
        <v>11.84</v>
      </c>
      <c r="AG178" s="44" t="e">
        <f t="shared" si="100"/>
        <v>#VALUE!</v>
      </c>
      <c r="AH178" s="47"/>
      <c r="AI178" s="48">
        <f t="shared" si="78"/>
        <v>0.93505859374999989</v>
      </c>
      <c r="AJ178" s="49"/>
      <c r="AK178" s="44"/>
      <c r="AL178" s="50">
        <v>2047</v>
      </c>
      <c r="AM178" s="50">
        <v>2033</v>
      </c>
      <c r="AN178" s="45" t="s">
        <v>264</v>
      </c>
      <c r="AO178" s="50">
        <v>27</v>
      </c>
      <c r="AP178" s="50">
        <v>39</v>
      </c>
      <c r="AQ178" s="50">
        <v>35</v>
      </c>
      <c r="AR178" s="50">
        <v>95</v>
      </c>
      <c r="AS178" s="50"/>
      <c r="AT178" s="50"/>
      <c r="AU178" s="50">
        <v>7</v>
      </c>
      <c r="AV178" s="50">
        <v>3</v>
      </c>
      <c r="AW178" s="50">
        <v>5</v>
      </c>
      <c r="AX178" s="50"/>
      <c r="AY178" s="50"/>
      <c r="AZ178" s="50"/>
      <c r="BA178" s="45" t="s">
        <v>409</v>
      </c>
      <c r="BB178" s="50"/>
      <c r="BC178" s="50"/>
      <c r="BD178" s="50"/>
      <c r="BE178" s="50"/>
      <c r="BF178" s="51"/>
      <c r="BG178" s="118" t="s">
        <v>402</v>
      </c>
      <c r="BH178" s="118" t="s">
        <v>402</v>
      </c>
      <c r="BI178" s="26">
        <v>616.69115516180898</v>
      </c>
      <c r="BJ178" s="118" t="s">
        <v>403</v>
      </c>
      <c r="BK178" s="26">
        <v>1.59300854738408</v>
      </c>
      <c r="BL178" s="118" t="s">
        <v>404</v>
      </c>
      <c r="BM178" s="118" t="s">
        <v>403</v>
      </c>
      <c r="BN178" s="26">
        <v>87.605426263480695</v>
      </c>
      <c r="BO178" s="26">
        <v>1987.8001629093001</v>
      </c>
      <c r="BP178" s="26">
        <v>0.41079304578332099</v>
      </c>
      <c r="BQ178" s="159">
        <v>21.920857068403201</v>
      </c>
      <c r="BR178" s="159">
        <v>1512.5115513574499</v>
      </c>
      <c r="BS178" s="159">
        <v>14.640464155374399</v>
      </c>
      <c r="BT178" s="26">
        <v>0.242944063590843</v>
      </c>
      <c r="BU178" s="26">
        <v>40.369236659530102</v>
      </c>
      <c r="BV178" s="26">
        <v>6.4113156088639602</v>
      </c>
      <c r="BW178" s="26">
        <v>7.0964692035559399E-2</v>
      </c>
      <c r="BX178" s="26">
        <v>1.08805613794329</v>
      </c>
      <c r="BY178" s="26">
        <v>8.8225719100989794E-2</v>
      </c>
      <c r="BZ178" s="26">
        <v>0.579583176679489</v>
      </c>
      <c r="CA178" s="26">
        <v>3.6469476392359902E-2</v>
      </c>
      <c r="CB178" s="118" t="s">
        <v>406</v>
      </c>
      <c r="CC178" s="26">
        <v>1.55360688066842E-2</v>
      </c>
      <c r="CD178" s="26">
        <v>1.01276872845212E-2</v>
      </c>
      <c r="CE178" s="118" t="s">
        <v>405</v>
      </c>
      <c r="CF178" s="26">
        <v>2.32952241802603E-2</v>
      </c>
      <c r="CG178" s="26">
        <v>3.3663526394396598E-2</v>
      </c>
      <c r="CH178" s="26">
        <v>3.6001736433837099E-3</v>
      </c>
      <c r="CI178" s="26">
        <v>1.30215880883167E-2</v>
      </c>
      <c r="CJ178" s="26">
        <v>3.83912983200867E-3</v>
      </c>
      <c r="CK178" s="26">
        <v>4.4982737362967297E-2</v>
      </c>
      <c r="CL178" s="26">
        <v>6.4816580865936701E-3</v>
      </c>
      <c r="CM178" s="26">
        <v>1.8425080500932001E-3</v>
      </c>
      <c r="CN178" s="26">
        <v>1.3547989894655801E-2</v>
      </c>
      <c r="CO178" s="26">
        <v>3.8689650836854499E-3</v>
      </c>
      <c r="CP178" s="26">
        <v>1.37870439387887E-2</v>
      </c>
      <c r="CQ178" s="26">
        <v>2.9982001981513498E-3</v>
      </c>
      <c r="CR178" s="26">
        <v>2.3988164292029501E-2</v>
      </c>
      <c r="CS178" s="28">
        <v>4.9621672109162003E-3</v>
      </c>
      <c r="CT178" s="29">
        <f t="shared" si="101"/>
        <v>27.568304474095793</v>
      </c>
      <c r="CU178" s="30">
        <f t="shared" si="102"/>
        <v>0.57697737217319944</v>
      </c>
      <c r="CV178" s="52"/>
      <c r="CW178" s="113"/>
      <c r="CX178" s="50"/>
      <c r="CY178" s="114"/>
      <c r="CZ178" s="114"/>
      <c r="DA178" s="160" t="s">
        <v>214</v>
      </c>
      <c r="DB178" s="160" t="s">
        <v>407</v>
      </c>
      <c r="DC178" s="167" t="str">
        <f t="shared" si="104"/>
        <v/>
      </c>
      <c r="DD178" s="107" t="str">
        <f t="shared" si="105"/>
        <v/>
      </c>
      <c r="DE178" s="50"/>
      <c r="DF178" s="50"/>
      <c r="DG178" s="50"/>
      <c r="DH178" s="44">
        <v>0.21440000000000001</v>
      </c>
      <c r="DI178" s="107">
        <f t="shared" si="103"/>
        <v>1073.1211463715406</v>
      </c>
      <c r="DJ178" s="44"/>
      <c r="DK178" s="53"/>
      <c r="DL178" s="44"/>
      <c r="DM178" s="53"/>
      <c r="DN178" s="55">
        <f t="shared" si="79"/>
        <v>0.68175765645805597</v>
      </c>
      <c r="DO178" s="55">
        <f t="shared" si="97"/>
        <v>0</v>
      </c>
      <c r="DP178" s="55">
        <f t="shared" si="80"/>
        <v>1.1573165947430365E-2</v>
      </c>
      <c r="DQ178" s="55">
        <f t="shared" si="81"/>
        <v>3.8471606636280173E-2</v>
      </c>
      <c r="DR178" s="55">
        <f t="shared" si="82"/>
        <v>5.3454201419226001E-2</v>
      </c>
      <c r="DS178" s="55">
        <f t="shared" si="83"/>
        <v>9.1921113430758525E-2</v>
      </c>
      <c r="DT178" s="55">
        <f t="shared" si="84"/>
        <v>1.1277135607555681E-3</v>
      </c>
      <c r="DU178" s="55">
        <f t="shared" si="85"/>
        <v>0.95037220843672454</v>
      </c>
      <c r="DV178" s="56" t="e">
        <f t="shared" si="86"/>
        <v>#VALUE!</v>
      </c>
      <c r="DW178" s="55">
        <f t="shared" si="91"/>
        <v>4.5176664961785384E-3</v>
      </c>
      <c r="DX178" s="55">
        <f t="shared" si="92"/>
        <v>0</v>
      </c>
      <c r="DY178" s="55">
        <f t="shared" si="93"/>
        <v>0</v>
      </c>
      <c r="DZ178" s="58">
        <f t="shared" si="74"/>
        <v>3.487491632079261E-3</v>
      </c>
      <c r="EA178" s="56">
        <f t="shared" si="75"/>
        <v>3.909769721692216E-3</v>
      </c>
      <c r="EB178" s="56">
        <f t="shared" si="87"/>
        <v>0.65723008603941158</v>
      </c>
      <c r="EC178" s="59" t="e">
        <f t="shared" si="88"/>
        <v>#VALUE!</v>
      </c>
      <c r="ED178" s="59">
        <f t="shared" si="89"/>
        <v>1.6736137653954157E-3</v>
      </c>
      <c r="EE178" s="60" t="e">
        <f t="shared" si="90"/>
        <v>#VALUE!</v>
      </c>
      <c r="EF178" s="60">
        <f t="shared" si="94"/>
        <v>0.58152256238161737</v>
      </c>
    </row>
    <row r="179" spans="1:136" ht="14" customHeight="1" x14ac:dyDescent="0.2">
      <c r="A179" s="157">
        <v>8</v>
      </c>
      <c r="B179" s="42" t="s">
        <v>397</v>
      </c>
      <c r="C179" s="42" t="s">
        <v>398</v>
      </c>
      <c r="D179" s="158">
        <v>2</v>
      </c>
      <c r="E179" s="158">
        <v>2</v>
      </c>
      <c r="F179" s="158">
        <v>27</v>
      </c>
      <c r="G179" s="158">
        <v>35</v>
      </c>
      <c r="H179" s="161">
        <v>15.67</v>
      </c>
      <c r="I179" s="42" t="s">
        <v>414</v>
      </c>
      <c r="J179" s="78"/>
      <c r="K179" s="43"/>
      <c r="L179" s="42" t="s">
        <v>411</v>
      </c>
      <c r="M179" s="43"/>
      <c r="N179" s="42" t="s">
        <v>400</v>
      </c>
      <c r="O179" s="43"/>
      <c r="P179" s="42" t="s">
        <v>401</v>
      </c>
      <c r="Q179" s="44">
        <v>41.452179999999998</v>
      </c>
      <c r="R179" s="44">
        <v>1.9300000000000001E-2</v>
      </c>
      <c r="S179" s="44">
        <v>0.61839999999999995</v>
      </c>
      <c r="T179" s="44">
        <v>3.71</v>
      </c>
      <c r="U179" s="44">
        <v>3.9611486</v>
      </c>
      <c r="V179" s="44">
        <v>8.0842200000000002</v>
      </c>
      <c r="W179" s="44">
        <f t="shared" si="98"/>
        <v>7.2741811560000009</v>
      </c>
      <c r="X179" s="44">
        <v>5.7290000000000001E-2</v>
      </c>
      <c r="Y179" s="44">
        <v>37.103250000000003</v>
      </c>
      <c r="Z179" s="44">
        <v>3.1800000000000002E-2</v>
      </c>
      <c r="AA179" s="44">
        <v>0.11146</v>
      </c>
      <c r="AB179" s="44">
        <v>1.32E-2</v>
      </c>
      <c r="AC179" s="44">
        <v>1.074E-2</v>
      </c>
      <c r="AD179" s="46">
        <f t="shared" si="95"/>
        <v>0.28282584999999999</v>
      </c>
      <c r="AE179" s="46">
        <f t="shared" si="96"/>
        <v>0.35929516000000006</v>
      </c>
      <c r="AF179" s="44">
        <v>11.78</v>
      </c>
      <c r="AG179" s="44">
        <f t="shared" si="100"/>
        <v>87.595489610000001</v>
      </c>
      <c r="AH179" s="47"/>
      <c r="AI179" s="48">
        <f t="shared" si="78"/>
        <v>0.89508561431509759</v>
      </c>
      <c r="AJ179" s="49"/>
      <c r="AK179" s="44"/>
      <c r="AL179" s="50">
        <v>2222.6</v>
      </c>
      <c r="AM179" s="50">
        <v>2458.4</v>
      </c>
      <c r="AN179" s="45" t="s">
        <v>403</v>
      </c>
      <c r="AO179" s="45" t="s">
        <v>403</v>
      </c>
      <c r="AP179" s="45" t="s">
        <v>403</v>
      </c>
      <c r="AQ179" s="45" t="s">
        <v>403</v>
      </c>
      <c r="AR179" s="45" t="s">
        <v>403</v>
      </c>
      <c r="AS179" s="50"/>
      <c r="AT179" s="50"/>
      <c r="AU179" s="45" t="s">
        <v>403</v>
      </c>
      <c r="AV179" s="45" t="s">
        <v>403</v>
      </c>
      <c r="AW179" s="45" t="s">
        <v>403</v>
      </c>
      <c r="AX179" s="50"/>
      <c r="AY179" s="50"/>
      <c r="AZ179" s="50"/>
      <c r="BA179" s="50">
        <v>24.2</v>
      </c>
      <c r="BB179" s="50"/>
      <c r="BC179" s="50"/>
      <c r="BD179" s="50"/>
      <c r="BE179" s="50"/>
      <c r="BF179" s="51"/>
      <c r="BG179" s="118" t="s">
        <v>403</v>
      </c>
      <c r="BH179" s="118" t="s">
        <v>403</v>
      </c>
      <c r="BI179" s="118" t="s">
        <v>403</v>
      </c>
      <c r="BJ179" s="118" t="s">
        <v>412</v>
      </c>
      <c r="BK179" s="26">
        <v>0.17905096103792101</v>
      </c>
      <c r="BL179" s="26">
        <v>2.1866673168355198E-3</v>
      </c>
      <c r="BM179" s="26">
        <v>103.87080349999999</v>
      </c>
      <c r="BN179" s="26">
        <v>102.995609233333</v>
      </c>
      <c r="BO179" s="26">
        <v>2229.6409755</v>
      </c>
      <c r="BP179" s="118" t="s">
        <v>403</v>
      </c>
      <c r="BQ179" s="118" t="s">
        <v>403</v>
      </c>
      <c r="BR179" s="118" t="s">
        <v>403</v>
      </c>
      <c r="BS179" s="159">
        <v>7.5959183166666699</v>
      </c>
      <c r="BT179" s="26">
        <v>0.119366155127538</v>
      </c>
      <c r="BU179" s="118" t="s">
        <v>403</v>
      </c>
      <c r="BV179" s="26">
        <v>6.30434625</v>
      </c>
      <c r="BW179" s="26">
        <v>0.108681355808273</v>
      </c>
      <c r="BX179" s="26">
        <v>1.29473015726318</v>
      </c>
      <c r="BY179" s="26">
        <v>0.21871194852467299</v>
      </c>
      <c r="BZ179" s="26">
        <v>0.55692325400632703</v>
      </c>
      <c r="CA179" s="26">
        <v>5.2957832444567997E-2</v>
      </c>
      <c r="CB179" s="26">
        <v>1.6978245786742601E-2</v>
      </c>
      <c r="CC179" s="26">
        <v>2.9406223103486898E-3</v>
      </c>
      <c r="CD179" s="26">
        <v>2.4646999999999998E-3</v>
      </c>
      <c r="CE179" s="26">
        <v>9.7423000000000006E-3</v>
      </c>
      <c r="CF179" s="26">
        <v>8.1682541693295405E-2</v>
      </c>
      <c r="CG179" s="26">
        <v>0.17382516700543299</v>
      </c>
      <c r="CH179" s="26">
        <v>2.3258850998545098E-2</v>
      </c>
      <c r="CI179" s="26">
        <v>0.11655</v>
      </c>
      <c r="CJ179" s="26">
        <v>3.2124748637728802E-2</v>
      </c>
      <c r="CK179" s="26">
        <v>3.07978897561531E-2</v>
      </c>
      <c r="CL179" s="26">
        <v>3.6383472091737902E-2</v>
      </c>
      <c r="CM179" s="26">
        <v>5.4724308973172998E-3</v>
      </c>
      <c r="CN179" s="26">
        <v>3.93121922752259E-2</v>
      </c>
      <c r="CO179" s="26">
        <v>8.4059102044058299E-3</v>
      </c>
      <c r="CP179" s="26">
        <v>2.75476741752139E-2</v>
      </c>
      <c r="CQ179" s="26">
        <v>4.6393696700855504E-3</v>
      </c>
      <c r="CR179" s="26">
        <v>3.5499497084605598E-2</v>
      </c>
      <c r="CS179" s="28">
        <v>6.8087120192982303E-3</v>
      </c>
      <c r="CT179" s="29">
        <f t="shared" si="101"/>
        <v>2.7540552916177128</v>
      </c>
      <c r="CU179" s="30">
        <f t="shared" si="102"/>
        <v>1.4744415445567196</v>
      </c>
      <c r="CV179" s="52"/>
      <c r="CW179" s="113"/>
      <c r="CX179" s="50"/>
      <c r="CY179" s="114"/>
      <c r="CZ179" s="114"/>
      <c r="DA179" s="115">
        <v>2.4506879414139802E-3</v>
      </c>
      <c r="DB179" s="115">
        <v>7.8393419500000006E-2</v>
      </c>
      <c r="DC179" s="167">
        <f t="shared" si="104"/>
        <v>2.1380023500000001E-2</v>
      </c>
      <c r="DD179" s="107">
        <f t="shared" si="105"/>
        <v>213.80023500000001</v>
      </c>
      <c r="DE179" s="50"/>
      <c r="DF179" s="50"/>
      <c r="DG179" s="50"/>
      <c r="DH179" s="44">
        <v>0.55216666666666703</v>
      </c>
      <c r="DI179" s="107">
        <f t="shared" si="103"/>
        <v>2763.7207384397666</v>
      </c>
      <c r="DJ179" s="44"/>
      <c r="DK179" s="53"/>
      <c r="DL179" s="44"/>
      <c r="DM179" s="53"/>
      <c r="DN179" s="55">
        <f t="shared" si="79"/>
        <v>0.68994973368841539</v>
      </c>
      <c r="DO179" s="55">
        <f t="shared" si="97"/>
        <v>2.4161241862794195E-4</v>
      </c>
      <c r="DP179" s="55">
        <f t="shared" si="80"/>
        <v>1.2130247155747351E-2</v>
      </c>
      <c r="DQ179" s="55">
        <f t="shared" si="81"/>
        <v>5.1635351426583161E-2</v>
      </c>
      <c r="DR179" s="55">
        <f t="shared" si="82"/>
        <v>4.9610477800738934E-2</v>
      </c>
      <c r="DS179" s="55">
        <f t="shared" si="83"/>
        <v>0.1012412130271399</v>
      </c>
      <c r="DT179" s="55">
        <f t="shared" si="84"/>
        <v>8.0758387369608126E-4</v>
      </c>
      <c r="DU179" s="55">
        <f t="shared" si="85"/>
        <v>0.9206761786600498</v>
      </c>
      <c r="DV179" s="56">
        <f t="shared" si="86"/>
        <v>5.6704707560627677E-4</v>
      </c>
      <c r="DW179" s="55">
        <f t="shared" si="91"/>
        <v>3.5967079118861419E-3</v>
      </c>
      <c r="DX179" s="55">
        <f t="shared" si="92"/>
        <v>2.8025477707006369E-4</v>
      </c>
      <c r="DY179" s="55">
        <f t="shared" si="93"/>
        <v>1.5132675094843407E-4</v>
      </c>
      <c r="DZ179" s="58">
        <f t="shared" si="74"/>
        <v>3.786662873209265E-3</v>
      </c>
      <c r="EA179" s="56">
        <f t="shared" si="75"/>
        <v>4.7278789394039084E-3</v>
      </c>
      <c r="EB179" s="56">
        <f t="shared" si="87"/>
        <v>0.65389952817096864</v>
      </c>
      <c r="EC179" s="59">
        <f t="shared" si="88"/>
        <v>1.780036924485888E-3</v>
      </c>
      <c r="ED179" s="59">
        <f t="shared" si="89"/>
        <v>4.3102319688705032E-3</v>
      </c>
      <c r="EE179" s="60">
        <f t="shared" si="90"/>
        <v>1.5471141350279993</v>
      </c>
      <c r="EF179" s="60">
        <f t="shared" si="94"/>
        <v>0.49002255422838298</v>
      </c>
    </row>
    <row r="180" spans="1:136" ht="14" customHeight="1" x14ac:dyDescent="0.2">
      <c r="A180" s="157">
        <v>9</v>
      </c>
      <c r="B180" s="42" t="s">
        <v>397</v>
      </c>
      <c r="C180" s="42" t="s">
        <v>398</v>
      </c>
      <c r="D180" s="158">
        <v>4</v>
      </c>
      <c r="E180" s="158">
        <v>1</v>
      </c>
      <c r="F180" s="158">
        <v>44</v>
      </c>
      <c r="G180" s="158">
        <v>55</v>
      </c>
      <c r="H180" s="161">
        <v>25.24</v>
      </c>
      <c r="I180" s="42" t="s">
        <v>415</v>
      </c>
      <c r="J180" s="78"/>
      <c r="K180" s="43"/>
      <c r="L180" s="42" t="s">
        <v>411</v>
      </c>
      <c r="M180" s="43"/>
      <c r="N180" s="42" t="s">
        <v>400</v>
      </c>
      <c r="O180" s="43"/>
      <c r="P180" s="42" t="s">
        <v>401</v>
      </c>
      <c r="Q180" s="44">
        <v>41.641109999999998</v>
      </c>
      <c r="R180" s="44">
        <v>6.9300000000000004E-3</v>
      </c>
      <c r="S180" s="44">
        <v>0.38238</v>
      </c>
      <c r="T180" s="44">
        <v>5.03</v>
      </c>
      <c r="U180" s="44">
        <v>0.77560980000000002</v>
      </c>
      <c r="V180" s="44">
        <v>6.3656499999999996</v>
      </c>
      <c r="W180" s="44">
        <f t="shared" ref="W180:W211" si="106">0.8998*V180</f>
        <v>5.72781187</v>
      </c>
      <c r="X180" s="44">
        <v>5.5820000000000002E-2</v>
      </c>
      <c r="Y180" s="44">
        <v>36.556440000000002</v>
      </c>
      <c r="Z180" s="44">
        <v>2.8060000000000002E-2</v>
      </c>
      <c r="AA180" s="44">
        <v>0.11434999999999999</v>
      </c>
      <c r="AB180" s="44">
        <v>1.5259999999999999E-2</v>
      </c>
      <c r="AC180" s="44">
        <v>7.2899999999999996E-3</v>
      </c>
      <c r="AD180" s="46">
        <f t="shared" si="95"/>
        <v>0.28271132500000001</v>
      </c>
      <c r="AE180" s="46">
        <f t="shared" si="96"/>
        <v>0.29772216499999998</v>
      </c>
      <c r="AF180" s="44">
        <v>12.7</v>
      </c>
      <c r="AG180" s="44">
        <f t="shared" si="100"/>
        <v>85.056783289999984</v>
      </c>
      <c r="AH180" s="47"/>
      <c r="AI180" s="48">
        <f t="shared" si="78"/>
        <v>0.87789302446548623</v>
      </c>
      <c r="AJ180" s="49"/>
      <c r="AK180" s="44"/>
      <c r="AL180" s="50">
        <v>2221.6999999999998</v>
      </c>
      <c r="AM180" s="50">
        <v>2037.1</v>
      </c>
      <c r="AN180" s="45" t="s">
        <v>403</v>
      </c>
      <c r="AO180" s="45" t="s">
        <v>403</v>
      </c>
      <c r="AP180" s="45" t="s">
        <v>403</v>
      </c>
      <c r="AQ180" s="45" t="s">
        <v>403</v>
      </c>
      <c r="AR180" s="45" t="s">
        <v>403</v>
      </c>
      <c r="AS180" s="50"/>
      <c r="AT180" s="50"/>
      <c r="AU180" s="45" t="s">
        <v>403</v>
      </c>
      <c r="AV180" s="45" t="s">
        <v>403</v>
      </c>
      <c r="AW180" s="45" t="s">
        <v>403</v>
      </c>
      <c r="AX180" s="50"/>
      <c r="AY180" s="50"/>
      <c r="AZ180" s="50"/>
      <c r="BA180" s="50">
        <v>11.2</v>
      </c>
      <c r="BB180" s="50"/>
      <c r="BC180" s="50"/>
      <c r="BD180" s="50"/>
      <c r="BE180" s="50"/>
      <c r="BF180" s="51"/>
      <c r="BG180" s="118" t="s">
        <v>403</v>
      </c>
      <c r="BH180" s="118" t="s">
        <v>403</v>
      </c>
      <c r="BI180" s="118" t="s">
        <v>403</v>
      </c>
      <c r="BJ180" s="26">
        <v>0.57926999999999995</v>
      </c>
      <c r="BK180" s="26">
        <v>0.18154899999999999</v>
      </c>
      <c r="BL180" s="26">
        <v>3.1215000000000001E-3</v>
      </c>
      <c r="BM180" s="26">
        <v>18.474</v>
      </c>
      <c r="BN180" s="26">
        <v>88.158000000000001</v>
      </c>
      <c r="BO180" s="26">
        <v>1927</v>
      </c>
      <c r="BP180" s="118" t="s">
        <v>403</v>
      </c>
      <c r="BQ180" s="118" t="s">
        <v>403</v>
      </c>
      <c r="BR180" s="118" t="s">
        <v>403</v>
      </c>
      <c r="BS180" s="159">
        <v>50.35</v>
      </c>
      <c r="BT180" s="26">
        <v>1.09198533333333</v>
      </c>
      <c r="BU180" s="118" t="s">
        <v>403</v>
      </c>
      <c r="BV180" s="26">
        <v>3.9876999999999998</v>
      </c>
      <c r="BW180" s="26">
        <v>0.10986389713658</v>
      </c>
      <c r="BX180" s="26">
        <v>1.36553503333333</v>
      </c>
      <c r="BY180" s="26">
        <v>0.83319482</v>
      </c>
      <c r="BZ180" s="26">
        <v>0.12728373333333301</v>
      </c>
      <c r="CA180" s="26">
        <v>3.2869312886125698E-2</v>
      </c>
      <c r="CB180" s="26">
        <v>3.76527634741314E-3</v>
      </c>
      <c r="CC180" s="26">
        <v>2.0395192456914299E-3</v>
      </c>
      <c r="CD180" s="26">
        <v>4.4907200000000001E-3</v>
      </c>
      <c r="CE180" s="26">
        <v>4.4536799999999998E-3</v>
      </c>
      <c r="CF180" s="26">
        <v>0.30844983999999998</v>
      </c>
      <c r="CG180" s="26">
        <v>0.64414490666666702</v>
      </c>
      <c r="CH180" s="26">
        <v>9.2063729999999996E-2</v>
      </c>
      <c r="CI180" s="26">
        <v>0.44693353333333302</v>
      </c>
      <c r="CJ180" s="26">
        <v>0.13502395</v>
      </c>
      <c r="CK180" s="26">
        <v>8.0764607890734905E-2</v>
      </c>
      <c r="CL180" s="26">
        <v>0.16327924741196601</v>
      </c>
      <c r="CM180" s="26">
        <v>2.5105737076035198E-2</v>
      </c>
      <c r="CN180" s="26">
        <v>0.167258913180832</v>
      </c>
      <c r="CO180" s="26">
        <v>3.2579435790483301E-2</v>
      </c>
      <c r="CP180" s="26">
        <v>8.5753750750699895E-2</v>
      </c>
      <c r="CQ180" s="26">
        <v>1.27689355613528E-2</v>
      </c>
      <c r="CR180" s="26">
        <v>8.1364045663712498E-2</v>
      </c>
      <c r="CS180" s="28">
        <v>1.33174026571745E-2</v>
      </c>
      <c r="CT180" s="29">
        <f t="shared" si="101"/>
        <v>1.6629294497411184</v>
      </c>
      <c r="CU180" s="30">
        <f t="shared" si="102"/>
        <v>2.8466121593958755</v>
      </c>
      <c r="CV180" s="52"/>
      <c r="CW180" s="113"/>
      <c r="CX180" s="50"/>
      <c r="CY180" s="114"/>
      <c r="CZ180" s="114"/>
      <c r="DA180" s="160" t="s">
        <v>412</v>
      </c>
      <c r="DB180" s="115">
        <v>4.6155446333333301E-2</v>
      </c>
      <c r="DC180" s="167">
        <f t="shared" si="104"/>
        <v>1.258784899999999E-2</v>
      </c>
      <c r="DD180" s="107">
        <f t="shared" si="105"/>
        <v>125.8784899999999</v>
      </c>
      <c r="DE180" s="50"/>
      <c r="DF180" s="50"/>
      <c r="DG180" s="50"/>
      <c r="DH180" s="44">
        <v>1.2989999999999999</v>
      </c>
      <c r="DI180" s="107">
        <f t="shared" si="103"/>
        <v>6501.7927664954796</v>
      </c>
      <c r="DJ180" s="44"/>
      <c r="DK180" s="53"/>
      <c r="DL180" s="44"/>
      <c r="DM180" s="53"/>
      <c r="DN180" s="55">
        <f t="shared" si="79"/>
        <v>0.69309437416777631</v>
      </c>
      <c r="DO180" s="55">
        <f t="shared" si="97"/>
        <v>8.6755132699048586E-5</v>
      </c>
      <c r="DP180" s="55">
        <f t="shared" si="80"/>
        <v>7.5005884660651239E-3</v>
      </c>
      <c r="DQ180" s="55">
        <f t="shared" si="81"/>
        <v>7.0006958942240793E-2</v>
      </c>
      <c r="DR180" s="55">
        <f t="shared" si="82"/>
        <v>9.7139432650760853E-3</v>
      </c>
      <c r="DS180" s="55">
        <f t="shared" si="83"/>
        <v>7.9719023938761319E-2</v>
      </c>
      <c r="DT180" s="55">
        <f t="shared" si="84"/>
        <v>7.8686213701719765E-4</v>
      </c>
      <c r="DU180" s="55">
        <f t="shared" si="85"/>
        <v>0.90710769230769239</v>
      </c>
      <c r="DV180" s="56">
        <f t="shared" si="86"/>
        <v>5.003566333808845E-4</v>
      </c>
      <c r="DW180" s="55">
        <f t="shared" si="91"/>
        <v>3.6899654559858271E-3</v>
      </c>
      <c r="DX180" s="55">
        <f t="shared" si="92"/>
        <v>3.2399150743099786E-4</v>
      </c>
      <c r="DY180" s="55">
        <f t="shared" si="93"/>
        <v>1.0271620245941194E-4</v>
      </c>
      <c r="DZ180" s="58">
        <f t="shared" si="74"/>
        <v>3.7851295354130407E-3</v>
      </c>
      <c r="EA180" s="56">
        <f t="shared" si="75"/>
        <v>3.9176546483321263E-3</v>
      </c>
      <c r="EB180" s="56">
        <f t="shared" si="87"/>
        <v>0.70496808215376072</v>
      </c>
      <c r="EC180" s="59">
        <f t="shared" si="88"/>
        <v>1.0480267255016228E-3</v>
      </c>
      <c r="ED180" s="59">
        <f t="shared" si="89"/>
        <v>1.0140038625226886E-2</v>
      </c>
      <c r="EE180" s="60">
        <f t="shared" si="90"/>
        <v>1.5382048060849443</v>
      </c>
      <c r="EF180" s="60">
        <f t="shared" si="94"/>
        <v>0.12185226041575919</v>
      </c>
    </row>
    <row r="181" spans="1:136" ht="14" customHeight="1" x14ac:dyDescent="0.2">
      <c r="A181" s="157">
        <v>10</v>
      </c>
      <c r="B181" s="42" t="s">
        <v>397</v>
      </c>
      <c r="C181" s="42" t="s">
        <v>398</v>
      </c>
      <c r="D181" s="158">
        <v>4</v>
      </c>
      <c r="E181" s="158">
        <v>1</v>
      </c>
      <c r="F181" s="158">
        <v>26</v>
      </c>
      <c r="G181" s="158">
        <v>32</v>
      </c>
      <c r="H181" s="158">
        <v>25.06</v>
      </c>
      <c r="I181" s="158">
        <v>5</v>
      </c>
      <c r="J181" s="78"/>
      <c r="K181" s="43"/>
      <c r="L181" s="42" t="s">
        <v>411</v>
      </c>
      <c r="M181" s="43"/>
      <c r="N181" s="42" t="s">
        <v>400</v>
      </c>
      <c r="O181" s="43"/>
      <c r="P181" s="42" t="s">
        <v>401</v>
      </c>
      <c r="Q181" s="44">
        <v>41.79</v>
      </c>
      <c r="R181" s="45" t="s">
        <v>204</v>
      </c>
      <c r="S181" s="44">
        <v>0.52</v>
      </c>
      <c r="T181" s="44">
        <v>2.2173614970962601</v>
      </c>
      <c r="U181" s="44">
        <v>3.97575747381704</v>
      </c>
      <c r="V181" s="44">
        <v>6.44</v>
      </c>
      <c r="W181" s="44">
        <f t="shared" si="106"/>
        <v>5.7947120000000005</v>
      </c>
      <c r="X181" s="44">
        <v>0.06</v>
      </c>
      <c r="Y181" s="44">
        <v>37.78</v>
      </c>
      <c r="Z181" s="45" t="s">
        <v>211</v>
      </c>
      <c r="AA181" s="105">
        <v>0.14000000000000001</v>
      </c>
      <c r="AB181" s="45" t="s">
        <v>204</v>
      </c>
      <c r="AC181" s="45" t="s">
        <v>204</v>
      </c>
      <c r="AD181" s="46">
        <f t="shared" si="95"/>
        <v>0.26557075000000002</v>
      </c>
      <c r="AE181" s="46">
        <f t="shared" si="96"/>
        <v>0.27110825</v>
      </c>
      <c r="AF181" s="44">
        <v>11.55</v>
      </c>
      <c r="AG181" s="44" t="e">
        <f t="shared" si="100"/>
        <v>#VALUE!</v>
      </c>
      <c r="AH181" s="47"/>
      <c r="AI181" s="48">
        <f t="shared" si="78"/>
        <v>0.90404402967217046</v>
      </c>
      <c r="AJ181" s="49"/>
      <c r="AK181" s="44"/>
      <c r="AL181" s="50">
        <v>2087</v>
      </c>
      <c r="AM181" s="50">
        <v>1855</v>
      </c>
      <c r="AN181" s="50">
        <v>3</v>
      </c>
      <c r="AO181" s="50">
        <v>27</v>
      </c>
      <c r="AP181" s="50">
        <v>36</v>
      </c>
      <c r="AQ181" s="50">
        <v>25</v>
      </c>
      <c r="AR181" s="50">
        <v>101</v>
      </c>
      <c r="AS181" s="50"/>
      <c r="AT181" s="50"/>
      <c r="AU181" s="50">
        <v>6</v>
      </c>
      <c r="AV181" s="45" t="s">
        <v>264</v>
      </c>
      <c r="AW181" s="50">
        <v>5</v>
      </c>
      <c r="AX181" s="50"/>
      <c r="AY181" s="50"/>
      <c r="AZ181" s="50"/>
      <c r="BA181" s="45" t="s">
        <v>409</v>
      </c>
      <c r="BB181" s="50"/>
      <c r="BC181" s="50"/>
      <c r="BD181" s="50"/>
      <c r="BE181" s="50"/>
      <c r="BF181" s="51"/>
      <c r="BG181" s="118" t="s">
        <v>402</v>
      </c>
      <c r="BH181" s="118" t="s">
        <v>402</v>
      </c>
      <c r="BI181" s="26">
        <v>488.44166418302899</v>
      </c>
      <c r="BJ181" s="118" t="s">
        <v>403</v>
      </c>
      <c r="BK181" s="26">
        <v>0.79077350537137603</v>
      </c>
      <c r="BL181" s="118" t="s">
        <v>404</v>
      </c>
      <c r="BM181" s="118" t="s">
        <v>403</v>
      </c>
      <c r="BN181" s="26">
        <v>92.963335759820495</v>
      </c>
      <c r="BO181" s="26">
        <v>1949.9984308268499</v>
      </c>
      <c r="BP181" s="26">
        <v>0.362893968893236</v>
      </c>
      <c r="BQ181" s="159">
        <v>24.655605198774101</v>
      </c>
      <c r="BR181" s="159">
        <v>1671.43337704382</v>
      </c>
      <c r="BS181" s="159">
        <v>40.525132218342598</v>
      </c>
      <c r="BT181" s="26">
        <v>0.48278291614570501</v>
      </c>
      <c r="BU181" s="26">
        <v>36.607178790276798</v>
      </c>
      <c r="BV181" s="26">
        <v>7.01762181927971</v>
      </c>
      <c r="BW181" s="26">
        <v>0.10767468387069</v>
      </c>
      <c r="BX181" s="26">
        <v>1.5549237801389599</v>
      </c>
      <c r="BY181" s="26">
        <v>0.169713370549574</v>
      </c>
      <c r="BZ181" s="26">
        <v>0.10881411566192301</v>
      </c>
      <c r="CA181" s="26">
        <v>4.1767460826029001E-2</v>
      </c>
      <c r="CB181" s="118" t="s">
        <v>406</v>
      </c>
      <c r="CC181" s="26">
        <v>2.2252347609258101E-2</v>
      </c>
      <c r="CD181" s="118" t="s">
        <v>405</v>
      </c>
      <c r="CE181" s="118" t="s">
        <v>405</v>
      </c>
      <c r="CF181" s="26">
        <v>0.17670748608303199</v>
      </c>
      <c r="CG181" s="26">
        <v>0.34451786534276002</v>
      </c>
      <c r="CH181" s="26">
        <v>3.8522412704655298E-2</v>
      </c>
      <c r="CI181" s="26">
        <v>0.19466803429803001</v>
      </c>
      <c r="CJ181" s="26">
        <v>3.0093561421174898E-2</v>
      </c>
      <c r="CK181" s="26">
        <v>0.17351170242195099</v>
      </c>
      <c r="CL181" s="26">
        <v>2.8315444477151602E-2</v>
      </c>
      <c r="CM181" s="26">
        <v>3.3993531438928398E-3</v>
      </c>
      <c r="CN181" s="26">
        <v>2.0473353795466599E-2</v>
      </c>
      <c r="CO181" s="26">
        <v>3.2211860664836198E-3</v>
      </c>
      <c r="CP181" s="26">
        <v>1.0505776737984999E-2</v>
      </c>
      <c r="CQ181" s="26">
        <v>2.0557494076294601E-3</v>
      </c>
      <c r="CR181" s="26">
        <v>1.8460695009901398E-2</v>
      </c>
      <c r="CS181" s="28">
        <v>3.8065543255709098E-3</v>
      </c>
      <c r="CT181" s="29">
        <f t="shared" si="101"/>
        <v>18.172049893774087</v>
      </c>
      <c r="CU181" s="30">
        <f t="shared" si="102"/>
        <v>5.7054013173701437</v>
      </c>
      <c r="CV181" s="52"/>
      <c r="CW181" s="113"/>
      <c r="CX181" s="50"/>
      <c r="CY181" s="114"/>
      <c r="CZ181" s="114"/>
      <c r="DA181" s="160" t="s">
        <v>214</v>
      </c>
      <c r="DB181" s="160" t="s">
        <v>407</v>
      </c>
      <c r="DC181" s="167" t="str">
        <f t="shared" si="104"/>
        <v/>
      </c>
      <c r="DD181" s="107" t="str">
        <f t="shared" si="105"/>
        <v/>
      </c>
      <c r="DE181" s="50"/>
      <c r="DF181" s="50"/>
      <c r="DG181" s="50"/>
      <c r="DH181" s="44">
        <v>0.97689999999999999</v>
      </c>
      <c r="DI181" s="107">
        <f t="shared" si="103"/>
        <v>4889.6084323244304</v>
      </c>
      <c r="DJ181" s="44"/>
      <c r="DK181" s="53"/>
      <c r="DL181" s="44"/>
      <c r="DM181" s="53"/>
      <c r="DN181" s="55">
        <f t="shared" si="79"/>
        <v>0.69557256990679095</v>
      </c>
      <c r="DO181" s="55">
        <f t="shared" si="97"/>
        <v>0</v>
      </c>
      <c r="DP181" s="55">
        <f t="shared" si="80"/>
        <v>1.0200078462142017E-2</v>
      </c>
      <c r="DQ181" s="55">
        <f t="shared" si="81"/>
        <v>3.0860981170442035E-2</v>
      </c>
      <c r="DR181" s="55">
        <f t="shared" si="82"/>
        <v>4.9793443218949719E-2</v>
      </c>
      <c r="DS181" s="55">
        <f t="shared" si="83"/>
        <v>8.0650132219902582E-2</v>
      </c>
      <c r="DT181" s="55">
        <f t="shared" si="84"/>
        <v>8.4578517056667607E-4</v>
      </c>
      <c r="DU181" s="55">
        <f t="shared" si="85"/>
        <v>0.93746898263027301</v>
      </c>
      <c r="DV181" s="56" t="e">
        <f t="shared" si="86"/>
        <v>#VALUE!</v>
      </c>
      <c r="DW181" s="55">
        <f t="shared" si="91"/>
        <v>4.5176664961785384E-3</v>
      </c>
      <c r="DX181" s="55">
        <f t="shared" si="92"/>
        <v>0</v>
      </c>
      <c r="DY181" s="55">
        <f t="shared" si="93"/>
        <v>0</v>
      </c>
      <c r="DZ181" s="58">
        <f t="shared" si="74"/>
        <v>3.5556399785781232E-3</v>
      </c>
      <c r="EA181" s="56">
        <f t="shared" si="75"/>
        <v>3.5674485163497594E-3</v>
      </c>
      <c r="EB181" s="56">
        <f t="shared" si="87"/>
        <v>0.64113238967527064</v>
      </c>
      <c r="EC181" s="59" t="e">
        <f t="shared" si="88"/>
        <v>#VALUE!</v>
      </c>
      <c r="ED181" s="59">
        <f t="shared" si="89"/>
        <v>7.6257149599570024E-3</v>
      </c>
      <c r="EE181" s="60" t="e">
        <f t="shared" si="90"/>
        <v>#VALUE!</v>
      </c>
      <c r="EF181" s="60">
        <f t="shared" si="94"/>
        <v>0.61740063963170855</v>
      </c>
    </row>
    <row r="182" spans="1:136" ht="14" customHeight="1" x14ac:dyDescent="0.2">
      <c r="A182" s="157">
        <v>11</v>
      </c>
      <c r="B182" s="42" t="s">
        <v>397</v>
      </c>
      <c r="C182" s="42" t="s">
        <v>398</v>
      </c>
      <c r="D182" s="158">
        <v>17</v>
      </c>
      <c r="E182" s="158">
        <v>2</v>
      </c>
      <c r="F182" s="158">
        <v>131</v>
      </c>
      <c r="G182" s="158">
        <v>138</v>
      </c>
      <c r="H182" s="158">
        <v>90.21</v>
      </c>
      <c r="I182" s="158">
        <v>20</v>
      </c>
      <c r="J182" s="78"/>
      <c r="K182" s="43"/>
      <c r="L182" s="42" t="s">
        <v>399</v>
      </c>
      <c r="M182" s="43"/>
      <c r="N182" s="42" t="s">
        <v>400</v>
      </c>
      <c r="O182" s="43"/>
      <c r="P182" s="42" t="s">
        <v>401</v>
      </c>
      <c r="Q182" s="44">
        <v>41.83</v>
      </c>
      <c r="R182" s="45" t="s">
        <v>204</v>
      </c>
      <c r="S182" s="44">
        <v>0.57999999999999996</v>
      </c>
      <c r="T182" s="44">
        <v>2.8501805547889898</v>
      </c>
      <c r="U182" s="44">
        <v>3.0124803422408002</v>
      </c>
      <c r="V182" s="44">
        <v>6.18</v>
      </c>
      <c r="W182" s="44">
        <f t="shared" si="106"/>
        <v>5.5607639999999998</v>
      </c>
      <c r="X182" s="44">
        <v>0.11</v>
      </c>
      <c r="Y182" s="44">
        <v>38.340000000000003</v>
      </c>
      <c r="Z182" s="44">
        <v>0.03</v>
      </c>
      <c r="AA182" s="105">
        <v>0.13</v>
      </c>
      <c r="AB182" s="45" t="s">
        <v>204</v>
      </c>
      <c r="AC182" s="45" t="s">
        <v>204</v>
      </c>
      <c r="AD182" s="46">
        <f t="shared" si="95"/>
        <v>0.27447824999999998</v>
      </c>
      <c r="AE182" s="46">
        <f t="shared" si="96"/>
        <v>0.32284535000000003</v>
      </c>
      <c r="AF182" s="44">
        <v>12.38</v>
      </c>
      <c r="AG182" s="44" t="e">
        <f t="shared" si="100"/>
        <v>#VALUE!</v>
      </c>
      <c r="AH182" s="47"/>
      <c r="AI182" s="48">
        <f t="shared" si="78"/>
        <v>0.91656705713602693</v>
      </c>
      <c r="AJ182" s="49"/>
      <c r="AK182" s="44"/>
      <c r="AL182" s="50">
        <v>2157</v>
      </c>
      <c r="AM182" s="50">
        <v>2209</v>
      </c>
      <c r="AN182" s="50">
        <v>8</v>
      </c>
      <c r="AO182" s="50">
        <v>24</v>
      </c>
      <c r="AP182" s="50">
        <v>55</v>
      </c>
      <c r="AQ182" s="50">
        <v>30</v>
      </c>
      <c r="AR182" s="50">
        <v>87</v>
      </c>
      <c r="AS182" s="50"/>
      <c r="AT182" s="50"/>
      <c r="AU182" s="50">
        <v>7</v>
      </c>
      <c r="AV182" s="45" t="s">
        <v>264</v>
      </c>
      <c r="AW182" s="50">
        <v>5</v>
      </c>
      <c r="AX182" s="50"/>
      <c r="AY182" s="50"/>
      <c r="AZ182" s="50"/>
      <c r="BA182" s="45" t="s">
        <v>409</v>
      </c>
      <c r="BB182" s="50"/>
      <c r="BC182" s="50"/>
      <c r="BD182" s="50"/>
      <c r="BE182" s="50"/>
      <c r="BF182" s="51"/>
      <c r="BG182" s="118" t="s">
        <v>402</v>
      </c>
      <c r="BH182" s="118" t="s">
        <v>402</v>
      </c>
      <c r="BI182" s="26">
        <v>817.10591315916599</v>
      </c>
      <c r="BJ182" s="118" t="s">
        <v>403</v>
      </c>
      <c r="BK182" s="26">
        <v>1.67664173361354</v>
      </c>
      <c r="BL182" s="118" t="s">
        <v>404</v>
      </c>
      <c r="BM182" s="118" t="s">
        <v>403</v>
      </c>
      <c r="BN182" s="26">
        <v>85.979401896789099</v>
      </c>
      <c r="BO182" s="26">
        <v>2012.6454069666399</v>
      </c>
      <c r="BP182" s="26">
        <v>0.42040528662639598</v>
      </c>
      <c r="BQ182" s="159">
        <v>24.311415887604799</v>
      </c>
      <c r="BR182" s="159">
        <v>1921.19127778185</v>
      </c>
      <c r="BS182" s="159">
        <v>25.055341789628098</v>
      </c>
      <c r="BT182" s="26">
        <v>0.125346835472467</v>
      </c>
      <c r="BU182" s="26">
        <v>41.802790593585897</v>
      </c>
      <c r="BV182" s="26">
        <v>6.03407815657601</v>
      </c>
      <c r="BW182" s="26">
        <v>0.117198580309433</v>
      </c>
      <c r="BX182" s="26">
        <v>1.4546166719831899</v>
      </c>
      <c r="BY182" s="26">
        <v>0.25807240014299099</v>
      </c>
      <c r="BZ182" s="26">
        <v>0.68275850300858099</v>
      </c>
      <c r="CA182" s="26">
        <v>7.22496887567841E-2</v>
      </c>
      <c r="CB182" s="118" t="s">
        <v>406</v>
      </c>
      <c r="CC182" s="26">
        <v>2.17584426048247E-2</v>
      </c>
      <c r="CD182" s="118" t="s">
        <v>405</v>
      </c>
      <c r="CE182" s="118" t="s">
        <v>405</v>
      </c>
      <c r="CF182" s="26">
        <v>0.46138271777838602</v>
      </c>
      <c r="CG182" s="26">
        <v>0.71516419713146395</v>
      </c>
      <c r="CH182" s="26">
        <v>5.6323376667798797E-2</v>
      </c>
      <c r="CI182" s="26">
        <v>0.219868347698604</v>
      </c>
      <c r="CJ182" s="26">
        <v>4.3352748738613701E-2</v>
      </c>
      <c r="CK182" s="26">
        <v>0.18635066940972</v>
      </c>
      <c r="CL182" s="26">
        <v>3.6775292566290203E-2</v>
      </c>
      <c r="CM182" s="26">
        <v>6.7514188612706697E-3</v>
      </c>
      <c r="CN182" s="26">
        <v>3.47030071919565E-2</v>
      </c>
      <c r="CO182" s="26">
        <v>8.6229635602235993E-3</v>
      </c>
      <c r="CP182" s="26">
        <v>2.65120550339846E-2</v>
      </c>
      <c r="CQ182" s="26">
        <v>3.8411841485006299E-3</v>
      </c>
      <c r="CR182" s="26">
        <v>2.9103297582502598E-2</v>
      </c>
      <c r="CS182" s="28">
        <v>4.7442415510711797E-3</v>
      </c>
      <c r="CT182" s="29">
        <f t="shared" si="101"/>
        <v>14.268167680130258</v>
      </c>
      <c r="CU182" s="30">
        <f t="shared" si="102"/>
        <v>11.952474117492619</v>
      </c>
      <c r="CV182" s="52"/>
      <c r="CW182" s="113"/>
      <c r="CX182" s="50"/>
      <c r="CY182" s="114"/>
      <c r="CZ182" s="114"/>
      <c r="DA182" s="160" t="s">
        <v>214</v>
      </c>
      <c r="DB182" s="160" t="s">
        <v>407</v>
      </c>
      <c r="DC182" s="167" t="str">
        <f t="shared" si="104"/>
        <v/>
      </c>
      <c r="DD182" s="107" t="str">
        <f t="shared" si="105"/>
        <v/>
      </c>
      <c r="DE182" s="50"/>
      <c r="DF182" s="50"/>
      <c r="DG182" s="50"/>
      <c r="DH182" s="44">
        <v>0.2218</v>
      </c>
      <c r="DI182" s="107">
        <f t="shared" si="103"/>
        <v>1110.1598426548865</v>
      </c>
      <c r="DJ182" s="44"/>
      <c r="DK182" s="53"/>
      <c r="DL182" s="44"/>
      <c r="DM182" s="53"/>
      <c r="DN182" s="55">
        <f t="shared" si="79"/>
        <v>0.6962383488681757</v>
      </c>
      <c r="DO182" s="55">
        <f t="shared" si="97"/>
        <v>0</v>
      </c>
      <c r="DP182" s="55">
        <f t="shared" si="80"/>
        <v>1.1377010592389172E-2</v>
      </c>
      <c r="DQ182" s="55">
        <f t="shared" si="81"/>
        <v>3.9668483713138344E-2</v>
      </c>
      <c r="DR182" s="55">
        <f t="shared" si="82"/>
        <v>3.7729104417819528E-2</v>
      </c>
      <c r="DS182" s="55">
        <f t="shared" si="83"/>
        <v>7.7394070981210858E-2</v>
      </c>
      <c r="DT182" s="55">
        <f t="shared" si="84"/>
        <v>1.5506061460389062E-3</v>
      </c>
      <c r="DU182" s="55">
        <f t="shared" si="85"/>
        <v>0.95136476426799021</v>
      </c>
      <c r="DV182" s="56">
        <f t="shared" si="86"/>
        <v>5.3495007132667619E-4</v>
      </c>
      <c r="DW182" s="55">
        <f t="shared" si="91"/>
        <v>4.1949760321657852E-3</v>
      </c>
      <c r="DX182" s="55">
        <f t="shared" si="92"/>
        <v>0</v>
      </c>
      <c r="DY182" s="55">
        <f t="shared" si="93"/>
        <v>0</v>
      </c>
      <c r="DZ182" s="58">
        <f t="shared" ref="DZ182:DZ245" si="107">IF(ISNUMBER(AD182)=FALSE,0,AD182/74.69)</f>
        <v>3.6748995849511311E-3</v>
      </c>
      <c r="EA182" s="56">
        <f t="shared" ref="EA182:EA245" si="108">IF(ISNUMBER(AE182)=FALSE,0,2*AE182/151.99)</f>
        <v>4.2482446213566684E-3</v>
      </c>
      <c r="EB182" s="56">
        <f t="shared" si="87"/>
        <v>0.68720510685539826</v>
      </c>
      <c r="EC182" s="59" t="e">
        <f t="shared" si="88"/>
        <v>#VALUE!</v>
      </c>
      <c r="ED182" s="59">
        <f t="shared" si="89"/>
        <v>1.7313784196114883E-3</v>
      </c>
      <c r="EE182" s="60" t="e">
        <f t="shared" si="90"/>
        <v>#VALUE!</v>
      </c>
      <c r="EF182" s="60">
        <f t="shared" si="94"/>
        <v>0.48749347255526992</v>
      </c>
    </row>
    <row r="183" spans="1:136" ht="14" customHeight="1" x14ac:dyDescent="0.2">
      <c r="A183" s="157">
        <v>12</v>
      </c>
      <c r="B183" s="42" t="s">
        <v>397</v>
      </c>
      <c r="C183" s="42" t="s">
        <v>398</v>
      </c>
      <c r="D183" s="158">
        <v>24</v>
      </c>
      <c r="E183" s="158">
        <v>2</v>
      </c>
      <c r="F183" s="158">
        <v>13</v>
      </c>
      <c r="G183" s="158">
        <v>20</v>
      </c>
      <c r="H183" s="158">
        <v>122.18</v>
      </c>
      <c r="I183" s="42" t="s">
        <v>416</v>
      </c>
      <c r="J183" s="78"/>
      <c r="K183" s="43"/>
      <c r="L183" s="42" t="s">
        <v>411</v>
      </c>
      <c r="M183" s="43"/>
      <c r="N183" s="42" t="s">
        <v>400</v>
      </c>
      <c r="O183" s="43"/>
      <c r="P183" s="42" t="s">
        <v>401</v>
      </c>
      <c r="Q183" s="44">
        <v>41.99</v>
      </c>
      <c r="R183" s="45" t="s">
        <v>204</v>
      </c>
      <c r="S183" s="44">
        <v>0.68</v>
      </c>
      <c r="T183" s="44">
        <v>3.0360576457920798</v>
      </c>
      <c r="U183" s="44">
        <v>2.9459076959254298</v>
      </c>
      <c r="V183" s="44">
        <v>6.32</v>
      </c>
      <c r="W183" s="44">
        <f t="shared" si="106"/>
        <v>5.6867360000000007</v>
      </c>
      <c r="X183" s="44">
        <v>7.0000000000000007E-2</v>
      </c>
      <c r="Y183" s="44">
        <v>38.31</v>
      </c>
      <c r="Z183" s="44">
        <v>0.04</v>
      </c>
      <c r="AA183" s="105">
        <v>0.16</v>
      </c>
      <c r="AB183" s="45" t="s">
        <v>204</v>
      </c>
      <c r="AC183" s="45" t="s">
        <v>204</v>
      </c>
      <c r="AD183" s="46">
        <f t="shared" si="95"/>
        <v>0.27040625000000001</v>
      </c>
      <c r="AE183" s="46">
        <f t="shared" si="96"/>
        <v>0.33263740000000003</v>
      </c>
      <c r="AF183" s="44">
        <v>12.35</v>
      </c>
      <c r="AG183" s="44" t="e">
        <f t="shared" si="100"/>
        <v>#VALUE!</v>
      </c>
      <c r="AH183" s="47"/>
      <c r="AI183" s="48">
        <f t="shared" si="78"/>
        <v>0.91236008573469873</v>
      </c>
      <c r="AJ183" s="49"/>
      <c r="AK183" s="44"/>
      <c r="AL183" s="50">
        <v>2125</v>
      </c>
      <c r="AM183" s="50">
        <v>2276</v>
      </c>
      <c r="AN183" s="50">
        <v>9</v>
      </c>
      <c r="AO183" s="50">
        <v>28</v>
      </c>
      <c r="AP183" s="50">
        <v>34</v>
      </c>
      <c r="AQ183" s="50">
        <v>25</v>
      </c>
      <c r="AR183" s="50">
        <v>94</v>
      </c>
      <c r="AS183" s="50"/>
      <c r="AT183" s="50"/>
      <c r="AU183" s="50">
        <v>3</v>
      </c>
      <c r="AV183" s="45" t="s">
        <v>264</v>
      </c>
      <c r="AW183" s="45" t="s">
        <v>264</v>
      </c>
      <c r="AX183" s="50"/>
      <c r="AY183" s="50"/>
      <c r="AZ183" s="50"/>
      <c r="BA183" s="45" t="s">
        <v>409</v>
      </c>
      <c r="BB183" s="50"/>
      <c r="BC183" s="50"/>
      <c r="BD183" s="50"/>
      <c r="BE183" s="50"/>
      <c r="BF183" s="51"/>
      <c r="BG183" s="118" t="s">
        <v>402</v>
      </c>
      <c r="BH183" s="118" t="s">
        <v>402</v>
      </c>
      <c r="BI183" s="26">
        <v>522.50336702337404</v>
      </c>
      <c r="BJ183" s="118" t="s">
        <v>403</v>
      </c>
      <c r="BK183" s="118" t="s">
        <v>417</v>
      </c>
      <c r="BL183" s="118" t="s">
        <v>404</v>
      </c>
      <c r="BM183" s="118" t="s">
        <v>403</v>
      </c>
      <c r="BN183" s="26">
        <v>88.807550147166396</v>
      </c>
      <c r="BO183" s="26">
        <v>2089.0154613374998</v>
      </c>
      <c r="BP183" s="26">
        <v>0.47215095542471502</v>
      </c>
      <c r="BQ183" s="159">
        <v>27.439991931427201</v>
      </c>
      <c r="BR183" s="159">
        <v>2000.90013326197</v>
      </c>
      <c r="BS183" s="159">
        <v>32.4983607079309</v>
      </c>
      <c r="BT183" s="26">
        <v>0.27933287741833601</v>
      </c>
      <c r="BU183" s="26">
        <v>35.946842441645302</v>
      </c>
      <c r="BV183" s="26">
        <v>6.1168332333784701</v>
      </c>
      <c r="BW183" s="26">
        <v>0.132741230692522</v>
      </c>
      <c r="BX183" s="26">
        <v>1.3049176346078299</v>
      </c>
      <c r="BY183" s="26">
        <v>4.7779472085689702E-2</v>
      </c>
      <c r="BZ183" s="26">
        <v>8.9460617270344794E-2</v>
      </c>
      <c r="CA183" s="26">
        <v>2.4182311999960699E-2</v>
      </c>
      <c r="CB183" s="118" t="s">
        <v>406</v>
      </c>
      <c r="CC183" s="26">
        <v>1.4881960918772899E-2</v>
      </c>
      <c r="CD183" s="118" t="s">
        <v>405</v>
      </c>
      <c r="CE183" s="118" t="s">
        <v>405</v>
      </c>
      <c r="CF183" s="26">
        <v>4.1438570573682797E-2</v>
      </c>
      <c r="CG183" s="26">
        <v>1.6648862967231601E-2</v>
      </c>
      <c r="CH183" s="26">
        <v>9.6034853317306904E-4</v>
      </c>
      <c r="CI183" s="26">
        <v>2.7336552903293801E-3</v>
      </c>
      <c r="CJ183" s="26">
        <v>5.4884765960757601E-4</v>
      </c>
      <c r="CK183" s="26">
        <v>5.5368785239108202E-2</v>
      </c>
      <c r="CL183" s="26">
        <v>2.37943283826512E-3</v>
      </c>
      <c r="CM183" s="26">
        <v>6.5174623133655498E-4</v>
      </c>
      <c r="CN183" s="26">
        <v>6.1072056805044801E-3</v>
      </c>
      <c r="CO183" s="26">
        <v>1.8646706369490999E-3</v>
      </c>
      <c r="CP183" s="26">
        <v>7.0100049554434503E-3</v>
      </c>
      <c r="CQ183" s="26">
        <v>1.67673174551571E-3</v>
      </c>
      <c r="CR183" s="26">
        <v>1.5499127859235099E-2</v>
      </c>
      <c r="CS183" s="28">
        <v>3.36205944057645E-3</v>
      </c>
      <c r="CT183" s="29">
        <f t="shared" si="101"/>
        <v>148.12419277273679</v>
      </c>
      <c r="CU183" s="30">
        <f t="shared" si="102"/>
        <v>1.5148256853664364</v>
      </c>
      <c r="CV183" s="52"/>
      <c r="CW183" s="113"/>
      <c r="CX183" s="50"/>
      <c r="CY183" s="114"/>
      <c r="CZ183" s="114"/>
      <c r="DA183" s="160" t="s">
        <v>214</v>
      </c>
      <c r="DB183" s="160" t="s">
        <v>407</v>
      </c>
      <c r="DC183" s="167" t="str">
        <f t="shared" si="104"/>
        <v/>
      </c>
      <c r="DD183" s="107" t="str">
        <f t="shared" si="105"/>
        <v/>
      </c>
      <c r="DE183" s="50"/>
      <c r="DF183" s="50"/>
      <c r="DG183" s="50"/>
      <c r="DH183" s="44">
        <v>0.2359</v>
      </c>
      <c r="DI183" s="107">
        <f t="shared" si="103"/>
        <v>1180.7335747623431</v>
      </c>
      <c r="DJ183" s="44"/>
      <c r="DK183" s="53"/>
      <c r="DL183" s="44"/>
      <c r="DM183" s="53"/>
      <c r="DN183" s="55">
        <f t="shared" si="79"/>
        <v>0.69890146471371506</v>
      </c>
      <c r="DO183" s="55">
        <f t="shared" si="97"/>
        <v>0</v>
      </c>
      <c r="DP183" s="55">
        <f t="shared" si="80"/>
        <v>1.33385641428011E-2</v>
      </c>
      <c r="DQ183" s="55">
        <f t="shared" si="81"/>
        <v>4.2255499593487546E-2</v>
      </c>
      <c r="DR183" s="55">
        <f t="shared" si="82"/>
        <v>3.6895330902691835E-2</v>
      </c>
      <c r="DS183" s="55">
        <f t="shared" si="83"/>
        <v>7.9147334725121796E-2</v>
      </c>
      <c r="DT183" s="55">
        <f t="shared" si="84"/>
        <v>9.8674936566112213E-4</v>
      </c>
      <c r="DU183" s="55">
        <f t="shared" si="85"/>
        <v>0.95062034739454104</v>
      </c>
      <c r="DV183" s="56">
        <f t="shared" si="86"/>
        <v>7.1326676176890159E-4</v>
      </c>
      <c r="DW183" s="55">
        <f t="shared" si="91"/>
        <v>5.1630474242040439E-3</v>
      </c>
      <c r="DX183" s="55">
        <f t="shared" si="92"/>
        <v>0</v>
      </c>
      <c r="DY183" s="55">
        <f t="shared" si="93"/>
        <v>0</v>
      </c>
      <c r="DZ183" s="58">
        <f t="shared" si="107"/>
        <v>3.6203809077520422E-3</v>
      </c>
      <c r="EA183" s="56">
        <f t="shared" si="108"/>
        <v>4.3770958615698399E-3</v>
      </c>
      <c r="EB183" s="56">
        <f t="shared" si="87"/>
        <v>0.68553982792117674</v>
      </c>
      <c r="EC183" s="59" t="e">
        <f t="shared" si="88"/>
        <v>#VALUE!</v>
      </c>
      <c r="ED183" s="59">
        <f t="shared" si="89"/>
        <v>1.841443503996168E-3</v>
      </c>
      <c r="EE183" s="60" t="e">
        <f t="shared" si="90"/>
        <v>#VALUE!</v>
      </c>
      <c r="EF183" s="60">
        <f t="shared" si="94"/>
        <v>0.46616011809910074</v>
      </c>
    </row>
    <row r="184" spans="1:136" ht="14" customHeight="1" x14ac:dyDescent="0.2">
      <c r="A184" s="157">
        <v>13</v>
      </c>
      <c r="B184" s="42" t="s">
        <v>397</v>
      </c>
      <c r="C184" s="42" t="s">
        <v>398</v>
      </c>
      <c r="D184" s="158">
        <v>13</v>
      </c>
      <c r="E184" s="158">
        <v>1</v>
      </c>
      <c r="F184" s="158">
        <v>46</v>
      </c>
      <c r="G184" s="158">
        <v>55</v>
      </c>
      <c r="H184" s="161">
        <v>68.66</v>
      </c>
      <c r="I184" s="42" t="s">
        <v>418</v>
      </c>
      <c r="J184" s="78"/>
      <c r="K184" s="43"/>
      <c r="L184" s="42" t="s">
        <v>411</v>
      </c>
      <c r="M184" s="43"/>
      <c r="N184" s="42" t="s">
        <v>400</v>
      </c>
      <c r="O184" s="43"/>
      <c r="P184" s="42" t="s">
        <v>401</v>
      </c>
      <c r="Q184" s="44">
        <v>42.562519999999999</v>
      </c>
      <c r="R184" s="44">
        <v>1.008E-2</v>
      </c>
      <c r="S184" s="44">
        <v>0.45195000000000002</v>
      </c>
      <c r="T184" s="44">
        <v>3.93</v>
      </c>
      <c r="U184" s="44">
        <v>2.1380238</v>
      </c>
      <c r="V184" s="44">
        <v>6.5055899999999998</v>
      </c>
      <c r="W184" s="44">
        <f t="shared" si="106"/>
        <v>5.8537298819999997</v>
      </c>
      <c r="X184" s="44">
        <v>5.7759999999999999E-2</v>
      </c>
      <c r="Y184" s="44">
        <v>37.774470000000001</v>
      </c>
      <c r="Z184" s="44">
        <v>3.6720000000000003E-2</v>
      </c>
      <c r="AA184" s="44">
        <v>0.10901</v>
      </c>
      <c r="AB184" s="44">
        <v>1.3820000000000001E-2</v>
      </c>
      <c r="AC184" s="44">
        <v>1.159E-2</v>
      </c>
      <c r="AD184" s="46">
        <f t="shared" si="95"/>
        <v>0.27092797499999999</v>
      </c>
      <c r="AE184" s="46">
        <f t="shared" si="96"/>
        <v>0.29913982</v>
      </c>
      <c r="AF184" s="44">
        <v>12.27</v>
      </c>
      <c r="AG184" s="44">
        <f t="shared" si="100"/>
        <v>87.531591595000009</v>
      </c>
      <c r="AH184" s="47"/>
      <c r="AI184" s="48">
        <f t="shared" si="78"/>
        <v>0.88750548604734869</v>
      </c>
      <c r="AJ184" s="49"/>
      <c r="AK184" s="44"/>
      <c r="AL184" s="50">
        <v>2129.1</v>
      </c>
      <c r="AM184" s="50">
        <v>2046.8</v>
      </c>
      <c r="AN184" s="45" t="s">
        <v>403</v>
      </c>
      <c r="AO184" s="45" t="s">
        <v>403</v>
      </c>
      <c r="AP184" s="45" t="s">
        <v>403</v>
      </c>
      <c r="AQ184" s="45" t="s">
        <v>403</v>
      </c>
      <c r="AR184" s="45" t="s">
        <v>403</v>
      </c>
      <c r="AS184" s="50"/>
      <c r="AT184" s="50"/>
      <c r="AU184" s="45" t="s">
        <v>403</v>
      </c>
      <c r="AV184" s="45" t="s">
        <v>403</v>
      </c>
      <c r="AW184" s="45" t="s">
        <v>403</v>
      </c>
      <c r="AX184" s="50"/>
      <c r="AY184" s="50"/>
      <c r="AZ184" s="50"/>
      <c r="BA184" s="50">
        <v>5.3</v>
      </c>
      <c r="BB184" s="50"/>
      <c r="BC184" s="50"/>
      <c r="BD184" s="50"/>
      <c r="BE184" s="50"/>
      <c r="BF184" s="51"/>
      <c r="BG184" s="118" t="s">
        <v>403</v>
      </c>
      <c r="BH184" s="118" t="s">
        <v>403</v>
      </c>
      <c r="BI184" s="118" t="s">
        <v>403</v>
      </c>
      <c r="BJ184" s="118" t="s">
        <v>412</v>
      </c>
      <c r="BK184" s="26">
        <v>7.7998999999999999E-2</v>
      </c>
      <c r="BL184" s="26">
        <v>2.7060999999999999E-3</v>
      </c>
      <c r="BM184" s="26">
        <v>20.504000000000001</v>
      </c>
      <c r="BN184" s="26">
        <v>91.491</v>
      </c>
      <c r="BO184" s="26">
        <v>1958.8</v>
      </c>
      <c r="BP184" s="118" t="s">
        <v>403</v>
      </c>
      <c r="BQ184" s="118" t="s">
        <v>403</v>
      </c>
      <c r="BR184" s="118" t="s">
        <v>403</v>
      </c>
      <c r="BS184" s="159">
        <v>13.246</v>
      </c>
      <c r="BT184" s="26">
        <v>0.57546533333333305</v>
      </c>
      <c r="BU184" s="118" t="s">
        <v>403</v>
      </c>
      <c r="BV184" s="26">
        <v>4.7320000000000002</v>
      </c>
      <c r="BW184" s="26">
        <v>9.4677690843746304E-2</v>
      </c>
      <c r="BX184" s="26">
        <v>1.19043503333333</v>
      </c>
      <c r="BY184" s="26">
        <v>0.14830482</v>
      </c>
      <c r="BZ184" s="26">
        <v>0.22075373333333301</v>
      </c>
      <c r="CA184" s="26">
        <v>5.0105541339249403E-2</v>
      </c>
      <c r="CB184" s="26">
        <v>5.8336187108381102E-3</v>
      </c>
      <c r="CC184" s="26">
        <v>2.6012421139958602E-3</v>
      </c>
      <c r="CD184" s="26">
        <v>1.035282E-2</v>
      </c>
      <c r="CE184" s="26">
        <v>3.6985799999999999E-3</v>
      </c>
      <c r="CF184" s="26">
        <v>0.15649984</v>
      </c>
      <c r="CG184" s="26">
        <v>0.29561490666666701</v>
      </c>
      <c r="CH184" s="26">
        <v>3.3705730000000003E-2</v>
      </c>
      <c r="CI184" s="26">
        <v>0.13640353333333299</v>
      </c>
      <c r="CJ184" s="26">
        <v>3.2708950000000001E-2</v>
      </c>
      <c r="CK184" s="26">
        <v>0.40076540072213401</v>
      </c>
      <c r="CL184" s="26">
        <v>3.2281028503730803E-2</v>
      </c>
      <c r="CM184" s="26">
        <v>4.3243750599355497E-3</v>
      </c>
      <c r="CN184" s="26">
        <v>2.8632574684575501E-2</v>
      </c>
      <c r="CO184" s="26">
        <v>5.5720353034325E-3</v>
      </c>
      <c r="CP184" s="26">
        <v>1.47530322654935E-2</v>
      </c>
      <c r="CQ184" s="26">
        <v>2.5539159623276099E-3</v>
      </c>
      <c r="CR184" s="26">
        <v>2.0943544979334799E-2</v>
      </c>
      <c r="CS184" s="28">
        <v>4.4182572964344604E-3</v>
      </c>
      <c r="CT184" s="29">
        <f t="shared" si="101"/>
        <v>37.70568824176717</v>
      </c>
      <c r="CU184" s="30">
        <f t="shared" si="102"/>
        <v>4.3533759769300184</v>
      </c>
      <c r="CV184" s="52"/>
      <c r="CW184" s="113"/>
      <c r="CX184" s="50"/>
      <c r="CY184" s="114"/>
      <c r="CZ184" s="114"/>
      <c r="DA184" s="115">
        <v>3.9431793889638401E-3</v>
      </c>
      <c r="DB184" s="115">
        <v>5.9523304499999999E-2</v>
      </c>
      <c r="DC184" s="167">
        <f t="shared" si="104"/>
        <v>1.62336285E-2</v>
      </c>
      <c r="DD184" s="107">
        <f t="shared" si="105"/>
        <v>162.336285</v>
      </c>
      <c r="DE184" s="50"/>
      <c r="DF184" s="50"/>
      <c r="DG184" s="50"/>
      <c r="DH184" s="44">
        <v>0.85346666666666704</v>
      </c>
      <c r="DI184" s="107">
        <f t="shared" si="103"/>
        <v>4271.7963046792493</v>
      </c>
      <c r="DJ184" s="44"/>
      <c r="DK184" s="53"/>
      <c r="DL184" s="44"/>
      <c r="DM184" s="53"/>
      <c r="DN184" s="55">
        <f t="shared" si="79"/>
        <v>0.708430758988016</v>
      </c>
      <c r="DO184" s="55">
        <f t="shared" si="97"/>
        <v>1.2618928392588884E-4</v>
      </c>
      <c r="DP184" s="55">
        <f t="shared" si="80"/>
        <v>8.8652412710867011E-3</v>
      </c>
      <c r="DQ184" s="55">
        <f t="shared" si="81"/>
        <v>5.4697286012526103E-2</v>
      </c>
      <c r="DR184" s="55">
        <f t="shared" si="82"/>
        <v>2.6777178282923163E-2</v>
      </c>
      <c r="DS184" s="55">
        <f t="shared" si="83"/>
        <v>8.1471536283924839E-2</v>
      </c>
      <c r="DT184" s="55">
        <f t="shared" si="84"/>
        <v>8.142091908655202E-4</v>
      </c>
      <c r="DU184" s="55">
        <f t="shared" si="85"/>
        <v>0.9373317617866006</v>
      </c>
      <c r="DV184" s="56">
        <f t="shared" si="86"/>
        <v>6.5477888730385166E-4</v>
      </c>
      <c r="DW184" s="55">
        <f t="shared" si="91"/>
        <v>3.5176487482030173E-3</v>
      </c>
      <c r="DX184" s="55">
        <f t="shared" si="92"/>
        <v>2.9341825902335457E-4</v>
      </c>
      <c r="DY184" s="55">
        <f t="shared" si="93"/>
        <v>1.6330326289500473E-4</v>
      </c>
      <c r="DZ184" s="58">
        <f t="shared" si="107"/>
        <v>3.6273661132681751E-3</v>
      </c>
      <c r="EA184" s="56">
        <f t="shared" si="108"/>
        <v>3.9363092308704519E-3</v>
      </c>
      <c r="EB184" s="56">
        <f t="shared" si="87"/>
        <v>0.68109908409658615</v>
      </c>
      <c r="EC184" s="59">
        <f t="shared" si="88"/>
        <v>1.3515634418449756E-3</v>
      </c>
      <c r="ED184" s="59">
        <f t="shared" si="89"/>
        <v>6.6621901195871008E-3</v>
      </c>
      <c r="EE184" s="60">
        <f t="shared" si="90"/>
        <v>1.5667434023672897</v>
      </c>
      <c r="EF184" s="60">
        <f t="shared" si="94"/>
        <v>0.32866912180968127</v>
      </c>
    </row>
    <row r="185" spans="1:136" ht="14" customHeight="1" x14ac:dyDescent="0.2">
      <c r="A185" s="157">
        <v>14</v>
      </c>
      <c r="B185" s="42" t="s">
        <v>397</v>
      </c>
      <c r="C185" s="42" t="s">
        <v>398</v>
      </c>
      <c r="D185" s="158">
        <v>2</v>
      </c>
      <c r="E185" s="158">
        <v>1</v>
      </c>
      <c r="F185" s="158">
        <v>10</v>
      </c>
      <c r="G185" s="158">
        <v>16</v>
      </c>
      <c r="H185" s="158">
        <v>14.1</v>
      </c>
      <c r="I185" s="158">
        <v>4</v>
      </c>
      <c r="J185" s="78"/>
      <c r="K185" s="43"/>
      <c r="L185" s="42" t="s">
        <v>419</v>
      </c>
      <c r="M185" s="43"/>
      <c r="N185" s="42" t="s">
        <v>400</v>
      </c>
      <c r="O185" s="43"/>
      <c r="P185" s="42" t="s">
        <v>401</v>
      </c>
      <c r="Q185" s="44">
        <v>57.57</v>
      </c>
      <c r="R185" s="45" t="s">
        <v>204</v>
      </c>
      <c r="S185" s="44">
        <v>0.09</v>
      </c>
      <c r="T185" s="44">
        <v>3.2738291193119</v>
      </c>
      <c r="U185" s="44">
        <v>2.5316627465439101</v>
      </c>
      <c r="V185" s="44">
        <v>6.17</v>
      </c>
      <c r="W185" s="44">
        <f t="shared" si="106"/>
        <v>5.5517660000000006</v>
      </c>
      <c r="X185" s="44">
        <v>0.02</v>
      </c>
      <c r="Y185" s="44">
        <v>29.57</v>
      </c>
      <c r="Z185" s="45" t="s">
        <v>211</v>
      </c>
      <c r="AA185" s="105">
        <v>0.14000000000000001</v>
      </c>
      <c r="AB185" s="45" t="s">
        <v>204</v>
      </c>
      <c r="AC185" s="45" t="s">
        <v>204</v>
      </c>
      <c r="AD185" s="46">
        <f t="shared" si="95"/>
        <v>0.25360924999999995</v>
      </c>
      <c r="AE185" s="46">
        <f t="shared" si="96"/>
        <v>8.3013200000000009E-2</v>
      </c>
      <c r="AF185" s="44">
        <v>5.93</v>
      </c>
      <c r="AG185" s="44" t="e">
        <f t="shared" si="100"/>
        <v>#VALUE!</v>
      </c>
      <c r="AH185" s="47"/>
      <c r="AI185" s="48">
        <f t="shared" si="78"/>
        <v>0.51363557408372418</v>
      </c>
      <c r="AJ185" s="49"/>
      <c r="AK185" s="44"/>
      <c r="AL185" s="50">
        <v>1993</v>
      </c>
      <c r="AM185" s="50">
        <v>568</v>
      </c>
      <c r="AN185" s="50">
        <v>5</v>
      </c>
      <c r="AO185" s="50">
        <v>3</v>
      </c>
      <c r="AP185" s="50">
        <v>10</v>
      </c>
      <c r="AQ185" s="50">
        <v>79</v>
      </c>
      <c r="AR185" s="50">
        <v>77</v>
      </c>
      <c r="AS185" s="50"/>
      <c r="AT185" s="50"/>
      <c r="AU185" s="50">
        <v>5</v>
      </c>
      <c r="AV185" s="50">
        <v>4</v>
      </c>
      <c r="AW185" s="50">
        <v>4</v>
      </c>
      <c r="AX185" s="50"/>
      <c r="AY185" s="50"/>
      <c r="AZ185" s="50"/>
      <c r="BA185" s="45" t="s">
        <v>409</v>
      </c>
      <c r="BB185" s="50"/>
      <c r="BC185" s="50"/>
      <c r="BD185" s="50"/>
      <c r="BE185" s="50"/>
      <c r="BF185" s="51"/>
      <c r="BG185" s="118" t="s">
        <v>402</v>
      </c>
      <c r="BH185" s="118" t="s">
        <v>402</v>
      </c>
      <c r="BI185" s="26">
        <v>151.12014550920901</v>
      </c>
      <c r="BJ185" s="118" t="s">
        <v>403</v>
      </c>
      <c r="BK185" s="118" t="s">
        <v>417</v>
      </c>
      <c r="BL185" s="118" t="s">
        <v>420</v>
      </c>
      <c r="BM185" s="118" t="s">
        <v>403</v>
      </c>
      <c r="BN185" s="26">
        <v>62.240728195272098</v>
      </c>
      <c r="BO185" s="26">
        <v>1860.5070652213899</v>
      </c>
      <c r="BP185" s="26">
        <v>0.66003346577115796</v>
      </c>
      <c r="BQ185" s="159">
        <v>6.0367183740383004</v>
      </c>
      <c r="BR185" s="159">
        <v>512.08486388685697</v>
      </c>
      <c r="BS185" s="159">
        <v>2.98250889881718</v>
      </c>
      <c r="BT185" s="26">
        <v>1.1920964763870501</v>
      </c>
      <c r="BU185" s="26">
        <v>114.24374478879299</v>
      </c>
      <c r="BV185" s="26">
        <v>2.5330283173487702</v>
      </c>
      <c r="BW185" s="26">
        <v>8.7628376693837495E-2</v>
      </c>
      <c r="BX185" s="26">
        <v>0.96039696859310097</v>
      </c>
      <c r="BY185" s="26">
        <v>7.0068653323059907E-2</v>
      </c>
      <c r="BZ185" s="26">
        <v>0.18169617236039701</v>
      </c>
      <c r="CA185" s="26">
        <v>6.7390778376026902E-2</v>
      </c>
      <c r="CB185" s="118" t="s">
        <v>406</v>
      </c>
      <c r="CC185" s="26">
        <v>3.2798422335598897E-2</v>
      </c>
      <c r="CD185" s="26">
        <v>2.5214882957064299E-3</v>
      </c>
      <c r="CE185" s="26">
        <v>5.6643993749471003E-2</v>
      </c>
      <c r="CF185" s="26">
        <v>9.1501052733770696E-2</v>
      </c>
      <c r="CG185" s="26">
        <v>0.21899495994707899</v>
      </c>
      <c r="CH185" s="26">
        <v>2.6763984730703599E-2</v>
      </c>
      <c r="CI185" s="26">
        <v>0.105605109250013</v>
      </c>
      <c r="CJ185" s="26">
        <v>1.7029016266203401E-2</v>
      </c>
      <c r="CK185" s="26">
        <v>5.6121579762029297E-3</v>
      </c>
      <c r="CL185" s="26">
        <v>1.39892123652856E-2</v>
      </c>
      <c r="CM185" s="26">
        <v>2.0200338588701699E-3</v>
      </c>
      <c r="CN185" s="26">
        <v>1.2446549805800001E-2</v>
      </c>
      <c r="CO185" s="26">
        <v>2.7967935246638602E-3</v>
      </c>
      <c r="CP185" s="26">
        <v>9.4398706009363696E-3</v>
      </c>
      <c r="CQ185" s="26">
        <v>1.6574351478615701E-3</v>
      </c>
      <c r="CR185" s="26">
        <v>1.3278635490261601E-2</v>
      </c>
      <c r="CS185" s="28">
        <v>2.2279748481804501E-3</v>
      </c>
      <c r="CT185" s="29">
        <f t="shared" si="101"/>
        <v>1.1116347403085312</v>
      </c>
      <c r="CU185" s="30">
        <f t="shared" si="102"/>
        <v>5.0475320916889581</v>
      </c>
      <c r="CV185" s="52"/>
      <c r="CW185" s="113"/>
      <c r="CX185" s="50"/>
      <c r="CY185" s="114"/>
      <c r="CZ185" s="114"/>
      <c r="DA185" s="160" t="s">
        <v>214</v>
      </c>
      <c r="DB185" s="160" t="s">
        <v>407</v>
      </c>
      <c r="DC185" s="167" t="str">
        <f t="shared" si="104"/>
        <v/>
      </c>
      <c r="DD185" s="107" t="str">
        <f t="shared" si="105"/>
        <v/>
      </c>
      <c r="DE185" s="50"/>
      <c r="DF185" s="50"/>
      <c r="DG185" s="50"/>
      <c r="DH185" s="44">
        <v>0.87539999999999996</v>
      </c>
      <c r="DI185" s="107">
        <f t="shared" si="103"/>
        <v>4381.5776657352908</v>
      </c>
      <c r="DJ185" s="44"/>
      <c r="DK185" s="53"/>
      <c r="DL185" s="44"/>
      <c r="DM185" s="53"/>
      <c r="DN185" s="55">
        <f t="shared" si="79"/>
        <v>0.95822237017310252</v>
      </c>
      <c r="DO185" s="55">
        <f t="shared" si="97"/>
        <v>0</v>
      </c>
      <c r="DP185" s="55">
        <f t="shared" si="80"/>
        <v>1.7653981953707338E-3</v>
      </c>
      <c r="DQ185" s="55">
        <f t="shared" si="81"/>
        <v>4.5564775494946419E-2</v>
      </c>
      <c r="DR185" s="55">
        <f t="shared" si="82"/>
        <v>3.1707217064862049E-2</v>
      </c>
      <c r="DS185" s="55">
        <f t="shared" si="83"/>
        <v>7.7268837856645803E-2</v>
      </c>
      <c r="DT185" s="55">
        <f t="shared" si="84"/>
        <v>2.8192839018889202E-4</v>
      </c>
      <c r="DU185" s="55">
        <f t="shared" si="85"/>
        <v>0.7337468982630273</v>
      </c>
      <c r="DV185" s="56" t="e">
        <f t="shared" si="86"/>
        <v>#VALUE!</v>
      </c>
      <c r="DW185" s="55">
        <f t="shared" si="91"/>
        <v>4.5176664961785384E-3</v>
      </c>
      <c r="DX185" s="55">
        <f t="shared" si="92"/>
        <v>0</v>
      </c>
      <c r="DY185" s="55">
        <f t="shared" si="93"/>
        <v>0</v>
      </c>
      <c r="DZ185" s="58">
        <f t="shared" si="107"/>
        <v>3.3954913643057969E-3</v>
      </c>
      <c r="EA185" s="56">
        <f t="shared" si="108"/>
        <v>1.0923508125534574E-3</v>
      </c>
      <c r="EB185" s="56">
        <f t="shared" si="87"/>
        <v>0.32917013599777961</v>
      </c>
      <c r="EC185" s="59" t="e">
        <f t="shared" si="88"/>
        <v>#VALUE!</v>
      </c>
      <c r="ED185" s="59">
        <f t="shared" si="89"/>
        <v>6.8334024730743763E-3</v>
      </c>
      <c r="EE185" s="60" t="e">
        <f t="shared" si="90"/>
        <v>#VALUE!</v>
      </c>
      <c r="EF185" s="60">
        <f t="shared" si="94"/>
        <v>0.41034934579561494</v>
      </c>
    </row>
    <row r="186" spans="1:136" ht="14" customHeight="1" x14ac:dyDescent="0.2">
      <c r="A186" s="157">
        <v>15</v>
      </c>
      <c r="B186" s="42" t="s">
        <v>397</v>
      </c>
      <c r="C186" s="42" t="s">
        <v>398</v>
      </c>
      <c r="D186" s="158">
        <v>11</v>
      </c>
      <c r="E186" s="158">
        <v>1</v>
      </c>
      <c r="F186" s="158">
        <v>78</v>
      </c>
      <c r="G186" s="158">
        <v>85</v>
      </c>
      <c r="H186" s="158">
        <v>59.38</v>
      </c>
      <c r="I186" s="158">
        <v>16</v>
      </c>
      <c r="J186" s="78"/>
      <c r="K186" s="43"/>
      <c r="L186" s="42" t="s">
        <v>421</v>
      </c>
      <c r="M186" s="43"/>
      <c r="N186" s="42" t="s">
        <v>400</v>
      </c>
      <c r="O186" s="43"/>
      <c r="P186" s="42" t="s">
        <v>401</v>
      </c>
      <c r="Q186" s="44">
        <v>58.79</v>
      </c>
      <c r="R186" s="44">
        <v>0.02</v>
      </c>
      <c r="S186" s="44">
        <v>0.4</v>
      </c>
      <c r="T186" s="44">
        <v>3.79</v>
      </c>
      <c r="U186" s="44">
        <v>1.0680213999999999</v>
      </c>
      <c r="V186" s="44">
        <v>5.28</v>
      </c>
      <c r="W186" s="44">
        <f t="shared" si="106"/>
        <v>4.7509440000000005</v>
      </c>
      <c r="X186" s="44">
        <v>0.08</v>
      </c>
      <c r="Y186" s="44">
        <v>29.12</v>
      </c>
      <c r="Z186" s="45" t="s">
        <v>211</v>
      </c>
      <c r="AA186" s="105">
        <v>0.13</v>
      </c>
      <c r="AB186" s="45" t="s">
        <v>204</v>
      </c>
      <c r="AC186" s="45" t="s">
        <v>204</v>
      </c>
      <c r="AD186" s="46">
        <f t="shared" si="95"/>
        <v>0.19876450000000001</v>
      </c>
      <c r="AE186" s="46">
        <f t="shared" si="96"/>
        <v>0.21864040000000001</v>
      </c>
      <c r="AF186" s="44">
        <v>5.51</v>
      </c>
      <c r="AG186" s="44" t="e">
        <f t="shared" si="100"/>
        <v>#VALUE!</v>
      </c>
      <c r="AH186" s="47"/>
      <c r="AI186" s="48">
        <f t="shared" si="78"/>
        <v>0.49532233373022627</v>
      </c>
      <c r="AJ186" s="49"/>
      <c r="AK186" s="44"/>
      <c r="AL186" s="50">
        <v>1562</v>
      </c>
      <c r="AM186" s="50">
        <v>1496</v>
      </c>
      <c r="AN186" s="50">
        <v>5</v>
      </c>
      <c r="AO186" s="50">
        <v>17</v>
      </c>
      <c r="AP186" s="50">
        <v>31</v>
      </c>
      <c r="AQ186" s="50">
        <v>34</v>
      </c>
      <c r="AR186" s="50">
        <v>69</v>
      </c>
      <c r="AS186" s="50"/>
      <c r="AT186" s="50"/>
      <c r="AU186" s="50">
        <v>9</v>
      </c>
      <c r="AV186" s="50">
        <v>3</v>
      </c>
      <c r="AW186" s="50">
        <v>4</v>
      </c>
      <c r="AX186" s="50"/>
      <c r="AY186" s="50"/>
      <c r="AZ186" s="50"/>
      <c r="BA186" s="50">
        <v>26</v>
      </c>
      <c r="BB186" s="50"/>
      <c r="BC186" s="50"/>
      <c r="BD186" s="50"/>
      <c r="BE186" s="50"/>
      <c r="BF186" s="51"/>
      <c r="BG186" s="118" t="s">
        <v>402</v>
      </c>
      <c r="BH186" s="118" t="s">
        <v>402</v>
      </c>
      <c r="BI186" s="26">
        <v>588.20475712349503</v>
      </c>
      <c r="BJ186" s="118" t="s">
        <v>403</v>
      </c>
      <c r="BK186" s="118" t="s">
        <v>417</v>
      </c>
      <c r="BL186" s="118" t="s">
        <v>404</v>
      </c>
      <c r="BM186" s="118" t="s">
        <v>403</v>
      </c>
      <c r="BN186" s="26">
        <v>73.941251184580693</v>
      </c>
      <c r="BO186" s="26">
        <v>1289.66560915938</v>
      </c>
      <c r="BP186" s="26">
        <v>0.351596882533388</v>
      </c>
      <c r="BQ186" s="159">
        <v>16.008982478699</v>
      </c>
      <c r="BR186" s="159">
        <v>1029.1489697632501</v>
      </c>
      <c r="BS186" s="159">
        <v>35.343495875701201</v>
      </c>
      <c r="BT186" s="26">
        <v>0.306591443480632</v>
      </c>
      <c r="BU186" s="26">
        <v>42.689451175018498</v>
      </c>
      <c r="BV186" s="26">
        <v>3.8879747394233002</v>
      </c>
      <c r="BW186" s="118" t="s">
        <v>405</v>
      </c>
      <c r="BX186" s="26">
        <v>0.99572427889457205</v>
      </c>
      <c r="BY186" s="26">
        <v>0.37793807752467001</v>
      </c>
      <c r="BZ186" s="26">
        <v>0.73505878968356497</v>
      </c>
      <c r="CA186" s="26">
        <v>0.109166029508727</v>
      </c>
      <c r="CB186" s="118" t="s">
        <v>406</v>
      </c>
      <c r="CC186" s="26">
        <v>2.3848082904745299E-2</v>
      </c>
      <c r="CD186" s="118" t="s">
        <v>405</v>
      </c>
      <c r="CE186" s="118" t="s">
        <v>405</v>
      </c>
      <c r="CF186" s="26">
        <v>0.181334061857437</v>
      </c>
      <c r="CG186" s="26">
        <v>0.23106673377217701</v>
      </c>
      <c r="CH186" s="26">
        <v>2.89499968607804E-2</v>
      </c>
      <c r="CI186" s="26">
        <v>9.8234275602963994E-2</v>
      </c>
      <c r="CJ186" s="26">
        <v>3.5205191544567201E-2</v>
      </c>
      <c r="CK186" s="26">
        <v>1.44438740348166E-2</v>
      </c>
      <c r="CL186" s="26">
        <v>4.7747074586363902E-2</v>
      </c>
      <c r="CM186" s="26">
        <v>9.4037641906275903E-3</v>
      </c>
      <c r="CN186" s="26">
        <v>6.2940035588945703E-2</v>
      </c>
      <c r="CO186" s="26">
        <v>1.24166912592603E-2</v>
      </c>
      <c r="CP186" s="26">
        <v>4.2431030911689198E-2</v>
      </c>
      <c r="CQ186" s="26">
        <v>5.9152774810334596E-3</v>
      </c>
      <c r="CR186" s="26">
        <v>4.9463331884461198E-2</v>
      </c>
      <c r="CS186" s="28">
        <v>6.6907269430962696E-3</v>
      </c>
      <c r="CT186" s="29">
        <f t="shared" si="101"/>
        <v>1.077036911651156</v>
      </c>
      <c r="CU186" s="30">
        <f t="shared" si="102"/>
        <v>3.3309596013123346</v>
      </c>
      <c r="CV186" s="52"/>
      <c r="CW186" s="113"/>
      <c r="CX186" s="50"/>
      <c r="CY186" s="114"/>
      <c r="CZ186" s="114"/>
      <c r="DA186" s="160" t="s">
        <v>214</v>
      </c>
      <c r="DB186" s="160" t="s">
        <v>407</v>
      </c>
      <c r="DC186" s="167" t="str">
        <f t="shared" si="104"/>
        <v/>
      </c>
      <c r="DD186" s="107" t="str">
        <f t="shared" si="105"/>
        <v/>
      </c>
      <c r="DE186" s="50"/>
      <c r="DF186" s="50"/>
      <c r="DG186" s="50"/>
      <c r="DH186" s="44">
        <v>0.45279999999999998</v>
      </c>
      <c r="DI186" s="107">
        <f t="shared" si="103"/>
        <v>2266.3677942025815</v>
      </c>
      <c r="DJ186" s="44"/>
      <c r="DK186" s="53"/>
      <c r="DL186" s="44"/>
      <c r="DM186" s="53"/>
      <c r="DN186" s="55">
        <f t="shared" si="79"/>
        <v>0.97852862849533961</v>
      </c>
      <c r="DO186" s="55">
        <f t="shared" si="97"/>
        <v>2.5037556334501755E-4</v>
      </c>
      <c r="DP186" s="55">
        <f t="shared" si="80"/>
        <v>7.8462142016477061E-3</v>
      </c>
      <c r="DQ186" s="55">
        <f t="shared" si="81"/>
        <v>5.2748782185107868E-2</v>
      </c>
      <c r="DR186" s="55">
        <f t="shared" si="82"/>
        <v>1.3376183856221429E-2</v>
      </c>
      <c r="DS186" s="55">
        <f t="shared" si="83"/>
        <v>6.6123089770354915E-2</v>
      </c>
      <c r="DT186" s="55">
        <f t="shared" si="84"/>
        <v>1.1277135607555681E-3</v>
      </c>
      <c r="DU186" s="55">
        <f t="shared" si="85"/>
        <v>0.72258064516129039</v>
      </c>
      <c r="DV186" s="56" t="e">
        <f t="shared" si="86"/>
        <v>#VALUE!</v>
      </c>
      <c r="DW186" s="55">
        <f t="shared" si="91"/>
        <v>4.1949760321657852E-3</v>
      </c>
      <c r="DX186" s="55">
        <f t="shared" si="92"/>
        <v>0</v>
      </c>
      <c r="DY186" s="55">
        <f t="shared" si="93"/>
        <v>0</v>
      </c>
      <c r="DZ186" s="58">
        <f t="shared" si="107"/>
        <v>2.66119293078056E-3</v>
      </c>
      <c r="EA186" s="56">
        <f t="shared" si="108"/>
        <v>2.8770366471478387E-3</v>
      </c>
      <c r="EB186" s="56">
        <f t="shared" si="87"/>
        <v>0.30585623091867886</v>
      </c>
      <c r="EC186" s="59" t="e">
        <f t="shared" si="88"/>
        <v>#VALUE!</v>
      </c>
      <c r="ED186" s="59">
        <f t="shared" si="89"/>
        <v>3.5345723552753917E-3</v>
      </c>
      <c r="EE186" s="60" t="e">
        <f t="shared" si="90"/>
        <v>#VALUE!</v>
      </c>
      <c r="EF186" s="60">
        <f t="shared" si="94"/>
        <v>0.20229217815859532</v>
      </c>
    </row>
    <row r="187" spans="1:136" ht="14" customHeight="1" x14ac:dyDescent="0.2">
      <c r="A187" s="157">
        <v>16</v>
      </c>
      <c r="B187" s="42" t="s">
        <v>397</v>
      </c>
      <c r="C187" s="42" t="s">
        <v>398</v>
      </c>
      <c r="D187" s="158">
        <v>8</v>
      </c>
      <c r="E187" s="158">
        <v>1</v>
      </c>
      <c r="F187" s="158">
        <v>28</v>
      </c>
      <c r="G187" s="158">
        <v>35</v>
      </c>
      <c r="H187" s="161">
        <v>44.28</v>
      </c>
      <c r="I187" s="158">
        <v>8</v>
      </c>
      <c r="J187" s="78"/>
      <c r="K187" s="43"/>
      <c r="L187" s="42" t="s">
        <v>421</v>
      </c>
      <c r="M187" s="43"/>
      <c r="N187" s="42" t="s">
        <v>400</v>
      </c>
      <c r="O187" s="43"/>
      <c r="P187" s="42" t="s">
        <v>401</v>
      </c>
      <c r="Q187" s="44">
        <v>59.272959999999998</v>
      </c>
      <c r="R187" s="44">
        <v>1.5520000000000001E-2</v>
      </c>
      <c r="S187" s="44">
        <v>0.89607999999999999</v>
      </c>
      <c r="T187" s="44">
        <v>4.57</v>
      </c>
      <c r="U187" s="44">
        <v>0.61139619999999995</v>
      </c>
      <c r="V187" s="44">
        <v>5.6902200000000001</v>
      </c>
      <c r="W187" s="44">
        <f t="shared" si="106"/>
        <v>5.1200599560000004</v>
      </c>
      <c r="X187" s="44">
        <v>8.4940000000000002E-2</v>
      </c>
      <c r="Y187" s="44">
        <v>28.058589999999999</v>
      </c>
      <c r="Z187" s="44">
        <v>9.6939999999999998E-2</v>
      </c>
      <c r="AA187" s="44">
        <v>0.23779</v>
      </c>
      <c r="AB187" s="44">
        <v>1.9089999999999999E-2</v>
      </c>
      <c r="AC187" s="44">
        <v>7.8200000000000006E-3</v>
      </c>
      <c r="AD187" s="46">
        <f t="shared" si="95"/>
        <v>0.21828465</v>
      </c>
      <c r="AE187" s="46">
        <f t="shared" si="96"/>
        <v>0.35533449500000003</v>
      </c>
      <c r="AF187" s="44">
        <v>4.3600000000000003</v>
      </c>
      <c r="AG187" s="44">
        <f t="shared" si="100"/>
        <v>94.180045344999996</v>
      </c>
      <c r="AH187" s="47"/>
      <c r="AI187" s="48">
        <f t="shared" si="78"/>
        <v>0.47337926096486493</v>
      </c>
      <c r="AJ187" s="49"/>
      <c r="AK187" s="44"/>
      <c r="AL187" s="50">
        <v>1715.4</v>
      </c>
      <c r="AM187" s="50">
        <v>2431.3000000000002</v>
      </c>
      <c r="AN187" s="45" t="s">
        <v>403</v>
      </c>
      <c r="AO187" s="45" t="s">
        <v>403</v>
      </c>
      <c r="AP187" s="45" t="s">
        <v>403</v>
      </c>
      <c r="AQ187" s="45" t="s">
        <v>403</v>
      </c>
      <c r="AR187" s="45" t="s">
        <v>403</v>
      </c>
      <c r="AS187" s="50"/>
      <c r="AT187" s="50"/>
      <c r="AU187" s="45" t="s">
        <v>403</v>
      </c>
      <c r="AV187" s="45" t="s">
        <v>403</v>
      </c>
      <c r="AW187" s="45" t="s">
        <v>403</v>
      </c>
      <c r="AX187" s="50"/>
      <c r="AY187" s="50"/>
      <c r="AZ187" s="50"/>
      <c r="BA187" s="50">
        <v>11.5</v>
      </c>
      <c r="BB187" s="50"/>
      <c r="BC187" s="50"/>
      <c r="BD187" s="50"/>
      <c r="BE187" s="50"/>
      <c r="BF187" s="51"/>
      <c r="BG187" s="118" t="s">
        <v>403</v>
      </c>
      <c r="BH187" s="118" t="s">
        <v>403</v>
      </c>
      <c r="BI187" s="118" t="s">
        <v>403</v>
      </c>
      <c r="BJ187" s="118" t="s">
        <v>412</v>
      </c>
      <c r="BK187" s="26">
        <v>9.7868999999999998E-2</v>
      </c>
      <c r="BL187" s="26">
        <v>2.2136E-3</v>
      </c>
      <c r="BM187" s="26">
        <v>32.823</v>
      </c>
      <c r="BN187" s="26">
        <v>91.364000000000004</v>
      </c>
      <c r="BO187" s="26">
        <v>1588.6</v>
      </c>
      <c r="BP187" s="118" t="s">
        <v>403</v>
      </c>
      <c r="BQ187" s="118" t="s">
        <v>403</v>
      </c>
      <c r="BR187" s="118" t="s">
        <v>403</v>
      </c>
      <c r="BS187" s="159">
        <v>10.523</v>
      </c>
      <c r="BT187" s="26">
        <v>0.113615333333333</v>
      </c>
      <c r="BU187" s="118" t="s">
        <v>403</v>
      </c>
      <c r="BV187" s="26">
        <v>3.6318999999999999</v>
      </c>
      <c r="BW187" s="26">
        <v>7.0414140212534504E-2</v>
      </c>
      <c r="BX187" s="26">
        <v>2.1119350333333302</v>
      </c>
      <c r="BY187" s="26">
        <v>1.5169348199999999</v>
      </c>
      <c r="BZ187" s="26">
        <v>0.92993373333333296</v>
      </c>
      <c r="CA187" s="26">
        <v>7.0727532857251002E-2</v>
      </c>
      <c r="CB187" s="26">
        <v>2.0459179978708698E-2</v>
      </c>
      <c r="CC187" s="26">
        <v>4.4965860609032298E-3</v>
      </c>
      <c r="CD187" s="26">
        <v>8.6941199999999996E-3</v>
      </c>
      <c r="CE187" s="26">
        <v>7.4837799999999998E-3</v>
      </c>
      <c r="CF187" s="26">
        <v>1.5309398400000001</v>
      </c>
      <c r="CG187" s="26">
        <v>3.1947249066666701</v>
      </c>
      <c r="CH187" s="26">
        <v>0.32756672999999997</v>
      </c>
      <c r="CI187" s="26">
        <v>1.20649353333333</v>
      </c>
      <c r="CJ187" s="26">
        <v>0.20151395</v>
      </c>
      <c r="CK187" s="26">
        <v>2.6135370267668798E-2</v>
      </c>
      <c r="CL187" s="26">
        <v>0.21901529268772801</v>
      </c>
      <c r="CM187" s="26">
        <v>3.2870657305799397E-2</v>
      </c>
      <c r="CN187" s="26">
        <v>0.21912687001946099</v>
      </c>
      <c r="CO187" s="26">
        <v>5.0532459966227801E-2</v>
      </c>
      <c r="CP187" s="26">
        <v>0.14574367128698601</v>
      </c>
      <c r="CQ187" s="26">
        <v>1.96040321738991E-2</v>
      </c>
      <c r="CR187" s="26">
        <v>0.114124078458218</v>
      </c>
      <c r="CS187" s="28">
        <v>1.7092975124595799E-2</v>
      </c>
      <c r="CT187" s="29">
        <f t="shared" si="101"/>
        <v>0.38033169071203454</v>
      </c>
      <c r="CU187" s="30">
        <f t="shared" si="102"/>
        <v>11.007881511561161</v>
      </c>
      <c r="CV187" s="52"/>
      <c r="CW187" s="113"/>
      <c r="CX187" s="50"/>
      <c r="CY187" s="114"/>
      <c r="CZ187" s="114"/>
      <c r="DA187" s="160" t="s">
        <v>412</v>
      </c>
      <c r="DB187" s="115">
        <v>4.2369209666666699E-2</v>
      </c>
      <c r="DC187" s="167">
        <f t="shared" si="104"/>
        <v>1.1555239000000009E-2</v>
      </c>
      <c r="DD187" s="107">
        <f t="shared" si="105"/>
        <v>115.55239000000009</v>
      </c>
      <c r="DE187" s="50"/>
      <c r="DF187" s="50"/>
      <c r="DG187" s="50"/>
      <c r="DH187" s="44">
        <v>0.13213333333333299</v>
      </c>
      <c r="DI187" s="107">
        <f t="shared" si="103"/>
        <v>661.35762192424988</v>
      </c>
      <c r="DJ187" s="44"/>
      <c r="DK187" s="53"/>
      <c r="DL187" s="44"/>
      <c r="DM187" s="53"/>
      <c r="DN187" s="55">
        <f t="shared" si="79"/>
        <v>0.98656724367509985</v>
      </c>
      <c r="DO187" s="55">
        <f t="shared" si="97"/>
        <v>1.9429143715573362E-4</v>
      </c>
      <c r="DP187" s="55">
        <f t="shared" si="80"/>
        <v>1.7577089054531189E-2</v>
      </c>
      <c r="DQ187" s="55">
        <f t="shared" si="81"/>
        <v>6.3604732080723744E-2</v>
      </c>
      <c r="DR187" s="55">
        <f t="shared" si="82"/>
        <v>7.6572884964618941E-3</v>
      </c>
      <c r="DS187" s="55">
        <f t="shared" si="83"/>
        <v>7.1260403006263059E-2</v>
      </c>
      <c r="DT187" s="55">
        <f t="shared" si="84"/>
        <v>1.1973498731322244E-3</v>
      </c>
      <c r="DU187" s="55">
        <f t="shared" si="85"/>
        <v>0.69624292803970222</v>
      </c>
      <c r="DV187" s="56">
        <f t="shared" si="86"/>
        <v>1.7286019971469329E-3</v>
      </c>
      <c r="DW187" s="55">
        <f t="shared" si="91"/>
        <v>7.6732565437592467E-3</v>
      </c>
      <c r="DX187" s="55">
        <f t="shared" si="92"/>
        <v>4.0530785562632694E-4</v>
      </c>
      <c r="DY187" s="55">
        <f t="shared" si="93"/>
        <v>1.1018390990845014E-4</v>
      </c>
      <c r="DZ187" s="58">
        <f t="shared" si="107"/>
        <v>2.9225418396036955E-3</v>
      </c>
      <c r="EA187" s="56">
        <f t="shared" si="108"/>
        <v>4.6757614974669388E-3</v>
      </c>
      <c r="EB187" s="56">
        <f t="shared" si="87"/>
        <v>0.24202053844018875</v>
      </c>
      <c r="EC187" s="59">
        <f t="shared" si="88"/>
        <v>9.6205469985846377E-4</v>
      </c>
      <c r="ED187" s="59">
        <f t="shared" si="89"/>
        <v>1.0314373392455549E-3</v>
      </c>
      <c r="EE187" s="60">
        <f t="shared" si="90"/>
        <v>1.5072220444778384</v>
      </c>
      <c r="EF187" s="60">
        <f t="shared" si="94"/>
        <v>0.10745502654242493</v>
      </c>
    </row>
    <row r="188" spans="1:136" ht="14" customHeight="1" x14ac:dyDescent="0.2">
      <c r="A188" s="157">
        <v>17</v>
      </c>
      <c r="B188" s="42" t="s">
        <v>397</v>
      </c>
      <c r="C188" s="42" t="s">
        <v>398</v>
      </c>
      <c r="D188" s="158">
        <v>20</v>
      </c>
      <c r="E188" s="158">
        <v>2</v>
      </c>
      <c r="F188" s="158">
        <v>121</v>
      </c>
      <c r="G188" s="158">
        <v>127</v>
      </c>
      <c r="H188" s="158">
        <v>104.24</v>
      </c>
      <c r="I188" s="158">
        <v>6</v>
      </c>
      <c r="J188" s="78"/>
      <c r="K188" s="43"/>
      <c r="L188" s="42" t="s">
        <v>421</v>
      </c>
      <c r="M188" s="43"/>
      <c r="N188" s="42" t="s">
        <v>400</v>
      </c>
      <c r="O188" s="43"/>
      <c r="P188" s="42" t="s">
        <v>401</v>
      </c>
      <c r="Q188" s="44">
        <v>59.55</v>
      </c>
      <c r="R188" s="45" t="s">
        <v>204</v>
      </c>
      <c r="S188" s="44">
        <v>0.52</v>
      </c>
      <c r="T188" s="44">
        <v>3.0931961354652899</v>
      </c>
      <c r="U188" s="44">
        <v>2.1824074068120001</v>
      </c>
      <c r="V188" s="44">
        <v>5.62</v>
      </c>
      <c r="W188" s="44">
        <f t="shared" si="106"/>
        <v>5.0568759999999999</v>
      </c>
      <c r="X188" s="44">
        <v>0.06</v>
      </c>
      <c r="Y188" s="44">
        <v>28.88</v>
      </c>
      <c r="Z188" s="44">
        <v>0.03</v>
      </c>
      <c r="AA188" s="105">
        <v>0.1</v>
      </c>
      <c r="AB188" s="45" t="s">
        <v>204</v>
      </c>
      <c r="AC188" s="45" t="s">
        <v>204</v>
      </c>
      <c r="AD188" s="46">
        <f t="shared" si="95"/>
        <v>0.148119</v>
      </c>
      <c r="AE188" s="46">
        <f t="shared" si="96"/>
        <v>0.27315435000000005</v>
      </c>
      <c r="AF188" s="44">
        <v>5.01</v>
      </c>
      <c r="AG188" s="44" t="e">
        <f t="shared" si="100"/>
        <v>#VALUE!</v>
      </c>
      <c r="AH188" s="47"/>
      <c r="AI188" s="48">
        <f t="shared" si="78"/>
        <v>0.48497061293031068</v>
      </c>
      <c r="AJ188" s="49"/>
      <c r="AK188" s="44"/>
      <c r="AL188" s="50">
        <v>1164</v>
      </c>
      <c r="AM188" s="50">
        <v>1869</v>
      </c>
      <c r="AN188" s="45" t="s">
        <v>264</v>
      </c>
      <c r="AO188" s="50">
        <v>32</v>
      </c>
      <c r="AP188" s="50">
        <v>8</v>
      </c>
      <c r="AQ188" s="50">
        <v>37</v>
      </c>
      <c r="AR188" s="50">
        <v>64</v>
      </c>
      <c r="AS188" s="50"/>
      <c r="AT188" s="50"/>
      <c r="AU188" s="50">
        <v>8</v>
      </c>
      <c r="AV188" s="45" t="s">
        <v>264</v>
      </c>
      <c r="AW188" s="50">
        <v>6</v>
      </c>
      <c r="AX188" s="50"/>
      <c r="AY188" s="50"/>
      <c r="AZ188" s="50"/>
      <c r="BA188" s="45" t="s">
        <v>409</v>
      </c>
      <c r="BB188" s="50"/>
      <c r="BC188" s="50"/>
      <c r="BD188" s="50"/>
      <c r="BE188" s="50"/>
      <c r="BF188" s="51"/>
      <c r="BG188" s="118" t="s">
        <v>402</v>
      </c>
      <c r="BH188" s="118" t="s">
        <v>402</v>
      </c>
      <c r="BI188" s="26">
        <v>441.61556582895503</v>
      </c>
      <c r="BJ188" s="118" t="s">
        <v>403</v>
      </c>
      <c r="BK188" s="26">
        <v>1.35770499473468</v>
      </c>
      <c r="BL188" s="118" t="s">
        <v>404</v>
      </c>
      <c r="BM188" s="118" t="s">
        <v>403</v>
      </c>
      <c r="BN188" s="26">
        <v>67.141790298044697</v>
      </c>
      <c r="BO188" s="26">
        <v>1159.3603315171899</v>
      </c>
      <c r="BP188" s="26">
        <v>0.408966008088536</v>
      </c>
      <c r="BQ188" s="159">
        <v>16.331259061646499</v>
      </c>
      <c r="BR188" s="159">
        <v>2037.18766653749</v>
      </c>
      <c r="BS188" s="159">
        <v>18.101314545887799</v>
      </c>
      <c r="BT188" s="118" t="s">
        <v>422</v>
      </c>
      <c r="BU188" s="26">
        <v>45.1561982357101</v>
      </c>
      <c r="BV188" s="26">
        <v>3.5566100778796601</v>
      </c>
      <c r="BW188" s="118" t="s">
        <v>405</v>
      </c>
      <c r="BX188" s="26">
        <v>0.65620089921177605</v>
      </c>
      <c r="BY188" s="26">
        <v>2.9906556809697601E-2</v>
      </c>
      <c r="BZ188" s="26">
        <v>0.22169632693658101</v>
      </c>
      <c r="CA188" s="26">
        <v>2.6189706400322799E-2</v>
      </c>
      <c r="CB188" s="118" t="s">
        <v>406</v>
      </c>
      <c r="CC188" s="26">
        <v>1.08375193632198E-2</v>
      </c>
      <c r="CD188" s="26">
        <v>1.3299014734228301E-3</v>
      </c>
      <c r="CE188" s="118" t="s">
        <v>405</v>
      </c>
      <c r="CF188" s="26">
        <v>0.473191984363933</v>
      </c>
      <c r="CG188" s="26">
        <v>0.55824173377821096</v>
      </c>
      <c r="CH188" s="26">
        <v>4.3773028402002298E-2</v>
      </c>
      <c r="CI188" s="26">
        <v>0.115088211793705</v>
      </c>
      <c r="CJ188" s="26">
        <v>9.0123939603523294E-3</v>
      </c>
      <c r="CK188" s="26">
        <v>6.5823323360688002E-3</v>
      </c>
      <c r="CL188" s="26">
        <v>9.6758100084120505E-3</v>
      </c>
      <c r="CM188" s="26">
        <v>1.08393912413393E-3</v>
      </c>
      <c r="CN188" s="26">
        <v>4.4374365766114698E-3</v>
      </c>
      <c r="CO188" s="26">
        <v>1.5515446295065499E-3</v>
      </c>
      <c r="CP188" s="26">
        <v>4.5628661206613902E-3</v>
      </c>
      <c r="CQ188" s="26">
        <v>1.36389904480216E-3</v>
      </c>
      <c r="CR188" s="26">
        <v>8.9165502460188898E-3</v>
      </c>
      <c r="CS188" s="28">
        <v>2.1540686649017698E-3</v>
      </c>
      <c r="CT188" s="29">
        <f t="shared" si="101"/>
        <v>2.1549623686570283</v>
      </c>
      <c r="CU188" s="30">
        <f t="shared" si="102"/>
        <v>26.998592130179592</v>
      </c>
      <c r="CV188" s="52"/>
      <c r="CW188" s="113"/>
      <c r="CX188" s="50"/>
      <c r="CY188" s="114"/>
      <c r="CZ188" s="114"/>
      <c r="DA188" s="160" t="s">
        <v>214</v>
      </c>
      <c r="DB188" s="160" t="s">
        <v>407</v>
      </c>
      <c r="DC188" s="167" t="str">
        <f t="shared" si="104"/>
        <v/>
      </c>
      <c r="DD188" s="107" t="str">
        <f t="shared" si="105"/>
        <v/>
      </c>
      <c r="DE188" s="50"/>
      <c r="DF188" s="50"/>
      <c r="DG188" s="50"/>
      <c r="DH188" s="44">
        <v>0.11609999999999999</v>
      </c>
      <c r="DI188" s="107">
        <f t="shared" si="103"/>
        <v>581.10711331033508</v>
      </c>
      <c r="DJ188" s="44"/>
      <c r="DK188" s="53"/>
      <c r="DL188" s="44"/>
      <c r="DM188" s="53"/>
      <c r="DN188" s="55">
        <f t="shared" si="79"/>
        <v>0.99117842876165108</v>
      </c>
      <c r="DO188" s="55">
        <f t="shared" si="97"/>
        <v>0</v>
      </c>
      <c r="DP188" s="55">
        <f t="shared" si="80"/>
        <v>1.0200078462142017E-2</v>
      </c>
      <c r="DQ188" s="55">
        <f t="shared" si="81"/>
        <v>4.3050746492210024E-2</v>
      </c>
      <c r="DR188" s="55">
        <f t="shared" si="82"/>
        <v>2.7333050370242345E-2</v>
      </c>
      <c r="DS188" s="55">
        <f t="shared" si="83"/>
        <v>7.0381016005567162E-2</v>
      </c>
      <c r="DT188" s="55">
        <f t="shared" si="84"/>
        <v>8.4578517056667607E-4</v>
      </c>
      <c r="DU188" s="55">
        <f t="shared" si="85"/>
        <v>0.71662531017369735</v>
      </c>
      <c r="DV188" s="56">
        <f t="shared" si="86"/>
        <v>5.3495007132667619E-4</v>
      </c>
      <c r="DW188" s="55">
        <f t="shared" si="91"/>
        <v>3.2269046401275274E-3</v>
      </c>
      <c r="DX188" s="55">
        <f t="shared" si="92"/>
        <v>0</v>
      </c>
      <c r="DY188" s="55">
        <f t="shared" si="93"/>
        <v>0</v>
      </c>
      <c r="DZ188" s="58">
        <f t="shared" si="107"/>
        <v>1.9831168831168831E-3</v>
      </c>
      <c r="EA188" s="56">
        <f t="shared" si="108"/>
        <v>3.5943726560957964E-3</v>
      </c>
      <c r="EB188" s="56">
        <f t="shared" si="87"/>
        <v>0.27810158201498747</v>
      </c>
      <c r="EC188" s="59" t="e">
        <f t="shared" si="88"/>
        <v>#VALUE!</v>
      </c>
      <c r="ED188" s="59">
        <f t="shared" si="89"/>
        <v>9.062805884440658E-4</v>
      </c>
      <c r="EE188" s="60" t="e">
        <f t="shared" si="90"/>
        <v>#VALUE!</v>
      </c>
      <c r="EF188" s="60">
        <f t="shared" si="94"/>
        <v>0.388358280705699</v>
      </c>
    </row>
    <row r="189" spans="1:136" ht="14" customHeight="1" x14ac:dyDescent="0.2">
      <c r="A189" s="157">
        <v>18</v>
      </c>
      <c r="B189" s="42" t="s">
        <v>397</v>
      </c>
      <c r="C189" s="42" t="s">
        <v>398</v>
      </c>
      <c r="D189" s="158">
        <v>4</v>
      </c>
      <c r="E189" s="158">
        <v>3</v>
      </c>
      <c r="F189" s="158">
        <v>26</v>
      </c>
      <c r="G189" s="158">
        <v>35</v>
      </c>
      <c r="H189" s="158">
        <v>28.04</v>
      </c>
      <c r="I189" s="158">
        <v>7</v>
      </c>
      <c r="J189" s="78"/>
      <c r="K189" s="43"/>
      <c r="L189" s="42" t="s">
        <v>421</v>
      </c>
      <c r="M189" s="43"/>
      <c r="N189" s="42" t="s">
        <v>400</v>
      </c>
      <c r="O189" s="43"/>
      <c r="P189" s="42" t="s">
        <v>401</v>
      </c>
      <c r="Q189" s="44">
        <v>60.31</v>
      </c>
      <c r="R189" s="45" t="s">
        <v>204</v>
      </c>
      <c r="S189" s="44">
        <v>0.6</v>
      </c>
      <c r="T189" s="44">
        <v>4.5</v>
      </c>
      <c r="U189" s="44">
        <v>1.1889700000000001</v>
      </c>
      <c r="V189" s="44">
        <v>6.19</v>
      </c>
      <c r="W189" s="44">
        <f t="shared" si="106"/>
        <v>5.5697620000000008</v>
      </c>
      <c r="X189" s="44">
        <v>0.04</v>
      </c>
      <c r="Y189" s="44">
        <v>28.57</v>
      </c>
      <c r="Z189" s="44">
        <v>0.03</v>
      </c>
      <c r="AA189" s="105">
        <v>0.16</v>
      </c>
      <c r="AB189" s="45" t="s">
        <v>204</v>
      </c>
      <c r="AC189" s="45" t="s">
        <v>204</v>
      </c>
      <c r="AD189" s="46">
        <f t="shared" si="95"/>
        <v>0.20792649999999999</v>
      </c>
      <c r="AE189" s="46">
        <f t="shared" si="96"/>
        <v>0.25371640000000001</v>
      </c>
      <c r="AF189" s="44">
        <v>4.58</v>
      </c>
      <c r="AG189" s="44" t="e">
        <f t="shared" si="100"/>
        <v>#VALUE!</v>
      </c>
      <c r="AH189" s="47"/>
      <c r="AI189" s="48">
        <f t="shared" si="78"/>
        <v>0.47371911789089705</v>
      </c>
      <c r="AJ189" s="49"/>
      <c r="AK189" s="44"/>
      <c r="AL189" s="50">
        <v>1634</v>
      </c>
      <c r="AM189" s="50">
        <v>1736</v>
      </c>
      <c r="AN189" s="50">
        <v>10</v>
      </c>
      <c r="AO189" s="50">
        <v>22</v>
      </c>
      <c r="AP189" s="50">
        <v>604</v>
      </c>
      <c r="AQ189" s="50">
        <v>100</v>
      </c>
      <c r="AR189" s="50">
        <v>80</v>
      </c>
      <c r="AS189" s="50"/>
      <c r="AT189" s="50"/>
      <c r="AU189" s="50">
        <v>9</v>
      </c>
      <c r="AV189" s="45" t="s">
        <v>264</v>
      </c>
      <c r="AW189" s="50">
        <v>8</v>
      </c>
      <c r="AX189" s="50"/>
      <c r="AY189" s="50"/>
      <c r="AZ189" s="50"/>
      <c r="BA189" s="45" t="s">
        <v>409</v>
      </c>
      <c r="BB189" s="50"/>
      <c r="BC189" s="50"/>
      <c r="BD189" s="50"/>
      <c r="BE189" s="50"/>
      <c r="BF189" s="51"/>
      <c r="BG189" s="118" t="s">
        <v>402</v>
      </c>
      <c r="BH189" s="118" t="s">
        <v>402</v>
      </c>
      <c r="BI189" s="26">
        <v>325.20548893553098</v>
      </c>
      <c r="BJ189" s="118" t="s">
        <v>403</v>
      </c>
      <c r="BK189" s="118" t="s">
        <v>417</v>
      </c>
      <c r="BL189" s="118" t="s">
        <v>404</v>
      </c>
      <c r="BM189" s="118" t="s">
        <v>403</v>
      </c>
      <c r="BN189" s="26">
        <v>78.963997962873904</v>
      </c>
      <c r="BO189" s="26">
        <v>1500.18325825589</v>
      </c>
      <c r="BP189" s="26">
        <v>0.45158749964190897</v>
      </c>
      <c r="BQ189" s="159">
        <v>25.521308280386201</v>
      </c>
      <c r="BR189" s="159">
        <v>1850.62486689974</v>
      </c>
      <c r="BS189" s="159">
        <v>545.91266216970098</v>
      </c>
      <c r="BT189" s="26">
        <v>0.31539169080870699</v>
      </c>
      <c r="BU189" s="26">
        <v>100.200785010801</v>
      </c>
      <c r="BV189" s="26">
        <v>5.76295195509989</v>
      </c>
      <c r="BW189" s="26">
        <v>7.4300558225194394E-2</v>
      </c>
      <c r="BX189" s="26">
        <v>1.58569920348439</v>
      </c>
      <c r="BY189" s="26">
        <v>1.48319382852099</v>
      </c>
      <c r="BZ189" s="26">
        <v>0.65733741950291802</v>
      </c>
      <c r="CA189" s="26">
        <v>5.1579731504351203E-2</v>
      </c>
      <c r="CB189" s="118" t="s">
        <v>406</v>
      </c>
      <c r="CC189" s="26">
        <v>1.93279237697573E-2</v>
      </c>
      <c r="CD189" s="118" t="s">
        <v>405</v>
      </c>
      <c r="CE189" s="118" t="s">
        <v>405</v>
      </c>
      <c r="CF189" s="26">
        <v>0.45727437270732102</v>
      </c>
      <c r="CG189" s="26">
        <v>1.2717044508814901</v>
      </c>
      <c r="CH189" s="26">
        <v>0.193214696641967</v>
      </c>
      <c r="CI189" s="26">
        <v>0.95560278349688499</v>
      </c>
      <c r="CJ189" s="26">
        <v>0.25261071707081201</v>
      </c>
      <c r="CK189" s="26">
        <v>1.1237992210716599E-2</v>
      </c>
      <c r="CL189" s="26">
        <v>0.27844642663963298</v>
      </c>
      <c r="CM189" s="26">
        <v>4.5556585620977003E-2</v>
      </c>
      <c r="CN189" s="26">
        <v>0.279588797209327</v>
      </c>
      <c r="CO189" s="26">
        <v>5.5999008664583599E-2</v>
      </c>
      <c r="CP189" s="26">
        <v>0.144092493864593</v>
      </c>
      <c r="CQ189" s="26">
        <v>1.7490000553123199E-2</v>
      </c>
      <c r="CR189" s="26">
        <v>0.123118450389085</v>
      </c>
      <c r="CS189" s="28">
        <v>1.7509693770223201E-2</v>
      </c>
      <c r="CT189" s="29">
        <f t="shared" si="101"/>
        <v>0.12954350739866008</v>
      </c>
      <c r="CU189" s="30">
        <f t="shared" si="102"/>
        <v>3.2096789482363968</v>
      </c>
      <c r="CV189" s="52"/>
      <c r="CW189" s="113"/>
      <c r="CX189" s="50"/>
      <c r="CY189" s="114"/>
      <c r="CZ189" s="114"/>
      <c r="DA189" s="160" t="s">
        <v>214</v>
      </c>
      <c r="DB189" s="160" t="s">
        <v>407</v>
      </c>
      <c r="DC189" s="167" t="str">
        <f t="shared" si="104"/>
        <v/>
      </c>
      <c r="DD189" s="107" t="str">
        <f t="shared" si="105"/>
        <v/>
      </c>
      <c r="DE189" s="50"/>
      <c r="DF189" s="50"/>
      <c r="DG189" s="50"/>
      <c r="DH189" s="44">
        <v>0.23860000000000001</v>
      </c>
      <c r="DI189" s="107">
        <f t="shared" si="103"/>
        <v>1194.2476936765372</v>
      </c>
      <c r="DJ189" s="44"/>
      <c r="DK189" s="53"/>
      <c r="DL189" s="44"/>
      <c r="DM189" s="53"/>
      <c r="DN189" s="55">
        <f t="shared" si="79"/>
        <v>1.0038282290279628</v>
      </c>
      <c r="DO189" s="55">
        <f t="shared" si="97"/>
        <v>0</v>
      </c>
      <c r="DP189" s="55">
        <f t="shared" si="80"/>
        <v>1.1769321302471557E-2</v>
      </c>
      <c r="DQ189" s="55">
        <f t="shared" si="81"/>
        <v>6.2630480167014613E-2</v>
      </c>
      <c r="DR189" s="55">
        <f t="shared" si="82"/>
        <v>1.4890976266516377E-2</v>
      </c>
      <c r="DS189" s="55">
        <f t="shared" si="83"/>
        <v>7.7519304105775941E-2</v>
      </c>
      <c r="DT189" s="55">
        <f t="shared" si="84"/>
        <v>5.6385678037778404E-4</v>
      </c>
      <c r="DU189" s="55">
        <f t="shared" si="85"/>
        <v>0.70893300248138968</v>
      </c>
      <c r="DV189" s="56">
        <f t="shared" si="86"/>
        <v>5.3495007132667619E-4</v>
      </c>
      <c r="DW189" s="55">
        <f t="shared" si="91"/>
        <v>5.1630474242040439E-3</v>
      </c>
      <c r="DX189" s="55">
        <f t="shared" si="92"/>
        <v>0</v>
      </c>
      <c r="DY189" s="55">
        <f t="shared" si="93"/>
        <v>0</v>
      </c>
      <c r="DZ189" s="58">
        <f t="shared" si="107"/>
        <v>2.7838599544785111E-3</v>
      </c>
      <c r="EA189" s="56">
        <f t="shared" si="108"/>
        <v>3.3385933285084543E-3</v>
      </c>
      <c r="EB189" s="56">
        <f t="shared" si="87"/>
        <v>0.25423258395781295</v>
      </c>
      <c r="EC189" s="59" t="e">
        <f t="shared" si="88"/>
        <v>#VALUE!</v>
      </c>
      <c r="ED189" s="59">
        <f t="shared" si="89"/>
        <v>1.8625197967506817E-3</v>
      </c>
      <c r="EE189" s="60" t="e">
        <f t="shared" si="90"/>
        <v>#VALUE!</v>
      </c>
      <c r="EF189" s="60">
        <f t="shared" si="94"/>
        <v>0.1920937815205033</v>
      </c>
    </row>
    <row r="190" spans="1:136" ht="14" customHeight="1" x14ac:dyDescent="0.2">
      <c r="A190" s="157">
        <v>19</v>
      </c>
      <c r="B190" s="42" t="s">
        <v>397</v>
      </c>
      <c r="C190" s="42" t="s">
        <v>398</v>
      </c>
      <c r="D190" s="158">
        <v>10</v>
      </c>
      <c r="E190" s="158">
        <v>1</v>
      </c>
      <c r="F190" s="158">
        <v>58</v>
      </c>
      <c r="G190" s="158">
        <v>64</v>
      </c>
      <c r="H190" s="158">
        <v>54.18</v>
      </c>
      <c r="I190" s="158">
        <v>11</v>
      </c>
      <c r="J190" s="78"/>
      <c r="K190" s="43"/>
      <c r="L190" s="42" t="s">
        <v>421</v>
      </c>
      <c r="M190" s="43"/>
      <c r="N190" s="42" t="s">
        <v>400</v>
      </c>
      <c r="O190" s="43"/>
      <c r="P190" s="42" t="s">
        <v>401</v>
      </c>
      <c r="Q190" s="44">
        <v>60.4</v>
      </c>
      <c r="R190" s="45" t="s">
        <v>204</v>
      </c>
      <c r="S190" s="44">
        <v>0.35</v>
      </c>
      <c r="T190" s="44">
        <v>4.08</v>
      </c>
      <c r="U190" s="44">
        <v>0.62573279999999998</v>
      </c>
      <c r="V190" s="44">
        <v>5.16</v>
      </c>
      <c r="W190" s="44">
        <f t="shared" si="106"/>
        <v>4.6429680000000007</v>
      </c>
      <c r="X190" s="44">
        <v>0.1</v>
      </c>
      <c r="Y190" s="44">
        <v>28.55</v>
      </c>
      <c r="Z190" s="45" t="s">
        <v>211</v>
      </c>
      <c r="AA190" s="105">
        <v>0.15</v>
      </c>
      <c r="AB190" s="45" t="s">
        <v>204</v>
      </c>
      <c r="AC190" s="45" t="s">
        <v>204</v>
      </c>
      <c r="AD190" s="46">
        <f t="shared" si="95"/>
        <v>0.19558324999999999</v>
      </c>
      <c r="AE190" s="46">
        <f t="shared" si="96"/>
        <v>0.21878655</v>
      </c>
      <c r="AF190" s="44">
        <v>4.63</v>
      </c>
      <c r="AG190" s="44" t="e">
        <f t="shared" si="100"/>
        <v>#VALUE!</v>
      </c>
      <c r="AH190" s="47"/>
      <c r="AI190" s="48">
        <f t="shared" si="78"/>
        <v>0.47268211920529801</v>
      </c>
      <c r="AJ190" s="49"/>
      <c r="AK190" s="44"/>
      <c r="AL190" s="50">
        <v>1537</v>
      </c>
      <c r="AM190" s="50">
        <v>1497</v>
      </c>
      <c r="AN190" s="45" t="s">
        <v>264</v>
      </c>
      <c r="AO190" s="50">
        <v>17</v>
      </c>
      <c r="AP190" s="50">
        <v>14</v>
      </c>
      <c r="AQ190" s="50">
        <v>39</v>
      </c>
      <c r="AR190" s="50">
        <v>75</v>
      </c>
      <c r="AS190" s="50"/>
      <c r="AT190" s="50"/>
      <c r="AU190" s="50">
        <v>6</v>
      </c>
      <c r="AV190" s="45" t="s">
        <v>264</v>
      </c>
      <c r="AW190" s="50">
        <v>3</v>
      </c>
      <c r="AX190" s="50"/>
      <c r="AY190" s="50"/>
      <c r="AZ190" s="50"/>
      <c r="BA190" s="45" t="s">
        <v>409</v>
      </c>
      <c r="BB190" s="50"/>
      <c r="BC190" s="50"/>
      <c r="BD190" s="50"/>
      <c r="BE190" s="50"/>
      <c r="BF190" s="51"/>
      <c r="BG190" s="118" t="s">
        <v>402</v>
      </c>
      <c r="BH190" s="118" t="s">
        <v>402</v>
      </c>
      <c r="BI190" s="26">
        <v>773.89613834130796</v>
      </c>
      <c r="BJ190" s="118" t="s">
        <v>403</v>
      </c>
      <c r="BK190" s="118" t="s">
        <v>417</v>
      </c>
      <c r="BL190" s="118" t="s">
        <v>404</v>
      </c>
      <c r="BM190" s="118" t="s">
        <v>403</v>
      </c>
      <c r="BN190" s="26">
        <v>76.416136997941805</v>
      </c>
      <c r="BO190" s="26">
        <v>1486.2297219152299</v>
      </c>
      <c r="BP190" s="26">
        <v>0.32031219715008902</v>
      </c>
      <c r="BQ190" s="159">
        <v>12.6160532951808</v>
      </c>
      <c r="BR190" s="159">
        <v>1029.8981076071</v>
      </c>
      <c r="BS190" s="159">
        <v>4.7467299705186203</v>
      </c>
      <c r="BT190" s="26">
        <v>0.195655975171668</v>
      </c>
      <c r="BU190" s="26">
        <v>46.605275418875799</v>
      </c>
      <c r="BV190" s="26">
        <v>3.8614911667167</v>
      </c>
      <c r="BW190" s="118" t="s">
        <v>405</v>
      </c>
      <c r="BX190" s="26">
        <v>1.05320581225038</v>
      </c>
      <c r="BY190" s="26">
        <v>5.40265489155944E-2</v>
      </c>
      <c r="BZ190" s="26">
        <v>0.57321671798692397</v>
      </c>
      <c r="CA190" s="26">
        <v>3.4140424903770603E-2</v>
      </c>
      <c r="CB190" s="118" t="s">
        <v>406</v>
      </c>
      <c r="CC190" s="26">
        <v>1.1248964424655601E-2</v>
      </c>
      <c r="CD190" s="26">
        <v>1.17971802800739E-3</v>
      </c>
      <c r="CE190" s="118" t="s">
        <v>405</v>
      </c>
      <c r="CF190" s="26">
        <v>6.6501844503704804E-2</v>
      </c>
      <c r="CG190" s="26">
        <v>0.14942918838769301</v>
      </c>
      <c r="CH190" s="26">
        <v>1.71305327145089E-2</v>
      </c>
      <c r="CI190" s="26">
        <v>6.5503436384940994E-2</v>
      </c>
      <c r="CJ190" s="26">
        <v>1.1690488179812501E-2</v>
      </c>
      <c r="CK190" s="26">
        <v>6.7730480963342898E-3</v>
      </c>
      <c r="CL190" s="26">
        <v>1.13858651604245E-2</v>
      </c>
      <c r="CM190" s="26">
        <v>1.4979859483078401E-3</v>
      </c>
      <c r="CN190" s="26">
        <v>8.4194359086569807E-3</v>
      </c>
      <c r="CO190" s="26">
        <v>1.8841290220954999E-3</v>
      </c>
      <c r="CP190" s="26">
        <v>6.1099109502802101E-3</v>
      </c>
      <c r="CQ190" s="26">
        <v>1.2566812117434799E-3</v>
      </c>
      <c r="CR190" s="26">
        <v>1.0673287695002099E-2</v>
      </c>
      <c r="CS190" s="28">
        <v>2.1397054735677701E-3</v>
      </c>
      <c r="CT190" s="29">
        <f t="shared" si="101"/>
        <v>1.794768558813483</v>
      </c>
      <c r="CU190" s="30">
        <f t="shared" si="102"/>
        <v>3.8198206774487162</v>
      </c>
      <c r="CV190" s="52"/>
      <c r="CW190" s="113"/>
      <c r="CX190" s="50"/>
      <c r="CY190" s="114"/>
      <c r="CZ190" s="114"/>
      <c r="DA190" s="160" t="s">
        <v>214</v>
      </c>
      <c r="DB190" s="160" t="s">
        <v>407</v>
      </c>
      <c r="DC190" s="167" t="str">
        <f t="shared" si="104"/>
        <v/>
      </c>
      <c r="DD190" s="107" t="str">
        <f t="shared" si="105"/>
        <v/>
      </c>
      <c r="DE190" s="50"/>
      <c r="DF190" s="50"/>
      <c r="DG190" s="50"/>
      <c r="DH190" s="44">
        <v>0.2034</v>
      </c>
      <c r="DI190" s="107">
        <f t="shared" si="103"/>
        <v>1018.0636248692692</v>
      </c>
      <c r="DJ190" s="44"/>
      <c r="DK190" s="53"/>
      <c r="DL190" s="44"/>
      <c r="DM190" s="53"/>
      <c r="DN190" s="55">
        <f t="shared" si="79"/>
        <v>1.0053262316910785</v>
      </c>
      <c r="DO190" s="55">
        <f t="shared" si="97"/>
        <v>0</v>
      </c>
      <c r="DP190" s="55">
        <f t="shared" si="80"/>
        <v>6.8654374264417416E-3</v>
      </c>
      <c r="DQ190" s="55">
        <f t="shared" si="81"/>
        <v>5.6784968684759921E-2</v>
      </c>
      <c r="DR190" s="55">
        <f t="shared" si="82"/>
        <v>7.8368438850272403E-3</v>
      </c>
      <c r="DS190" s="55">
        <f t="shared" si="83"/>
        <v>6.4620292275574129E-2</v>
      </c>
      <c r="DT190" s="55">
        <f t="shared" si="84"/>
        <v>1.4096419509444602E-3</v>
      </c>
      <c r="DU190" s="55">
        <f t="shared" si="85"/>
        <v>0.7084367245657569</v>
      </c>
      <c r="DV190" s="56" t="e">
        <f t="shared" si="86"/>
        <v>#VALUE!</v>
      </c>
      <c r="DW190" s="55">
        <f t="shared" si="91"/>
        <v>4.8403569601912907E-3</v>
      </c>
      <c r="DX190" s="55">
        <f t="shared" si="92"/>
        <v>0</v>
      </c>
      <c r="DY190" s="55">
        <f t="shared" si="93"/>
        <v>0</v>
      </c>
      <c r="DZ190" s="58">
        <f t="shared" si="107"/>
        <v>2.6186002142187708E-3</v>
      </c>
      <c r="EA190" s="56">
        <f t="shared" si="108"/>
        <v>2.878959799986841E-3</v>
      </c>
      <c r="EB190" s="56">
        <f t="shared" si="87"/>
        <v>0.25700804884818207</v>
      </c>
      <c r="EC190" s="59" t="e">
        <f t="shared" si="88"/>
        <v>#VALUE!</v>
      </c>
      <c r="ED190" s="59">
        <f t="shared" si="89"/>
        <v>1.5877473875066581E-3</v>
      </c>
      <c r="EE190" s="60" t="e">
        <f t="shared" si="90"/>
        <v>#VALUE!</v>
      </c>
      <c r="EF190" s="60">
        <f t="shared" si="94"/>
        <v>0.12127527761104687</v>
      </c>
    </row>
    <row r="191" spans="1:136" ht="14" customHeight="1" x14ac:dyDescent="0.2">
      <c r="A191" s="157">
        <v>20</v>
      </c>
      <c r="B191" s="42" t="s">
        <v>397</v>
      </c>
      <c r="C191" s="42" t="s">
        <v>398</v>
      </c>
      <c r="D191" s="158">
        <v>3</v>
      </c>
      <c r="E191" s="158">
        <v>1</v>
      </c>
      <c r="F191" s="158">
        <v>29</v>
      </c>
      <c r="G191" s="158">
        <v>38</v>
      </c>
      <c r="H191" s="158">
        <v>20.49</v>
      </c>
      <c r="I191" s="158">
        <v>7</v>
      </c>
      <c r="J191" s="78"/>
      <c r="K191" s="43"/>
      <c r="L191" s="42" t="s">
        <v>421</v>
      </c>
      <c r="M191" s="43"/>
      <c r="N191" s="42" t="s">
        <v>400</v>
      </c>
      <c r="O191" s="43"/>
      <c r="P191" s="42" t="s">
        <v>401</v>
      </c>
      <c r="Q191" s="44">
        <v>60.6</v>
      </c>
      <c r="R191" s="45" t="s">
        <v>204</v>
      </c>
      <c r="S191" s="44">
        <v>0.35</v>
      </c>
      <c r="T191" s="44">
        <v>4.21</v>
      </c>
      <c r="U191" s="44">
        <v>0.86125859999999999</v>
      </c>
      <c r="V191" s="44">
        <v>5.54</v>
      </c>
      <c r="W191" s="44">
        <f t="shared" si="106"/>
        <v>4.9848920000000003</v>
      </c>
      <c r="X191" s="44">
        <v>0.03</v>
      </c>
      <c r="Y191" s="44">
        <v>28.35</v>
      </c>
      <c r="Z191" s="45" t="s">
        <v>211</v>
      </c>
      <c r="AA191" s="105">
        <v>0.16</v>
      </c>
      <c r="AB191" s="45" t="s">
        <v>204</v>
      </c>
      <c r="AC191" s="45" t="s">
        <v>204</v>
      </c>
      <c r="AD191" s="46">
        <f t="shared" si="95"/>
        <v>0.20347275000000001</v>
      </c>
      <c r="AE191" s="46">
        <f t="shared" si="96"/>
        <v>0.16208035000000001</v>
      </c>
      <c r="AF191" s="44">
        <v>4.68</v>
      </c>
      <c r="AG191" s="44" t="e">
        <f t="shared" si="100"/>
        <v>#VALUE!</v>
      </c>
      <c r="AH191" s="47"/>
      <c r="AI191" s="48">
        <f t="shared" si="78"/>
        <v>0.46782178217821785</v>
      </c>
      <c r="AJ191" s="49"/>
      <c r="AK191" s="44"/>
      <c r="AL191" s="50">
        <v>1599</v>
      </c>
      <c r="AM191" s="50">
        <v>1109</v>
      </c>
      <c r="AN191" s="50">
        <v>16</v>
      </c>
      <c r="AO191" s="50">
        <v>14</v>
      </c>
      <c r="AP191" s="50">
        <v>78</v>
      </c>
      <c r="AQ191" s="50">
        <v>67</v>
      </c>
      <c r="AR191" s="50">
        <v>80</v>
      </c>
      <c r="AS191" s="50"/>
      <c r="AT191" s="50"/>
      <c r="AU191" s="50">
        <v>5</v>
      </c>
      <c r="AV191" s="50">
        <v>5</v>
      </c>
      <c r="AW191" s="50">
        <v>7</v>
      </c>
      <c r="AX191" s="50"/>
      <c r="AY191" s="50"/>
      <c r="AZ191" s="50"/>
      <c r="BA191" s="45" t="s">
        <v>409</v>
      </c>
      <c r="BB191" s="50"/>
      <c r="BC191" s="50"/>
      <c r="BD191" s="50"/>
      <c r="BE191" s="50"/>
      <c r="BF191" s="51"/>
      <c r="BG191" s="118" t="s">
        <v>402</v>
      </c>
      <c r="BH191" s="118" t="s">
        <v>402</v>
      </c>
      <c r="BI191" s="26">
        <v>196.09888422810801</v>
      </c>
      <c r="BJ191" s="118" t="s">
        <v>403</v>
      </c>
      <c r="BK191" s="26">
        <v>2.1126258654251702</v>
      </c>
      <c r="BL191" s="118" t="s">
        <v>404</v>
      </c>
      <c r="BM191" s="118" t="s">
        <v>403</v>
      </c>
      <c r="BN191" s="26">
        <v>75.258934797898206</v>
      </c>
      <c r="BO191" s="26">
        <v>1534.0795382804799</v>
      </c>
      <c r="BP191" s="26">
        <v>0.39513148000978499</v>
      </c>
      <c r="BQ191" s="159">
        <v>12.925803163022801</v>
      </c>
      <c r="BR191" s="159">
        <v>1126.24952925462</v>
      </c>
      <c r="BS191" s="159">
        <v>82.3542376265939</v>
      </c>
      <c r="BT191" s="26">
        <v>0.36671365950055701</v>
      </c>
      <c r="BU191" s="26">
        <v>65.516970945950504</v>
      </c>
      <c r="BV191" s="26">
        <v>4.1073007047365104</v>
      </c>
      <c r="BW191" s="26">
        <v>6.2616800309007695E-2</v>
      </c>
      <c r="BX191" s="26">
        <v>1.0392927198420601</v>
      </c>
      <c r="BY191" s="26">
        <v>0.83781615862318004</v>
      </c>
      <c r="BZ191" s="26">
        <v>3.2035475598065601</v>
      </c>
      <c r="CA191" s="26">
        <v>7.5201535270679201E-2</v>
      </c>
      <c r="CB191" s="118" t="s">
        <v>406</v>
      </c>
      <c r="CC191" s="26">
        <v>1.46144991198722E-2</v>
      </c>
      <c r="CD191" s="118" t="s">
        <v>405</v>
      </c>
      <c r="CE191" s="118" t="s">
        <v>405</v>
      </c>
      <c r="CF191" s="26">
        <v>0.18052469733696899</v>
      </c>
      <c r="CG191" s="26">
        <v>0.53491416423857996</v>
      </c>
      <c r="CH191" s="26">
        <v>7.7982722635656795E-2</v>
      </c>
      <c r="CI191" s="26">
        <v>0.47056070523560201</v>
      </c>
      <c r="CJ191" s="26">
        <v>0.13794964088362299</v>
      </c>
      <c r="CK191" s="26">
        <v>1.5835031429127601E-2</v>
      </c>
      <c r="CL191" s="26">
        <v>0.17655786233364301</v>
      </c>
      <c r="CM191" s="26">
        <v>2.4153986860066302E-2</v>
      </c>
      <c r="CN191" s="26">
        <v>0.148274928560931</v>
      </c>
      <c r="CO191" s="26">
        <v>2.83934334519284E-2</v>
      </c>
      <c r="CP191" s="26">
        <v>7.6741815584749198E-2</v>
      </c>
      <c r="CQ191" s="26">
        <v>1.1935017235236401E-2</v>
      </c>
      <c r="CR191" s="26">
        <v>7.0746855964967006E-2</v>
      </c>
      <c r="CS191" s="28">
        <v>1.23334536590695E-2</v>
      </c>
      <c r="CT191" s="29">
        <f t="shared" si="101"/>
        <v>0.31019782368767312</v>
      </c>
      <c r="CU191" s="30">
        <f t="shared" si="102"/>
        <v>1.7989338796543337</v>
      </c>
      <c r="CV191" s="52"/>
      <c r="CW191" s="113"/>
      <c r="CX191" s="50"/>
      <c r="CY191" s="114"/>
      <c r="CZ191" s="114"/>
      <c r="DA191" s="160" t="s">
        <v>214</v>
      </c>
      <c r="DB191" s="160" t="s">
        <v>407</v>
      </c>
      <c r="DC191" s="167" t="str">
        <f t="shared" si="104"/>
        <v/>
      </c>
      <c r="DD191" s="107" t="str">
        <f t="shared" si="105"/>
        <v/>
      </c>
      <c r="DE191" s="50"/>
      <c r="DF191" s="50"/>
      <c r="DG191" s="50"/>
      <c r="DH191" s="44">
        <v>0.18190000000000001</v>
      </c>
      <c r="DI191" s="107">
        <f t="shared" si="103"/>
        <v>910.4511964784665</v>
      </c>
      <c r="DJ191" s="44"/>
      <c r="DK191" s="53"/>
      <c r="DL191" s="44"/>
      <c r="DM191" s="53"/>
      <c r="DN191" s="55">
        <f t="shared" si="79"/>
        <v>1.0086551264980028</v>
      </c>
      <c r="DO191" s="55">
        <f t="shared" si="97"/>
        <v>0</v>
      </c>
      <c r="DP191" s="55">
        <f t="shared" si="80"/>
        <v>6.8654374264417416E-3</v>
      </c>
      <c r="DQ191" s="55">
        <f t="shared" si="81"/>
        <v>5.8594293667362567E-2</v>
      </c>
      <c r="DR191" s="55">
        <f t="shared" si="82"/>
        <v>1.0786631598722524E-2</v>
      </c>
      <c r="DS191" s="55">
        <f t="shared" si="83"/>
        <v>6.9379151009046638E-2</v>
      </c>
      <c r="DT191" s="55">
        <f t="shared" si="84"/>
        <v>4.2289258528333803E-4</v>
      </c>
      <c r="DU191" s="55">
        <f t="shared" si="85"/>
        <v>0.70347394540942931</v>
      </c>
      <c r="DV191" s="56" t="e">
        <f t="shared" si="86"/>
        <v>#VALUE!</v>
      </c>
      <c r="DW191" s="55">
        <f t="shared" si="91"/>
        <v>5.1630474242040439E-3</v>
      </c>
      <c r="DX191" s="55">
        <f t="shared" si="92"/>
        <v>0</v>
      </c>
      <c r="DY191" s="55">
        <f t="shared" si="93"/>
        <v>0</v>
      </c>
      <c r="DZ191" s="58">
        <f t="shared" si="107"/>
        <v>2.7242301512920074E-3</v>
      </c>
      <c r="EA191" s="56">
        <f t="shared" si="108"/>
        <v>2.1327764984538458E-3</v>
      </c>
      <c r="EB191" s="56">
        <f t="shared" si="87"/>
        <v>0.25978351373855119</v>
      </c>
      <c r="EC191" s="59" t="e">
        <f t="shared" si="88"/>
        <v>#VALUE!</v>
      </c>
      <c r="ED191" s="59">
        <f t="shared" si="89"/>
        <v>1.4199176489059053E-3</v>
      </c>
      <c r="EE191" s="60" t="e">
        <f t="shared" si="90"/>
        <v>#VALUE!</v>
      </c>
      <c r="EF191" s="60">
        <f t="shared" si="94"/>
        <v>0.15547367533102285</v>
      </c>
    </row>
    <row r="192" spans="1:136" ht="14" customHeight="1" x14ac:dyDescent="0.2">
      <c r="A192" s="157">
        <v>21</v>
      </c>
      <c r="B192" s="42" t="s">
        <v>397</v>
      </c>
      <c r="C192" s="42" t="s">
        <v>398</v>
      </c>
      <c r="D192" s="158">
        <v>18</v>
      </c>
      <c r="E192" s="158">
        <v>3</v>
      </c>
      <c r="F192" s="158">
        <v>100</v>
      </c>
      <c r="G192" s="158">
        <v>110</v>
      </c>
      <c r="H192" s="161">
        <v>95.59</v>
      </c>
      <c r="I192" s="158">
        <v>10</v>
      </c>
      <c r="J192" s="78"/>
      <c r="K192" s="43"/>
      <c r="L192" s="42" t="s">
        <v>421</v>
      </c>
      <c r="M192" s="43"/>
      <c r="N192" s="42" t="s">
        <v>400</v>
      </c>
      <c r="O192" s="43"/>
      <c r="P192" s="42" t="s">
        <v>401</v>
      </c>
      <c r="Q192" s="44">
        <v>64.07396</v>
      </c>
      <c r="R192" s="44">
        <v>2.7820000000000001E-2</v>
      </c>
      <c r="S192" s="44">
        <v>0.75951000000000002</v>
      </c>
      <c r="T192" s="44">
        <v>3.74</v>
      </c>
      <c r="U192" s="44">
        <v>0.39043840000000002</v>
      </c>
      <c r="V192" s="44">
        <v>4.5468500000000001</v>
      </c>
      <c r="W192" s="44">
        <f t="shared" si="106"/>
        <v>4.09125563</v>
      </c>
      <c r="X192" s="44">
        <v>6.1629999999999997E-2</v>
      </c>
      <c r="Y192" s="44">
        <v>31.383880000000001</v>
      </c>
      <c r="Z192" s="44">
        <v>5.2979999999999999E-2</v>
      </c>
      <c r="AA192" s="44">
        <v>0.18665000000000001</v>
      </c>
      <c r="AB192" s="44">
        <v>1.538E-2</v>
      </c>
      <c r="AC192" s="44">
        <v>1.1299999999999999E-2</v>
      </c>
      <c r="AD192" s="46">
        <f t="shared" si="95"/>
        <v>0.15693742499999999</v>
      </c>
      <c r="AE192" s="46">
        <f t="shared" si="96"/>
        <v>0.22973318500000001</v>
      </c>
      <c r="AF192" s="44">
        <v>5.35</v>
      </c>
      <c r="AG192" s="44">
        <f t="shared" si="100"/>
        <v>100.87688901</v>
      </c>
      <c r="AH192" s="47"/>
      <c r="AI192" s="48">
        <f t="shared" si="78"/>
        <v>0.48980709167967768</v>
      </c>
      <c r="AJ192" s="49"/>
      <c r="AK192" s="44"/>
      <c r="AL192" s="50">
        <v>1233.3</v>
      </c>
      <c r="AM192" s="50">
        <v>1571.9</v>
      </c>
      <c r="AN192" s="45" t="s">
        <v>403</v>
      </c>
      <c r="AO192" s="45" t="s">
        <v>403</v>
      </c>
      <c r="AP192" s="45" t="s">
        <v>403</v>
      </c>
      <c r="AQ192" s="45" t="s">
        <v>403</v>
      </c>
      <c r="AR192" s="45" t="s">
        <v>403</v>
      </c>
      <c r="AS192" s="50"/>
      <c r="AT192" s="50"/>
      <c r="AU192" s="45" t="s">
        <v>403</v>
      </c>
      <c r="AV192" s="45" t="s">
        <v>403</v>
      </c>
      <c r="AW192" s="45" t="s">
        <v>403</v>
      </c>
      <c r="AX192" s="50"/>
      <c r="AY192" s="50"/>
      <c r="AZ192" s="50"/>
      <c r="BA192" s="50">
        <v>13.3</v>
      </c>
      <c r="BB192" s="50"/>
      <c r="BC192" s="50"/>
      <c r="BD192" s="50"/>
      <c r="BE192" s="50"/>
      <c r="BF192" s="51"/>
      <c r="BG192" s="118" t="s">
        <v>403</v>
      </c>
      <c r="BH192" s="118" t="s">
        <v>403</v>
      </c>
      <c r="BI192" s="118" t="s">
        <v>403</v>
      </c>
      <c r="BJ192" s="118" t="s">
        <v>412</v>
      </c>
      <c r="BK192" s="26">
        <v>4.9827999999999997E-2</v>
      </c>
      <c r="BL192" s="26">
        <v>1.7665000000000001E-3</v>
      </c>
      <c r="BM192" s="26">
        <v>126.34</v>
      </c>
      <c r="BN192" s="26">
        <v>73.421999999999997</v>
      </c>
      <c r="BO192" s="26">
        <v>1513.7</v>
      </c>
      <c r="BP192" s="118" t="s">
        <v>403</v>
      </c>
      <c r="BQ192" s="118" t="s">
        <v>403</v>
      </c>
      <c r="BR192" s="118" t="s">
        <v>403</v>
      </c>
      <c r="BS192" s="159">
        <v>92.412000000000006</v>
      </c>
      <c r="BT192" s="26">
        <v>5.6187333333333297E-2</v>
      </c>
      <c r="BU192" s="118" t="s">
        <v>403</v>
      </c>
      <c r="BV192" s="26">
        <v>4.8739999999999997</v>
      </c>
      <c r="BW192" s="26">
        <v>6.7467295660061599E-2</v>
      </c>
      <c r="BX192" s="26">
        <v>1.7762350333333301</v>
      </c>
      <c r="BY192" s="26">
        <v>0.53141481999999995</v>
      </c>
      <c r="BZ192" s="26">
        <v>0.93330373333333305</v>
      </c>
      <c r="CA192" s="26">
        <v>0.102394263641992</v>
      </c>
      <c r="CB192" s="26">
        <v>2.5196181881883099E-2</v>
      </c>
      <c r="CC192" s="26">
        <v>3.2855764605056901E-3</v>
      </c>
      <c r="CD192" s="26">
        <v>4.9431199999999996E-3</v>
      </c>
      <c r="CE192" s="26">
        <v>2.418638E-2</v>
      </c>
      <c r="CF192" s="26">
        <v>0.77362984000000001</v>
      </c>
      <c r="CG192" s="26">
        <v>1.59072490666667</v>
      </c>
      <c r="CH192" s="26">
        <v>0.17582672999999999</v>
      </c>
      <c r="CI192" s="26">
        <v>0.66994353333333301</v>
      </c>
      <c r="CJ192" s="26">
        <v>0.10975395</v>
      </c>
      <c r="CK192" s="26">
        <v>1.50626971958509E-2</v>
      </c>
      <c r="CL192" s="26">
        <v>9.6407106827946801E-2</v>
      </c>
      <c r="CM192" s="26">
        <v>1.4243237379421E-2</v>
      </c>
      <c r="CN192" s="26">
        <v>9.3399493569693598E-2</v>
      </c>
      <c r="CO192" s="26">
        <v>1.9593626795773301E-2</v>
      </c>
      <c r="CP192" s="26">
        <v>5.7357059443846697E-2</v>
      </c>
      <c r="CQ192" s="26">
        <v>8.2069055095387606E-3</v>
      </c>
      <c r="CR192" s="26">
        <v>5.6254960454929497E-2</v>
      </c>
      <c r="CS192" s="28">
        <v>9.5479510460346109E-3</v>
      </c>
      <c r="CT192" s="29">
        <f t="shared" si="101"/>
        <v>0.44767390082258385</v>
      </c>
      <c r="CU192" s="30">
        <f t="shared" si="102"/>
        <v>9.9583253472605175</v>
      </c>
      <c r="CV192" s="52"/>
      <c r="CW192" s="113"/>
      <c r="CX192" s="50"/>
      <c r="CY192" s="114"/>
      <c r="CZ192" s="114"/>
      <c r="DA192" s="115">
        <v>7.9988820441160204E-3</v>
      </c>
      <c r="DB192" s="115">
        <v>7.6982740999999993E-2</v>
      </c>
      <c r="DC192" s="167">
        <f t="shared" si="104"/>
        <v>2.0995292999999998E-2</v>
      </c>
      <c r="DD192" s="107">
        <f t="shared" si="105"/>
        <v>209.95292999999998</v>
      </c>
      <c r="DE192" s="50"/>
      <c r="DF192" s="50"/>
      <c r="DG192" s="50"/>
      <c r="DH192" s="44">
        <v>0.104413333333333</v>
      </c>
      <c r="DI192" s="107">
        <f t="shared" si="103"/>
        <v>522.61266773852651</v>
      </c>
      <c r="DJ192" s="44"/>
      <c r="DK192" s="53"/>
      <c r="DL192" s="44"/>
      <c r="DM192" s="53"/>
      <c r="DN192" s="55">
        <f t="shared" si="79"/>
        <v>1.0664773635153129</v>
      </c>
      <c r="DO192" s="55">
        <f t="shared" si="97"/>
        <v>3.4827240861291944E-4</v>
      </c>
      <c r="DP192" s="55">
        <f t="shared" si="80"/>
        <v>1.4898195370733622E-2</v>
      </c>
      <c r="DQ192" s="55">
        <f t="shared" si="81"/>
        <v>5.2052887961029928E-2</v>
      </c>
      <c r="DR192" s="55">
        <f t="shared" si="82"/>
        <v>4.8899542864299581E-3</v>
      </c>
      <c r="DS192" s="55">
        <f t="shared" si="83"/>
        <v>5.6941623242867091E-2</v>
      </c>
      <c r="DT192" s="55">
        <f t="shared" si="84"/>
        <v>8.6876233436707073E-4</v>
      </c>
      <c r="DU192" s="55">
        <f t="shared" si="85"/>
        <v>0.77875632754342439</v>
      </c>
      <c r="DV192" s="56">
        <f t="shared" si="86"/>
        <v>9.4472182596291019E-4</v>
      </c>
      <c r="DW192" s="55">
        <f t="shared" si="91"/>
        <v>6.02301751079803E-3</v>
      </c>
      <c r="DX192" s="55">
        <f t="shared" si="92"/>
        <v>3.2653927813163479E-4</v>
      </c>
      <c r="DY192" s="55">
        <f t="shared" si="93"/>
        <v>1.5921715881911592E-4</v>
      </c>
      <c r="DZ192" s="58">
        <f t="shared" si="107"/>
        <v>2.1011838934261616E-3</v>
      </c>
      <c r="EA192" s="56">
        <f t="shared" si="108"/>
        <v>3.0230039476281333E-3</v>
      </c>
      <c r="EB192" s="56">
        <f t="shared" si="87"/>
        <v>0.29697474326949763</v>
      </c>
      <c r="EC192" s="59">
        <f t="shared" si="88"/>
        <v>1.748005411705936E-3</v>
      </c>
      <c r="ED192" s="59">
        <f t="shared" si="89"/>
        <v>8.1505406696588667E-4</v>
      </c>
      <c r="EE192" s="60">
        <f t="shared" si="90"/>
        <v>1.6466157674028832</v>
      </c>
      <c r="EF192" s="60">
        <f t="shared" si="94"/>
        <v>8.5876622546802936E-2</v>
      </c>
    </row>
    <row r="193" spans="1:136" ht="14" customHeight="1" x14ac:dyDescent="0.2">
      <c r="A193" s="157">
        <v>22</v>
      </c>
      <c r="B193" s="42" t="s">
        <v>397</v>
      </c>
      <c r="C193" s="42" t="s">
        <v>423</v>
      </c>
      <c r="D193" s="158">
        <v>1</v>
      </c>
      <c r="E193" s="158">
        <v>1</v>
      </c>
      <c r="F193" s="158">
        <v>120</v>
      </c>
      <c r="G193" s="158">
        <v>128</v>
      </c>
      <c r="H193" s="161">
        <v>1.2</v>
      </c>
      <c r="I193" s="158">
        <v>20</v>
      </c>
      <c r="J193" s="78"/>
      <c r="K193" s="43"/>
      <c r="L193" s="42" t="s">
        <v>424</v>
      </c>
      <c r="M193" s="43"/>
      <c r="N193" s="42" t="s">
        <v>400</v>
      </c>
      <c r="O193" s="43"/>
      <c r="P193" s="42" t="s">
        <v>401</v>
      </c>
      <c r="Q193" s="44">
        <v>37.814729999999997</v>
      </c>
      <c r="R193" s="44">
        <v>6.5300000000000002E-3</v>
      </c>
      <c r="S193" s="44">
        <v>0.54515000000000002</v>
      </c>
      <c r="T193" s="44">
        <v>1.95</v>
      </c>
      <c r="U193" s="44">
        <v>6.1784169999999996</v>
      </c>
      <c r="V193" s="44">
        <v>8.3455300000000001</v>
      </c>
      <c r="W193" s="44">
        <f t="shared" si="106"/>
        <v>7.5093078940000009</v>
      </c>
      <c r="X193" s="44">
        <v>4.802E-2</v>
      </c>
      <c r="Y193" s="44">
        <v>37.95487</v>
      </c>
      <c r="Z193" s="44">
        <v>0.10066</v>
      </c>
      <c r="AA193" s="44">
        <v>6.7860000000000004E-2</v>
      </c>
      <c r="AB193" s="44">
        <v>9.3900000000000008E-3</v>
      </c>
      <c r="AC193" s="44">
        <v>8.8800000000000007E-3</v>
      </c>
      <c r="AD193" s="46">
        <f t="shared" si="95"/>
        <v>0.29553812499999998</v>
      </c>
      <c r="AE193" s="46">
        <f t="shared" si="96"/>
        <v>0.34580551500000001</v>
      </c>
      <c r="AF193" s="44">
        <v>12.91</v>
      </c>
      <c r="AG193" s="44">
        <f t="shared" si="100"/>
        <v>85.239720639999987</v>
      </c>
      <c r="AH193" s="47"/>
      <c r="AI193" s="48">
        <f t="shared" si="78"/>
        <v>1.003705963258233</v>
      </c>
      <c r="AJ193" s="49"/>
      <c r="AK193" s="44"/>
      <c r="AL193" s="50">
        <v>2322.5</v>
      </c>
      <c r="AM193" s="50">
        <v>2366.1</v>
      </c>
      <c r="AN193" s="45" t="s">
        <v>403</v>
      </c>
      <c r="AO193" s="45" t="s">
        <v>403</v>
      </c>
      <c r="AP193" s="45" t="s">
        <v>403</v>
      </c>
      <c r="AQ193" s="45" t="s">
        <v>403</v>
      </c>
      <c r="AR193" s="45" t="s">
        <v>403</v>
      </c>
      <c r="AS193" s="50"/>
      <c r="AT193" s="50"/>
      <c r="AU193" s="45" t="s">
        <v>403</v>
      </c>
      <c r="AV193" s="45" t="s">
        <v>403</v>
      </c>
      <c r="AW193" s="45" t="s">
        <v>403</v>
      </c>
      <c r="AX193" s="50"/>
      <c r="AY193" s="50"/>
      <c r="AZ193" s="50"/>
      <c r="BA193" s="50">
        <v>12.9</v>
      </c>
      <c r="BB193" s="50"/>
      <c r="BC193" s="50"/>
      <c r="BD193" s="50"/>
      <c r="BE193" s="50"/>
      <c r="BF193" s="51"/>
      <c r="BG193" s="118" t="s">
        <v>403</v>
      </c>
      <c r="BH193" s="118" t="s">
        <v>403</v>
      </c>
      <c r="BI193" s="118" t="s">
        <v>403</v>
      </c>
      <c r="BJ193" s="118" t="s">
        <v>412</v>
      </c>
      <c r="BK193" s="26">
        <v>0.20066249999999999</v>
      </c>
      <c r="BL193" s="26">
        <v>4.9682000000000003E-4</v>
      </c>
      <c r="BM193" s="26">
        <v>13.2868035</v>
      </c>
      <c r="BN193" s="26">
        <v>93.076609233333301</v>
      </c>
      <c r="BO193" s="26">
        <v>2289.6409755</v>
      </c>
      <c r="BP193" s="118" t="s">
        <v>403</v>
      </c>
      <c r="BQ193" s="118" t="s">
        <v>403</v>
      </c>
      <c r="BR193" s="118" t="s">
        <v>403</v>
      </c>
      <c r="BS193" s="159">
        <v>4.8706183166666701</v>
      </c>
      <c r="BT193" s="26">
        <v>8.8419250000000005E-2</v>
      </c>
      <c r="BU193" s="118" t="s">
        <v>403</v>
      </c>
      <c r="BV193" s="26">
        <v>5.6875462499999996</v>
      </c>
      <c r="BW193" s="26">
        <v>5.4789299999999999E-2</v>
      </c>
      <c r="BX193" s="26">
        <v>1.6885559999999999</v>
      </c>
      <c r="BY193" s="26">
        <v>2.1263214999999999E-2</v>
      </c>
      <c r="BZ193" s="26">
        <v>3.9184524999999998E-2</v>
      </c>
      <c r="CA193" s="26">
        <v>1.23538468801263E-2</v>
      </c>
      <c r="CB193" s="118" t="s">
        <v>412</v>
      </c>
      <c r="CC193" s="26">
        <v>5.0455246993052496E-4</v>
      </c>
      <c r="CD193" s="118" t="s">
        <v>412</v>
      </c>
      <c r="CE193" s="26">
        <v>0.64015</v>
      </c>
      <c r="CF193" s="26">
        <v>1.0172425000000001E-2</v>
      </c>
      <c r="CG193" s="26">
        <v>9.4687625000000001E-3</v>
      </c>
      <c r="CH193" s="26">
        <v>1.1622850000000001E-3</v>
      </c>
      <c r="CI193" s="26">
        <v>3.6558950000000002E-3</v>
      </c>
      <c r="CJ193" s="26">
        <v>2.3091399999999999E-3</v>
      </c>
      <c r="CK193" s="26">
        <v>2.8673957111122598E-3</v>
      </c>
      <c r="CL193" s="26">
        <v>1.65080380398125E-3</v>
      </c>
      <c r="CM193" s="26">
        <v>3.053397074883E-4</v>
      </c>
      <c r="CN193" s="118" t="s">
        <v>412</v>
      </c>
      <c r="CO193" s="26">
        <v>9.1740394073400199E-4</v>
      </c>
      <c r="CP193" s="26">
        <v>3.3974323702942702E-3</v>
      </c>
      <c r="CQ193" s="26">
        <v>9.5652971108827899E-4</v>
      </c>
      <c r="CR193" s="26">
        <v>1.00803011589956E-2</v>
      </c>
      <c r="CS193" s="28">
        <v>2.6975524163287299E-3</v>
      </c>
      <c r="CT193" s="29">
        <f t="shared" si="101"/>
        <v>4.4899179389083175</v>
      </c>
      <c r="CU193" s="30">
        <f t="shared" si="102"/>
        <v>0.46346600689068446</v>
      </c>
      <c r="CV193" s="52"/>
      <c r="CW193" s="113"/>
      <c r="CX193" s="50"/>
      <c r="CY193" s="114"/>
      <c r="CZ193" s="114"/>
      <c r="DA193" s="115">
        <v>3.7260227755425701E-3</v>
      </c>
      <c r="DB193" s="115">
        <v>0.195015615666667</v>
      </c>
      <c r="DC193" s="167">
        <f t="shared" si="104"/>
        <v>5.3186077000000088E-2</v>
      </c>
      <c r="DD193" s="107">
        <f t="shared" si="105"/>
        <v>531.86077000000091</v>
      </c>
      <c r="DE193" s="50"/>
      <c r="DF193" s="50"/>
      <c r="DG193" s="50"/>
      <c r="DH193" s="44">
        <v>9.4524999999999998E-2</v>
      </c>
      <c r="DI193" s="107">
        <f t="shared" si="103"/>
        <v>473.1192927274713</v>
      </c>
      <c r="DJ193" s="44"/>
      <c r="DK193" s="53"/>
      <c r="DL193" s="44"/>
      <c r="DM193" s="53"/>
      <c r="DN193" s="55">
        <f t="shared" si="79"/>
        <v>0.62940629161118511</v>
      </c>
      <c r="DO193" s="55">
        <f t="shared" si="97"/>
        <v>8.1747621432148228E-5</v>
      </c>
      <c r="DP193" s="55">
        <f t="shared" si="80"/>
        <v>1.0693409180070617E-2</v>
      </c>
      <c r="DQ193" s="55">
        <f t="shared" si="81"/>
        <v>2.7139874739039668E-2</v>
      </c>
      <c r="DR193" s="55">
        <f t="shared" si="82"/>
        <v>7.7380136514496836E-2</v>
      </c>
      <c r="DS193" s="55">
        <f t="shared" si="83"/>
        <v>0.10451367980514964</v>
      </c>
      <c r="DT193" s="55">
        <f t="shared" si="84"/>
        <v>6.7691006484352982E-4</v>
      </c>
      <c r="DU193" s="55">
        <f t="shared" si="85"/>
        <v>0.941808188585608</v>
      </c>
      <c r="DV193" s="56">
        <f t="shared" si="86"/>
        <v>1.7949358059914408E-3</v>
      </c>
      <c r="DW193" s="55">
        <f t="shared" si="91"/>
        <v>2.1897774887905401E-3</v>
      </c>
      <c r="DX193" s="55">
        <f t="shared" si="92"/>
        <v>1.9936305732484077E-4</v>
      </c>
      <c r="DY193" s="55">
        <f t="shared" si="93"/>
        <v>1.2511932480652649E-4</v>
      </c>
      <c r="DZ193" s="58">
        <f t="shared" si="107"/>
        <v>3.9568633685901728E-3</v>
      </c>
      <c r="EA193" s="56">
        <f t="shared" si="108"/>
        <v>4.5503719323639709E-3</v>
      </c>
      <c r="EB193" s="56">
        <f t="shared" si="87"/>
        <v>0.71662503469331107</v>
      </c>
      <c r="EC193" s="59">
        <f t="shared" si="88"/>
        <v>4.4281139788527263E-3</v>
      </c>
      <c r="ED193" s="59">
        <f t="shared" si="89"/>
        <v>7.3786539726679865E-4</v>
      </c>
      <c r="EE193" s="60">
        <f t="shared" si="90"/>
        <v>1.5428357163756719</v>
      </c>
      <c r="EF193" s="60">
        <f t="shared" si="94"/>
        <v>0.74038285379254376</v>
      </c>
    </row>
    <row r="194" spans="1:136" ht="14" customHeight="1" x14ac:dyDescent="0.2">
      <c r="A194" s="157">
        <v>23</v>
      </c>
      <c r="B194" s="42" t="s">
        <v>397</v>
      </c>
      <c r="C194" s="42" t="s">
        <v>423</v>
      </c>
      <c r="D194" s="158">
        <v>1</v>
      </c>
      <c r="E194" s="158">
        <v>2</v>
      </c>
      <c r="F194" s="158">
        <v>9</v>
      </c>
      <c r="G194" s="158">
        <v>15</v>
      </c>
      <c r="H194" s="158">
        <v>1.55</v>
      </c>
      <c r="I194" s="158">
        <v>2</v>
      </c>
      <c r="J194" s="78"/>
      <c r="K194" s="43"/>
      <c r="L194" s="42" t="s">
        <v>424</v>
      </c>
      <c r="M194" s="43"/>
      <c r="N194" s="42" t="s">
        <v>400</v>
      </c>
      <c r="O194" s="43"/>
      <c r="P194" s="42" t="s">
        <v>401</v>
      </c>
      <c r="Q194" s="44">
        <v>39.200000000000003</v>
      </c>
      <c r="R194" s="45" t="s">
        <v>204</v>
      </c>
      <c r="S194" s="44">
        <v>0.69</v>
      </c>
      <c r="T194" s="44">
        <v>1.4093489328109501</v>
      </c>
      <c r="U194" s="44">
        <v>5.3837341570098802</v>
      </c>
      <c r="V194" s="44">
        <v>6.95</v>
      </c>
      <c r="W194" s="44">
        <f t="shared" si="106"/>
        <v>6.2536100000000001</v>
      </c>
      <c r="X194" s="44">
        <v>0.05</v>
      </c>
      <c r="Y194" s="44">
        <v>39.47</v>
      </c>
      <c r="Z194" s="44">
        <v>0.09</v>
      </c>
      <c r="AA194" s="105">
        <v>0.13</v>
      </c>
      <c r="AB194" s="45" t="s">
        <v>204</v>
      </c>
      <c r="AC194" s="45" t="s">
        <v>204</v>
      </c>
      <c r="AD194" s="46">
        <f t="shared" si="95"/>
        <v>0.26378924999999998</v>
      </c>
      <c r="AE194" s="46">
        <f t="shared" si="96"/>
        <v>0.33161435</v>
      </c>
      <c r="AF194" s="44">
        <v>12.85</v>
      </c>
      <c r="AG194" s="44" t="e">
        <f t="shared" si="100"/>
        <v>#VALUE!</v>
      </c>
      <c r="AH194" s="47"/>
      <c r="AI194" s="48">
        <f t="shared" ref="AI194:AI257" si="109">Y194/Q194</f>
        <v>1.0068877551020408</v>
      </c>
      <c r="AJ194" s="49"/>
      <c r="AK194" s="44"/>
      <c r="AL194" s="50">
        <v>2073</v>
      </c>
      <c r="AM194" s="50">
        <v>2269</v>
      </c>
      <c r="AN194" s="50">
        <v>9</v>
      </c>
      <c r="AO194" s="50">
        <v>26</v>
      </c>
      <c r="AP194" s="50">
        <v>10</v>
      </c>
      <c r="AQ194" s="50">
        <v>26</v>
      </c>
      <c r="AR194" s="50">
        <v>91</v>
      </c>
      <c r="AS194" s="50"/>
      <c r="AT194" s="50"/>
      <c r="AU194" s="50">
        <v>3</v>
      </c>
      <c r="AV194" s="50">
        <v>3</v>
      </c>
      <c r="AW194" s="50">
        <v>5</v>
      </c>
      <c r="AX194" s="50"/>
      <c r="AY194" s="50"/>
      <c r="AZ194" s="50"/>
      <c r="BA194" s="45" t="s">
        <v>409</v>
      </c>
      <c r="BB194" s="50"/>
      <c r="BC194" s="50"/>
      <c r="BD194" s="50"/>
      <c r="BE194" s="50"/>
      <c r="BF194" s="51"/>
      <c r="BG194" s="26">
        <v>43.4894726320628</v>
      </c>
      <c r="BH194" s="118" t="s">
        <v>402</v>
      </c>
      <c r="BI194" s="26">
        <v>384.21669781747403</v>
      </c>
      <c r="BJ194" s="118" t="s">
        <v>403</v>
      </c>
      <c r="BK194" s="26">
        <v>1.0110866512083601</v>
      </c>
      <c r="BL194" s="118" t="s">
        <v>404</v>
      </c>
      <c r="BM194" s="118" t="s">
        <v>403</v>
      </c>
      <c r="BN194" s="26">
        <v>85.623964565275401</v>
      </c>
      <c r="BO194" s="26">
        <v>2071.3180231940401</v>
      </c>
      <c r="BP194" s="26">
        <v>1.0906647221885899</v>
      </c>
      <c r="BQ194" s="159">
        <v>29.0251493275629</v>
      </c>
      <c r="BR194" s="159">
        <v>1973.07607414984</v>
      </c>
      <c r="BS194" s="159">
        <v>3.5089958297023101</v>
      </c>
      <c r="BT194" s="26">
        <v>0.18428072848963201</v>
      </c>
      <c r="BU194" s="26">
        <v>35.521927429829098</v>
      </c>
      <c r="BV194" s="26">
        <v>7.3517872027231803</v>
      </c>
      <c r="BW194" s="118" t="s">
        <v>405</v>
      </c>
      <c r="BX194" s="26">
        <v>2.0843357466652899</v>
      </c>
      <c r="BY194" s="26">
        <v>0.12577090635666399</v>
      </c>
      <c r="BZ194" s="26">
        <v>0.42024767784023098</v>
      </c>
      <c r="CA194" s="26">
        <v>2.9106509748148102E-2</v>
      </c>
      <c r="CB194" s="118" t="s">
        <v>406</v>
      </c>
      <c r="CC194" s="26">
        <v>1.68032783656634E-2</v>
      </c>
      <c r="CD194" s="26">
        <v>2.0325708684660699E-3</v>
      </c>
      <c r="CE194" s="26">
        <v>0.72625586018842003</v>
      </c>
      <c r="CF194" s="26">
        <v>4.7285490380689098E-2</v>
      </c>
      <c r="CG194" s="26">
        <v>9.4805524585110601E-2</v>
      </c>
      <c r="CH194" s="26">
        <v>1.1461562043029399E-2</v>
      </c>
      <c r="CI194" s="26">
        <v>5.0829186102500597E-2</v>
      </c>
      <c r="CJ194" s="26">
        <v>1.5454246819370099E-2</v>
      </c>
      <c r="CK194" s="26">
        <v>3.08876390187126E-3</v>
      </c>
      <c r="CL194" s="26">
        <v>2.1751216893924102E-2</v>
      </c>
      <c r="CM194" s="26">
        <v>4.0298444380122101E-3</v>
      </c>
      <c r="CN194" s="26">
        <v>2.6894340670115102E-2</v>
      </c>
      <c r="CO194" s="26">
        <v>5.9454834468487304E-3</v>
      </c>
      <c r="CP194" s="26">
        <v>1.8298125425593299E-2</v>
      </c>
      <c r="CQ194" s="26">
        <v>3.0159182223223799E-3</v>
      </c>
      <c r="CR194" s="26">
        <v>2.3512455485921499E-2</v>
      </c>
      <c r="CS194" s="28">
        <v>4.5327875650588104E-3</v>
      </c>
      <c r="CT194" s="29">
        <f t="shared" ref="CT194:CT254" si="110">(CK194/0.058)/SQRT((CJ194/0.153)*(CL194/0.2055))</f>
        <v>0.51504200083344842</v>
      </c>
      <c r="CU194" s="30">
        <f t="shared" ref="CU194:CU254" si="111">(CF194/0.31)/(CS194/0.0381)</f>
        <v>1.2821115523756577</v>
      </c>
      <c r="CV194" s="52"/>
      <c r="CW194" s="113"/>
      <c r="CX194" s="50"/>
      <c r="CY194" s="114"/>
      <c r="CZ194" s="114"/>
      <c r="DA194" s="160" t="s">
        <v>214</v>
      </c>
      <c r="DB194" s="160" t="s">
        <v>407</v>
      </c>
      <c r="DC194" s="167" t="str">
        <f t="shared" si="104"/>
        <v/>
      </c>
      <c r="DD194" s="107" t="str">
        <f t="shared" si="105"/>
        <v/>
      </c>
      <c r="DE194" s="50"/>
      <c r="DF194" s="50"/>
      <c r="DG194" s="50"/>
      <c r="DH194" s="44">
        <v>6.4399999999999999E-2</v>
      </c>
      <c r="DI194" s="107">
        <f t="shared" si="103"/>
        <v>322.33676224966047</v>
      </c>
      <c r="DJ194" s="44"/>
      <c r="DK194" s="53"/>
      <c r="DL194" s="44"/>
      <c r="DM194" s="53"/>
      <c r="DN194" s="55">
        <f t="shared" ref="DN194:DN257" si="112">Q194/60.08</f>
        <v>0.65246338215712385</v>
      </c>
      <c r="DO194" s="55">
        <f t="shared" si="97"/>
        <v>0</v>
      </c>
      <c r="DP194" s="55">
        <f t="shared" ref="DP194:DP257" si="113">2*S194/101.96</f>
        <v>1.3534719497842291E-2</v>
      </c>
      <c r="DQ194" s="55">
        <f t="shared" ref="DQ194:DQ257" si="114">T194/71.85</f>
        <v>1.9615155641070983E-2</v>
      </c>
      <c r="DR194" s="55">
        <f t="shared" ref="DR194:DR257" si="115">2*U194/159.69</f>
        <v>6.7427317390066757E-2</v>
      </c>
      <c r="DS194" s="55">
        <f t="shared" ref="DS194:DS257" si="116">W194/71.85</f>
        <v>8.703702157272096E-2</v>
      </c>
      <c r="DT194" s="55">
        <f t="shared" ref="DT194:DT257" si="117">X194/70.94</f>
        <v>7.0482097547223011E-4</v>
      </c>
      <c r="DU194" s="55">
        <f t="shared" ref="DU194:DU257" si="118">Y194/40.3</f>
        <v>0.97940446650124069</v>
      </c>
      <c r="DV194" s="56">
        <f t="shared" ref="DV194:DV257" si="119">Z194/56.08</f>
        <v>1.6048502139800285E-3</v>
      </c>
      <c r="DW194" s="55">
        <f t="shared" si="91"/>
        <v>4.1949760321657852E-3</v>
      </c>
      <c r="DX194" s="55">
        <f t="shared" si="92"/>
        <v>0</v>
      </c>
      <c r="DY194" s="55">
        <f t="shared" si="93"/>
        <v>0</v>
      </c>
      <c r="DZ194" s="58">
        <f t="shared" si="107"/>
        <v>3.531788057303521E-3</v>
      </c>
      <c r="EA194" s="56">
        <f t="shared" si="108"/>
        <v>4.3636337916968223E-3</v>
      </c>
      <c r="EB194" s="56">
        <f t="shared" ref="EB194:EB257" si="120">AF194/18.015</f>
        <v>0.71329447682486813</v>
      </c>
      <c r="EC194" s="59" t="e">
        <f t="shared" ref="EC194:EC257" si="121">DD194/12.011/10000</f>
        <v>#VALUE!</v>
      </c>
      <c r="ED194" s="59">
        <f t="shared" ref="ED194:ED257" si="122">DI194/32.06/2/10000</f>
        <v>5.0270861236690646E-4</v>
      </c>
      <c r="EE194" s="60" t="e">
        <f t="shared" ref="EE194:EE257" si="123">DN194+DP194*3/4+DQ194/2+DR194*3/4+DU194/2+DV194/2+EC194+EB194/2-ED194</f>
        <v>#VALUE!</v>
      </c>
      <c r="EF194" s="60">
        <f t="shared" si="94"/>
        <v>0.7746969757430181</v>
      </c>
    </row>
    <row r="195" spans="1:136" ht="14" customHeight="1" x14ac:dyDescent="0.2">
      <c r="A195" s="157">
        <v>24</v>
      </c>
      <c r="B195" s="42" t="s">
        <v>397</v>
      </c>
      <c r="C195" s="42" t="s">
        <v>423</v>
      </c>
      <c r="D195" s="158">
        <v>2</v>
      </c>
      <c r="E195" s="158">
        <v>1</v>
      </c>
      <c r="F195" s="158">
        <v>22</v>
      </c>
      <c r="G195" s="158">
        <v>27</v>
      </c>
      <c r="H195" s="158">
        <v>11.62</v>
      </c>
      <c r="I195" s="158">
        <v>6</v>
      </c>
      <c r="J195" s="78"/>
      <c r="K195" s="43"/>
      <c r="L195" s="42" t="s">
        <v>424</v>
      </c>
      <c r="M195" s="43"/>
      <c r="N195" s="42" t="s">
        <v>400</v>
      </c>
      <c r="O195" s="43"/>
      <c r="P195" s="42" t="s">
        <v>401</v>
      </c>
      <c r="Q195" s="44">
        <v>39.25</v>
      </c>
      <c r="R195" s="45" t="s">
        <v>204</v>
      </c>
      <c r="S195" s="44">
        <v>0.62</v>
      </c>
      <c r="T195" s="44">
        <v>1.4718</v>
      </c>
      <c r="U195" s="44">
        <v>5.6643297879999999</v>
      </c>
      <c r="V195" s="44">
        <v>7.3</v>
      </c>
      <c r="W195" s="44">
        <f t="shared" si="106"/>
        <v>6.5685400000000005</v>
      </c>
      <c r="X195" s="44">
        <v>0.05</v>
      </c>
      <c r="Y195" s="44">
        <v>39.43</v>
      </c>
      <c r="Z195" s="45" t="s">
        <v>211</v>
      </c>
      <c r="AA195" s="105">
        <v>0.11</v>
      </c>
      <c r="AB195" s="45" t="s">
        <v>204</v>
      </c>
      <c r="AC195" s="45" t="s">
        <v>204</v>
      </c>
      <c r="AD195" s="46">
        <f t="shared" si="95"/>
        <v>0.28300399999999998</v>
      </c>
      <c r="AE195" s="46">
        <f t="shared" si="96"/>
        <v>0.34082180000000001</v>
      </c>
      <c r="AF195" s="44">
        <v>12.6</v>
      </c>
      <c r="AG195" s="44" t="e">
        <f t="shared" si="100"/>
        <v>#VALUE!</v>
      </c>
      <c r="AH195" s="47"/>
      <c r="AI195" s="48">
        <f t="shared" si="109"/>
        <v>1.0045859872611465</v>
      </c>
      <c r="AJ195" s="49"/>
      <c r="AK195" s="44"/>
      <c r="AL195" s="50">
        <v>2224</v>
      </c>
      <c r="AM195" s="50">
        <v>2332</v>
      </c>
      <c r="AN195" s="50">
        <v>12</v>
      </c>
      <c r="AO195" s="50">
        <v>21</v>
      </c>
      <c r="AP195" s="45" t="s">
        <v>266</v>
      </c>
      <c r="AQ195" s="50">
        <v>28</v>
      </c>
      <c r="AR195" s="50">
        <v>82</v>
      </c>
      <c r="AS195" s="50"/>
      <c r="AT195" s="50"/>
      <c r="AU195" s="50">
        <v>8</v>
      </c>
      <c r="AV195" s="45" t="s">
        <v>264</v>
      </c>
      <c r="AW195" s="50">
        <v>4</v>
      </c>
      <c r="AX195" s="50"/>
      <c r="AY195" s="50"/>
      <c r="AZ195" s="50"/>
      <c r="BA195" s="45" t="s">
        <v>409</v>
      </c>
      <c r="BB195" s="50"/>
      <c r="BC195" s="50"/>
      <c r="BD195" s="50"/>
      <c r="BE195" s="50"/>
      <c r="BF195" s="51"/>
      <c r="BG195" s="118" t="s">
        <v>402</v>
      </c>
      <c r="BH195" s="118" t="s">
        <v>402</v>
      </c>
      <c r="BI195" s="26">
        <v>390.61757326147301</v>
      </c>
      <c r="BJ195" s="118" t="s">
        <v>403</v>
      </c>
      <c r="BK195" s="118" t="s">
        <v>417</v>
      </c>
      <c r="BL195" s="118" t="s">
        <v>404</v>
      </c>
      <c r="BM195" s="118" t="s">
        <v>403</v>
      </c>
      <c r="BN195" s="26">
        <v>79.953751176212705</v>
      </c>
      <c r="BO195" s="26">
        <v>2171.75463320068</v>
      </c>
      <c r="BP195" s="26">
        <v>1.4616265469451799</v>
      </c>
      <c r="BQ195" s="159">
        <v>24.499810375283399</v>
      </c>
      <c r="BR195" s="159">
        <v>1841.9051896840699</v>
      </c>
      <c r="BS195" s="159">
        <v>6.0083965700673998</v>
      </c>
      <c r="BT195" s="26">
        <v>0.154362557980674</v>
      </c>
      <c r="BU195" s="26">
        <v>40.548102726444903</v>
      </c>
      <c r="BV195" s="26">
        <v>6.4715488847840001</v>
      </c>
      <c r="BW195" s="26">
        <v>9.2686028705960294E-2</v>
      </c>
      <c r="BX195" s="26">
        <v>1.5866022388935299</v>
      </c>
      <c r="BY195" s="26">
        <v>4.1848183645442801E-2</v>
      </c>
      <c r="BZ195" s="26">
        <v>0.123325570798859</v>
      </c>
      <c r="CA195" s="26">
        <v>2.23763294406325E-2</v>
      </c>
      <c r="CB195" s="118" t="s">
        <v>406</v>
      </c>
      <c r="CC195" s="26">
        <v>1.20235065780254E-2</v>
      </c>
      <c r="CD195" s="26">
        <v>2.0331085147498101E-3</v>
      </c>
      <c r="CE195" s="26">
        <v>0.64353830432280001</v>
      </c>
      <c r="CF195" s="26">
        <v>5.4237573348468503E-3</v>
      </c>
      <c r="CG195" s="26">
        <v>9.6554818693050798E-3</v>
      </c>
      <c r="CH195" s="26">
        <v>1.1707267823902799E-3</v>
      </c>
      <c r="CI195" s="26">
        <v>4.4388636629325703E-3</v>
      </c>
      <c r="CJ195" s="26">
        <v>1.36551785209042E-3</v>
      </c>
      <c r="CK195" s="26">
        <v>6.9926558519423998E-3</v>
      </c>
      <c r="CL195" s="26">
        <v>2.0170053183638302E-3</v>
      </c>
      <c r="CM195" s="26">
        <v>5.2582130303924202E-4</v>
      </c>
      <c r="CN195" s="26">
        <v>4.8506815068462602E-3</v>
      </c>
      <c r="CO195" s="26">
        <v>1.5979367276435399E-3</v>
      </c>
      <c r="CP195" s="26">
        <v>7.0428357626443E-3</v>
      </c>
      <c r="CQ195" s="26">
        <v>1.5683785520928899E-3</v>
      </c>
      <c r="CR195" s="26">
        <v>1.53112352209614E-2</v>
      </c>
      <c r="CS195" s="28">
        <v>3.4565225166289298E-3</v>
      </c>
      <c r="CT195" s="29">
        <f t="shared" si="110"/>
        <v>12.881415140302677</v>
      </c>
      <c r="CU195" s="30">
        <f t="shared" si="111"/>
        <v>0.19285199770496456</v>
      </c>
      <c r="CV195" s="52"/>
      <c r="CW195" s="113"/>
      <c r="CX195" s="50"/>
      <c r="CY195" s="114"/>
      <c r="CZ195" s="114"/>
      <c r="DA195" s="160" t="s">
        <v>214</v>
      </c>
      <c r="DB195" s="160" t="s">
        <v>407</v>
      </c>
      <c r="DC195" s="167" t="str">
        <f t="shared" si="104"/>
        <v/>
      </c>
      <c r="DD195" s="107" t="str">
        <f t="shared" si="105"/>
        <v/>
      </c>
      <c r="DE195" s="50"/>
      <c r="DF195" s="50"/>
      <c r="DG195" s="50"/>
      <c r="DH195" s="44">
        <v>5.7000000000000002E-2</v>
      </c>
      <c r="DI195" s="107">
        <f t="shared" si="103"/>
        <v>285.29806596631443</v>
      </c>
      <c r="DJ195" s="44"/>
      <c r="DK195" s="53"/>
      <c r="DL195" s="44"/>
      <c r="DM195" s="53"/>
      <c r="DN195" s="55">
        <f t="shared" si="112"/>
        <v>0.65329560585885493</v>
      </c>
      <c r="DO195" s="55">
        <f t="shared" si="97"/>
        <v>0</v>
      </c>
      <c r="DP195" s="55">
        <f t="shared" si="113"/>
        <v>1.2161632012553943E-2</v>
      </c>
      <c r="DQ195" s="55">
        <f t="shared" si="114"/>
        <v>2.0484342379958248E-2</v>
      </c>
      <c r="DR195" s="55">
        <f t="shared" si="115"/>
        <v>7.0941571645062304E-2</v>
      </c>
      <c r="DS195" s="55">
        <f t="shared" si="116"/>
        <v>9.1420180932498277E-2</v>
      </c>
      <c r="DT195" s="55">
        <f t="shared" si="117"/>
        <v>7.0482097547223011E-4</v>
      </c>
      <c r="DU195" s="55">
        <f t="shared" si="118"/>
        <v>0.97841191066997524</v>
      </c>
      <c r="DV195" s="56" t="e">
        <f t="shared" si="119"/>
        <v>#VALUE!</v>
      </c>
      <c r="DW195" s="55">
        <f t="shared" ref="DW195:DW258" si="124">IF(ISNUMBER(AA195)=FALSE,0,AA195/61.9789*2)</f>
        <v>3.5495951041402797E-3</v>
      </c>
      <c r="DX195" s="55">
        <f t="shared" ref="DX195:DX258" si="125">IF(ISNUMBER(AB195)=FALSE,0,AB195/94.2*2)</f>
        <v>0</v>
      </c>
      <c r="DY195" s="55">
        <f t="shared" ref="DY195:DY258" si="126">IF(ISNUMBER(AC195)=FALSE,0,AC195/141.9445*2)</f>
        <v>0</v>
      </c>
      <c r="DZ195" s="58">
        <f t="shared" si="107"/>
        <v>3.7890480653367249E-3</v>
      </c>
      <c r="EA195" s="56">
        <f t="shared" si="108"/>
        <v>4.4847924205539836E-3</v>
      </c>
      <c r="EB195" s="56">
        <f t="shared" si="120"/>
        <v>0.69941715237302249</v>
      </c>
      <c r="EC195" s="59" t="e">
        <f t="shared" si="121"/>
        <v>#VALUE!</v>
      </c>
      <c r="ED195" s="59">
        <f t="shared" si="122"/>
        <v>4.4494395815083347E-4</v>
      </c>
      <c r="EE195" s="60" t="e">
        <f t="shared" si="123"/>
        <v>#VALUE!</v>
      </c>
      <c r="EF195" s="60">
        <f t="shared" ref="EF195:EF258" si="127">IF(DR195=0,"",DR195/DS195)</f>
        <v>0.77599465371265541</v>
      </c>
    </row>
    <row r="196" spans="1:136" ht="14" customHeight="1" x14ac:dyDescent="0.2">
      <c r="A196" s="157">
        <v>25</v>
      </c>
      <c r="B196" s="42" t="s">
        <v>397</v>
      </c>
      <c r="C196" s="42" t="s">
        <v>425</v>
      </c>
      <c r="D196" s="158">
        <v>7</v>
      </c>
      <c r="E196" s="158">
        <v>1</v>
      </c>
      <c r="F196" s="158">
        <v>18</v>
      </c>
      <c r="G196" s="158">
        <v>22</v>
      </c>
      <c r="H196" s="158">
        <v>31.68</v>
      </c>
      <c r="I196" s="158">
        <v>5</v>
      </c>
      <c r="J196" s="78"/>
      <c r="K196" s="43"/>
      <c r="L196" s="42" t="s">
        <v>426</v>
      </c>
      <c r="M196" s="43"/>
      <c r="N196" s="42" t="s">
        <v>400</v>
      </c>
      <c r="O196" s="43"/>
      <c r="P196" s="42" t="s">
        <v>401</v>
      </c>
      <c r="Q196" s="44">
        <v>59.29</v>
      </c>
      <c r="R196" s="44">
        <v>0.03</v>
      </c>
      <c r="S196" s="44">
        <v>0.49</v>
      </c>
      <c r="T196" s="44">
        <v>3.98808079354332</v>
      </c>
      <c r="U196" s="44">
        <v>1.84788629090357</v>
      </c>
      <c r="V196" s="44">
        <v>6.28</v>
      </c>
      <c r="W196" s="44">
        <f t="shared" si="106"/>
        <v>5.6507440000000004</v>
      </c>
      <c r="X196" s="44">
        <v>0.04</v>
      </c>
      <c r="Y196" s="44">
        <v>28.48</v>
      </c>
      <c r="Z196" s="44">
        <v>0.04</v>
      </c>
      <c r="AA196" s="105">
        <v>0.12</v>
      </c>
      <c r="AB196" s="45" t="s">
        <v>204</v>
      </c>
      <c r="AC196" s="45" t="s">
        <v>204</v>
      </c>
      <c r="AD196" s="46">
        <f t="shared" si="95"/>
        <v>0.20181849999999998</v>
      </c>
      <c r="AE196" s="46">
        <f t="shared" si="96"/>
        <v>0.2034408</v>
      </c>
      <c r="AF196" s="44">
        <v>4.97</v>
      </c>
      <c r="AG196" s="44">
        <f t="shared" si="100"/>
        <v>94.611226384446908</v>
      </c>
      <c r="AH196" s="47"/>
      <c r="AI196" s="48">
        <f t="shared" si="109"/>
        <v>0.48035081801315571</v>
      </c>
      <c r="AJ196" s="49"/>
      <c r="AK196" s="44"/>
      <c r="AL196" s="50">
        <v>1586</v>
      </c>
      <c r="AM196" s="50">
        <v>1392</v>
      </c>
      <c r="AN196" s="50">
        <v>13</v>
      </c>
      <c r="AO196" s="50">
        <v>13</v>
      </c>
      <c r="AP196" s="50">
        <v>48</v>
      </c>
      <c r="AQ196" s="50">
        <v>46</v>
      </c>
      <c r="AR196" s="50">
        <v>76</v>
      </c>
      <c r="AS196" s="50"/>
      <c r="AT196" s="50"/>
      <c r="AU196" s="50">
        <v>7</v>
      </c>
      <c r="AV196" s="50">
        <v>8</v>
      </c>
      <c r="AW196" s="50">
        <v>6</v>
      </c>
      <c r="AX196" s="50"/>
      <c r="AY196" s="50"/>
      <c r="AZ196" s="50"/>
      <c r="BA196" s="50">
        <v>7</v>
      </c>
      <c r="BB196" s="50"/>
      <c r="BC196" s="50"/>
      <c r="BD196" s="50"/>
      <c r="BE196" s="50"/>
      <c r="BF196" s="51"/>
      <c r="BG196" s="118" t="s">
        <v>402</v>
      </c>
      <c r="BH196" s="118" t="s">
        <v>402</v>
      </c>
      <c r="BI196" s="26">
        <v>361.134402975125</v>
      </c>
      <c r="BJ196" s="118" t="s">
        <v>403</v>
      </c>
      <c r="BK196" s="118" t="s">
        <v>417</v>
      </c>
      <c r="BL196" s="118" t="s">
        <v>404</v>
      </c>
      <c r="BM196" s="118" t="s">
        <v>403</v>
      </c>
      <c r="BN196" s="26">
        <v>83.268747834051098</v>
      </c>
      <c r="BO196" s="26">
        <v>1596.46162590628</v>
      </c>
      <c r="BP196" s="26">
        <v>0.52095529588370204</v>
      </c>
      <c r="BQ196" s="159">
        <v>17.424383895565501</v>
      </c>
      <c r="BR196" s="159">
        <v>1155.5419733015499</v>
      </c>
      <c r="BS196" s="159">
        <v>51.9150072935835</v>
      </c>
      <c r="BT196" s="26">
        <v>0.232379862938358</v>
      </c>
      <c r="BU196" s="26">
        <v>59.2923944206279</v>
      </c>
      <c r="BV196" s="26">
        <v>3.98773697566034</v>
      </c>
      <c r="BW196" s="26">
        <v>5.3333646554656701E-2</v>
      </c>
      <c r="BX196" s="26">
        <v>0.60883388846309305</v>
      </c>
      <c r="BY196" s="26">
        <v>0.56188812071437699</v>
      </c>
      <c r="BZ196" s="26">
        <v>2.54953707680873</v>
      </c>
      <c r="CA196" s="26">
        <v>0.28498215897742402</v>
      </c>
      <c r="CB196" s="118" t="s">
        <v>406</v>
      </c>
      <c r="CC196" s="26">
        <v>3.1500391104270199E-2</v>
      </c>
      <c r="CD196" s="118" t="s">
        <v>405</v>
      </c>
      <c r="CE196" s="118" t="s">
        <v>405</v>
      </c>
      <c r="CF196" s="26">
        <v>8.7191033735082205E-2</v>
      </c>
      <c r="CG196" s="26">
        <v>0.21855539383257699</v>
      </c>
      <c r="CH196" s="26">
        <v>3.1127444142780802E-2</v>
      </c>
      <c r="CI196" s="26">
        <v>0.141383075778101</v>
      </c>
      <c r="CJ196" s="26">
        <v>4.8041081622103403E-2</v>
      </c>
      <c r="CK196" s="26">
        <v>1.5023724967187801E-2</v>
      </c>
      <c r="CL196" s="26">
        <v>6.2734459058640404E-2</v>
      </c>
      <c r="CM196" s="26">
        <v>1.1686094195050701E-2</v>
      </c>
      <c r="CN196" s="26">
        <v>8.7597200847859796E-2</v>
      </c>
      <c r="CO196" s="26">
        <v>2.0128909842421699E-2</v>
      </c>
      <c r="CP196" s="26">
        <v>6.0596938426612401E-2</v>
      </c>
      <c r="CQ196" s="26">
        <v>1.16828724566603E-2</v>
      </c>
      <c r="CR196" s="26">
        <v>7.7862745933389502E-2</v>
      </c>
      <c r="CS196" s="28">
        <v>1.11973682482367E-2</v>
      </c>
      <c r="CT196" s="29">
        <f t="shared" si="110"/>
        <v>0.83664610269698114</v>
      </c>
      <c r="CU196" s="30">
        <f t="shared" si="111"/>
        <v>0.95701588711510455</v>
      </c>
      <c r="CV196" s="52"/>
      <c r="CW196" s="113"/>
      <c r="CX196" s="50"/>
      <c r="CY196" s="114"/>
      <c r="CZ196" s="114"/>
      <c r="DA196" s="160" t="s">
        <v>214</v>
      </c>
      <c r="DB196" s="160" t="s">
        <v>407</v>
      </c>
      <c r="DC196" s="167" t="str">
        <f t="shared" si="104"/>
        <v/>
      </c>
      <c r="DD196" s="107" t="str">
        <f t="shared" si="105"/>
        <v/>
      </c>
      <c r="DE196" s="50"/>
      <c r="DF196" s="50"/>
      <c r="DG196" s="50"/>
      <c r="DH196" s="44">
        <v>0.66049999999999998</v>
      </c>
      <c r="DI196" s="107">
        <f t="shared" si="103"/>
        <v>3305.9539047500116</v>
      </c>
      <c r="DJ196" s="44"/>
      <c r="DK196" s="53"/>
      <c r="DL196" s="44"/>
      <c r="DM196" s="53"/>
      <c r="DN196" s="55">
        <f t="shared" si="112"/>
        <v>0.98685086551264978</v>
      </c>
      <c r="DO196" s="55">
        <f t="shared" si="97"/>
        <v>3.755633450175263E-4</v>
      </c>
      <c r="DP196" s="55">
        <f t="shared" si="113"/>
        <v>9.6116123970184392E-3</v>
      </c>
      <c r="DQ196" s="55">
        <f t="shared" si="114"/>
        <v>5.5505647787659297E-2</v>
      </c>
      <c r="DR196" s="55">
        <f t="shared" si="115"/>
        <v>2.3143419010627716E-2</v>
      </c>
      <c r="DS196" s="55">
        <f t="shared" si="116"/>
        <v>7.8646402226861534E-2</v>
      </c>
      <c r="DT196" s="55">
        <f t="shared" si="117"/>
        <v>5.6385678037778404E-4</v>
      </c>
      <c r="DU196" s="55">
        <f t="shared" si="118"/>
        <v>0.70669975186104228</v>
      </c>
      <c r="DV196" s="56">
        <f t="shared" si="119"/>
        <v>7.1326676176890159E-4</v>
      </c>
      <c r="DW196" s="55">
        <f t="shared" si="124"/>
        <v>3.8722855681530325E-3</v>
      </c>
      <c r="DX196" s="55">
        <f t="shared" si="125"/>
        <v>0</v>
      </c>
      <c r="DY196" s="55">
        <f t="shared" si="126"/>
        <v>0</v>
      </c>
      <c r="DZ196" s="58">
        <f t="shared" si="107"/>
        <v>2.7020819386798767E-3</v>
      </c>
      <c r="EA196" s="56">
        <f t="shared" si="108"/>
        <v>2.6770287518915717E-3</v>
      </c>
      <c r="EB196" s="56">
        <f t="shared" si="120"/>
        <v>0.27588121010269218</v>
      </c>
      <c r="EC196" s="59" t="e">
        <f t="shared" si="121"/>
        <v>#VALUE!</v>
      </c>
      <c r="ED196" s="59">
        <f t="shared" si="122"/>
        <v>5.1558856905022012E-3</v>
      </c>
      <c r="EE196" s="60" t="e">
        <f t="shared" si="123"/>
        <v>#VALUE!</v>
      </c>
      <c r="EF196" s="60">
        <f t="shared" si="127"/>
        <v>0.29427180844037548</v>
      </c>
    </row>
    <row r="197" spans="1:136" ht="14" customHeight="1" x14ac:dyDescent="0.2">
      <c r="A197" s="157">
        <v>26</v>
      </c>
      <c r="B197" s="42" t="s">
        <v>397</v>
      </c>
      <c r="C197" s="42" t="s">
        <v>427</v>
      </c>
      <c r="D197" s="158">
        <v>2</v>
      </c>
      <c r="E197" s="158">
        <v>1</v>
      </c>
      <c r="F197" s="158">
        <v>40</v>
      </c>
      <c r="G197" s="158">
        <v>46</v>
      </c>
      <c r="H197" s="158">
        <v>12.9</v>
      </c>
      <c r="I197" s="158">
        <v>8</v>
      </c>
      <c r="J197" s="78"/>
      <c r="K197" s="43"/>
      <c r="L197" s="42" t="s">
        <v>428</v>
      </c>
      <c r="M197" s="43"/>
      <c r="N197" s="42" t="s">
        <v>400</v>
      </c>
      <c r="O197" s="43"/>
      <c r="P197" s="42" t="s">
        <v>401</v>
      </c>
      <c r="Q197" s="44">
        <v>40.35</v>
      </c>
      <c r="R197" s="45" t="s">
        <v>204</v>
      </c>
      <c r="S197" s="44">
        <v>0.68</v>
      </c>
      <c r="T197" s="44">
        <v>1.8257295951458199</v>
      </c>
      <c r="U197" s="44">
        <v>5.6409936717306399</v>
      </c>
      <c r="V197" s="44">
        <v>7.67</v>
      </c>
      <c r="W197" s="44">
        <f t="shared" si="106"/>
        <v>6.9014660000000001</v>
      </c>
      <c r="X197" s="44">
        <v>0.11</v>
      </c>
      <c r="Y197" s="44">
        <v>37.9</v>
      </c>
      <c r="Z197" s="44">
        <v>0.09</v>
      </c>
      <c r="AA197" s="105">
        <v>0.14000000000000001</v>
      </c>
      <c r="AB197" s="45" t="s">
        <v>204</v>
      </c>
      <c r="AC197" s="44">
        <v>1.6E-2</v>
      </c>
      <c r="AD197" s="46">
        <f t="shared" si="95"/>
        <v>0.26467999999999997</v>
      </c>
      <c r="AE197" s="46">
        <f t="shared" si="96"/>
        <v>0.3484216</v>
      </c>
      <c r="AF197" s="44">
        <v>12.62</v>
      </c>
      <c r="AG197" s="44" t="e">
        <f t="shared" si="100"/>
        <v>#VALUE!</v>
      </c>
      <c r="AH197" s="47"/>
      <c r="AI197" s="48">
        <f t="shared" si="109"/>
        <v>0.93928128872366778</v>
      </c>
      <c r="AJ197" s="49"/>
      <c r="AK197" s="44"/>
      <c r="AL197" s="50">
        <v>2080</v>
      </c>
      <c r="AM197" s="50">
        <v>2384</v>
      </c>
      <c r="AN197" s="50">
        <v>10</v>
      </c>
      <c r="AO197" s="50">
        <v>34</v>
      </c>
      <c r="AP197" s="50">
        <v>18</v>
      </c>
      <c r="AQ197" s="50">
        <v>45</v>
      </c>
      <c r="AR197" s="50">
        <v>110</v>
      </c>
      <c r="AS197" s="50"/>
      <c r="AT197" s="50"/>
      <c r="AU197" s="50">
        <v>9</v>
      </c>
      <c r="AV197" s="50">
        <v>3</v>
      </c>
      <c r="AW197" s="50">
        <v>9</v>
      </c>
      <c r="AX197" s="50"/>
      <c r="AY197" s="50"/>
      <c r="AZ197" s="50"/>
      <c r="BA197" s="45" t="s">
        <v>409</v>
      </c>
      <c r="BB197" s="50"/>
      <c r="BC197" s="50"/>
      <c r="BD197" s="50"/>
      <c r="BE197" s="50"/>
      <c r="BF197" s="51"/>
      <c r="BG197" s="26">
        <v>45.673761443897099</v>
      </c>
      <c r="BH197" s="118" t="s">
        <v>402</v>
      </c>
      <c r="BI197" s="26">
        <v>843.14373084883596</v>
      </c>
      <c r="BJ197" s="118" t="s">
        <v>403</v>
      </c>
      <c r="BK197" s="26">
        <v>1.8683656022156101</v>
      </c>
      <c r="BL197" s="118" t="s">
        <v>404</v>
      </c>
      <c r="BM197" s="118" t="s">
        <v>403</v>
      </c>
      <c r="BN197" s="26">
        <v>101.910671330688</v>
      </c>
      <c r="BO197" s="26">
        <v>2075.8890109685899</v>
      </c>
      <c r="BP197" s="26">
        <v>1.30109200143165</v>
      </c>
      <c r="BQ197" s="159">
        <v>31.217101363359401</v>
      </c>
      <c r="BR197" s="159">
        <v>3125.5052495196101</v>
      </c>
      <c r="BS197" s="159">
        <v>9.41807716051777</v>
      </c>
      <c r="BT197" s="26">
        <v>0.16348644940448201</v>
      </c>
      <c r="BU197" s="26">
        <v>61.963255838469799</v>
      </c>
      <c r="BV197" s="26">
        <v>6.5080670504804203</v>
      </c>
      <c r="BW197" s="26">
        <v>8.0110258288444897E-2</v>
      </c>
      <c r="BX197" s="26">
        <v>2.7599723759044701</v>
      </c>
      <c r="BY197" s="26">
        <v>1.55597163689531</v>
      </c>
      <c r="BZ197" s="26">
        <v>1.23653291263967</v>
      </c>
      <c r="CA197" s="26">
        <v>0.34408235997505299</v>
      </c>
      <c r="CB197" s="118" t="s">
        <v>406</v>
      </c>
      <c r="CC197" s="26">
        <v>3.09767027547466E-2</v>
      </c>
      <c r="CD197" s="26">
        <v>8.8432123509738406E-2</v>
      </c>
      <c r="CE197" s="26">
        <v>1.14006540584764</v>
      </c>
      <c r="CF197" s="26">
        <v>0.87309400674192295</v>
      </c>
      <c r="CG197" s="26">
        <v>2.1011502196271099</v>
      </c>
      <c r="CH197" s="26">
        <v>0.267942709985518</v>
      </c>
      <c r="CI197" s="26">
        <v>1.1900467204040399</v>
      </c>
      <c r="CJ197" s="26">
        <v>0.26257181576198202</v>
      </c>
      <c r="CK197" s="26">
        <v>0.10403744652291801</v>
      </c>
      <c r="CL197" s="26">
        <v>0.300704991121511</v>
      </c>
      <c r="CM197" s="26">
        <v>4.7006917179933799E-2</v>
      </c>
      <c r="CN197" s="26">
        <v>0.344832082801524</v>
      </c>
      <c r="CO197" s="26">
        <v>7.2326609027319896E-2</v>
      </c>
      <c r="CP197" s="26">
        <v>0.220010661393997</v>
      </c>
      <c r="CQ197" s="26">
        <v>3.3240734071007298E-2</v>
      </c>
      <c r="CR197" s="26">
        <v>0.22645049293083</v>
      </c>
      <c r="CS197" s="28">
        <v>3.7427852824674201E-2</v>
      </c>
      <c r="CT197" s="29">
        <f t="shared" si="110"/>
        <v>1.1319283761629328</v>
      </c>
      <c r="CU197" s="30">
        <f t="shared" si="111"/>
        <v>2.8670111097081405</v>
      </c>
      <c r="CV197" s="52"/>
      <c r="CW197" s="113"/>
      <c r="CX197" s="50"/>
      <c r="CY197" s="114"/>
      <c r="CZ197" s="114"/>
      <c r="DA197" s="160" t="s">
        <v>214</v>
      </c>
      <c r="DB197" s="160" t="s">
        <v>407</v>
      </c>
      <c r="DC197" s="167" t="str">
        <f t="shared" si="104"/>
        <v/>
      </c>
      <c r="DD197" s="107" t="str">
        <f t="shared" si="105"/>
        <v/>
      </c>
      <c r="DE197" s="50"/>
      <c r="DF197" s="50"/>
      <c r="DG197" s="50"/>
      <c r="DH197" s="44">
        <v>5.4800000000000001E-2</v>
      </c>
      <c r="DI197" s="107">
        <f t="shared" si="103"/>
        <v>274.28656166586018</v>
      </c>
      <c r="DJ197" s="44"/>
      <c r="DK197" s="53"/>
      <c r="DL197" s="44"/>
      <c r="DM197" s="53"/>
      <c r="DN197" s="55">
        <f t="shared" si="112"/>
        <v>0.67160452729693743</v>
      </c>
      <c r="DO197" s="55">
        <f t="shared" si="97"/>
        <v>0</v>
      </c>
      <c r="DP197" s="55">
        <f t="shared" si="113"/>
        <v>1.33385641428011E-2</v>
      </c>
      <c r="DQ197" s="55">
        <f t="shared" si="114"/>
        <v>2.5410293599802646E-2</v>
      </c>
      <c r="DR197" s="55">
        <f t="shared" si="115"/>
        <v>7.0649303922983783E-2</v>
      </c>
      <c r="DS197" s="55">
        <f t="shared" si="116"/>
        <v>9.6053806541405717E-2</v>
      </c>
      <c r="DT197" s="55">
        <f t="shared" si="117"/>
        <v>1.5506061460389062E-3</v>
      </c>
      <c r="DU197" s="55">
        <f t="shared" si="118"/>
        <v>0.94044665012406947</v>
      </c>
      <c r="DV197" s="56">
        <f t="shared" si="119"/>
        <v>1.6048502139800285E-3</v>
      </c>
      <c r="DW197" s="55">
        <f t="shared" si="124"/>
        <v>4.5176664961785384E-3</v>
      </c>
      <c r="DX197" s="55">
        <f t="shared" si="125"/>
        <v>0</v>
      </c>
      <c r="DY197" s="55">
        <f t="shared" si="126"/>
        <v>2.254402248766243E-4</v>
      </c>
      <c r="DZ197" s="58">
        <f t="shared" si="107"/>
        <v>3.5437140179408219E-3</v>
      </c>
      <c r="EA197" s="56">
        <f t="shared" si="108"/>
        <v>4.5847963681821171E-3</v>
      </c>
      <c r="EB197" s="56">
        <f t="shared" si="120"/>
        <v>0.70052733832917002</v>
      </c>
      <c r="EC197" s="59" t="e">
        <f t="shared" si="121"/>
        <v>#VALUE!</v>
      </c>
      <c r="ED197" s="59">
        <f t="shared" si="122"/>
        <v>4.2777068257308199E-4</v>
      </c>
      <c r="EE197" s="60" t="e">
        <f t="shared" si="123"/>
        <v>#VALUE!</v>
      </c>
      <c r="EF197" s="60">
        <f t="shared" si="127"/>
        <v>0.73551800253256105</v>
      </c>
    </row>
    <row r="198" spans="1:136" ht="14" customHeight="1" x14ac:dyDescent="0.2">
      <c r="A198" s="157">
        <v>27</v>
      </c>
      <c r="B198" s="42" t="s">
        <v>397</v>
      </c>
      <c r="C198" s="42" t="s">
        <v>427</v>
      </c>
      <c r="D198" s="158">
        <v>3</v>
      </c>
      <c r="E198" s="158">
        <v>1</v>
      </c>
      <c r="F198" s="158">
        <v>12</v>
      </c>
      <c r="G198" s="158">
        <v>15</v>
      </c>
      <c r="H198" s="158">
        <v>18.62</v>
      </c>
      <c r="I198" s="158">
        <v>2</v>
      </c>
      <c r="J198" s="78"/>
      <c r="K198" s="43"/>
      <c r="L198" s="42" t="s">
        <v>428</v>
      </c>
      <c r="M198" s="43"/>
      <c r="N198" s="42" t="s">
        <v>400</v>
      </c>
      <c r="O198" s="43"/>
      <c r="P198" s="42" t="s">
        <v>401</v>
      </c>
      <c r="Q198" s="44">
        <v>42.02</v>
      </c>
      <c r="R198" s="45" t="s">
        <v>204</v>
      </c>
      <c r="S198" s="44">
        <v>1.1399999999999999</v>
      </c>
      <c r="T198" s="44">
        <v>1.9144747375868501</v>
      </c>
      <c r="U198" s="44">
        <v>5.36236764513023</v>
      </c>
      <c r="V198" s="44">
        <v>7.49</v>
      </c>
      <c r="W198" s="44">
        <f t="shared" si="106"/>
        <v>6.7395020000000008</v>
      </c>
      <c r="X198" s="44">
        <v>0.16</v>
      </c>
      <c r="Y198" s="44">
        <v>36.04</v>
      </c>
      <c r="Z198" s="44">
        <v>0.44</v>
      </c>
      <c r="AA198" s="105">
        <v>0.19</v>
      </c>
      <c r="AB198" s="44">
        <v>0.02</v>
      </c>
      <c r="AC198" s="44">
        <v>1.9E-2</v>
      </c>
      <c r="AD198" s="46">
        <f t="shared" si="95"/>
        <v>0.25131874999999998</v>
      </c>
      <c r="AE198" s="46">
        <f t="shared" si="96"/>
        <v>0.44385754999999999</v>
      </c>
      <c r="AF198" s="44">
        <v>11.21</v>
      </c>
      <c r="AG198" s="44" t="e">
        <f t="shared" si="100"/>
        <v>#VALUE!</v>
      </c>
      <c r="AH198" s="47"/>
      <c r="AI198" s="48">
        <f t="shared" si="109"/>
        <v>0.85768681580199901</v>
      </c>
      <c r="AJ198" s="49"/>
      <c r="AK198" s="44"/>
      <c r="AL198" s="50">
        <v>1975</v>
      </c>
      <c r="AM198" s="50">
        <v>3037</v>
      </c>
      <c r="AN198" s="50">
        <v>7</v>
      </c>
      <c r="AO198" s="50">
        <v>53</v>
      </c>
      <c r="AP198" s="50">
        <v>7</v>
      </c>
      <c r="AQ198" s="50">
        <v>46</v>
      </c>
      <c r="AR198" s="50">
        <v>101</v>
      </c>
      <c r="AS198" s="50"/>
      <c r="AT198" s="50"/>
      <c r="AU198" s="50">
        <v>8</v>
      </c>
      <c r="AV198" s="50">
        <v>6</v>
      </c>
      <c r="AW198" s="50">
        <v>7</v>
      </c>
      <c r="AX198" s="50"/>
      <c r="AY198" s="50"/>
      <c r="AZ198" s="50"/>
      <c r="BA198" s="45" t="s">
        <v>409</v>
      </c>
      <c r="BB198" s="50"/>
      <c r="BC198" s="50"/>
      <c r="BD198" s="50"/>
      <c r="BE198" s="50"/>
      <c r="BF198" s="51"/>
      <c r="BG198" s="26">
        <v>53.313323415995598</v>
      </c>
      <c r="BH198" s="26">
        <v>170.88085160601099</v>
      </c>
      <c r="BI198" s="26">
        <v>1255.80877943474</v>
      </c>
      <c r="BJ198" s="118" t="s">
        <v>403</v>
      </c>
      <c r="BK198" s="26">
        <v>4.9474824306832303</v>
      </c>
      <c r="BL198" s="118" t="s">
        <v>404</v>
      </c>
      <c r="BM198" s="118" t="s">
        <v>403</v>
      </c>
      <c r="BN198" s="26">
        <v>93.362134186406493</v>
      </c>
      <c r="BO198" s="26">
        <v>1977.43669835273</v>
      </c>
      <c r="BP198" s="26">
        <v>10.6923355770169</v>
      </c>
      <c r="BQ198" s="159">
        <v>53.956147922883297</v>
      </c>
      <c r="BR198" s="159">
        <v>3227.8169245314398</v>
      </c>
      <c r="BS198" s="159">
        <v>8.6847796281497001</v>
      </c>
      <c r="BT198" s="26">
        <v>0.16496176375003499</v>
      </c>
      <c r="BU198" s="26">
        <v>62.599007238195703</v>
      </c>
      <c r="BV198" s="26">
        <v>8.0048027114865494</v>
      </c>
      <c r="BW198" s="26">
        <v>0.22483782571275099</v>
      </c>
      <c r="BX198" s="26">
        <v>4.9984084673548601</v>
      </c>
      <c r="BY198" s="26">
        <v>1.0356010194357701</v>
      </c>
      <c r="BZ198" s="26">
        <v>1.70387212040147</v>
      </c>
      <c r="CA198" s="26">
        <v>0.66908540197090405</v>
      </c>
      <c r="CB198" s="118" t="s">
        <v>406</v>
      </c>
      <c r="CC198" s="26">
        <v>5.4149721026344098E-2</v>
      </c>
      <c r="CD198" s="26">
        <v>0.16935541662353801</v>
      </c>
      <c r="CE198" s="26">
        <v>1.33722095474391</v>
      </c>
      <c r="CF198" s="26">
        <v>0.43526241792645298</v>
      </c>
      <c r="CG198" s="26">
        <v>1.05106417226288</v>
      </c>
      <c r="CH198" s="26">
        <v>0.13038407748096201</v>
      </c>
      <c r="CI198" s="26">
        <v>0.51408690522544997</v>
      </c>
      <c r="CJ198" s="26">
        <v>0.11105458873940501</v>
      </c>
      <c r="CK198" s="26">
        <v>4.72202443054872E-2</v>
      </c>
      <c r="CL198" s="26">
        <v>0.15425553657744501</v>
      </c>
      <c r="CM198" s="26">
        <v>2.60737060366289E-2</v>
      </c>
      <c r="CN198" s="26">
        <v>0.18229226223173101</v>
      </c>
      <c r="CO198" s="26">
        <v>4.21605691066557E-2</v>
      </c>
      <c r="CP198" s="26">
        <v>0.12144336653634299</v>
      </c>
      <c r="CQ198" s="26">
        <v>1.9389307038076498E-2</v>
      </c>
      <c r="CR198" s="26">
        <v>0.151466240076226</v>
      </c>
      <c r="CS198" s="28">
        <v>2.6606387813143801E-2</v>
      </c>
      <c r="CT198" s="29">
        <f t="shared" si="110"/>
        <v>1.1029688064879726</v>
      </c>
      <c r="CU198" s="30">
        <f t="shared" si="111"/>
        <v>2.0106132260858751</v>
      </c>
      <c r="CV198" s="52"/>
      <c r="CW198" s="113"/>
      <c r="CX198" s="50"/>
      <c r="CY198" s="114"/>
      <c r="CZ198" s="114"/>
      <c r="DA198" s="160" t="s">
        <v>214</v>
      </c>
      <c r="DB198" s="160" t="s">
        <v>407</v>
      </c>
      <c r="DC198" s="167" t="str">
        <f t="shared" si="104"/>
        <v/>
      </c>
      <c r="DD198" s="107" t="str">
        <f t="shared" si="105"/>
        <v/>
      </c>
      <c r="DE198" s="50"/>
      <c r="DF198" s="50"/>
      <c r="DG198" s="50"/>
      <c r="DH198" s="44">
        <v>5.1499999999999997E-2</v>
      </c>
      <c r="DI198" s="107">
        <f t="shared" si="103"/>
        <v>257.76930521517875</v>
      </c>
      <c r="DJ198" s="44"/>
      <c r="DK198" s="53"/>
      <c r="DL198" s="44"/>
      <c r="DM198" s="53"/>
      <c r="DN198" s="55">
        <f t="shared" si="112"/>
        <v>0.69940079893475371</v>
      </c>
      <c r="DO198" s="55">
        <f t="shared" si="97"/>
        <v>0</v>
      </c>
      <c r="DP198" s="55">
        <f t="shared" si="113"/>
        <v>2.236171047469596E-2</v>
      </c>
      <c r="DQ198" s="55">
        <f t="shared" si="114"/>
        <v>2.6645438240596384E-2</v>
      </c>
      <c r="DR198" s="55">
        <f t="shared" si="115"/>
        <v>6.7159717516816708E-2</v>
      </c>
      <c r="DS198" s="55">
        <f t="shared" si="116"/>
        <v>9.3799610299234532E-2</v>
      </c>
      <c r="DT198" s="55">
        <f t="shared" si="117"/>
        <v>2.2554271215111362E-3</v>
      </c>
      <c r="DU198" s="55">
        <f t="shared" si="118"/>
        <v>0.89429280397022337</v>
      </c>
      <c r="DV198" s="56">
        <f t="shared" si="119"/>
        <v>7.8459343794579171E-3</v>
      </c>
      <c r="DW198" s="55">
        <f t="shared" si="124"/>
        <v>6.1311188162423017E-3</v>
      </c>
      <c r="DX198" s="55">
        <f t="shared" si="125"/>
        <v>4.2462845010615713E-4</v>
      </c>
      <c r="DY198" s="55">
        <f t="shared" si="126"/>
        <v>2.6771026704099137E-4</v>
      </c>
      <c r="DZ198" s="58">
        <f t="shared" si="107"/>
        <v>3.3648246083813091E-3</v>
      </c>
      <c r="EA198" s="56">
        <f t="shared" si="108"/>
        <v>5.8406151720507924E-3</v>
      </c>
      <c r="EB198" s="56">
        <f t="shared" si="120"/>
        <v>0.62225922842076054</v>
      </c>
      <c r="EC198" s="59" t="e">
        <f t="shared" si="121"/>
        <v>#VALUE!</v>
      </c>
      <c r="ED198" s="59">
        <f t="shared" si="122"/>
        <v>4.0201076920645462E-4</v>
      </c>
      <c r="EE198" s="60" t="e">
        <f t="shared" si="123"/>
        <v>#VALUE!</v>
      </c>
      <c r="EF198" s="60">
        <f t="shared" si="127"/>
        <v>0.71599143432011436</v>
      </c>
    </row>
    <row r="199" spans="1:136" ht="14" customHeight="1" x14ac:dyDescent="0.2">
      <c r="A199" s="157">
        <v>28</v>
      </c>
      <c r="B199" s="42" t="s">
        <v>397</v>
      </c>
      <c r="C199" s="42" t="s">
        <v>429</v>
      </c>
      <c r="D199" s="158">
        <v>1</v>
      </c>
      <c r="E199" s="158">
        <v>1</v>
      </c>
      <c r="F199" s="158">
        <v>69</v>
      </c>
      <c r="G199" s="158">
        <v>73</v>
      </c>
      <c r="H199" s="158">
        <v>0.69</v>
      </c>
      <c r="I199" s="158">
        <v>16</v>
      </c>
      <c r="J199" s="78"/>
      <c r="K199" s="43"/>
      <c r="L199" s="42" t="s">
        <v>428</v>
      </c>
      <c r="M199" s="43"/>
      <c r="N199" s="42" t="s">
        <v>400</v>
      </c>
      <c r="O199" s="43"/>
      <c r="P199" s="42" t="s">
        <v>401</v>
      </c>
      <c r="Q199" s="44">
        <v>39.75</v>
      </c>
      <c r="R199" s="45" t="s">
        <v>204</v>
      </c>
      <c r="S199" s="44">
        <v>0.6</v>
      </c>
      <c r="T199" s="44">
        <v>1.9377018266475601</v>
      </c>
      <c r="U199" s="44">
        <v>5.8365544519735</v>
      </c>
      <c r="V199" s="44">
        <v>7.99</v>
      </c>
      <c r="W199" s="44">
        <f t="shared" si="106"/>
        <v>7.1894020000000003</v>
      </c>
      <c r="X199" s="44">
        <v>0.12</v>
      </c>
      <c r="Y199" s="44">
        <v>35.4</v>
      </c>
      <c r="Z199" s="44">
        <v>2.61</v>
      </c>
      <c r="AA199" s="105">
        <v>0.2</v>
      </c>
      <c r="AB199" s="45" t="s">
        <v>204</v>
      </c>
      <c r="AC199" s="44">
        <v>2.5000000000000001E-2</v>
      </c>
      <c r="AD199" s="46">
        <f t="shared" si="95"/>
        <v>0.2623895</v>
      </c>
      <c r="AE199" s="46">
        <f t="shared" si="96"/>
        <v>0.32167614999999999</v>
      </c>
      <c r="AF199" s="44">
        <v>12.83</v>
      </c>
      <c r="AG199" s="44" t="e">
        <f t="shared" si="100"/>
        <v>#VALUE!</v>
      </c>
      <c r="AH199" s="47"/>
      <c r="AI199" s="48">
        <f t="shared" si="109"/>
        <v>0.89056603773584897</v>
      </c>
      <c r="AJ199" s="49"/>
      <c r="AK199" s="44"/>
      <c r="AL199" s="50">
        <v>2062</v>
      </c>
      <c r="AM199" s="50">
        <v>2201</v>
      </c>
      <c r="AN199" s="50">
        <v>9</v>
      </c>
      <c r="AO199" s="50">
        <v>54</v>
      </c>
      <c r="AP199" s="45" t="s">
        <v>266</v>
      </c>
      <c r="AQ199" s="50">
        <v>36</v>
      </c>
      <c r="AR199" s="50">
        <v>109</v>
      </c>
      <c r="AS199" s="50"/>
      <c r="AT199" s="50"/>
      <c r="AU199" s="50">
        <v>351</v>
      </c>
      <c r="AV199" s="50">
        <v>15</v>
      </c>
      <c r="AW199" s="50">
        <v>9</v>
      </c>
      <c r="AX199" s="50"/>
      <c r="AY199" s="50"/>
      <c r="AZ199" s="50"/>
      <c r="BA199" s="50">
        <v>10</v>
      </c>
      <c r="BB199" s="50"/>
      <c r="BC199" s="50"/>
      <c r="BD199" s="50"/>
      <c r="BE199" s="50"/>
      <c r="BF199" s="51"/>
      <c r="BG199" s="118" t="s">
        <v>402</v>
      </c>
      <c r="BH199" s="118" t="s">
        <v>402</v>
      </c>
      <c r="BI199" s="26">
        <v>930.88400442498801</v>
      </c>
      <c r="BJ199" s="118" t="s">
        <v>403</v>
      </c>
      <c r="BK199" s="26">
        <v>2.7381921709301298</v>
      </c>
      <c r="BL199" s="118" t="s">
        <v>404</v>
      </c>
      <c r="BM199" s="118" t="s">
        <v>403</v>
      </c>
      <c r="BN199" s="26">
        <v>109.960958329923</v>
      </c>
      <c r="BO199" s="26">
        <v>2055.6848559141699</v>
      </c>
      <c r="BP199" s="26">
        <v>12.3420890087732</v>
      </c>
      <c r="BQ199" s="159">
        <v>52.285127308627899</v>
      </c>
      <c r="BR199" s="159">
        <v>2230.0837051032199</v>
      </c>
      <c r="BS199" s="159">
        <v>4.9881753350569902</v>
      </c>
      <c r="BT199" s="26">
        <v>0.38105746641785998</v>
      </c>
      <c r="BU199" s="26">
        <v>47.048129306467999</v>
      </c>
      <c r="BV199" s="26">
        <v>8.0180967958778293</v>
      </c>
      <c r="BW199" s="26">
        <v>0.105153136231332</v>
      </c>
      <c r="BX199" s="26">
        <v>363.57612601470902</v>
      </c>
      <c r="BY199" s="26">
        <v>0.39910907558915398</v>
      </c>
      <c r="BZ199" s="26">
        <v>1.4164338596792601</v>
      </c>
      <c r="CA199" s="26">
        <v>0.46230355299898701</v>
      </c>
      <c r="CB199" s="118" t="s">
        <v>406</v>
      </c>
      <c r="CC199" s="26">
        <v>1.9780603175025599E-2</v>
      </c>
      <c r="CD199" s="26">
        <v>0.11352813393781699</v>
      </c>
      <c r="CE199" s="26">
        <v>0.69443053357811702</v>
      </c>
      <c r="CF199" s="26">
        <v>1.1892685421731899</v>
      </c>
      <c r="CG199" s="26">
        <v>2.2755029093414798</v>
      </c>
      <c r="CH199" s="26">
        <v>0.21255944262926799</v>
      </c>
      <c r="CI199" s="26">
        <v>0.60164703210457604</v>
      </c>
      <c r="CJ199" s="26">
        <v>8.1847385393317706E-2</v>
      </c>
      <c r="CK199" s="26">
        <v>4.0494363493006599E-2</v>
      </c>
      <c r="CL199" s="26">
        <v>6.4147220301293398E-2</v>
      </c>
      <c r="CM199" s="26">
        <v>1.0363541986693999E-2</v>
      </c>
      <c r="CN199" s="26">
        <v>6.8131551990096004E-2</v>
      </c>
      <c r="CO199" s="26">
        <v>1.42990306273473E-2</v>
      </c>
      <c r="CP199" s="26">
        <v>5.1279637592281199E-2</v>
      </c>
      <c r="CQ199" s="26">
        <v>9.9611900655445507E-3</v>
      </c>
      <c r="CR199" s="26">
        <v>6.9910119942522303E-2</v>
      </c>
      <c r="CS199" s="28">
        <v>1.2009226714890801E-2</v>
      </c>
      <c r="CT199" s="29">
        <f t="shared" si="110"/>
        <v>1.7085468251640739</v>
      </c>
      <c r="CU199" s="30">
        <f t="shared" si="111"/>
        <v>12.171053445263412</v>
      </c>
      <c r="CV199" s="52"/>
      <c r="CW199" s="113"/>
      <c r="CX199" s="50"/>
      <c r="CY199" s="114"/>
      <c r="CZ199" s="114"/>
      <c r="DA199" s="160" t="s">
        <v>214</v>
      </c>
      <c r="DB199" s="115">
        <v>1.9583844699999999</v>
      </c>
      <c r="DC199" s="167">
        <f t="shared" si="104"/>
        <v>0.53410485545454545</v>
      </c>
      <c r="DD199" s="107">
        <f t="shared" si="105"/>
        <v>5341.0485545454549</v>
      </c>
      <c r="DE199" s="50"/>
      <c r="DF199" s="50"/>
      <c r="DG199" s="50"/>
      <c r="DH199" s="44">
        <v>4.7300000000000002E-2</v>
      </c>
      <c r="DI199" s="107">
        <f t="shared" si="103"/>
        <v>236.74734245976617</v>
      </c>
      <c r="DJ199" s="44"/>
      <c r="DK199" s="53"/>
      <c r="DL199" s="44"/>
      <c r="DM199" s="53"/>
      <c r="DN199" s="55">
        <f t="shared" si="112"/>
        <v>0.6616178428761651</v>
      </c>
      <c r="DO199" s="55">
        <f t="shared" si="97"/>
        <v>0</v>
      </c>
      <c r="DP199" s="55">
        <f t="shared" si="113"/>
        <v>1.1769321302471557E-2</v>
      </c>
      <c r="DQ199" s="55">
        <f t="shared" si="114"/>
        <v>2.6968710182986223E-2</v>
      </c>
      <c r="DR199" s="55">
        <f t="shared" si="115"/>
        <v>7.3098559107940386E-2</v>
      </c>
      <c r="DS199" s="55">
        <f t="shared" si="116"/>
        <v>0.10006126652748783</v>
      </c>
      <c r="DT199" s="55">
        <f t="shared" si="117"/>
        <v>1.6915703411333521E-3</v>
      </c>
      <c r="DU199" s="55">
        <f t="shared" si="118"/>
        <v>0.87841191066997526</v>
      </c>
      <c r="DV199" s="56">
        <f t="shared" si="119"/>
        <v>4.6540656205420826E-2</v>
      </c>
      <c r="DW199" s="55">
        <f t="shared" si="124"/>
        <v>6.4538092802550549E-3</v>
      </c>
      <c r="DX199" s="55">
        <f t="shared" si="125"/>
        <v>0</v>
      </c>
      <c r="DY199" s="55">
        <f t="shared" si="126"/>
        <v>3.5225035136972549E-4</v>
      </c>
      <c r="DZ199" s="58">
        <f t="shared" si="107"/>
        <v>3.5130472620163345E-3</v>
      </c>
      <c r="EA199" s="56">
        <f t="shared" si="108"/>
        <v>4.2328593986446471E-3</v>
      </c>
      <c r="EB199" s="56">
        <f t="shared" si="120"/>
        <v>0.71218429086872048</v>
      </c>
      <c r="EC199" s="59">
        <f t="shared" si="121"/>
        <v>4.4467975643538882E-2</v>
      </c>
      <c r="ED199" s="59">
        <f t="shared" si="122"/>
        <v>3.6922542492165655E-4</v>
      </c>
      <c r="EE199" s="60">
        <f t="shared" si="123"/>
        <v>1.6014202873661427</v>
      </c>
      <c r="EF199" s="60">
        <f t="shared" si="127"/>
        <v>0.73053801580514155</v>
      </c>
    </row>
    <row r="200" spans="1:136" ht="14" customHeight="1" x14ac:dyDescent="0.2">
      <c r="A200" s="157">
        <v>29</v>
      </c>
      <c r="B200" s="42" t="s">
        <v>397</v>
      </c>
      <c r="C200" s="42" t="s">
        <v>429</v>
      </c>
      <c r="D200" s="158">
        <v>3</v>
      </c>
      <c r="E200" s="158">
        <v>2</v>
      </c>
      <c r="F200" s="158">
        <v>39</v>
      </c>
      <c r="G200" s="158">
        <v>47</v>
      </c>
      <c r="H200" s="161">
        <v>20.55</v>
      </c>
      <c r="I200" s="158">
        <v>3</v>
      </c>
      <c r="J200" s="78"/>
      <c r="K200" s="43"/>
      <c r="L200" s="42" t="s">
        <v>428</v>
      </c>
      <c r="M200" s="43"/>
      <c r="N200" s="42" t="s">
        <v>400</v>
      </c>
      <c r="O200" s="43"/>
      <c r="P200" s="42" t="s">
        <v>401</v>
      </c>
      <c r="Q200" s="44">
        <v>42.138530000000003</v>
      </c>
      <c r="R200" s="44">
        <v>5.4170000000000003E-2</v>
      </c>
      <c r="S200" s="44">
        <v>1.33968</v>
      </c>
      <c r="T200" s="44">
        <v>2.66</v>
      </c>
      <c r="U200" s="44">
        <v>4.1528356000000004</v>
      </c>
      <c r="V200" s="44">
        <v>7.109</v>
      </c>
      <c r="W200" s="44">
        <f t="shared" si="106"/>
        <v>6.3966782000000002</v>
      </c>
      <c r="X200" s="44">
        <v>0.10925</v>
      </c>
      <c r="Y200" s="44">
        <v>36.506680000000003</v>
      </c>
      <c r="Z200" s="44">
        <v>0.48216999999999999</v>
      </c>
      <c r="AA200" s="44">
        <v>0.16275999999999999</v>
      </c>
      <c r="AB200" s="44">
        <v>4.7399999999999998E-2</v>
      </c>
      <c r="AC200" s="44">
        <v>1.9480000000000001E-2</v>
      </c>
      <c r="AD200" s="46">
        <f t="shared" si="95"/>
        <v>0.2543473</v>
      </c>
      <c r="AE200" s="46">
        <f t="shared" si="96"/>
        <v>0.36078589</v>
      </c>
      <c r="AF200" s="44">
        <v>12.31</v>
      </c>
      <c r="AG200" s="44">
        <f t="shared" si="100"/>
        <v>88.058448790000014</v>
      </c>
      <c r="AH200" s="47"/>
      <c r="AI200" s="48">
        <f t="shared" si="109"/>
        <v>0.86634915835934478</v>
      </c>
      <c r="AJ200" s="49"/>
      <c r="AK200" s="44"/>
      <c r="AL200" s="50">
        <v>1998.8</v>
      </c>
      <c r="AM200" s="50">
        <v>2468.6</v>
      </c>
      <c r="AN200" s="45" t="s">
        <v>403</v>
      </c>
      <c r="AO200" s="45" t="s">
        <v>403</v>
      </c>
      <c r="AP200" s="45" t="s">
        <v>403</v>
      </c>
      <c r="AQ200" s="45" t="s">
        <v>403</v>
      </c>
      <c r="AR200" s="45" t="s">
        <v>403</v>
      </c>
      <c r="AS200" s="50"/>
      <c r="AT200" s="50"/>
      <c r="AU200" s="45" t="s">
        <v>403</v>
      </c>
      <c r="AV200" s="45" t="s">
        <v>403</v>
      </c>
      <c r="AW200" s="45" t="s">
        <v>403</v>
      </c>
      <c r="AX200" s="50"/>
      <c r="AY200" s="50"/>
      <c r="AZ200" s="50"/>
      <c r="BA200" s="50">
        <v>16.8</v>
      </c>
      <c r="BB200" s="50"/>
      <c r="BC200" s="50"/>
      <c r="BD200" s="50"/>
      <c r="BE200" s="50"/>
      <c r="BF200" s="51"/>
      <c r="BG200" s="118" t="s">
        <v>403</v>
      </c>
      <c r="BH200" s="118" t="s">
        <v>403</v>
      </c>
      <c r="BI200" s="118" t="s">
        <v>403</v>
      </c>
      <c r="BJ200" s="26">
        <v>7.0384574424763704</v>
      </c>
      <c r="BK200" s="26">
        <v>6.2240624999999996</v>
      </c>
      <c r="BL200" s="26">
        <v>1.073812E-2</v>
      </c>
      <c r="BM200" s="26">
        <v>342.87080350000002</v>
      </c>
      <c r="BN200" s="26">
        <v>93.077609233333305</v>
      </c>
      <c r="BO200" s="26">
        <v>1989.6409755</v>
      </c>
      <c r="BP200" s="118" t="s">
        <v>403</v>
      </c>
      <c r="BQ200" s="118" t="s">
        <v>403</v>
      </c>
      <c r="BR200" s="118" t="s">
        <v>403</v>
      </c>
      <c r="BS200" s="159">
        <v>4.1122183166666701</v>
      </c>
      <c r="BT200" s="26">
        <v>3.2557250000000003E-2</v>
      </c>
      <c r="BU200" s="118" t="s">
        <v>403</v>
      </c>
      <c r="BV200" s="26">
        <v>6.1954462499999998</v>
      </c>
      <c r="BW200" s="26">
        <v>0.66490830000000001</v>
      </c>
      <c r="BX200" s="26">
        <v>5.1725560000000002</v>
      </c>
      <c r="BY200" s="26">
        <v>3.2762132149999998</v>
      </c>
      <c r="BZ200" s="26">
        <v>5.0748255249999996</v>
      </c>
      <c r="CA200" s="26">
        <v>3.9370071513548801</v>
      </c>
      <c r="CB200" s="26">
        <v>0.184584059144003</v>
      </c>
      <c r="CC200" s="26">
        <v>0.22274915209276</v>
      </c>
      <c r="CD200" s="26">
        <v>0.46240999999999999</v>
      </c>
      <c r="CE200" s="26">
        <v>0.19675999999999999</v>
      </c>
      <c r="CF200" s="26">
        <v>2.3686144250000001</v>
      </c>
      <c r="CG200" s="26">
        <v>5.0474987625000001</v>
      </c>
      <c r="CH200" s="26">
        <v>0.58200348499999999</v>
      </c>
      <c r="CI200" s="26">
        <v>2.2942095949999999</v>
      </c>
      <c r="CJ200" s="26">
        <v>0.47157564000000002</v>
      </c>
      <c r="CK200" s="26">
        <v>0.145219024830674</v>
      </c>
      <c r="CL200" s="26">
        <v>0.50265120647401196</v>
      </c>
      <c r="CM200" s="26">
        <v>8.5759870514820605E-2</v>
      </c>
      <c r="CN200" s="26">
        <v>0.58343499101882301</v>
      </c>
      <c r="CO200" s="26">
        <v>0.122874711526931</v>
      </c>
      <c r="CP200" s="26">
        <v>0.36079105808557299</v>
      </c>
      <c r="CQ200" s="26">
        <v>5.6044317425671897E-2</v>
      </c>
      <c r="CR200" s="26">
        <v>0.38522925572004801</v>
      </c>
      <c r="CS200" s="28">
        <v>6.4187594823467503E-2</v>
      </c>
      <c r="CT200" s="29">
        <f t="shared" si="110"/>
        <v>0.91188087012768226</v>
      </c>
      <c r="CU200" s="30">
        <f t="shared" si="111"/>
        <v>4.5353055263220625</v>
      </c>
      <c r="CV200" s="52"/>
      <c r="CW200" s="113"/>
      <c r="CX200" s="50"/>
      <c r="CY200" s="114"/>
      <c r="CZ200" s="114"/>
      <c r="DA200" s="115">
        <v>9.2668311444868492E-3</v>
      </c>
      <c r="DB200" s="115">
        <v>0.15836240200000001</v>
      </c>
      <c r="DC200" s="167">
        <f t="shared" si="104"/>
        <v>4.3189746000000001E-2</v>
      </c>
      <c r="DD200" s="107">
        <f t="shared" si="105"/>
        <v>431.89746000000002</v>
      </c>
      <c r="DE200" s="50"/>
      <c r="DF200" s="50"/>
      <c r="DG200" s="50"/>
      <c r="DH200" s="44">
        <v>4.7656666666666701E-2</v>
      </c>
      <c r="DI200" s="107">
        <f t="shared" si="103"/>
        <v>238.5325408842339</v>
      </c>
      <c r="DJ200" s="44"/>
      <c r="DK200" s="53"/>
      <c r="DL200" s="44"/>
      <c r="DM200" s="53"/>
      <c r="DN200" s="55">
        <f t="shared" si="112"/>
        <v>0.70137366844207727</v>
      </c>
      <c r="DO200" s="55">
        <f t="shared" si="97"/>
        <v>6.7814221331998002E-4</v>
      </c>
      <c r="DP200" s="55">
        <f t="shared" si="113"/>
        <v>2.6278540604158494E-2</v>
      </c>
      <c r="DQ200" s="55">
        <f t="shared" si="114"/>
        <v>3.7021572720946423E-2</v>
      </c>
      <c r="DR200" s="55">
        <f t="shared" si="115"/>
        <v>5.2011216732419069E-2</v>
      </c>
      <c r="DS200" s="55">
        <f t="shared" si="116"/>
        <v>8.9028228253305502E-2</v>
      </c>
      <c r="DT200" s="55">
        <f t="shared" si="117"/>
        <v>1.5400338314068226E-3</v>
      </c>
      <c r="DU200" s="55">
        <f t="shared" si="118"/>
        <v>0.90587295285359815</v>
      </c>
      <c r="DV200" s="56">
        <f t="shared" si="119"/>
        <v>8.5978958630527815E-3</v>
      </c>
      <c r="DW200" s="55">
        <f t="shared" si="124"/>
        <v>5.2521099922715631E-3</v>
      </c>
      <c r="DX200" s="55">
        <f t="shared" si="125"/>
        <v>1.0063694267515922E-3</v>
      </c>
      <c r="DY200" s="55">
        <f t="shared" si="126"/>
        <v>2.7447347378729012E-4</v>
      </c>
      <c r="DZ200" s="58">
        <f t="shared" si="107"/>
        <v>3.4053728745481325E-3</v>
      </c>
      <c r="EA200" s="56">
        <f t="shared" si="108"/>
        <v>4.7474950983617337E-3</v>
      </c>
      <c r="EB200" s="56">
        <f t="shared" si="120"/>
        <v>0.68331945600888144</v>
      </c>
      <c r="EC200" s="59">
        <f t="shared" si="121"/>
        <v>3.5958493048039303E-3</v>
      </c>
      <c r="ED200" s="59">
        <f t="shared" si="122"/>
        <v>3.7200957717441343E-4</v>
      </c>
      <c r="EE200" s="60">
        <f t="shared" si="123"/>
        <v>1.5807207648953792</v>
      </c>
      <c r="EF200" s="60">
        <f t="shared" si="127"/>
        <v>0.58421039880110115</v>
      </c>
    </row>
    <row r="201" spans="1:136" ht="14" customHeight="1" x14ac:dyDescent="0.2">
      <c r="A201" s="157">
        <v>30</v>
      </c>
      <c r="B201" s="42" t="s">
        <v>397</v>
      </c>
      <c r="C201" s="42" t="s">
        <v>429</v>
      </c>
      <c r="D201" s="158">
        <v>3</v>
      </c>
      <c r="E201" s="158">
        <v>2</v>
      </c>
      <c r="F201" s="158">
        <v>85</v>
      </c>
      <c r="G201" s="158">
        <v>91</v>
      </c>
      <c r="H201" s="158">
        <v>21.01</v>
      </c>
      <c r="I201" s="158">
        <v>5</v>
      </c>
      <c r="J201" s="78"/>
      <c r="K201" s="43"/>
      <c r="L201" s="42" t="s">
        <v>428</v>
      </c>
      <c r="M201" s="43"/>
      <c r="N201" s="42" t="s">
        <v>400</v>
      </c>
      <c r="O201" s="43"/>
      <c r="P201" s="42" t="s">
        <v>401</v>
      </c>
      <c r="Q201" s="44">
        <v>41.05</v>
      </c>
      <c r="R201" s="45" t="s">
        <v>204</v>
      </c>
      <c r="S201" s="44">
        <v>0.98</v>
      </c>
      <c r="T201" s="44">
        <v>2.1125444469323802</v>
      </c>
      <c r="U201" s="44">
        <v>5.1022448543461696</v>
      </c>
      <c r="V201" s="44">
        <v>7.45</v>
      </c>
      <c r="W201" s="44">
        <f t="shared" si="106"/>
        <v>6.7035100000000005</v>
      </c>
      <c r="X201" s="44">
        <v>0.09</v>
      </c>
      <c r="Y201" s="44">
        <v>37.65</v>
      </c>
      <c r="Z201" s="44">
        <v>0.15</v>
      </c>
      <c r="AA201" s="105">
        <v>0.13</v>
      </c>
      <c r="AB201" s="44">
        <v>0.02</v>
      </c>
      <c r="AC201" s="45" t="s">
        <v>204</v>
      </c>
      <c r="AD201" s="46">
        <f t="shared" si="95"/>
        <v>0.25437274999999998</v>
      </c>
      <c r="AE201" s="46">
        <f t="shared" si="96"/>
        <v>0.36259815000000001</v>
      </c>
      <c r="AF201" s="44">
        <v>12.06</v>
      </c>
      <c r="AG201" s="44" t="e">
        <f t="shared" si="100"/>
        <v>#VALUE!</v>
      </c>
      <c r="AH201" s="47"/>
      <c r="AI201" s="48">
        <f t="shared" si="109"/>
        <v>0.91717417783191235</v>
      </c>
      <c r="AJ201" s="49"/>
      <c r="AK201" s="44"/>
      <c r="AL201" s="50">
        <v>1999</v>
      </c>
      <c r="AM201" s="50">
        <v>2481</v>
      </c>
      <c r="AN201" s="50">
        <v>10</v>
      </c>
      <c r="AO201" s="50">
        <v>35</v>
      </c>
      <c r="AP201" s="50">
        <v>5</v>
      </c>
      <c r="AQ201" s="50">
        <v>42</v>
      </c>
      <c r="AR201" s="50">
        <v>97</v>
      </c>
      <c r="AS201" s="50"/>
      <c r="AT201" s="50"/>
      <c r="AU201" s="50">
        <v>10</v>
      </c>
      <c r="AV201" s="50">
        <v>7</v>
      </c>
      <c r="AW201" s="50">
        <v>5</v>
      </c>
      <c r="AX201" s="50"/>
      <c r="AY201" s="50"/>
      <c r="AZ201" s="50"/>
      <c r="BA201" s="45" t="s">
        <v>409</v>
      </c>
      <c r="BB201" s="50"/>
      <c r="BC201" s="50"/>
      <c r="BD201" s="50"/>
      <c r="BE201" s="50"/>
      <c r="BF201" s="51"/>
      <c r="BG201" s="118" t="s">
        <v>402</v>
      </c>
      <c r="BH201" s="26">
        <v>158.81689399003599</v>
      </c>
      <c r="BI201" s="26">
        <v>715.10188151180898</v>
      </c>
      <c r="BJ201" s="118" t="s">
        <v>403</v>
      </c>
      <c r="BK201" s="26">
        <v>3.47504940540956</v>
      </c>
      <c r="BL201" s="118" t="s">
        <v>404</v>
      </c>
      <c r="BM201" s="118" t="s">
        <v>403</v>
      </c>
      <c r="BN201" s="26">
        <v>98.295034680819597</v>
      </c>
      <c r="BO201" s="26">
        <v>1993.6428708452099</v>
      </c>
      <c r="BP201" s="26">
        <v>0.69616691919968399</v>
      </c>
      <c r="BQ201" s="159">
        <v>35.041368074940799</v>
      </c>
      <c r="BR201" s="159">
        <v>2420.3109633843701</v>
      </c>
      <c r="BS201" s="159">
        <v>3.2737748888231</v>
      </c>
      <c r="BT201" s="26">
        <v>0.125537066373686</v>
      </c>
      <c r="BU201" s="26">
        <v>49.544159770696503</v>
      </c>
      <c r="BV201" s="26">
        <v>8.2468768096082599</v>
      </c>
      <c r="BW201" s="26">
        <v>0.18900336792254299</v>
      </c>
      <c r="BX201" s="26">
        <v>3.5041159882456898</v>
      </c>
      <c r="BY201" s="26">
        <v>2.2281197344742001</v>
      </c>
      <c r="BZ201" s="26">
        <v>0.86988299350578502</v>
      </c>
      <c r="CA201" s="26">
        <v>0.791385678285772</v>
      </c>
      <c r="CB201" s="118" t="s">
        <v>406</v>
      </c>
      <c r="CC201" s="26">
        <v>6.7417096993527506E-2</v>
      </c>
      <c r="CD201" s="26">
        <v>0.128243460041958</v>
      </c>
      <c r="CE201" s="26">
        <v>0.82208985663976097</v>
      </c>
      <c r="CF201" s="26">
        <v>0.65155300289643903</v>
      </c>
      <c r="CG201" s="26">
        <v>1.56535541252445</v>
      </c>
      <c r="CH201" s="26">
        <v>0.195208722399493</v>
      </c>
      <c r="CI201" s="26">
        <v>0.80468093086276105</v>
      </c>
      <c r="CJ201" s="26">
        <v>0.204448278423564</v>
      </c>
      <c r="CK201" s="26">
        <v>7.8943870636753302E-2</v>
      </c>
      <c r="CL201" s="26">
        <v>0.27709966975513101</v>
      </c>
      <c r="CM201" s="26">
        <v>4.6491012834023203E-2</v>
      </c>
      <c r="CN201" s="26">
        <v>0.341470127546741</v>
      </c>
      <c r="CO201" s="26">
        <v>7.3751952863793505E-2</v>
      </c>
      <c r="CP201" s="26">
        <v>0.23692371902722401</v>
      </c>
      <c r="CQ201" s="26">
        <v>3.7666444874261698E-2</v>
      </c>
      <c r="CR201" s="26">
        <v>0.25249293167675302</v>
      </c>
      <c r="CS201" s="28">
        <v>4.2422156764274299E-2</v>
      </c>
      <c r="CT201" s="29">
        <f t="shared" si="110"/>
        <v>1.0139868388311377</v>
      </c>
      <c r="CU201" s="30">
        <f t="shared" si="111"/>
        <v>1.8876448523072289</v>
      </c>
      <c r="CV201" s="52"/>
      <c r="CW201" s="113"/>
      <c r="CX201" s="50"/>
      <c r="CY201" s="114"/>
      <c r="CZ201" s="114"/>
      <c r="DA201" s="160" t="s">
        <v>214</v>
      </c>
      <c r="DB201" s="160" t="s">
        <v>407</v>
      </c>
      <c r="DC201" s="167" t="str">
        <f t="shared" si="104"/>
        <v/>
      </c>
      <c r="DD201" s="107" t="str">
        <f t="shared" si="105"/>
        <v/>
      </c>
      <c r="DE201" s="50"/>
      <c r="DF201" s="50"/>
      <c r="DG201" s="50"/>
      <c r="DH201" s="44">
        <v>3.8600000000000002E-2</v>
      </c>
      <c r="DI201" s="107">
        <f t="shared" si="103"/>
        <v>193.20184818069714</v>
      </c>
      <c r="DJ201" s="44"/>
      <c r="DK201" s="53"/>
      <c r="DL201" s="44"/>
      <c r="DM201" s="53"/>
      <c r="DN201" s="55">
        <f t="shared" si="112"/>
        <v>0.6832556591211717</v>
      </c>
      <c r="DO201" s="55">
        <f t="shared" si="97"/>
        <v>0</v>
      </c>
      <c r="DP201" s="55">
        <f t="shared" si="113"/>
        <v>1.9223224794036878E-2</v>
      </c>
      <c r="DQ201" s="55">
        <f t="shared" si="114"/>
        <v>2.9402149574563399E-2</v>
      </c>
      <c r="DR201" s="55">
        <f t="shared" si="115"/>
        <v>6.3901870553524573E-2</v>
      </c>
      <c r="DS201" s="55">
        <f t="shared" si="116"/>
        <v>9.329867780097427E-2</v>
      </c>
      <c r="DT201" s="55">
        <f t="shared" si="117"/>
        <v>1.268677755850014E-3</v>
      </c>
      <c r="DU201" s="55">
        <f t="shared" si="118"/>
        <v>0.93424317617866004</v>
      </c>
      <c r="DV201" s="56">
        <f t="shared" si="119"/>
        <v>2.6747503566333809E-3</v>
      </c>
      <c r="DW201" s="55">
        <f t="shared" si="124"/>
        <v>4.1949760321657852E-3</v>
      </c>
      <c r="DX201" s="55">
        <f t="shared" si="125"/>
        <v>4.2462845010615713E-4</v>
      </c>
      <c r="DY201" s="55">
        <f t="shared" si="126"/>
        <v>0</v>
      </c>
      <c r="DZ201" s="58">
        <f t="shared" si="107"/>
        <v>3.4057136162806262E-3</v>
      </c>
      <c r="EA201" s="56">
        <f t="shared" si="108"/>
        <v>4.7713421935653656E-3</v>
      </c>
      <c r="EB201" s="56">
        <f t="shared" si="120"/>
        <v>0.6694421315570358</v>
      </c>
      <c r="EC201" s="59" t="e">
        <f t="shared" si="121"/>
        <v>#VALUE!</v>
      </c>
      <c r="ED201" s="59">
        <f t="shared" si="122"/>
        <v>3.0131292604600304E-4</v>
      </c>
      <c r="EE201" s="60" t="e">
        <f t="shared" si="123"/>
        <v>#VALUE!</v>
      </c>
      <c r="EF201" s="60">
        <f t="shared" si="127"/>
        <v>0.6849172149024525</v>
      </c>
    </row>
    <row r="202" spans="1:136" ht="14" customHeight="1" x14ac:dyDescent="0.2">
      <c r="A202" s="157">
        <v>31</v>
      </c>
      <c r="B202" s="42" t="s">
        <v>397</v>
      </c>
      <c r="C202" s="42" t="s">
        <v>429</v>
      </c>
      <c r="D202" s="158">
        <v>6</v>
      </c>
      <c r="E202" s="158">
        <v>1</v>
      </c>
      <c r="F202" s="158">
        <v>58</v>
      </c>
      <c r="G202" s="158">
        <v>63</v>
      </c>
      <c r="H202" s="158">
        <v>33.479999999999997</v>
      </c>
      <c r="I202" s="158">
        <v>8</v>
      </c>
      <c r="J202" s="78"/>
      <c r="K202" s="43"/>
      <c r="L202" s="42" t="s">
        <v>428</v>
      </c>
      <c r="M202" s="43"/>
      <c r="N202" s="42" t="s">
        <v>400</v>
      </c>
      <c r="O202" s="43"/>
      <c r="P202" s="42" t="s">
        <v>401</v>
      </c>
      <c r="Q202" s="44">
        <v>36.72</v>
      </c>
      <c r="R202" s="45" t="s">
        <v>204</v>
      </c>
      <c r="S202" s="44">
        <v>0.26</v>
      </c>
      <c r="T202" s="44">
        <v>2.2215331441880402</v>
      </c>
      <c r="U202" s="44">
        <v>7.1111213555380601</v>
      </c>
      <c r="V202" s="44">
        <v>9.58</v>
      </c>
      <c r="W202" s="44">
        <f t="shared" si="106"/>
        <v>8.6200840000000003</v>
      </c>
      <c r="X202" s="44">
        <v>0.1</v>
      </c>
      <c r="Y202" s="44">
        <v>36.049999999999997</v>
      </c>
      <c r="Z202" s="44">
        <v>2.85</v>
      </c>
      <c r="AA202" s="105">
        <v>0.11</v>
      </c>
      <c r="AB202" s="45" t="s">
        <v>204</v>
      </c>
      <c r="AC202" s="44">
        <v>1.2E-2</v>
      </c>
      <c r="AD202" s="46">
        <f t="shared" ref="AD202:AD265" si="128">IF(ISNUMBER(AL202)=FALSE,0,1.2725*AL202/10000)</f>
        <v>0.28389474999999997</v>
      </c>
      <c r="AE202" s="46">
        <f t="shared" ref="AE202:AE265" si="129">IF(ISNUMBER(AM202)=FALSE,0,1.4615*AM202/10000)</f>
        <v>0.39782030000000002</v>
      </c>
      <c r="AF202" s="44">
        <v>13.79</v>
      </c>
      <c r="AG202" s="44" t="e">
        <f t="shared" si="100"/>
        <v>#VALUE!</v>
      </c>
      <c r="AH202" s="47"/>
      <c r="AI202" s="48">
        <f t="shared" si="109"/>
        <v>0.98175381263616557</v>
      </c>
      <c r="AJ202" s="49"/>
      <c r="AK202" s="44"/>
      <c r="AL202" s="50">
        <v>2231</v>
      </c>
      <c r="AM202" s="50">
        <v>2722</v>
      </c>
      <c r="AN202" s="50">
        <v>10</v>
      </c>
      <c r="AO202" s="50">
        <v>15</v>
      </c>
      <c r="AP202" s="45" t="s">
        <v>266</v>
      </c>
      <c r="AQ202" s="50">
        <v>47</v>
      </c>
      <c r="AR202" s="50">
        <v>130</v>
      </c>
      <c r="AS202" s="50"/>
      <c r="AT202" s="50"/>
      <c r="AU202" s="50">
        <v>256</v>
      </c>
      <c r="AV202" s="50">
        <v>10</v>
      </c>
      <c r="AW202" s="45" t="s">
        <v>264</v>
      </c>
      <c r="AX202" s="50"/>
      <c r="AY202" s="50"/>
      <c r="AZ202" s="50"/>
      <c r="BA202" s="50">
        <v>19</v>
      </c>
      <c r="BB202" s="50"/>
      <c r="BC202" s="50"/>
      <c r="BD202" s="50"/>
      <c r="BE202" s="50"/>
      <c r="BF202" s="51"/>
      <c r="BG202" s="26">
        <v>34.886415814258598</v>
      </c>
      <c r="BH202" s="118" t="s">
        <v>402</v>
      </c>
      <c r="BI202" s="26">
        <v>768.14323107616804</v>
      </c>
      <c r="BJ202" s="118" t="s">
        <v>403</v>
      </c>
      <c r="BK202" s="26">
        <v>1.9484289831972601</v>
      </c>
      <c r="BL202" s="118" t="s">
        <v>404</v>
      </c>
      <c r="BM202" s="118" t="s">
        <v>403</v>
      </c>
      <c r="BN202" s="26">
        <v>121.847076286125</v>
      </c>
      <c r="BO202" s="26">
        <v>2205.8799226226301</v>
      </c>
      <c r="BP202" s="26">
        <v>6.1654527895118099</v>
      </c>
      <c r="BQ202" s="159">
        <v>22.573620697773201</v>
      </c>
      <c r="BR202" s="159">
        <v>3073.0565694533502</v>
      </c>
      <c r="BS202" s="159">
        <v>3.8869755163046098</v>
      </c>
      <c r="BT202" s="26">
        <v>0.24916151324827801</v>
      </c>
      <c r="BU202" s="26">
        <v>63.177164922894796</v>
      </c>
      <c r="BV202" s="26">
        <v>3.59918153586462</v>
      </c>
      <c r="BW202" s="118" t="s">
        <v>405</v>
      </c>
      <c r="BX202" s="26">
        <v>256.59387072381497</v>
      </c>
      <c r="BY202" s="26">
        <v>0.89653150771022905</v>
      </c>
      <c r="BZ202" s="26">
        <v>0.30342524668330101</v>
      </c>
      <c r="CA202" s="26">
        <v>0.12209895760773599</v>
      </c>
      <c r="CB202" s="118" t="s">
        <v>406</v>
      </c>
      <c r="CC202" s="26">
        <v>1.49261895958614E-2</v>
      </c>
      <c r="CD202" s="26">
        <v>3.4144722379213698E-2</v>
      </c>
      <c r="CE202" s="26">
        <v>0.60436274567099102</v>
      </c>
      <c r="CF202" s="26">
        <v>0.28098727610637603</v>
      </c>
      <c r="CG202" s="26">
        <v>0.14526365895340099</v>
      </c>
      <c r="CH202" s="26">
        <v>7.1523045710116903E-2</v>
      </c>
      <c r="CI202" s="26">
        <v>0.376093442356913</v>
      </c>
      <c r="CJ202" s="26">
        <v>9.4241174360099697E-2</v>
      </c>
      <c r="CK202" s="26">
        <v>3.78946050279695E-2</v>
      </c>
      <c r="CL202" s="26">
        <v>0.121855508255526</v>
      </c>
      <c r="CM202" s="26">
        <v>2.00532477708266E-2</v>
      </c>
      <c r="CN202" s="26">
        <v>0.142025411738153</v>
      </c>
      <c r="CO202" s="26">
        <v>3.2968163989251301E-2</v>
      </c>
      <c r="CP202" s="26">
        <v>0.10273627445287099</v>
      </c>
      <c r="CQ202" s="26">
        <v>1.54242940164129E-2</v>
      </c>
      <c r="CR202" s="26">
        <v>0.1064132917127</v>
      </c>
      <c r="CS202" s="28">
        <v>1.7425247540151501E-2</v>
      </c>
      <c r="CT202" s="29">
        <f t="shared" si="110"/>
        <v>1.0810806457554831</v>
      </c>
      <c r="CU202" s="30">
        <f t="shared" si="111"/>
        <v>1.9818509071086312</v>
      </c>
      <c r="CV202" s="52"/>
      <c r="CW202" s="113"/>
      <c r="CX202" s="50"/>
      <c r="CY202" s="114"/>
      <c r="CZ202" s="114"/>
      <c r="DA202" s="160" t="s">
        <v>214</v>
      </c>
      <c r="DB202" s="115">
        <v>2.4207553399999999</v>
      </c>
      <c r="DC202" s="167">
        <f t="shared" si="104"/>
        <v>0.66020600181818179</v>
      </c>
      <c r="DD202" s="107">
        <f t="shared" si="105"/>
        <v>6602.0600181818181</v>
      </c>
      <c r="DE202" s="50"/>
      <c r="DF202" s="50"/>
      <c r="DG202" s="50"/>
      <c r="DH202" s="44">
        <v>4.3900000000000002E-2</v>
      </c>
      <c r="DI202" s="107">
        <f t="shared" si="103"/>
        <v>219.72956308633687</v>
      </c>
      <c r="DJ202" s="44"/>
      <c r="DK202" s="53"/>
      <c r="DL202" s="44"/>
      <c r="DM202" s="53"/>
      <c r="DN202" s="55">
        <f t="shared" si="112"/>
        <v>0.61118508655126502</v>
      </c>
      <c r="DO202" s="55">
        <f t="shared" si="97"/>
        <v>0</v>
      </c>
      <c r="DP202" s="55">
        <f t="shared" si="113"/>
        <v>5.1000392310710085E-3</v>
      </c>
      <c r="DQ202" s="55">
        <f t="shared" si="114"/>
        <v>3.0919041672763263E-2</v>
      </c>
      <c r="DR202" s="55">
        <f t="shared" si="115"/>
        <v>8.9061573743353495E-2</v>
      </c>
      <c r="DS202" s="55">
        <f t="shared" si="116"/>
        <v>0.11997333333333335</v>
      </c>
      <c r="DT202" s="55">
        <f t="shared" si="117"/>
        <v>1.4096419509444602E-3</v>
      </c>
      <c r="DU202" s="55">
        <f t="shared" si="118"/>
        <v>0.89454094292803965</v>
      </c>
      <c r="DV202" s="56">
        <f t="shared" si="119"/>
        <v>5.0820256776034238E-2</v>
      </c>
      <c r="DW202" s="55">
        <f t="shared" si="124"/>
        <v>3.5495951041402797E-3</v>
      </c>
      <c r="DX202" s="55">
        <f t="shared" si="125"/>
        <v>0</v>
      </c>
      <c r="DY202" s="55">
        <f t="shared" si="126"/>
        <v>1.6908016865746823E-4</v>
      </c>
      <c r="DZ202" s="58">
        <f t="shared" si="107"/>
        <v>3.8009740259740258E-3</v>
      </c>
      <c r="EA202" s="56">
        <f t="shared" si="108"/>
        <v>5.2348220277649848E-3</v>
      </c>
      <c r="EB202" s="56">
        <f t="shared" si="120"/>
        <v>0.76547321676380786</v>
      </c>
      <c r="EC202" s="59">
        <f t="shared" si="121"/>
        <v>5.4966780602629411E-2</v>
      </c>
      <c r="ED202" s="59">
        <f t="shared" si="122"/>
        <v>3.4268490811967695E-4</v>
      </c>
      <c r="EE202" s="60">
        <f t="shared" si="123"/>
        <v>1.6073071210469156</v>
      </c>
      <c r="EF202" s="60">
        <f t="shared" si="127"/>
        <v>0.74234474669387762</v>
      </c>
    </row>
    <row r="203" spans="1:136" ht="14" customHeight="1" x14ac:dyDescent="0.2">
      <c r="A203" s="157">
        <v>32</v>
      </c>
      <c r="B203" s="42" t="s">
        <v>397</v>
      </c>
      <c r="C203" s="42" t="s">
        <v>429</v>
      </c>
      <c r="D203" s="158">
        <v>9</v>
      </c>
      <c r="E203" s="158">
        <v>1</v>
      </c>
      <c r="F203" s="158">
        <v>44</v>
      </c>
      <c r="G203" s="158">
        <v>52</v>
      </c>
      <c r="H203" s="158">
        <v>47.84</v>
      </c>
      <c r="I203" s="158">
        <v>7</v>
      </c>
      <c r="J203" s="78"/>
      <c r="K203" s="43"/>
      <c r="L203" s="42" t="s">
        <v>428</v>
      </c>
      <c r="M203" s="43"/>
      <c r="N203" s="42" t="s">
        <v>400</v>
      </c>
      <c r="O203" s="43"/>
      <c r="P203" s="42" t="s">
        <v>401</v>
      </c>
      <c r="Q203" s="44">
        <v>39.78</v>
      </c>
      <c r="R203" s="45" t="s">
        <v>204</v>
      </c>
      <c r="S203" s="44">
        <v>0.48</v>
      </c>
      <c r="T203" s="44">
        <v>2.05350345607037</v>
      </c>
      <c r="U203" s="44">
        <v>5.4378594691307596</v>
      </c>
      <c r="V203" s="44">
        <v>7.72</v>
      </c>
      <c r="W203" s="44">
        <f t="shared" si="106"/>
        <v>6.9464560000000004</v>
      </c>
      <c r="X203" s="44">
        <v>7.0000000000000007E-2</v>
      </c>
      <c r="Y203" s="44">
        <v>38.99</v>
      </c>
      <c r="Z203" s="45" t="s">
        <v>211</v>
      </c>
      <c r="AA203" s="105">
        <v>0.14000000000000001</v>
      </c>
      <c r="AB203" s="45" t="s">
        <v>204</v>
      </c>
      <c r="AC203" s="44">
        <v>0.01</v>
      </c>
      <c r="AD203" s="46">
        <f t="shared" si="128"/>
        <v>0.29903750000000001</v>
      </c>
      <c r="AE203" s="46">
        <f t="shared" si="129"/>
        <v>0.25620095000000004</v>
      </c>
      <c r="AF203" s="44">
        <v>12.77</v>
      </c>
      <c r="AG203" s="44" t="e">
        <f t="shared" si="100"/>
        <v>#VALUE!</v>
      </c>
      <c r="AH203" s="47"/>
      <c r="AI203" s="48">
        <f t="shared" si="109"/>
        <v>0.98014077425842139</v>
      </c>
      <c r="AJ203" s="49"/>
      <c r="AK203" s="44"/>
      <c r="AL203" s="50">
        <v>2350</v>
      </c>
      <c r="AM203" s="50">
        <v>1753</v>
      </c>
      <c r="AN203" s="50">
        <v>12</v>
      </c>
      <c r="AO203" s="50">
        <v>17</v>
      </c>
      <c r="AP203" s="50">
        <v>12</v>
      </c>
      <c r="AQ203" s="50">
        <v>36</v>
      </c>
      <c r="AR203" s="50">
        <v>118</v>
      </c>
      <c r="AS203" s="50"/>
      <c r="AT203" s="50"/>
      <c r="AU203" s="50">
        <v>8</v>
      </c>
      <c r="AV203" s="50">
        <v>5</v>
      </c>
      <c r="AW203" s="50">
        <v>5</v>
      </c>
      <c r="AX203" s="50"/>
      <c r="AY203" s="50"/>
      <c r="AZ203" s="50"/>
      <c r="BA203" s="45" t="s">
        <v>409</v>
      </c>
      <c r="BB203" s="50"/>
      <c r="BC203" s="50"/>
      <c r="BD203" s="50"/>
      <c r="BE203" s="50"/>
      <c r="BF203" s="51"/>
      <c r="BG203" s="26">
        <v>38.719756320940299</v>
      </c>
      <c r="BH203" s="118" t="s">
        <v>402</v>
      </c>
      <c r="BI203" s="26">
        <v>524.18337987894904</v>
      </c>
      <c r="BJ203" s="118" t="s">
        <v>403</v>
      </c>
      <c r="BK203" s="118" t="s">
        <v>417</v>
      </c>
      <c r="BL203" s="118" t="s">
        <v>404</v>
      </c>
      <c r="BM203" s="118" t="s">
        <v>403</v>
      </c>
      <c r="BN203" s="26">
        <v>113.626625580094</v>
      </c>
      <c r="BO203" s="26">
        <v>2309.1601834370499</v>
      </c>
      <c r="BP203" s="26">
        <v>4.3435028136354097</v>
      </c>
      <c r="BQ203" s="159">
        <v>23.076356066765801</v>
      </c>
      <c r="BR203" s="159">
        <v>1670.49779882029</v>
      </c>
      <c r="BS203" s="159">
        <v>4.6664525209930199</v>
      </c>
      <c r="BT203" s="26">
        <v>0.16064042510287599</v>
      </c>
      <c r="BU203" s="26">
        <v>49.121903145224103</v>
      </c>
      <c r="BV203" s="26">
        <v>5.3990600708722702</v>
      </c>
      <c r="BW203" s="26">
        <v>5.6720573215634701E-2</v>
      </c>
      <c r="BX203" s="26">
        <v>2.7514678736406801</v>
      </c>
      <c r="BY203" s="26">
        <v>0.43683916584615401</v>
      </c>
      <c r="BZ203" s="26">
        <v>3.3805722211767502</v>
      </c>
      <c r="CA203" s="26">
        <v>0.229240721020086</v>
      </c>
      <c r="CB203" s="118" t="s">
        <v>406</v>
      </c>
      <c r="CC203" s="26">
        <v>2.0766792162194798E-2</v>
      </c>
      <c r="CD203" s="26">
        <v>5.60791800676348E-2</v>
      </c>
      <c r="CE203" s="26">
        <v>0.63601371553614805</v>
      </c>
      <c r="CF203" s="26">
        <v>0.31398303442225001</v>
      </c>
      <c r="CG203" s="26">
        <v>0.84308226441863399</v>
      </c>
      <c r="CH203" s="26">
        <v>5.7369662690986999E-2</v>
      </c>
      <c r="CI203" s="26">
        <v>0.20851442280600899</v>
      </c>
      <c r="CJ203" s="26">
        <v>3.8950069539051897E-2</v>
      </c>
      <c r="CK203" s="26">
        <v>2.0566662697662001E-2</v>
      </c>
      <c r="CL203" s="26">
        <v>4.5143650806600301E-2</v>
      </c>
      <c r="CM203" s="26">
        <v>6.8323713945620604E-3</v>
      </c>
      <c r="CN203" s="26">
        <v>4.95462111183241E-2</v>
      </c>
      <c r="CO203" s="26">
        <v>1.1935380277542099E-2</v>
      </c>
      <c r="CP203" s="26">
        <v>3.9386009837674402E-2</v>
      </c>
      <c r="CQ203" s="26">
        <v>5.0376841756828196E-3</v>
      </c>
      <c r="CR203" s="26">
        <v>4.4294958239420902E-2</v>
      </c>
      <c r="CS203" s="28">
        <v>8.1274420830341008E-3</v>
      </c>
      <c r="CT203" s="29">
        <f t="shared" si="110"/>
        <v>1.4994604070882294</v>
      </c>
      <c r="CU203" s="30">
        <f t="shared" si="111"/>
        <v>4.7480532478413666</v>
      </c>
      <c r="CV203" s="52"/>
      <c r="CW203" s="113"/>
      <c r="CX203" s="50"/>
      <c r="CY203" s="114"/>
      <c r="CZ203" s="114"/>
      <c r="DA203" s="160" t="s">
        <v>214</v>
      </c>
      <c r="DB203" s="160" t="s">
        <v>407</v>
      </c>
      <c r="DC203" s="167" t="str">
        <f t="shared" si="104"/>
        <v/>
      </c>
      <c r="DD203" s="107" t="str">
        <f t="shared" si="105"/>
        <v/>
      </c>
      <c r="DE203" s="50"/>
      <c r="DF203" s="50"/>
      <c r="DG203" s="50"/>
      <c r="DH203" s="44">
        <v>4.7E-2</v>
      </c>
      <c r="DI203" s="107">
        <f t="shared" si="103"/>
        <v>235.24577369152237</v>
      </c>
      <c r="DJ203" s="44"/>
      <c r="DK203" s="53"/>
      <c r="DL203" s="44"/>
      <c r="DM203" s="53"/>
      <c r="DN203" s="55">
        <f t="shared" si="112"/>
        <v>0.66211717709720375</v>
      </c>
      <c r="DO203" s="55">
        <f t="shared" si="97"/>
        <v>0</v>
      </c>
      <c r="DP203" s="55">
        <f t="shared" si="113"/>
        <v>9.4154570419772467E-3</v>
      </c>
      <c r="DQ203" s="55">
        <f t="shared" si="114"/>
        <v>2.8580423884069173E-2</v>
      </c>
      <c r="DR203" s="55">
        <f t="shared" si="115"/>
        <v>6.8105197183677871E-2</v>
      </c>
      <c r="DS203" s="55">
        <f t="shared" si="116"/>
        <v>9.6679972164231048E-2</v>
      </c>
      <c r="DT203" s="55">
        <f t="shared" si="117"/>
        <v>9.8674936566112213E-4</v>
      </c>
      <c r="DU203" s="55">
        <f t="shared" si="118"/>
        <v>0.96749379652605472</v>
      </c>
      <c r="DV203" s="56" t="e">
        <f t="shared" si="119"/>
        <v>#VALUE!</v>
      </c>
      <c r="DW203" s="55">
        <f t="shared" si="124"/>
        <v>4.5176664961785384E-3</v>
      </c>
      <c r="DX203" s="55">
        <f t="shared" si="125"/>
        <v>0</v>
      </c>
      <c r="DY203" s="55">
        <f t="shared" si="126"/>
        <v>1.409001405478902E-4</v>
      </c>
      <c r="DZ203" s="58">
        <f t="shared" si="107"/>
        <v>4.0037153568081409E-3</v>
      </c>
      <c r="EA203" s="56">
        <f t="shared" si="108"/>
        <v>3.3712869267714983E-3</v>
      </c>
      <c r="EB203" s="56">
        <f t="shared" si="120"/>
        <v>0.70885373300027754</v>
      </c>
      <c r="EC203" s="59" t="e">
        <f t="shared" si="121"/>
        <v>#VALUE!</v>
      </c>
      <c r="ED203" s="59">
        <f t="shared" si="122"/>
        <v>3.6688361461559944E-4</v>
      </c>
      <c r="EE203" s="60" t="e">
        <f t="shared" si="123"/>
        <v>#VALUE!</v>
      </c>
      <c r="EF203" s="60">
        <f t="shared" si="127"/>
        <v>0.70443956136010277</v>
      </c>
    </row>
    <row r="204" spans="1:136" ht="14" customHeight="1" x14ac:dyDescent="0.2">
      <c r="A204" s="157">
        <v>33</v>
      </c>
      <c r="B204" s="42" t="s">
        <v>397</v>
      </c>
      <c r="C204" s="42" t="s">
        <v>429</v>
      </c>
      <c r="D204" s="158">
        <v>11</v>
      </c>
      <c r="E204" s="158">
        <v>1</v>
      </c>
      <c r="F204" s="158">
        <v>19</v>
      </c>
      <c r="G204" s="158">
        <v>26</v>
      </c>
      <c r="H204" s="158">
        <v>56.79</v>
      </c>
      <c r="I204" s="158">
        <v>5</v>
      </c>
      <c r="J204" s="78"/>
      <c r="K204" s="43"/>
      <c r="L204" s="42" t="s">
        <v>428</v>
      </c>
      <c r="M204" s="43"/>
      <c r="N204" s="42" t="s">
        <v>400</v>
      </c>
      <c r="O204" s="43"/>
      <c r="P204" s="42" t="s">
        <v>401</v>
      </c>
      <c r="Q204" s="44">
        <v>40.03</v>
      </c>
      <c r="R204" s="44">
        <v>0.03</v>
      </c>
      <c r="S204" s="44">
        <v>0.87</v>
      </c>
      <c r="T204" s="44">
        <v>1.87511096512214</v>
      </c>
      <c r="U204" s="44">
        <v>5.1361141800211598</v>
      </c>
      <c r="V204" s="44">
        <v>7.22</v>
      </c>
      <c r="W204" s="44">
        <f t="shared" si="106"/>
        <v>6.496556</v>
      </c>
      <c r="X204" s="44">
        <v>0.08</v>
      </c>
      <c r="Y204" s="44">
        <v>38.479999999999997</v>
      </c>
      <c r="Z204" s="44">
        <v>0.04</v>
      </c>
      <c r="AA204" s="105">
        <v>0.13</v>
      </c>
      <c r="AB204" s="45" t="s">
        <v>204</v>
      </c>
      <c r="AC204" s="44">
        <v>1.4E-2</v>
      </c>
      <c r="AD204" s="46">
        <f t="shared" si="128"/>
        <v>0.24979175000000001</v>
      </c>
      <c r="AE204" s="46">
        <f t="shared" si="129"/>
        <v>0.36844414999999997</v>
      </c>
      <c r="AF204" s="44">
        <v>12.58</v>
      </c>
      <c r="AG204" s="44">
        <f t="shared" ref="AG204:AG235" si="130">Q204+R204+S204+T204+U204+X204+Y204+Z204+AD204+AE204</f>
        <v>87.159461045143303</v>
      </c>
      <c r="AH204" s="47"/>
      <c r="AI204" s="48">
        <f t="shared" si="109"/>
        <v>0.96127904071946035</v>
      </c>
      <c r="AJ204" s="49"/>
      <c r="AK204" s="44"/>
      <c r="AL204" s="50">
        <v>1963</v>
      </c>
      <c r="AM204" s="50">
        <v>2521</v>
      </c>
      <c r="AN204" s="50">
        <v>6</v>
      </c>
      <c r="AO204" s="50">
        <v>30</v>
      </c>
      <c r="AP204" s="45" t="s">
        <v>266</v>
      </c>
      <c r="AQ204" s="50">
        <v>36</v>
      </c>
      <c r="AR204" s="50">
        <v>94</v>
      </c>
      <c r="AS204" s="50"/>
      <c r="AT204" s="50"/>
      <c r="AU204" s="50">
        <v>8</v>
      </c>
      <c r="AV204" s="50">
        <v>4</v>
      </c>
      <c r="AW204" s="50">
        <v>8</v>
      </c>
      <c r="AX204" s="50"/>
      <c r="AY204" s="50"/>
      <c r="AZ204" s="50"/>
      <c r="BA204" s="50">
        <v>20</v>
      </c>
      <c r="BB204" s="50"/>
      <c r="BC204" s="50"/>
      <c r="BD204" s="50"/>
      <c r="BE204" s="50"/>
      <c r="BF204" s="51"/>
      <c r="BG204" s="26">
        <v>46.030548544080602</v>
      </c>
      <c r="BH204" s="118" t="s">
        <v>402</v>
      </c>
      <c r="BI204" s="26">
        <v>649.86848111693303</v>
      </c>
      <c r="BJ204" s="118" t="s">
        <v>403</v>
      </c>
      <c r="BK204" s="26">
        <v>0.82682272774722798</v>
      </c>
      <c r="BL204" s="118" t="s">
        <v>404</v>
      </c>
      <c r="BM204" s="118" t="s">
        <v>403</v>
      </c>
      <c r="BN204" s="26">
        <v>95.629014829381603</v>
      </c>
      <c r="BO204" s="26">
        <v>1912.85321628985</v>
      </c>
      <c r="BP204" s="26">
        <v>3.0649886900774401</v>
      </c>
      <c r="BQ204" s="159">
        <v>35.939662454181601</v>
      </c>
      <c r="BR204" s="159">
        <v>2242.3257773382102</v>
      </c>
      <c r="BS204" s="159">
        <v>3.7592745070247</v>
      </c>
      <c r="BT204" s="26">
        <v>0.16942954147837</v>
      </c>
      <c r="BU204" s="26">
        <v>50.085794109021897</v>
      </c>
      <c r="BV204" s="26">
        <v>8.5753281618799804</v>
      </c>
      <c r="BW204" s="26">
        <v>0.123985329696273</v>
      </c>
      <c r="BX204" s="26">
        <v>2.52942972848611</v>
      </c>
      <c r="BY204" s="26">
        <v>1.3531165833402199</v>
      </c>
      <c r="BZ204" s="26">
        <v>4.8556964543654599</v>
      </c>
      <c r="CA204" s="26">
        <v>0.88908040037396197</v>
      </c>
      <c r="CB204" s="26">
        <v>0.20682684326897499</v>
      </c>
      <c r="CC204" s="26">
        <v>8.3442039015054301E-2</v>
      </c>
      <c r="CD204" s="26">
        <v>0.20858467143071199</v>
      </c>
      <c r="CE204" s="26">
        <v>1.1391084278953301</v>
      </c>
      <c r="CF204" s="26">
        <v>0.58951937364860396</v>
      </c>
      <c r="CG204" s="26">
        <v>2.2502153159895002</v>
      </c>
      <c r="CH204" s="26">
        <v>0.19417049388458599</v>
      </c>
      <c r="CI204" s="26">
        <v>0.69247352555964503</v>
      </c>
      <c r="CJ204" s="26">
        <v>0.165092178211213</v>
      </c>
      <c r="CK204" s="26">
        <v>3.7812723203782601E-2</v>
      </c>
      <c r="CL204" s="26">
        <v>0.215938469107403</v>
      </c>
      <c r="CM204" s="26">
        <v>3.6433961117383999E-2</v>
      </c>
      <c r="CN204" s="26">
        <v>0.23753450142444199</v>
      </c>
      <c r="CO204" s="26">
        <v>5.25911174212704E-2</v>
      </c>
      <c r="CP204" s="26">
        <v>0.17192045298339001</v>
      </c>
      <c r="CQ204" s="26">
        <v>2.5106711869082001E-2</v>
      </c>
      <c r="CR204" s="26">
        <v>0.17950686706038399</v>
      </c>
      <c r="CS204" s="28">
        <v>2.9259047823530199E-2</v>
      </c>
      <c r="CT204" s="29">
        <f t="shared" si="110"/>
        <v>0.61225639875244187</v>
      </c>
      <c r="CU204" s="30">
        <f t="shared" si="111"/>
        <v>2.4762881257723208</v>
      </c>
      <c r="CV204" s="52"/>
      <c r="CW204" s="113"/>
      <c r="CX204" s="50"/>
      <c r="CY204" s="114"/>
      <c r="CZ204" s="114"/>
      <c r="DA204" s="160" t="s">
        <v>214</v>
      </c>
      <c r="DB204" s="160" t="s">
        <v>407</v>
      </c>
      <c r="DC204" s="167" t="str">
        <f t="shared" si="104"/>
        <v/>
      </c>
      <c r="DD204" s="107" t="str">
        <f t="shared" si="105"/>
        <v/>
      </c>
      <c r="DE204" s="50"/>
      <c r="DF204" s="50"/>
      <c r="DG204" s="50"/>
      <c r="DH204" s="44">
        <v>5.1299999999999998E-2</v>
      </c>
      <c r="DI204" s="107">
        <f t="shared" ref="DI204:DI235" si="131">DH204*(32.065/(32.065+2*15.999))*10000</f>
        <v>256.76825936968294</v>
      </c>
      <c r="DJ204" s="44"/>
      <c r="DK204" s="53"/>
      <c r="DL204" s="44"/>
      <c r="DM204" s="53"/>
      <c r="DN204" s="55">
        <f t="shared" si="112"/>
        <v>0.66627829560585894</v>
      </c>
      <c r="DO204" s="55">
        <f t="shared" si="97"/>
        <v>3.755633450175263E-4</v>
      </c>
      <c r="DP204" s="55">
        <f t="shared" si="113"/>
        <v>1.7065515888583759E-2</v>
      </c>
      <c r="DQ204" s="55">
        <f t="shared" si="114"/>
        <v>2.6097577802674184E-2</v>
      </c>
      <c r="DR204" s="55">
        <f t="shared" si="115"/>
        <v>6.4326058989556761E-2</v>
      </c>
      <c r="DS204" s="55">
        <f t="shared" si="116"/>
        <v>9.0418315935977739E-2</v>
      </c>
      <c r="DT204" s="55">
        <f t="shared" si="117"/>
        <v>1.1277135607555681E-3</v>
      </c>
      <c r="DU204" s="55">
        <f t="shared" si="118"/>
        <v>0.95483870967741935</v>
      </c>
      <c r="DV204" s="56">
        <f t="shared" si="119"/>
        <v>7.1326676176890159E-4</v>
      </c>
      <c r="DW204" s="55">
        <f t="shared" si="124"/>
        <v>4.1949760321657852E-3</v>
      </c>
      <c r="DX204" s="55">
        <f t="shared" si="125"/>
        <v>0</v>
      </c>
      <c r="DY204" s="55">
        <f t="shared" si="126"/>
        <v>1.9726019676704628E-4</v>
      </c>
      <c r="DZ204" s="58">
        <f t="shared" si="107"/>
        <v>3.3443801044316509E-3</v>
      </c>
      <c r="EA204" s="56">
        <f t="shared" si="108"/>
        <v>4.8482683071254685E-3</v>
      </c>
      <c r="EB204" s="56">
        <f t="shared" si="120"/>
        <v>0.69830696641687484</v>
      </c>
      <c r="EC204" s="59" t="e">
        <f t="shared" si="121"/>
        <v>#VALUE!</v>
      </c>
      <c r="ED204" s="59">
        <f t="shared" si="122"/>
        <v>4.0044956233575E-4</v>
      </c>
      <c r="EE204" s="60" t="e">
        <f t="shared" si="123"/>
        <v>#VALUE!</v>
      </c>
      <c r="EF204" s="60">
        <f t="shared" si="127"/>
        <v>0.71142730677602917</v>
      </c>
    </row>
    <row r="205" spans="1:136" ht="14" customHeight="1" x14ac:dyDescent="0.2">
      <c r="A205" s="157">
        <v>34</v>
      </c>
      <c r="B205" s="42" t="s">
        <v>397</v>
      </c>
      <c r="C205" s="42" t="s">
        <v>430</v>
      </c>
      <c r="D205" s="158">
        <v>1</v>
      </c>
      <c r="E205" s="158">
        <v>1</v>
      </c>
      <c r="F205" s="158">
        <v>77</v>
      </c>
      <c r="G205" s="158">
        <v>87</v>
      </c>
      <c r="H205" s="161">
        <v>0.77</v>
      </c>
      <c r="I205" s="158">
        <v>11</v>
      </c>
      <c r="J205" s="78"/>
      <c r="K205" s="43"/>
      <c r="L205" s="42" t="s">
        <v>431</v>
      </c>
      <c r="M205" s="43"/>
      <c r="N205" s="42" t="s">
        <v>400</v>
      </c>
      <c r="O205" s="43"/>
      <c r="P205" s="42" t="s">
        <v>401</v>
      </c>
      <c r="Q205" s="44">
        <v>37.415129999999998</v>
      </c>
      <c r="R205" s="44">
        <v>7.1799999999999998E-3</v>
      </c>
      <c r="S205" s="44">
        <v>4.2590000000000003E-2</v>
      </c>
      <c r="T205" s="44">
        <v>3.07</v>
      </c>
      <c r="U205" s="44">
        <v>9.0294761999999995</v>
      </c>
      <c r="V205" s="44">
        <v>12.44129</v>
      </c>
      <c r="W205" s="44">
        <f t="shared" si="106"/>
        <v>11.194672742000002</v>
      </c>
      <c r="X205" s="44">
        <v>6.4449999999999993E-2</v>
      </c>
      <c r="Y205" s="44">
        <v>35.343119999999999</v>
      </c>
      <c r="Z205" s="44">
        <v>0.11759</v>
      </c>
      <c r="AA205" s="44">
        <v>0.17127000000000001</v>
      </c>
      <c r="AB205" s="44">
        <v>2.2179999999999998E-2</v>
      </c>
      <c r="AC205" s="44">
        <v>3.8879999999999998E-2</v>
      </c>
      <c r="AD205" s="46">
        <f t="shared" si="128"/>
        <v>0.54412099999999997</v>
      </c>
      <c r="AE205" s="46">
        <f t="shared" si="129"/>
        <v>9.996660000000001E-3</v>
      </c>
      <c r="AF205" s="44">
        <v>12.18</v>
      </c>
      <c r="AG205" s="44">
        <f t="shared" si="130"/>
        <v>85.643653860000001</v>
      </c>
      <c r="AH205" s="47"/>
      <c r="AI205" s="48">
        <f t="shared" si="109"/>
        <v>0.94462106639747079</v>
      </c>
      <c r="AJ205" s="49"/>
      <c r="AK205" s="44"/>
      <c r="AL205" s="50">
        <v>4276</v>
      </c>
      <c r="AM205" s="50">
        <v>68.400000000000006</v>
      </c>
      <c r="AN205" s="45" t="s">
        <v>403</v>
      </c>
      <c r="AO205" s="45" t="s">
        <v>403</v>
      </c>
      <c r="AP205" s="45" t="s">
        <v>403</v>
      </c>
      <c r="AQ205" s="45" t="s">
        <v>403</v>
      </c>
      <c r="AR205" s="45" t="s">
        <v>403</v>
      </c>
      <c r="AS205" s="50"/>
      <c r="AT205" s="50"/>
      <c r="AU205" s="45" t="s">
        <v>403</v>
      </c>
      <c r="AV205" s="45" t="s">
        <v>403</v>
      </c>
      <c r="AW205" s="45" t="s">
        <v>403</v>
      </c>
      <c r="AX205" s="50"/>
      <c r="AY205" s="50"/>
      <c r="AZ205" s="50"/>
      <c r="BA205" s="50">
        <v>16.2</v>
      </c>
      <c r="BB205" s="50"/>
      <c r="BC205" s="50"/>
      <c r="BD205" s="50"/>
      <c r="BE205" s="50"/>
      <c r="BF205" s="51"/>
      <c r="BG205" s="118" t="s">
        <v>403</v>
      </c>
      <c r="BH205" s="118" t="s">
        <v>403</v>
      </c>
      <c r="BI205" s="118" t="s">
        <v>403</v>
      </c>
      <c r="BJ205" s="26">
        <v>2.3788574424763702</v>
      </c>
      <c r="BK205" s="26">
        <v>0.57766249999999997</v>
      </c>
      <c r="BL205" s="26">
        <v>4.2522200000000001E-3</v>
      </c>
      <c r="BM205" s="26">
        <v>13.422803500000001</v>
      </c>
      <c r="BN205" s="26">
        <v>151.995609233333</v>
      </c>
      <c r="BO205" s="26">
        <v>3759.6409755</v>
      </c>
      <c r="BP205" s="118" t="s">
        <v>403</v>
      </c>
      <c r="BQ205" s="118" t="s">
        <v>403</v>
      </c>
      <c r="BR205" s="118" t="s">
        <v>403</v>
      </c>
      <c r="BS205" s="159">
        <v>3.9657183166666701</v>
      </c>
      <c r="BT205" s="26">
        <v>8.6199250000000005E-2</v>
      </c>
      <c r="BU205" s="118" t="s">
        <v>403</v>
      </c>
      <c r="BV205" s="26">
        <v>2.7387462500000002</v>
      </c>
      <c r="BW205" s="26">
        <v>0.12786829999999999</v>
      </c>
      <c r="BX205" s="26">
        <v>4.9534560000000001</v>
      </c>
      <c r="BY205" s="26">
        <v>0.28667321499999998</v>
      </c>
      <c r="BZ205" s="26">
        <v>0.19425552500000001</v>
      </c>
      <c r="CA205" s="26">
        <v>8.2467797416345995E-2</v>
      </c>
      <c r="CB205" s="26">
        <v>3.3674861134229202E-3</v>
      </c>
      <c r="CC205" s="26">
        <v>1.8569638666628601E-3</v>
      </c>
      <c r="CD205" s="26">
        <v>2.5291000000000001E-2</v>
      </c>
      <c r="CE205" s="26">
        <v>0.51495000000000002</v>
      </c>
      <c r="CF205" s="26">
        <v>0.27658442500000002</v>
      </c>
      <c r="CG205" s="26">
        <v>0.42556876249999998</v>
      </c>
      <c r="CH205" s="26">
        <v>4.5858484999999997E-2</v>
      </c>
      <c r="CI205" s="26">
        <v>0.19318959499999999</v>
      </c>
      <c r="CJ205" s="26">
        <v>4.0782640000000002E-2</v>
      </c>
      <c r="CK205" s="26">
        <v>0.127068854132946</v>
      </c>
      <c r="CL205" s="26">
        <v>4.6839408159525101E-2</v>
      </c>
      <c r="CM205" s="26">
        <v>6.8101469578783196E-3</v>
      </c>
      <c r="CN205" s="26">
        <v>4.5573410520300402E-2</v>
      </c>
      <c r="CO205" s="26">
        <v>1.0646056027855001E-2</v>
      </c>
      <c r="CP205" s="26">
        <v>3.4480921583656801E-2</v>
      </c>
      <c r="CQ205" s="26">
        <v>6.9737764750970503E-3</v>
      </c>
      <c r="CR205" s="26">
        <v>8.0530676505621707E-2</v>
      </c>
      <c r="CS205" s="28">
        <v>2.8806174506180299E-2</v>
      </c>
      <c r="CT205" s="29">
        <f t="shared" si="110"/>
        <v>8.8883138486001236</v>
      </c>
      <c r="CU205" s="30">
        <f t="shared" si="111"/>
        <v>1.1800636017472379</v>
      </c>
      <c r="CV205" s="52"/>
      <c r="CW205" s="113"/>
      <c r="CX205" s="50"/>
      <c r="CY205" s="114"/>
      <c r="CZ205" s="114"/>
      <c r="DA205" s="115">
        <v>2.4572241815946699E-3</v>
      </c>
      <c r="DB205" s="115">
        <v>5.28851766666667E-2</v>
      </c>
      <c r="DC205" s="167">
        <f t="shared" si="104"/>
        <v>1.4423230000000007E-2</v>
      </c>
      <c r="DD205" s="107">
        <f t="shared" si="105"/>
        <v>144.23230000000007</v>
      </c>
      <c r="DE205" s="50"/>
      <c r="DF205" s="50"/>
      <c r="DG205" s="50"/>
      <c r="DH205" s="44">
        <v>9.8546666666666699E-2</v>
      </c>
      <c r="DI205" s="107">
        <f t="shared" si="131"/>
        <v>493.24865627065032</v>
      </c>
      <c r="DJ205" s="44"/>
      <c r="DK205" s="53"/>
      <c r="DL205" s="44"/>
      <c r="DM205" s="53"/>
      <c r="DN205" s="55">
        <f t="shared" si="112"/>
        <v>0.62275515978695073</v>
      </c>
      <c r="DO205" s="55">
        <f t="shared" si="97"/>
        <v>8.9884827240861297E-5</v>
      </c>
      <c r="DP205" s="55">
        <f t="shared" si="113"/>
        <v>8.3542565712043954E-4</v>
      </c>
      <c r="DQ205" s="55">
        <f t="shared" si="114"/>
        <v>4.2727905358385526E-2</v>
      </c>
      <c r="DR205" s="55">
        <f t="shared" si="115"/>
        <v>0.1130875596468157</v>
      </c>
      <c r="DS205" s="55">
        <f t="shared" si="116"/>
        <v>0.15580616203201117</v>
      </c>
      <c r="DT205" s="55">
        <f t="shared" si="117"/>
        <v>9.0851423738370451E-4</v>
      </c>
      <c r="DU205" s="55">
        <f t="shared" si="118"/>
        <v>0.87700049627791565</v>
      </c>
      <c r="DV205" s="56">
        <f t="shared" si="119"/>
        <v>2.0968259629101284E-3</v>
      </c>
      <c r="DW205" s="55">
        <f t="shared" si="124"/>
        <v>5.526719577146416E-3</v>
      </c>
      <c r="DX205" s="55">
        <f t="shared" si="125"/>
        <v>4.7091295116772816E-4</v>
      </c>
      <c r="DY205" s="55">
        <f t="shared" si="126"/>
        <v>5.4781974645019707E-4</v>
      </c>
      <c r="DZ205" s="58">
        <f t="shared" si="107"/>
        <v>7.285058240728344E-3</v>
      </c>
      <c r="EA205" s="56">
        <f t="shared" si="108"/>
        <v>1.3154365418777551E-4</v>
      </c>
      <c r="EB205" s="56">
        <f t="shared" si="120"/>
        <v>0.67610324729392168</v>
      </c>
      <c r="EC205" s="59">
        <f t="shared" si="121"/>
        <v>1.2008350678544672E-3</v>
      </c>
      <c r="ED205" s="59">
        <f t="shared" si="122"/>
        <v>7.6925866542521882E-4</v>
      </c>
      <c r="EE205" s="60">
        <f t="shared" si="123"/>
        <v>1.5075932126138984</v>
      </c>
      <c r="EF205" s="60">
        <f t="shared" si="127"/>
        <v>0.72582212520953626</v>
      </c>
    </row>
    <row r="206" spans="1:136" ht="14" customHeight="1" x14ac:dyDescent="0.2">
      <c r="A206" s="157">
        <v>35</v>
      </c>
      <c r="B206" s="42" t="s">
        <v>397</v>
      </c>
      <c r="C206" s="42" t="s">
        <v>430</v>
      </c>
      <c r="D206" s="158">
        <v>1</v>
      </c>
      <c r="E206" s="158">
        <v>1</v>
      </c>
      <c r="F206" s="158">
        <v>96</v>
      </c>
      <c r="G206" s="158">
        <v>104</v>
      </c>
      <c r="H206" s="158">
        <v>0.96</v>
      </c>
      <c r="I206" s="158">
        <v>12</v>
      </c>
      <c r="J206" s="78"/>
      <c r="K206" s="43"/>
      <c r="L206" s="42" t="s">
        <v>431</v>
      </c>
      <c r="M206" s="43"/>
      <c r="N206" s="42" t="s">
        <v>400</v>
      </c>
      <c r="O206" s="43"/>
      <c r="P206" s="42" t="s">
        <v>401</v>
      </c>
      <c r="Q206" s="44">
        <v>38.43</v>
      </c>
      <c r="R206" s="45" t="s">
        <v>204</v>
      </c>
      <c r="S206" s="44">
        <v>0.08</v>
      </c>
      <c r="T206" s="44">
        <v>2.6366589213785798</v>
      </c>
      <c r="U206" s="44">
        <v>10.0197754743151</v>
      </c>
      <c r="V206" s="44">
        <v>12.95</v>
      </c>
      <c r="W206" s="44">
        <f t="shared" si="106"/>
        <v>11.65241</v>
      </c>
      <c r="X206" s="44">
        <v>7.0000000000000007E-2</v>
      </c>
      <c r="Y206" s="44">
        <v>36.700000000000003</v>
      </c>
      <c r="Z206" s="44">
        <v>0.23</v>
      </c>
      <c r="AA206" s="105">
        <v>0.21</v>
      </c>
      <c r="AB206" s="45" t="s">
        <v>204</v>
      </c>
      <c r="AC206" s="44">
        <v>2.1000000000000001E-2</v>
      </c>
      <c r="AD206" s="46">
        <f t="shared" si="128"/>
        <v>0.30781775</v>
      </c>
      <c r="AE206" s="46">
        <f t="shared" si="129"/>
        <v>5.6998500000000002E-3</v>
      </c>
      <c r="AF206" s="44">
        <v>11.66</v>
      </c>
      <c r="AG206" s="44" t="e">
        <f t="shared" si="130"/>
        <v>#VALUE!</v>
      </c>
      <c r="AH206" s="47"/>
      <c r="AI206" s="48">
        <f t="shared" si="109"/>
        <v>0.95498308613062721</v>
      </c>
      <c r="AJ206" s="49"/>
      <c r="AK206" s="44"/>
      <c r="AL206" s="50">
        <v>2419</v>
      </c>
      <c r="AM206" s="50">
        <v>39</v>
      </c>
      <c r="AN206" s="50">
        <v>10</v>
      </c>
      <c r="AO206" s="50">
        <v>3</v>
      </c>
      <c r="AP206" s="50">
        <v>7</v>
      </c>
      <c r="AQ206" s="50">
        <v>9</v>
      </c>
      <c r="AR206" s="50">
        <v>143</v>
      </c>
      <c r="AS206" s="50"/>
      <c r="AT206" s="50"/>
      <c r="AU206" s="50">
        <v>8</v>
      </c>
      <c r="AV206" s="50">
        <v>3</v>
      </c>
      <c r="AW206" s="50">
        <v>6</v>
      </c>
      <c r="AX206" s="50"/>
      <c r="AY206" s="50"/>
      <c r="AZ206" s="50"/>
      <c r="BA206" s="45" t="s">
        <v>409</v>
      </c>
      <c r="BB206" s="50"/>
      <c r="BC206" s="50"/>
      <c r="BD206" s="50"/>
      <c r="BE206" s="50"/>
      <c r="BF206" s="51"/>
      <c r="BG206" s="26">
        <v>91.263162108050906</v>
      </c>
      <c r="BH206" s="118" t="s">
        <v>402</v>
      </c>
      <c r="BI206" s="26">
        <v>508.72645833522898</v>
      </c>
      <c r="BJ206" s="118" t="s">
        <v>403</v>
      </c>
      <c r="BK206" s="26">
        <v>0.65906485578206697</v>
      </c>
      <c r="BL206" s="118" t="s">
        <v>404</v>
      </c>
      <c r="BM206" s="118" t="s">
        <v>403</v>
      </c>
      <c r="BN206" s="26">
        <v>133.15460404914401</v>
      </c>
      <c r="BO206" s="26">
        <v>2416.7689812962399</v>
      </c>
      <c r="BP206" s="26">
        <v>0.42262150722172998</v>
      </c>
      <c r="BQ206" s="159">
        <v>1.00375654630857</v>
      </c>
      <c r="BR206" s="159">
        <v>36.974138289653702</v>
      </c>
      <c r="BS206" s="159">
        <v>3.07064370864386</v>
      </c>
      <c r="BT206" s="26">
        <v>0.16518459862641299</v>
      </c>
      <c r="BU206" s="26">
        <v>18.036830936058099</v>
      </c>
      <c r="BV206" s="26">
        <v>2.14183590630013</v>
      </c>
      <c r="BW206" s="26">
        <v>0.15884013766556701</v>
      </c>
      <c r="BX206" s="26">
        <v>4.5789306204692997</v>
      </c>
      <c r="BY206" s="26">
        <v>0.33742193849716101</v>
      </c>
      <c r="BZ206" s="26">
        <v>0.21575907514519299</v>
      </c>
      <c r="CA206" s="26">
        <v>6.0563094098141403E-2</v>
      </c>
      <c r="CB206" s="118" t="s">
        <v>406</v>
      </c>
      <c r="CC206" s="26">
        <v>9.4311134481905503E-3</v>
      </c>
      <c r="CD206" s="118" t="s">
        <v>405</v>
      </c>
      <c r="CE206" s="26">
        <v>0.37123116293951802</v>
      </c>
      <c r="CF206" s="26">
        <v>0.20653324654789301</v>
      </c>
      <c r="CG206" s="26">
        <v>0.39110637628356998</v>
      </c>
      <c r="CH206" s="26">
        <v>4.71316854628787E-2</v>
      </c>
      <c r="CI206" s="26">
        <v>0.18591164512863301</v>
      </c>
      <c r="CJ206" s="26">
        <v>3.6378470340784903E-2</v>
      </c>
      <c r="CK206" s="26">
        <v>9.2106046767631997E-2</v>
      </c>
      <c r="CL206" s="26">
        <v>3.5460984034906502E-2</v>
      </c>
      <c r="CM206" s="26">
        <v>6.8503050640036801E-3</v>
      </c>
      <c r="CN206" s="26">
        <v>3.6886536241717803E-2</v>
      </c>
      <c r="CO206" s="26">
        <v>8.4563903059250902E-3</v>
      </c>
      <c r="CP206" s="26">
        <v>2.5661345424463099E-2</v>
      </c>
      <c r="CQ206" s="26">
        <v>5.2997479825652397E-3</v>
      </c>
      <c r="CR206" s="26">
        <v>6.1203731134183197E-2</v>
      </c>
      <c r="CS206" s="28">
        <v>1.9015474568072201E-2</v>
      </c>
      <c r="CT206" s="29">
        <f t="shared" si="110"/>
        <v>7.839965818246208</v>
      </c>
      <c r="CU206" s="30">
        <f t="shared" si="111"/>
        <v>1.3348918611600362</v>
      </c>
      <c r="CV206" s="52"/>
      <c r="CW206" s="113"/>
      <c r="CX206" s="50"/>
      <c r="CY206" s="114"/>
      <c r="CZ206" s="114"/>
      <c r="DA206" s="160" t="s">
        <v>214</v>
      </c>
      <c r="DB206" s="160" t="s">
        <v>407</v>
      </c>
      <c r="DC206" s="167" t="str">
        <f t="shared" si="104"/>
        <v/>
      </c>
      <c r="DD206" s="107" t="str">
        <f t="shared" si="105"/>
        <v/>
      </c>
      <c r="DE206" s="50"/>
      <c r="DF206" s="50"/>
      <c r="DG206" s="50"/>
      <c r="DH206" s="44">
        <v>4.4299999999999999E-2</v>
      </c>
      <c r="DI206" s="107">
        <f t="shared" si="131"/>
        <v>221.73165477732854</v>
      </c>
      <c r="DJ206" s="44"/>
      <c r="DK206" s="53"/>
      <c r="DL206" s="44"/>
      <c r="DM206" s="53"/>
      <c r="DN206" s="55">
        <f t="shared" si="112"/>
        <v>0.63964713715046606</v>
      </c>
      <c r="DO206" s="55">
        <f t="shared" ref="DO206:DO269" si="132">IF(ISNUMBER(R206)=FALSE,0,R206/79.88)</f>
        <v>0</v>
      </c>
      <c r="DP206" s="55">
        <f t="shared" si="113"/>
        <v>1.5692428403295412E-3</v>
      </c>
      <c r="DQ206" s="55">
        <f t="shared" si="114"/>
        <v>3.6696714285018514E-2</v>
      </c>
      <c r="DR206" s="55">
        <f t="shared" si="115"/>
        <v>0.12549033094514497</v>
      </c>
      <c r="DS206" s="55">
        <f t="shared" si="116"/>
        <v>0.16217689631176063</v>
      </c>
      <c r="DT206" s="55">
        <f t="shared" si="117"/>
        <v>9.8674936566112213E-4</v>
      </c>
      <c r="DU206" s="55">
        <f t="shared" si="118"/>
        <v>0.91066997518610437</v>
      </c>
      <c r="DV206" s="56">
        <f t="shared" si="119"/>
        <v>4.101283880171184E-3</v>
      </c>
      <c r="DW206" s="55">
        <f t="shared" si="124"/>
        <v>6.7764997442678063E-3</v>
      </c>
      <c r="DX206" s="55">
        <f t="shared" si="125"/>
        <v>0</v>
      </c>
      <c r="DY206" s="55">
        <f t="shared" si="126"/>
        <v>2.9589029515056945E-4</v>
      </c>
      <c r="DZ206" s="58">
        <f t="shared" si="107"/>
        <v>4.1212712545186771E-3</v>
      </c>
      <c r="EA206" s="56">
        <f t="shared" si="108"/>
        <v>7.500296072110007E-5</v>
      </c>
      <c r="EB206" s="56">
        <f t="shared" si="120"/>
        <v>0.64723841243408264</v>
      </c>
      <c r="EC206" s="59" t="e">
        <f t="shared" si="121"/>
        <v>#VALUE!</v>
      </c>
      <c r="ED206" s="59">
        <f t="shared" si="122"/>
        <v>3.4580732186108629E-4</v>
      </c>
      <c r="EE206" s="60" t="e">
        <f t="shared" si="123"/>
        <v>#VALUE!</v>
      </c>
      <c r="EF206" s="60">
        <f t="shared" si="127"/>
        <v>0.7737867341098249</v>
      </c>
    </row>
    <row r="207" spans="1:136" ht="14" customHeight="1" x14ac:dyDescent="0.2">
      <c r="A207" s="157">
        <v>36</v>
      </c>
      <c r="B207" s="42" t="s">
        <v>397</v>
      </c>
      <c r="C207" s="42" t="s">
        <v>430</v>
      </c>
      <c r="D207" s="158">
        <v>4</v>
      </c>
      <c r="E207" s="158">
        <v>1</v>
      </c>
      <c r="F207" s="158">
        <v>105</v>
      </c>
      <c r="G207" s="158">
        <v>110</v>
      </c>
      <c r="H207" s="158">
        <v>29.55</v>
      </c>
      <c r="I207" s="158">
        <v>17</v>
      </c>
      <c r="J207" s="78"/>
      <c r="K207" s="43"/>
      <c r="L207" s="42" t="s">
        <v>431</v>
      </c>
      <c r="M207" s="43"/>
      <c r="N207" s="42" t="s">
        <v>400</v>
      </c>
      <c r="O207" s="43"/>
      <c r="P207" s="42" t="s">
        <v>401</v>
      </c>
      <c r="Q207" s="44">
        <v>34.369999999999997</v>
      </c>
      <c r="R207" s="44">
        <v>0.02</v>
      </c>
      <c r="S207" s="44">
        <v>0.59</v>
      </c>
      <c r="T207" s="44">
        <v>2.8940999999999999</v>
      </c>
      <c r="U207" s="44">
        <v>6.2436709060000002</v>
      </c>
      <c r="V207" s="44">
        <v>9.4600000000000009</v>
      </c>
      <c r="W207" s="44">
        <f t="shared" si="106"/>
        <v>8.5121080000000013</v>
      </c>
      <c r="X207" s="44">
        <v>0.11</v>
      </c>
      <c r="Y207" s="44">
        <v>40.85</v>
      </c>
      <c r="Z207" s="45" t="s">
        <v>211</v>
      </c>
      <c r="AA207" s="105">
        <v>0.08</v>
      </c>
      <c r="AB207" s="45" t="s">
        <v>204</v>
      </c>
      <c r="AC207" s="45" t="s">
        <v>204</v>
      </c>
      <c r="AD207" s="46">
        <f t="shared" si="128"/>
        <v>0.2715515</v>
      </c>
      <c r="AE207" s="46">
        <f t="shared" si="129"/>
        <v>0.64978289999999994</v>
      </c>
      <c r="AF207" s="44">
        <v>13.97</v>
      </c>
      <c r="AG207" s="44" t="e">
        <f t="shared" si="130"/>
        <v>#VALUE!</v>
      </c>
      <c r="AH207" s="47"/>
      <c r="AI207" s="48">
        <f t="shared" si="109"/>
        <v>1.188536514402095</v>
      </c>
      <c r="AJ207" s="49"/>
      <c r="AK207" s="44"/>
      <c r="AL207" s="50">
        <v>2134</v>
      </c>
      <c r="AM207" s="50">
        <v>4446</v>
      </c>
      <c r="AN207" s="45" t="s">
        <v>264</v>
      </c>
      <c r="AO207" s="50">
        <v>44</v>
      </c>
      <c r="AP207" s="50">
        <v>20</v>
      </c>
      <c r="AQ207" s="50">
        <v>47</v>
      </c>
      <c r="AR207" s="50">
        <v>130</v>
      </c>
      <c r="AS207" s="50"/>
      <c r="AT207" s="50"/>
      <c r="AU207" s="50">
        <v>9</v>
      </c>
      <c r="AV207" s="45" t="s">
        <v>264</v>
      </c>
      <c r="AW207" s="50">
        <v>5</v>
      </c>
      <c r="AX207" s="50"/>
      <c r="AY207" s="50"/>
      <c r="AZ207" s="50"/>
      <c r="BA207" s="45" t="s">
        <v>409</v>
      </c>
      <c r="BB207" s="50"/>
      <c r="BC207" s="50"/>
      <c r="BD207" s="50"/>
      <c r="BE207" s="50"/>
      <c r="BF207" s="51"/>
      <c r="BG207" s="118" t="s">
        <v>402</v>
      </c>
      <c r="BH207" s="118" t="s">
        <v>402</v>
      </c>
      <c r="BI207" s="26">
        <v>830.16992510230205</v>
      </c>
      <c r="BJ207" s="118" t="s">
        <v>403</v>
      </c>
      <c r="BK207" s="26">
        <v>1.28157574528455</v>
      </c>
      <c r="BL207" s="118" t="s">
        <v>404</v>
      </c>
      <c r="BM207" s="118" t="s">
        <v>403</v>
      </c>
      <c r="BN207" s="26">
        <v>114.79998426493501</v>
      </c>
      <c r="BO207" s="26">
        <v>1959.3087012164401</v>
      </c>
      <c r="BP207" s="26">
        <v>0.469216681172551</v>
      </c>
      <c r="BQ207" s="159">
        <v>34.942997292754399</v>
      </c>
      <c r="BR207" s="159">
        <v>2583.6688595463402</v>
      </c>
      <c r="BS207" s="159">
        <v>21.358031902655298</v>
      </c>
      <c r="BT207" s="26">
        <v>0.170451638610262</v>
      </c>
      <c r="BU207" s="26">
        <v>55.2105206538833</v>
      </c>
      <c r="BV207" s="26">
        <v>5.42426728719823</v>
      </c>
      <c r="BW207" s="118" t="s">
        <v>405</v>
      </c>
      <c r="BX207" s="26">
        <v>0.57536331465637502</v>
      </c>
      <c r="BY207" s="26">
        <v>0.32414004401007002</v>
      </c>
      <c r="BZ207" s="26">
        <v>0.55831494287370498</v>
      </c>
      <c r="CA207" s="26">
        <v>1.41636257366383E-2</v>
      </c>
      <c r="CB207" s="118" t="s">
        <v>406</v>
      </c>
      <c r="CC207" s="26">
        <v>7.9534306395727204E-3</v>
      </c>
      <c r="CD207" s="118" t="s">
        <v>405</v>
      </c>
      <c r="CE207" s="118" t="s">
        <v>405</v>
      </c>
      <c r="CF207" s="26">
        <v>5.7811168447858503E-2</v>
      </c>
      <c r="CG207" s="26">
        <v>0.101109855590807</v>
      </c>
      <c r="CH207" s="26">
        <v>1.1707880277558501E-2</v>
      </c>
      <c r="CI207" s="26">
        <v>6.7181577055736297E-2</v>
      </c>
      <c r="CJ207" s="26">
        <v>2.8235466469312898E-2</v>
      </c>
      <c r="CK207" s="26">
        <v>6.09994314351442E-3</v>
      </c>
      <c r="CL207" s="26">
        <v>3.6736720920063998E-2</v>
      </c>
      <c r="CM207" s="26">
        <v>7.1498565567399202E-3</v>
      </c>
      <c r="CN207" s="26">
        <v>5.4071019842885801E-2</v>
      </c>
      <c r="CO207" s="26">
        <v>1.35635599097627E-2</v>
      </c>
      <c r="CP207" s="26">
        <v>4.5669820753708998E-2</v>
      </c>
      <c r="CQ207" s="26">
        <v>6.0955890428313004E-3</v>
      </c>
      <c r="CR207" s="26">
        <v>4.5333038388215098E-2</v>
      </c>
      <c r="CS207" s="28">
        <v>1.0671403136803899E-2</v>
      </c>
      <c r="CT207" s="29">
        <f t="shared" si="110"/>
        <v>0.57903090467576379</v>
      </c>
      <c r="CU207" s="30">
        <f t="shared" si="111"/>
        <v>0.66581488851989667</v>
      </c>
      <c r="CV207" s="52"/>
      <c r="CW207" s="113"/>
      <c r="CX207" s="50"/>
      <c r="CY207" s="114"/>
      <c r="CZ207" s="114"/>
      <c r="DA207" s="160" t="s">
        <v>214</v>
      </c>
      <c r="DB207" s="160" t="s">
        <v>407</v>
      </c>
      <c r="DC207" s="167" t="str">
        <f t="shared" si="104"/>
        <v/>
      </c>
      <c r="DD207" s="107" t="str">
        <f t="shared" si="105"/>
        <v/>
      </c>
      <c r="DE207" s="50"/>
      <c r="DF207" s="50"/>
      <c r="DG207" s="50"/>
      <c r="DH207" s="44">
        <v>7.9200000000000007E-2</v>
      </c>
      <c r="DI207" s="107">
        <f t="shared" si="131"/>
        <v>396.41415481635266</v>
      </c>
      <c r="DJ207" s="44"/>
      <c r="DK207" s="53"/>
      <c r="DL207" s="44"/>
      <c r="DM207" s="53"/>
      <c r="DN207" s="55">
        <f t="shared" si="112"/>
        <v>0.57207057256990679</v>
      </c>
      <c r="DO207" s="55">
        <f t="shared" si="132"/>
        <v>2.5037556334501755E-4</v>
      </c>
      <c r="DP207" s="55">
        <f t="shared" si="113"/>
        <v>1.1573165947430365E-2</v>
      </c>
      <c r="DQ207" s="55">
        <f t="shared" si="114"/>
        <v>4.0279749478079337E-2</v>
      </c>
      <c r="DR207" s="55">
        <f t="shared" si="115"/>
        <v>7.8197393775439925E-2</v>
      </c>
      <c r="DS207" s="55">
        <f t="shared" si="116"/>
        <v>0.11847053583855256</v>
      </c>
      <c r="DT207" s="55">
        <f t="shared" si="117"/>
        <v>1.5506061460389062E-3</v>
      </c>
      <c r="DU207" s="55">
        <f t="shared" si="118"/>
        <v>1.0136476426799008</v>
      </c>
      <c r="DV207" s="56" t="e">
        <f t="shared" si="119"/>
        <v>#VALUE!</v>
      </c>
      <c r="DW207" s="55">
        <f t="shared" si="124"/>
        <v>2.5815237121020219E-3</v>
      </c>
      <c r="DX207" s="55">
        <f t="shared" si="125"/>
        <v>0</v>
      </c>
      <c r="DY207" s="55">
        <f t="shared" si="126"/>
        <v>0</v>
      </c>
      <c r="DZ207" s="58">
        <f t="shared" si="107"/>
        <v>3.635714285714286E-3</v>
      </c>
      <c r="EA207" s="56">
        <f t="shared" si="108"/>
        <v>8.5503375222054073E-3</v>
      </c>
      <c r="EB207" s="56">
        <f t="shared" si="120"/>
        <v>0.77546489036913679</v>
      </c>
      <c r="EC207" s="59" t="e">
        <f t="shared" si="121"/>
        <v>#VALUE!</v>
      </c>
      <c r="ED207" s="59">
        <f t="shared" si="122"/>
        <v>6.1823792079905278E-4</v>
      </c>
      <c r="EE207" s="60" t="e">
        <f t="shared" si="123"/>
        <v>#VALUE!</v>
      </c>
      <c r="EF207" s="60">
        <f t="shared" si="127"/>
        <v>0.66005773690434355</v>
      </c>
    </row>
    <row r="208" spans="1:136" ht="14" customHeight="1" x14ac:dyDescent="0.2">
      <c r="A208" s="157">
        <v>37</v>
      </c>
      <c r="B208" s="42" t="s">
        <v>397</v>
      </c>
      <c r="C208" s="42" t="s">
        <v>430</v>
      </c>
      <c r="D208" s="158">
        <v>4</v>
      </c>
      <c r="E208" s="158">
        <v>2</v>
      </c>
      <c r="F208" s="158">
        <v>5</v>
      </c>
      <c r="G208" s="158">
        <v>15</v>
      </c>
      <c r="H208" s="161">
        <v>29.82</v>
      </c>
      <c r="I208" s="158">
        <v>1</v>
      </c>
      <c r="J208" s="78"/>
      <c r="K208" s="43"/>
      <c r="L208" s="42" t="s">
        <v>431</v>
      </c>
      <c r="M208" s="43"/>
      <c r="N208" s="42" t="s">
        <v>400</v>
      </c>
      <c r="O208" s="43"/>
      <c r="P208" s="42" t="s">
        <v>401</v>
      </c>
      <c r="Q208" s="44">
        <v>33.926749999999998</v>
      </c>
      <c r="R208" s="44">
        <v>2.094E-2</v>
      </c>
      <c r="S208" s="44">
        <v>0.61492999999999998</v>
      </c>
      <c r="T208" s="44">
        <v>4.16</v>
      </c>
      <c r="U208" s="44">
        <v>5.8274356000000003</v>
      </c>
      <c r="V208" s="44">
        <v>10.450609999999999</v>
      </c>
      <c r="W208" s="44">
        <f t="shared" si="106"/>
        <v>9.4034588780000004</v>
      </c>
      <c r="X208" s="44">
        <v>0.13056999999999999</v>
      </c>
      <c r="Y208" s="44">
        <v>40.19755</v>
      </c>
      <c r="Z208" s="44">
        <v>3.8339999999999999E-2</v>
      </c>
      <c r="AA208" s="44">
        <v>6.0630000000000003E-2</v>
      </c>
      <c r="AB208" s="44">
        <v>3.2149999999999998E-2</v>
      </c>
      <c r="AC208" s="44">
        <v>1.026E-2</v>
      </c>
      <c r="AD208" s="46">
        <f t="shared" si="128"/>
        <v>0.27771039999999997</v>
      </c>
      <c r="AE208" s="46">
        <f t="shared" si="129"/>
        <v>0.92046731500000001</v>
      </c>
      <c r="AF208" s="44">
        <v>13.79</v>
      </c>
      <c r="AG208" s="44">
        <f t="shared" si="130"/>
        <v>86.114693315000011</v>
      </c>
      <c r="AH208" s="47"/>
      <c r="AI208" s="48">
        <f t="shared" si="109"/>
        <v>1.1848335015879801</v>
      </c>
      <c r="AJ208" s="49"/>
      <c r="AK208" s="44"/>
      <c r="AL208" s="50">
        <v>2182.4</v>
      </c>
      <c r="AM208" s="50">
        <v>6298.1</v>
      </c>
      <c r="AN208" s="45" t="s">
        <v>403</v>
      </c>
      <c r="AO208" s="45" t="s">
        <v>403</v>
      </c>
      <c r="AP208" s="45" t="s">
        <v>403</v>
      </c>
      <c r="AQ208" s="45" t="s">
        <v>403</v>
      </c>
      <c r="AR208" s="45" t="s">
        <v>403</v>
      </c>
      <c r="AS208" s="50"/>
      <c r="AT208" s="50"/>
      <c r="AU208" s="45" t="s">
        <v>403</v>
      </c>
      <c r="AV208" s="45" t="s">
        <v>403</v>
      </c>
      <c r="AW208" s="45" t="s">
        <v>403</v>
      </c>
      <c r="AX208" s="50"/>
      <c r="AY208" s="50"/>
      <c r="AZ208" s="50"/>
      <c r="BA208" s="50">
        <v>29.7</v>
      </c>
      <c r="BB208" s="50"/>
      <c r="BC208" s="50"/>
      <c r="BD208" s="50"/>
      <c r="BE208" s="50"/>
      <c r="BF208" s="51"/>
      <c r="BG208" s="118" t="s">
        <v>403</v>
      </c>
      <c r="BH208" s="118" t="s">
        <v>403</v>
      </c>
      <c r="BI208" s="118" t="s">
        <v>403</v>
      </c>
      <c r="BJ208" s="118" t="s">
        <v>412</v>
      </c>
      <c r="BK208" s="26">
        <v>0.83366249999999997</v>
      </c>
      <c r="BL208" s="26">
        <v>2.36652E-3</v>
      </c>
      <c r="BM208" s="26">
        <v>134.87080349999999</v>
      </c>
      <c r="BN208" s="26">
        <v>120.995609233333</v>
      </c>
      <c r="BO208" s="26">
        <v>2019.6409755</v>
      </c>
      <c r="BP208" s="118" t="s">
        <v>403</v>
      </c>
      <c r="BQ208" s="118" t="s">
        <v>403</v>
      </c>
      <c r="BR208" s="118" t="s">
        <v>403</v>
      </c>
      <c r="BS208" s="159">
        <v>6.0327183166666698</v>
      </c>
      <c r="BT208" s="26">
        <v>5.0632249999999997E-2</v>
      </c>
      <c r="BU208" s="118" t="s">
        <v>403</v>
      </c>
      <c r="BV208" s="26">
        <v>3.3798462499999999</v>
      </c>
      <c r="BW208" s="26">
        <v>0.43119829999999998</v>
      </c>
      <c r="BX208" s="26">
        <v>0.46715600000000002</v>
      </c>
      <c r="BY208" s="26">
        <v>9.5035215000000006E-2</v>
      </c>
      <c r="BZ208" s="26">
        <v>0.24892552500000001</v>
      </c>
      <c r="CA208" s="26">
        <v>0.15438910454872301</v>
      </c>
      <c r="CB208" s="26">
        <v>7.5716558553115603E-3</v>
      </c>
      <c r="CC208" s="26">
        <v>6.8847479268413199E-3</v>
      </c>
      <c r="CD208" s="26">
        <v>2.2765000000000001E-2</v>
      </c>
      <c r="CE208" s="26">
        <v>2.6192E-2</v>
      </c>
      <c r="CF208" s="26">
        <v>4.3011424999999999E-2</v>
      </c>
      <c r="CG208" s="26">
        <v>6.7699762499999996E-2</v>
      </c>
      <c r="CH208" s="26">
        <v>7.3182849999999999E-3</v>
      </c>
      <c r="CI208" s="26">
        <v>2.9861595000000001E-2</v>
      </c>
      <c r="CJ208" s="26">
        <v>7.92174E-3</v>
      </c>
      <c r="CK208" s="26">
        <v>1.41473240427327E-2</v>
      </c>
      <c r="CL208" s="26">
        <v>9.4639387966733695E-3</v>
      </c>
      <c r="CM208" s="26">
        <v>1.76039812792512E-3</v>
      </c>
      <c r="CN208" s="26">
        <v>1.5071111128769099E-2</v>
      </c>
      <c r="CO208" s="26">
        <v>3.7440196205210802E-3</v>
      </c>
      <c r="CP208" s="26">
        <v>1.3143395036059999E-2</v>
      </c>
      <c r="CQ208" s="26">
        <v>3.1174185108180101E-3</v>
      </c>
      <c r="CR208" s="26">
        <v>3.2126061884414601E-2</v>
      </c>
      <c r="CS208" s="28">
        <v>8.4847072114255708E-3</v>
      </c>
      <c r="CT208" s="29">
        <f t="shared" si="110"/>
        <v>4.9951862093528829</v>
      </c>
      <c r="CU208" s="30">
        <f t="shared" si="111"/>
        <v>0.62303185570313657</v>
      </c>
      <c r="CV208" s="52"/>
      <c r="CW208" s="113"/>
      <c r="CX208" s="50"/>
      <c r="CY208" s="114"/>
      <c r="CZ208" s="114"/>
      <c r="DA208" s="115">
        <v>2.0893190400766599E-3</v>
      </c>
      <c r="DB208" s="115">
        <v>0.17992929460000001</v>
      </c>
      <c r="DC208" s="167">
        <f t="shared" si="104"/>
        <v>4.9071625799999997E-2</v>
      </c>
      <c r="DD208" s="107">
        <f t="shared" si="105"/>
        <v>490.71625799999998</v>
      </c>
      <c r="DE208" s="50"/>
      <c r="DF208" s="50"/>
      <c r="DG208" s="50"/>
      <c r="DH208" s="44">
        <v>0.14322499999999999</v>
      </c>
      <c r="DI208" s="107">
        <f t="shared" si="131"/>
        <v>716.87395610570832</v>
      </c>
      <c r="DJ208" s="44"/>
      <c r="DK208" s="53"/>
      <c r="DL208" s="44"/>
      <c r="DM208" s="53"/>
      <c r="DN208" s="55">
        <f t="shared" si="112"/>
        <v>0.56469290945406125</v>
      </c>
      <c r="DO208" s="55">
        <f t="shared" si="132"/>
        <v>2.6214321482223335E-4</v>
      </c>
      <c r="DP208" s="55">
        <f t="shared" si="113"/>
        <v>1.2062181247548058E-2</v>
      </c>
      <c r="DQ208" s="55">
        <f t="shared" si="114"/>
        <v>5.7898399443284627E-2</v>
      </c>
      <c r="DR208" s="55">
        <f t="shared" si="115"/>
        <v>7.2984352182353315E-2</v>
      </c>
      <c r="DS208" s="55">
        <f t="shared" si="116"/>
        <v>0.13087625439109257</v>
      </c>
      <c r="DT208" s="55">
        <f t="shared" si="117"/>
        <v>1.8405694953481815E-3</v>
      </c>
      <c r="DU208" s="55">
        <f t="shared" si="118"/>
        <v>0.99745781637717124</v>
      </c>
      <c r="DV208" s="56">
        <f t="shared" si="119"/>
        <v>6.8366619115549213E-4</v>
      </c>
      <c r="DW208" s="55">
        <f t="shared" si="124"/>
        <v>1.9564722833093199E-3</v>
      </c>
      <c r="DX208" s="55">
        <f t="shared" si="125"/>
        <v>6.8259023354564751E-4</v>
      </c>
      <c r="DY208" s="55">
        <f t="shared" si="126"/>
        <v>1.4456354420213535E-4</v>
      </c>
      <c r="DZ208" s="58">
        <f t="shared" si="107"/>
        <v>3.7181737849779086E-3</v>
      </c>
      <c r="EA208" s="56">
        <f t="shared" si="108"/>
        <v>1.2112208895322061E-2</v>
      </c>
      <c r="EB208" s="56">
        <f t="shared" si="120"/>
        <v>0.76547321676380786</v>
      </c>
      <c r="EC208" s="59">
        <f t="shared" si="121"/>
        <v>4.0855570560319708E-3</v>
      </c>
      <c r="ED208" s="59">
        <f t="shared" si="122"/>
        <v>1.1180192702833877E-3</v>
      </c>
      <c r="EE208" s="60">
        <f t="shared" si="123"/>
        <v>1.5422018966999453</v>
      </c>
      <c r="EF208" s="60">
        <f t="shared" si="127"/>
        <v>0.55765923713141219</v>
      </c>
    </row>
    <row r="209" spans="1:136" ht="14" customHeight="1" x14ac:dyDescent="0.2">
      <c r="A209" s="157">
        <v>38</v>
      </c>
      <c r="B209" s="42" t="s">
        <v>397</v>
      </c>
      <c r="C209" s="42" t="s">
        <v>430</v>
      </c>
      <c r="D209" s="158">
        <v>4</v>
      </c>
      <c r="E209" s="158">
        <v>2</v>
      </c>
      <c r="F209" s="158">
        <v>54</v>
      </c>
      <c r="G209" s="158">
        <v>61</v>
      </c>
      <c r="H209" s="158">
        <v>30.31</v>
      </c>
      <c r="I209" s="158">
        <v>3</v>
      </c>
      <c r="J209" s="78"/>
      <c r="K209" s="43"/>
      <c r="L209" s="42" t="s">
        <v>431</v>
      </c>
      <c r="M209" s="43"/>
      <c r="N209" s="42" t="s">
        <v>400</v>
      </c>
      <c r="O209" s="43"/>
      <c r="P209" s="42" t="s">
        <v>401</v>
      </c>
      <c r="Q209" s="44">
        <v>34.47</v>
      </c>
      <c r="R209" s="44">
        <v>0.03</v>
      </c>
      <c r="S209" s="44">
        <v>0.69</v>
      </c>
      <c r="T209" s="44">
        <v>2.8714136199849798</v>
      </c>
      <c r="U209" s="44">
        <v>6.6988831875658903</v>
      </c>
      <c r="V209" s="44">
        <v>9.89</v>
      </c>
      <c r="W209" s="44">
        <f t="shared" si="106"/>
        <v>8.8990220000000004</v>
      </c>
      <c r="X209" s="44">
        <v>0.11</v>
      </c>
      <c r="Y209" s="44">
        <v>40.18</v>
      </c>
      <c r="Z209" s="45" t="s">
        <v>211</v>
      </c>
      <c r="AA209" s="105">
        <v>0.15</v>
      </c>
      <c r="AB209" s="45" t="s">
        <v>204</v>
      </c>
      <c r="AC209" s="45" t="s">
        <v>204</v>
      </c>
      <c r="AD209" s="46">
        <f t="shared" si="128"/>
        <v>0.24279299999999998</v>
      </c>
      <c r="AE209" s="46">
        <f t="shared" si="129"/>
        <v>0.78979460000000001</v>
      </c>
      <c r="AF209" s="44">
        <v>13.7183182586224</v>
      </c>
      <c r="AG209" s="44" t="e">
        <f t="shared" si="130"/>
        <v>#VALUE!</v>
      </c>
      <c r="AH209" s="47"/>
      <c r="AI209" s="48">
        <f t="shared" si="109"/>
        <v>1.1656512909776617</v>
      </c>
      <c r="AJ209" s="49"/>
      <c r="AK209" s="44"/>
      <c r="AL209" s="50">
        <v>1908</v>
      </c>
      <c r="AM209" s="50">
        <v>5404</v>
      </c>
      <c r="AN209" s="50">
        <v>4</v>
      </c>
      <c r="AO209" s="50">
        <v>41</v>
      </c>
      <c r="AP209" s="45" t="s">
        <v>266</v>
      </c>
      <c r="AQ209" s="50">
        <v>45</v>
      </c>
      <c r="AR209" s="50">
        <v>113</v>
      </c>
      <c r="AS209" s="50"/>
      <c r="AT209" s="50"/>
      <c r="AU209" s="50">
        <v>7</v>
      </c>
      <c r="AV209" s="50">
        <v>5</v>
      </c>
      <c r="AW209" s="50">
        <v>8</v>
      </c>
      <c r="AX209" s="50"/>
      <c r="AY209" s="50"/>
      <c r="AZ209" s="50"/>
      <c r="BA209" s="45" t="s">
        <v>409</v>
      </c>
      <c r="BB209" s="50"/>
      <c r="BC209" s="50"/>
      <c r="BD209" s="50"/>
      <c r="BE209" s="50"/>
      <c r="BF209" s="51"/>
      <c r="BG209" s="118" t="s">
        <v>402</v>
      </c>
      <c r="BH209" s="118" t="s">
        <v>402</v>
      </c>
      <c r="BI209" s="26">
        <v>892.01483246693601</v>
      </c>
      <c r="BJ209" s="118" t="s">
        <v>403</v>
      </c>
      <c r="BK209" s="26">
        <v>3.0640455197143299</v>
      </c>
      <c r="BL209" s="118" t="s">
        <v>404</v>
      </c>
      <c r="BM209" s="118" t="s">
        <v>403</v>
      </c>
      <c r="BN209" s="26">
        <v>128.34439134578</v>
      </c>
      <c r="BO209" s="26">
        <v>1969.65509755228</v>
      </c>
      <c r="BP209" s="26">
        <v>0.40454681032081302</v>
      </c>
      <c r="BQ209" s="159">
        <v>29.5972467262342</v>
      </c>
      <c r="BR209" s="159">
        <v>3966.5249573780602</v>
      </c>
      <c r="BS209" s="159">
        <v>4.3003242689217602</v>
      </c>
      <c r="BT209" s="26">
        <v>0.97830175637223704</v>
      </c>
      <c r="BU209" s="26">
        <v>55.391905357287897</v>
      </c>
      <c r="BV209" s="26">
        <v>4.9951129485963497</v>
      </c>
      <c r="BW209" s="26">
        <v>0.18416714217611299</v>
      </c>
      <c r="BX209" s="26">
        <v>0.70498727208059597</v>
      </c>
      <c r="BY209" s="26">
        <v>0.37164112195455001</v>
      </c>
      <c r="BZ209" s="26">
        <v>0.78971835602088603</v>
      </c>
      <c r="CA209" s="26">
        <v>4.7915663271556601E-2</v>
      </c>
      <c r="CB209" s="118" t="s">
        <v>406</v>
      </c>
      <c r="CC209" s="26">
        <v>9.7820776417042003E-3</v>
      </c>
      <c r="CD209" s="118" t="s">
        <v>405</v>
      </c>
      <c r="CE209" s="26">
        <v>7.9174248633608599E-2</v>
      </c>
      <c r="CF209" s="26">
        <v>4.2393625788185299E-2</v>
      </c>
      <c r="CG209" s="26">
        <v>0.114098678317908</v>
      </c>
      <c r="CH209" s="26">
        <v>1.9585866473494699E-2</v>
      </c>
      <c r="CI209" s="26">
        <v>7.6334419243219501E-2</v>
      </c>
      <c r="CJ209" s="26">
        <v>2.7733314281418699E-2</v>
      </c>
      <c r="CK209" s="26">
        <v>1.95223122229875E-2</v>
      </c>
      <c r="CL209" s="26">
        <v>3.3756976272588203E-2</v>
      </c>
      <c r="CM209" s="26">
        <v>5.72591796164782E-3</v>
      </c>
      <c r="CN209" s="26">
        <v>4.56614886922296E-2</v>
      </c>
      <c r="CO209" s="26">
        <v>1.1421414972927601E-2</v>
      </c>
      <c r="CP209" s="26">
        <v>4.12354677304686E-2</v>
      </c>
      <c r="CQ209" s="26">
        <v>6.8311585647867898E-3</v>
      </c>
      <c r="CR209" s="26">
        <v>5.6943354489575798E-2</v>
      </c>
      <c r="CS209" s="28">
        <v>9.5074923931280104E-3</v>
      </c>
      <c r="CT209" s="29">
        <f t="shared" si="110"/>
        <v>1.9506180261972994</v>
      </c>
      <c r="CU209" s="30">
        <f t="shared" si="111"/>
        <v>0.54802182821261558</v>
      </c>
      <c r="CV209" s="52"/>
      <c r="CW209" s="113"/>
      <c r="CX209" s="50"/>
      <c r="CY209" s="114"/>
      <c r="CZ209" s="114"/>
      <c r="DA209" s="160" t="s">
        <v>214</v>
      </c>
      <c r="DB209" s="160" t="s">
        <v>407</v>
      </c>
      <c r="DC209" s="167" t="str">
        <f t="shared" si="104"/>
        <v/>
      </c>
      <c r="DD209" s="107" t="str">
        <f t="shared" si="105"/>
        <v/>
      </c>
      <c r="DE209" s="50"/>
      <c r="DF209" s="50"/>
      <c r="DG209" s="50"/>
      <c r="DH209" s="44">
        <v>0.1241</v>
      </c>
      <c r="DI209" s="107">
        <f t="shared" si="131"/>
        <v>621.14894713016872</v>
      </c>
      <c r="DJ209" s="44"/>
      <c r="DK209" s="53"/>
      <c r="DL209" s="44"/>
      <c r="DM209" s="53"/>
      <c r="DN209" s="55">
        <f t="shared" si="112"/>
        <v>0.57373501997336884</v>
      </c>
      <c r="DO209" s="55">
        <f t="shared" si="132"/>
        <v>3.755633450175263E-4</v>
      </c>
      <c r="DP209" s="55">
        <f t="shared" si="113"/>
        <v>1.3534719497842291E-2</v>
      </c>
      <c r="DQ209" s="55">
        <f t="shared" si="114"/>
        <v>3.9964003061725539E-2</v>
      </c>
      <c r="DR209" s="55">
        <f t="shared" si="115"/>
        <v>8.3898593369226504E-2</v>
      </c>
      <c r="DS209" s="55">
        <f t="shared" si="116"/>
        <v>0.1238555601948504</v>
      </c>
      <c r="DT209" s="55">
        <f t="shared" si="117"/>
        <v>1.5506061460389062E-3</v>
      </c>
      <c r="DU209" s="55">
        <f t="shared" si="118"/>
        <v>0.99702233250620353</v>
      </c>
      <c r="DV209" s="56" t="e">
        <f t="shared" si="119"/>
        <v>#VALUE!</v>
      </c>
      <c r="DW209" s="55">
        <f t="shared" si="124"/>
        <v>4.8403569601912907E-3</v>
      </c>
      <c r="DX209" s="55">
        <f t="shared" si="125"/>
        <v>0</v>
      </c>
      <c r="DY209" s="55">
        <f t="shared" si="126"/>
        <v>0</v>
      </c>
      <c r="DZ209" s="58">
        <f t="shared" si="107"/>
        <v>3.2506761279957157E-3</v>
      </c>
      <c r="EA209" s="56">
        <f t="shared" si="108"/>
        <v>1.0392717941969866E-2</v>
      </c>
      <c r="EB209" s="56">
        <f t="shared" si="120"/>
        <v>0.7614942136343269</v>
      </c>
      <c r="EC209" s="59" t="e">
        <f t="shared" si="121"/>
        <v>#VALUE!</v>
      </c>
      <c r="ED209" s="59">
        <f t="shared" si="122"/>
        <v>9.6872886327225313E-4</v>
      </c>
      <c r="EE209" s="60" t="e">
        <f t="shared" si="123"/>
        <v>#VALUE!</v>
      </c>
      <c r="EF209" s="60">
        <f t="shared" si="127"/>
        <v>0.67739060916794269</v>
      </c>
    </row>
    <row r="210" spans="1:136" ht="14" customHeight="1" x14ac:dyDescent="0.2">
      <c r="A210" s="157">
        <v>39</v>
      </c>
      <c r="B210" s="42" t="s">
        <v>397</v>
      </c>
      <c r="C210" s="42" t="s">
        <v>432</v>
      </c>
      <c r="D210" s="158">
        <v>1</v>
      </c>
      <c r="E210" s="158">
        <v>1</v>
      </c>
      <c r="F210" s="158">
        <v>51</v>
      </c>
      <c r="G210" s="158">
        <v>56</v>
      </c>
      <c r="H210" s="158">
        <v>0.51</v>
      </c>
      <c r="I210" s="158">
        <v>10</v>
      </c>
      <c r="J210" s="78"/>
      <c r="K210" s="43"/>
      <c r="L210" s="42" t="s">
        <v>433</v>
      </c>
      <c r="M210" s="43"/>
      <c r="N210" s="42" t="s">
        <v>400</v>
      </c>
      <c r="O210" s="43"/>
      <c r="P210" s="42" t="s">
        <v>401</v>
      </c>
      <c r="Q210" s="44">
        <v>47.36</v>
      </c>
      <c r="R210" s="44">
        <v>0.05</v>
      </c>
      <c r="S210" s="44">
        <v>3.42</v>
      </c>
      <c r="T210" s="44">
        <v>2.7587999999999999</v>
      </c>
      <c r="U210" s="44">
        <v>0.75403520800000001</v>
      </c>
      <c r="V210" s="44">
        <v>3.82</v>
      </c>
      <c r="W210" s="44">
        <f t="shared" si="106"/>
        <v>3.437236</v>
      </c>
      <c r="X210" s="44">
        <v>0.15</v>
      </c>
      <c r="Y210" s="44">
        <v>30.12</v>
      </c>
      <c r="Z210" s="44">
        <v>6.51</v>
      </c>
      <c r="AA210" s="105">
        <v>0.22</v>
      </c>
      <c r="AB210" s="45" t="s">
        <v>204</v>
      </c>
      <c r="AC210" s="45" t="s">
        <v>204</v>
      </c>
      <c r="AD210" s="46">
        <f t="shared" si="128"/>
        <v>0.20143674999999997</v>
      </c>
      <c r="AE210" s="46">
        <f t="shared" si="129"/>
        <v>0.53607820000000006</v>
      </c>
      <c r="AF210" s="44">
        <v>7.9841579611984503</v>
      </c>
      <c r="AG210" s="44">
        <f t="shared" si="130"/>
        <v>91.860350158000003</v>
      </c>
      <c r="AH210" s="47"/>
      <c r="AI210" s="48">
        <f t="shared" si="109"/>
        <v>0.63597972972972971</v>
      </c>
      <c r="AJ210" s="49"/>
      <c r="AK210" s="44"/>
      <c r="AL210" s="50">
        <v>1583</v>
      </c>
      <c r="AM210" s="50">
        <v>3668</v>
      </c>
      <c r="AN210" s="50">
        <v>12</v>
      </c>
      <c r="AO210" s="50">
        <v>178</v>
      </c>
      <c r="AP210" s="50">
        <v>5</v>
      </c>
      <c r="AQ210" s="50">
        <v>29</v>
      </c>
      <c r="AR210" s="50">
        <v>39</v>
      </c>
      <c r="AS210" s="50"/>
      <c r="AT210" s="50"/>
      <c r="AU210" s="50">
        <v>9</v>
      </c>
      <c r="AV210" s="50">
        <v>8</v>
      </c>
      <c r="AW210" s="50">
        <v>8</v>
      </c>
      <c r="AX210" s="50"/>
      <c r="AY210" s="50"/>
      <c r="AZ210" s="50"/>
      <c r="BA210" s="45" t="s">
        <v>409</v>
      </c>
      <c r="BB210" s="50"/>
      <c r="BC210" s="50"/>
      <c r="BD210" s="50"/>
      <c r="BE210" s="50"/>
      <c r="BF210" s="51"/>
      <c r="BG210" s="118" t="s">
        <v>402</v>
      </c>
      <c r="BH210" s="118" t="s">
        <v>402</v>
      </c>
      <c r="BI210" s="26">
        <v>1176.87427381975</v>
      </c>
      <c r="BJ210" s="118" t="s">
        <v>403</v>
      </c>
      <c r="BK210" s="26">
        <v>3.56574010035642</v>
      </c>
      <c r="BL210" s="26">
        <v>1.7383028230226201E-2</v>
      </c>
      <c r="BM210" s="118" t="s">
        <v>403</v>
      </c>
      <c r="BN210" s="26">
        <v>38.575471489535197</v>
      </c>
      <c r="BO210" s="26">
        <v>1556.7434805968901</v>
      </c>
      <c r="BP210" s="26">
        <v>1.25935688773128</v>
      </c>
      <c r="BQ210" s="159">
        <v>199.510676492865</v>
      </c>
      <c r="BR210" s="159">
        <v>3944.2868675039999</v>
      </c>
      <c r="BS210" s="159">
        <v>2.6755695651220099</v>
      </c>
      <c r="BT210" s="26">
        <v>1.1014150282995001</v>
      </c>
      <c r="BU210" s="26">
        <v>37.074859774615497</v>
      </c>
      <c r="BV210" s="26">
        <v>15.0599843027343</v>
      </c>
      <c r="BW210" s="26">
        <v>0.11304102879182699</v>
      </c>
      <c r="BX210" s="26">
        <v>3.20012376376358</v>
      </c>
      <c r="BY210" s="26">
        <v>6.8935396018267099</v>
      </c>
      <c r="BZ210" s="26">
        <v>3.5536628822512699</v>
      </c>
      <c r="CA210" s="26">
        <v>1.23222227503505</v>
      </c>
      <c r="CB210" s="118" t="s">
        <v>406</v>
      </c>
      <c r="CC210" s="26">
        <v>2.71486231843126E-2</v>
      </c>
      <c r="CD210" s="26">
        <v>0.198614951655748</v>
      </c>
      <c r="CE210" s="26">
        <v>0.78593281216572697</v>
      </c>
      <c r="CF210" s="26">
        <v>2.6566412045980399</v>
      </c>
      <c r="CG210" s="26">
        <v>10.458141612956201</v>
      </c>
      <c r="CH210" s="26">
        <v>1.4488703016193401</v>
      </c>
      <c r="CI210" s="26">
        <v>6.2310726150637601</v>
      </c>
      <c r="CJ210" s="26">
        <v>1.46125267419175</v>
      </c>
      <c r="CK210" s="26">
        <v>0.13603675607367699</v>
      </c>
      <c r="CL210" s="26">
        <v>1.55652145250579</v>
      </c>
      <c r="CM210" s="26">
        <v>0.249155845406869</v>
      </c>
      <c r="CN210" s="26">
        <v>1.6537936671556399</v>
      </c>
      <c r="CO210" s="26">
        <v>0.324551946227916</v>
      </c>
      <c r="CP210" s="26">
        <v>0.95290737557720595</v>
      </c>
      <c r="CQ210" s="26">
        <v>0.143387857119636</v>
      </c>
      <c r="CR210" s="26">
        <v>0.953954890339762</v>
      </c>
      <c r="CS210" s="28">
        <v>0.134412566698526</v>
      </c>
      <c r="CT210" s="29">
        <f t="shared" si="110"/>
        <v>0.27576534449415258</v>
      </c>
      <c r="CU210" s="30">
        <f t="shared" si="111"/>
        <v>2.4291610663738412</v>
      </c>
      <c r="CV210" s="52"/>
      <c r="CW210" s="113"/>
      <c r="CX210" s="50"/>
      <c r="CY210" s="114"/>
      <c r="CZ210" s="114"/>
      <c r="DA210" s="160" t="s">
        <v>214</v>
      </c>
      <c r="DB210" s="160" t="s">
        <v>407</v>
      </c>
      <c r="DC210" s="167" t="str">
        <f t="shared" si="104"/>
        <v/>
      </c>
      <c r="DD210" s="107" t="str">
        <f t="shared" si="105"/>
        <v/>
      </c>
      <c r="DE210" s="50"/>
      <c r="DF210" s="50"/>
      <c r="DG210" s="50"/>
      <c r="DH210" s="44">
        <v>2.6200000000000001E-2</v>
      </c>
      <c r="DI210" s="107">
        <f t="shared" si="131"/>
        <v>131.13700575995503</v>
      </c>
      <c r="DJ210" s="44"/>
      <c r="DK210" s="53"/>
      <c r="DL210" s="44"/>
      <c r="DM210" s="53"/>
      <c r="DN210" s="55">
        <f t="shared" si="112"/>
        <v>0.78828229027962715</v>
      </c>
      <c r="DO210" s="55">
        <f t="shared" si="132"/>
        <v>6.2593890836254386E-4</v>
      </c>
      <c r="DP210" s="55">
        <f t="shared" si="113"/>
        <v>6.7085131424087882E-2</v>
      </c>
      <c r="DQ210" s="55">
        <f t="shared" si="114"/>
        <v>3.8396659707724427E-2</v>
      </c>
      <c r="DR210" s="55">
        <f t="shared" si="115"/>
        <v>9.4437373410983776E-3</v>
      </c>
      <c r="DS210" s="55">
        <f t="shared" si="116"/>
        <v>4.7839053583855255E-2</v>
      </c>
      <c r="DT210" s="55">
        <f t="shared" si="117"/>
        <v>2.11446292641669E-3</v>
      </c>
      <c r="DU210" s="55">
        <f t="shared" si="118"/>
        <v>0.74739454094292812</v>
      </c>
      <c r="DV210" s="56">
        <f t="shared" si="119"/>
        <v>0.11608416547788873</v>
      </c>
      <c r="DW210" s="55">
        <f t="shared" si="124"/>
        <v>7.0991902082805595E-3</v>
      </c>
      <c r="DX210" s="55">
        <f t="shared" si="125"/>
        <v>0</v>
      </c>
      <c r="DY210" s="55">
        <f t="shared" si="126"/>
        <v>0</v>
      </c>
      <c r="DZ210" s="58">
        <f t="shared" si="107"/>
        <v>2.6969708126924619E-3</v>
      </c>
      <c r="EA210" s="56">
        <f t="shared" si="108"/>
        <v>7.054124613461412E-3</v>
      </c>
      <c r="EB210" s="56">
        <f t="shared" si="120"/>
        <v>0.44319500200935052</v>
      </c>
      <c r="EC210" s="59" t="e">
        <f t="shared" si="121"/>
        <v>#VALUE!</v>
      </c>
      <c r="ED210" s="59">
        <f t="shared" si="122"/>
        <v>2.045181000623129E-4</v>
      </c>
      <c r="EE210" s="60" t="e">
        <f t="shared" si="123"/>
        <v>#VALUE!</v>
      </c>
      <c r="EF210" s="60">
        <f t="shared" si="127"/>
        <v>0.19740644167520602</v>
      </c>
    </row>
    <row r="211" spans="1:136" ht="14" customHeight="1" x14ac:dyDescent="0.2">
      <c r="A211" s="157">
        <v>40</v>
      </c>
      <c r="B211" s="42" t="s">
        <v>397</v>
      </c>
      <c r="C211" s="42" t="s">
        <v>432</v>
      </c>
      <c r="D211" s="158">
        <v>6</v>
      </c>
      <c r="E211" s="158">
        <v>1</v>
      </c>
      <c r="F211" s="158">
        <v>27</v>
      </c>
      <c r="G211" s="158">
        <v>33</v>
      </c>
      <c r="H211" s="158">
        <v>32.47</v>
      </c>
      <c r="I211" s="158">
        <v>6</v>
      </c>
      <c r="J211" s="78"/>
      <c r="K211" s="43"/>
      <c r="L211" s="42" t="s">
        <v>434</v>
      </c>
      <c r="M211" s="43"/>
      <c r="N211" s="42" t="s">
        <v>400</v>
      </c>
      <c r="O211" s="43"/>
      <c r="P211" s="42" t="s">
        <v>401</v>
      </c>
      <c r="Q211" s="44">
        <v>35.36</v>
      </c>
      <c r="R211" s="45" t="s">
        <v>204</v>
      </c>
      <c r="S211" s="44">
        <v>0.56000000000000005</v>
      </c>
      <c r="T211" s="44">
        <v>2.3218803978736502</v>
      </c>
      <c r="U211" s="44">
        <v>6.5196014386270997</v>
      </c>
      <c r="V211" s="44">
        <v>9.1</v>
      </c>
      <c r="W211" s="44">
        <f t="shared" si="106"/>
        <v>8.1881800000000009</v>
      </c>
      <c r="X211" s="44">
        <v>0.1</v>
      </c>
      <c r="Y211" s="44">
        <v>40.65</v>
      </c>
      <c r="Z211" s="45" t="s">
        <v>211</v>
      </c>
      <c r="AA211" s="105">
        <v>0.15</v>
      </c>
      <c r="AB211" s="45" t="s">
        <v>204</v>
      </c>
      <c r="AC211" s="45" t="s">
        <v>204</v>
      </c>
      <c r="AD211" s="46">
        <f t="shared" si="128"/>
        <v>0.27944099999999999</v>
      </c>
      <c r="AE211" s="46">
        <f t="shared" si="129"/>
        <v>0.67755140000000003</v>
      </c>
      <c r="AF211" s="44">
        <v>13.825346060887099</v>
      </c>
      <c r="AG211" s="44" t="e">
        <f t="shared" si="130"/>
        <v>#VALUE!</v>
      </c>
      <c r="AH211" s="47"/>
      <c r="AI211" s="48">
        <f t="shared" si="109"/>
        <v>1.14960407239819</v>
      </c>
      <c r="AJ211" s="49"/>
      <c r="AK211" s="44"/>
      <c r="AL211" s="50">
        <v>2196</v>
      </c>
      <c r="AM211" s="50">
        <v>4636</v>
      </c>
      <c r="AN211" s="50">
        <v>5</v>
      </c>
      <c r="AO211" s="50">
        <v>35</v>
      </c>
      <c r="AP211" s="50">
        <v>6</v>
      </c>
      <c r="AQ211" s="50">
        <v>47</v>
      </c>
      <c r="AR211" s="50">
        <v>114</v>
      </c>
      <c r="AS211" s="50"/>
      <c r="AT211" s="50"/>
      <c r="AU211" s="50">
        <v>6</v>
      </c>
      <c r="AV211" s="50">
        <v>6</v>
      </c>
      <c r="AW211" s="50">
        <v>5</v>
      </c>
      <c r="AX211" s="50"/>
      <c r="AY211" s="50"/>
      <c r="AZ211" s="50"/>
      <c r="BA211" s="45" t="s">
        <v>409</v>
      </c>
      <c r="BB211" s="50"/>
      <c r="BC211" s="50"/>
      <c r="BD211" s="50"/>
      <c r="BE211" s="50"/>
      <c r="BF211" s="51"/>
      <c r="BG211" s="118" t="s">
        <v>402</v>
      </c>
      <c r="BH211" s="118" t="s">
        <v>402</v>
      </c>
      <c r="BI211" s="26">
        <v>806.44475289343598</v>
      </c>
      <c r="BJ211" s="118" t="s">
        <v>403</v>
      </c>
      <c r="BK211" s="26">
        <v>0.91731386297820094</v>
      </c>
      <c r="BL211" s="118" t="s">
        <v>404</v>
      </c>
      <c r="BM211" s="118" t="s">
        <v>403</v>
      </c>
      <c r="BN211" s="26">
        <v>110.81610175684401</v>
      </c>
      <c r="BO211" s="26">
        <v>2397.5670245875099</v>
      </c>
      <c r="BP211" s="26">
        <v>0.38077905163919401</v>
      </c>
      <c r="BQ211" s="159">
        <v>21.003285390309301</v>
      </c>
      <c r="BR211" s="159">
        <v>2718.0839176097902</v>
      </c>
      <c r="BS211" s="159">
        <v>5.6277962060776403</v>
      </c>
      <c r="BT211" s="26">
        <v>9.71031727044534E-2</v>
      </c>
      <c r="BU211" s="26">
        <v>51.601225335330803</v>
      </c>
      <c r="BV211" s="26">
        <v>4.8318415229325504</v>
      </c>
      <c r="BW211" s="118" t="s">
        <v>405</v>
      </c>
      <c r="BX211" s="118" t="s">
        <v>417</v>
      </c>
      <c r="BY211" s="26">
        <v>9.8204653068104993E-3</v>
      </c>
      <c r="BZ211" s="26">
        <v>0.29918722366453099</v>
      </c>
      <c r="CA211" s="26">
        <v>1.7630057700904402E-2</v>
      </c>
      <c r="CB211" s="118" t="s">
        <v>406</v>
      </c>
      <c r="CC211" s="26">
        <v>8.2505389615592003E-3</v>
      </c>
      <c r="CD211" s="26">
        <v>2.2555244765806799E-3</v>
      </c>
      <c r="CE211" s="26">
        <v>0.36031210129168301</v>
      </c>
      <c r="CF211" s="26">
        <v>2.5566737929100199E-2</v>
      </c>
      <c r="CG211" s="26">
        <v>4.9376156224896897E-2</v>
      </c>
      <c r="CH211" s="26">
        <v>5.5946540243826497E-3</v>
      </c>
      <c r="CI211" s="26">
        <v>2.04667255775315E-2</v>
      </c>
      <c r="CJ211" s="26">
        <v>3.6845887813694599E-3</v>
      </c>
      <c r="CK211" s="26">
        <v>7.7573087026870796E-3</v>
      </c>
      <c r="CL211" s="26">
        <v>2.8222680705083398E-3</v>
      </c>
      <c r="CM211" s="26">
        <v>3.9985449145300399E-4</v>
      </c>
      <c r="CN211" s="26">
        <v>1.9171726579042599E-3</v>
      </c>
      <c r="CO211" s="26">
        <v>3.9976994944865702E-4</v>
      </c>
      <c r="CP211" s="26">
        <v>1.4468741392367199E-3</v>
      </c>
      <c r="CQ211" s="26">
        <v>3.9721085892402598E-4</v>
      </c>
      <c r="CR211" s="26">
        <v>4.0927619396513302E-3</v>
      </c>
      <c r="CS211" s="28">
        <v>1.10304299001105E-3</v>
      </c>
      <c r="CT211" s="29">
        <f t="shared" si="110"/>
        <v>7.3542953218924314</v>
      </c>
      <c r="CU211" s="30">
        <f t="shared" si="111"/>
        <v>2.848696372933837</v>
      </c>
      <c r="CV211" s="52"/>
      <c r="CW211" s="113"/>
      <c r="CX211" s="50"/>
      <c r="CY211" s="114"/>
      <c r="CZ211" s="114"/>
      <c r="DA211" s="160" t="s">
        <v>214</v>
      </c>
      <c r="DB211" s="160" t="s">
        <v>407</v>
      </c>
      <c r="DC211" s="167" t="str">
        <f t="shared" si="104"/>
        <v/>
      </c>
      <c r="DD211" s="107" t="str">
        <f t="shared" si="105"/>
        <v/>
      </c>
      <c r="DE211" s="50"/>
      <c r="DF211" s="50"/>
      <c r="DG211" s="50"/>
      <c r="DH211" s="44">
        <v>7.0199999999999999E-2</v>
      </c>
      <c r="DI211" s="107">
        <f t="shared" si="131"/>
        <v>351.3670917690398</v>
      </c>
      <c r="DJ211" s="44"/>
      <c r="DK211" s="53"/>
      <c r="DL211" s="44"/>
      <c r="DM211" s="53"/>
      <c r="DN211" s="55">
        <f t="shared" si="112"/>
        <v>0.58854860186418112</v>
      </c>
      <c r="DO211" s="55">
        <f t="shared" si="132"/>
        <v>0</v>
      </c>
      <c r="DP211" s="55">
        <f t="shared" si="113"/>
        <v>1.0984699882306789E-2</v>
      </c>
      <c r="DQ211" s="55">
        <f t="shared" si="114"/>
        <v>3.231566315760126E-2</v>
      </c>
      <c r="DR211" s="55">
        <f t="shared" si="115"/>
        <v>8.1653221098717518E-2</v>
      </c>
      <c r="DS211" s="55">
        <f t="shared" si="116"/>
        <v>0.11396214335421018</v>
      </c>
      <c r="DT211" s="55">
        <f t="shared" si="117"/>
        <v>1.4096419509444602E-3</v>
      </c>
      <c r="DU211" s="55">
        <f t="shared" si="118"/>
        <v>1.0086848635235732</v>
      </c>
      <c r="DV211" s="56" t="e">
        <f t="shared" si="119"/>
        <v>#VALUE!</v>
      </c>
      <c r="DW211" s="55">
        <f t="shared" si="124"/>
        <v>4.8403569601912907E-3</v>
      </c>
      <c r="DX211" s="55">
        <f t="shared" si="125"/>
        <v>0</v>
      </c>
      <c r="DY211" s="55">
        <f t="shared" si="126"/>
        <v>0</v>
      </c>
      <c r="DZ211" s="58">
        <f t="shared" si="107"/>
        <v>3.7413442227875217E-3</v>
      </c>
      <c r="EA211" s="56">
        <f t="shared" si="108"/>
        <v>8.9157365616158949E-3</v>
      </c>
      <c r="EB211" s="56">
        <f t="shared" si="120"/>
        <v>0.76743525178390781</v>
      </c>
      <c r="EC211" s="59" t="e">
        <f t="shared" si="121"/>
        <v>#VALUE!</v>
      </c>
      <c r="ED211" s="59">
        <f t="shared" si="122"/>
        <v>5.4798361161734221E-4</v>
      </c>
      <c r="EE211" s="60" t="e">
        <f t="shared" si="123"/>
        <v>#VALUE!</v>
      </c>
      <c r="EF211" s="60">
        <f t="shared" si="127"/>
        <v>0.71649425585940374</v>
      </c>
    </row>
    <row r="212" spans="1:136" ht="14" customHeight="1" x14ac:dyDescent="0.2">
      <c r="A212" s="157">
        <v>41</v>
      </c>
      <c r="B212" s="42" t="s">
        <v>397</v>
      </c>
      <c r="C212" s="42" t="s">
        <v>432</v>
      </c>
      <c r="D212" s="158">
        <v>7</v>
      </c>
      <c r="E212" s="158">
        <v>1</v>
      </c>
      <c r="F212" s="158">
        <v>15</v>
      </c>
      <c r="G212" s="158">
        <v>22</v>
      </c>
      <c r="H212" s="158">
        <v>36.35</v>
      </c>
      <c r="I212" s="158">
        <v>4</v>
      </c>
      <c r="J212" s="78"/>
      <c r="K212" s="43"/>
      <c r="L212" s="42" t="s">
        <v>434</v>
      </c>
      <c r="M212" s="43"/>
      <c r="N212" s="42" t="s">
        <v>400</v>
      </c>
      <c r="O212" s="43"/>
      <c r="P212" s="42" t="s">
        <v>401</v>
      </c>
      <c r="Q212" s="44">
        <v>37.79</v>
      </c>
      <c r="R212" s="45" t="s">
        <v>204</v>
      </c>
      <c r="S212" s="44">
        <v>0.61</v>
      </c>
      <c r="T212" s="44">
        <v>2.6531874377409999</v>
      </c>
      <c r="U212" s="44">
        <v>8.2214066729409208</v>
      </c>
      <c r="V212" s="44">
        <v>11.17</v>
      </c>
      <c r="W212" s="44">
        <f t="shared" ref="W212:W243" si="133">0.8998*V212</f>
        <v>10.050766000000001</v>
      </c>
      <c r="X212" s="44">
        <v>0.06</v>
      </c>
      <c r="Y212" s="44">
        <v>37.909999999999997</v>
      </c>
      <c r="Z212" s="44">
        <v>0.05</v>
      </c>
      <c r="AA212" s="105">
        <v>0.22</v>
      </c>
      <c r="AB212" s="45" t="s">
        <v>204</v>
      </c>
      <c r="AC212" s="45" t="s">
        <v>204</v>
      </c>
      <c r="AD212" s="46">
        <f t="shared" si="128"/>
        <v>0.28338574999999999</v>
      </c>
      <c r="AE212" s="46">
        <f t="shared" si="129"/>
        <v>0.54952400000000001</v>
      </c>
      <c r="AF212" s="44">
        <v>11.730715461803699</v>
      </c>
      <c r="AG212" s="44" t="e">
        <f t="shared" si="130"/>
        <v>#VALUE!</v>
      </c>
      <c r="AH212" s="47"/>
      <c r="AI212" s="48">
        <f t="shared" si="109"/>
        <v>1.0031754432389521</v>
      </c>
      <c r="AJ212" s="49"/>
      <c r="AK212" s="44"/>
      <c r="AL212" s="50">
        <v>2227</v>
      </c>
      <c r="AM212" s="50">
        <v>3760</v>
      </c>
      <c r="AN212" s="50">
        <v>12</v>
      </c>
      <c r="AO212" s="50">
        <v>30</v>
      </c>
      <c r="AP212" s="50">
        <v>6</v>
      </c>
      <c r="AQ212" s="50">
        <v>47</v>
      </c>
      <c r="AR212" s="50">
        <v>148</v>
      </c>
      <c r="AS212" s="50"/>
      <c r="AT212" s="50"/>
      <c r="AU212" s="50">
        <v>7</v>
      </c>
      <c r="AV212" s="50">
        <v>4</v>
      </c>
      <c r="AW212" s="50">
        <v>4</v>
      </c>
      <c r="AX212" s="50"/>
      <c r="AY212" s="50"/>
      <c r="AZ212" s="50"/>
      <c r="BA212" s="50">
        <v>19</v>
      </c>
      <c r="BB212" s="50"/>
      <c r="BC212" s="50"/>
      <c r="BD212" s="50"/>
      <c r="BE212" s="50"/>
      <c r="BF212" s="51"/>
      <c r="BG212" s="118" t="s">
        <v>402</v>
      </c>
      <c r="BH212" s="118" t="s">
        <v>402</v>
      </c>
      <c r="BI212" s="26">
        <v>436.20245999053702</v>
      </c>
      <c r="BJ212" s="118" t="s">
        <v>403</v>
      </c>
      <c r="BK212" s="26">
        <v>2.0567616854212698</v>
      </c>
      <c r="BL212" s="118" t="s">
        <v>404</v>
      </c>
      <c r="BM212" s="118" t="s">
        <v>403</v>
      </c>
      <c r="BN212" s="26">
        <v>125.516219712598</v>
      </c>
      <c r="BO212" s="26">
        <v>2188.75644162869</v>
      </c>
      <c r="BP212" s="26">
        <v>0.70845018938822801</v>
      </c>
      <c r="BQ212" s="159">
        <v>12.1688694381392</v>
      </c>
      <c r="BR212" s="159">
        <v>1542.03096356835</v>
      </c>
      <c r="BS212" s="159">
        <v>4.4091370607577902</v>
      </c>
      <c r="BT212" s="26">
        <v>0.29355914133627797</v>
      </c>
      <c r="BU212" s="26">
        <v>36.653448533139603</v>
      </c>
      <c r="BV212" s="26">
        <v>5.1488034211777096</v>
      </c>
      <c r="BW212" s="118" t="s">
        <v>405</v>
      </c>
      <c r="BX212" s="26">
        <v>1.0205411952988801</v>
      </c>
      <c r="BY212" s="26">
        <v>1.58566004424678E-2</v>
      </c>
      <c r="BZ212" s="26">
        <v>0.17740706545548901</v>
      </c>
      <c r="CA212" s="26">
        <v>4.2482218301721698E-2</v>
      </c>
      <c r="CB212" s="118" t="s">
        <v>406</v>
      </c>
      <c r="CC212" s="26">
        <v>3.9472712987021402E-2</v>
      </c>
      <c r="CD212" s="26">
        <v>5.2184864014346503E-4</v>
      </c>
      <c r="CE212" s="26">
        <v>0.62969743997771899</v>
      </c>
      <c r="CF212" s="26">
        <v>6.5463254312646399E-3</v>
      </c>
      <c r="CG212" s="26">
        <v>1.64480560258955E-2</v>
      </c>
      <c r="CH212" s="26">
        <v>2.1250935332438698E-3</v>
      </c>
      <c r="CI212" s="26">
        <v>9.7989756390598707E-3</v>
      </c>
      <c r="CJ212" s="26">
        <v>2.6676363716097301E-3</v>
      </c>
      <c r="CK212" s="26">
        <v>7.1508768781445298E-2</v>
      </c>
      <c r="CL212" s="26">
        <v>2.7784475836325601E-3</v>
      </c>
      <c r="CM212" s="26">
        <v>4.6219924239304303E-4</v>
      </c>
      <c r="CN212" s="26">
        <v>2.2546901207526602E-3</v>
      </c>
      <c r="CO212" s="26">
        <v>6.0378545735895401E-4</v>
      </c>
      <c r="CP212" s="26">
        <v>2.4781748187519101E-3</v>
      </c>
      <c r="CQ212" s="26">
        <v>7.6302972329682101E-4</v>
      </c>
      <c r="CR212" s="26">
        <v>9.2365736522823094E-3</v>
      </c>
      <c r="CS212" s="28">
        <v>2.4761631770910302E-3</v>
      </c>
      <c r="CT212" s="29">
        <f t="shared" si="110"/>
        <v>80.300549352395663</v>
      </c>
      <c r="CU212" s="30">
        <f t="shared" si="111"/>
        <v>0.32492386613487589</v>
      </c>
      <c r="CV212" s="52"/>
      <c r="CW212" s="113"/>
      <c r="CX212" s="50"/>
      <c r="CY212" s="114"/>
      <c r="CZ212" s="114"/>
      <c r="DA212" s="160" t="s">
        <v>214</v>
      </c>
      <c r="DB212" s="160" t="s">
        <v>407</v>
      </c>
      <c r="DC212" s="167" t="str">
        <f t="shared" si="104"/>
        <v/>
      </c>
      <c r="DD212" s="107" t="str">
        <f t="shared" si="105"/>
        <v/>
      </c>
      <c r="DE212" s="50"/>
      <c r="DF212" s="50"/>
      <c r="DG212" s="50"/>
      <c r="DH212" s="44">
        <v>0.1492</v>
      </c>
      <c r="DI212" s="107">
        <f t="shared" si="131"/>
        <v>746.7802007398966</v>
      </c>
      <c r="DJ212" s="44"/>
      <c r="DK212" s="53"/>
      <c r="DL212" s="44"/>
      <c r="DM212" s="53"/>
      <c r="DN212" s="55">
        <f t="shared" si="112"/>
        <v>0.62899467376830898</v>
      </c>
      <c r="DO212" s="55">
        <f t="shared" si="132"/>
        <v>0</v>
      </c>
      <c r="DP212" s="55">
        <f t="shared" si="113"/>
        <v>1.196547665751275E-2</v>
      </c>
      <c r="DQ212" s="55">
        <f t="shared" si="114"/>
        <v>3.6926756266402225E-2</v>
      </c>
      <c r="DR212" s="55">
        <f t="shared" si="115"/>
        <v>0.10296708213339496</v>
      </c>
      <c r="DS212" s="55">
        <f t="shared" si="116"/>
        <v>0.13988540013917888</v>
      </c>
      <c r="DT212" s="55">
        <f t="shared" si="117"/>
        <v>8.4578517056667607E-4</v>
      </c>
      <c r="DU212" s="55">
        <f t="shared" si="118"/>
        <v>0.94069478908188586</v>
      </c>
      <c r="DV212" s="56">
        <f t="shared" si="119"/>
        <v>8.9158345221112699E-4</v>
      </c>
      <c r="DW212" s="55">
        <f t="shared" si="124"/>
        <v>7.0991902082805595E-3</v>
      </c>
      <c r="DX212" s="55">
        <f t="shared" si="125"/>
        <v>0</v>
      </c>
      <c r="DY212" s="55">
        <f t="shared" si="126"/>
        <v>0</v>
      </c>
      <c r="DZ212" s="58">
        <f t="shared" si="107"/>
        <v>3.7941591913241398E-3</v>
      </c>
      <c r="EA212" s="56">
        <f t="shared" si="108"/>
        <v>7.2310546746496476E-3</v>
      </c>
      <c r="EB212" s="56">
        <f t="shared" si="120"/>
        <v>0.6511637780629308</v>
      </c>
      <c r="EC212" s="59" t="e">
        <f t="shared" si="121"/>
        <v>#VALUE!</v>
      </c>
      <c r="ED212" s="59">
        <f t="shared" si="122"/>
        <v>1.1646603255456903E-3</v>
      </c>
      <c r="EE212" s="60" t="e">
        <f t="shared" si="123"/>
        <v>#VALUE!</v>
      </c>
      <c r="EF212" s="60">
        <f t="shared" si="127"/>
        <v>0.73608169280673996</v>
      </c>
    </row>
    <row r="213" spans="1:136" ht="14" customHeight="1" x14ac:dyDescent="0.2">
      <c r="A213" s="157">
        <v>42</v>
      </c>
      <c r="B213" s="42" t="s">
        <v>397</v>
      </c>
      <c r="C213" s="42" t="s">
        <v>432</v>
      </c>
      <c r="D213" s="158">
        <v>10</v>
      </c>
      <c r="E213" s="158">
        <v>1</v>
      </c>
      <c r="F213" s="158">
        <v>30</v>
      </c>
      <c r="G213" s="158">
        <v>35</v>
      </c>
      <c r="H213" s="158">
        <v>50.8</v>
      </c>
      <c r="I213" s="158">
        <v>7</v>
      </c>
      <c r="J213" s="78"/>
      <c r="K213" s="43"/>
      <c r="L213" s="42" t="s">
        <v>435</v>
      </c>
      <c r="M213" s="43"/>
      <c r="N213" s="42" t="s">
        <v>400</v>
      </c>
      <c r="O213" s="43"/>
      <c r="P213" s="42" t="s">
        <v>401</v>
      </c>
      <c r="Q213" s="44">
        <v>40.65</v>
      </c>
      <c r="R213" s="45" t="s">
        <v>204</v>
      </c>
      <c r="S213" s="44">
        <v>0.56000000000000005</v>
      </c>
      <c r="T213" s="44">
        <v>2.7117577209542998</v>
      </c>
      <c r="U213" s="44">
        <v>5.7563151743946497</v>
      </c>
      <c r="V213" s="44">
        <v>8.77</v>
      </c>
      <c r="W213" s="44">
        <f t="shared" si="133"/>
        <v>7.8912459999999998</v>
      </c>
      <c r="X213" s="44">
        <v>0.1</v>
      </c>
      <c r="Y213" s="44">
        <v>39.770000000000003</v>
      </c>
      <c r="Z213" s="44">
        <v>0.28000000000000003</v>
      </c>
      <c r="AA213" s="105">
        <v>0.17</v>
      </c>
      <c r="AB213" s="45" t="s">
        <v>204</v>
      </c>
      <c r="AC213" s="45" t="s">
        <v>204</v>
      </c>
      <c r="AD213" s="46">
        <f t="shared" si="128"/>
        <v>0.28618525</v>
      </c>
      <c r="AE213" s="46">
        <f t="shared" si="129"/>
        <v>0.37253635000000002</v>
      </c>
      <c r="AF213" s="44">
        <v>10.2838041554696</v>
      </c>
      <c r="AG213" s="44" t="e">
        <f t="shared" si="130"/>
        <v>#VALUE!</v>
      </c>
      <c r="AH213" s="47"/>
      <c r="AI213" s="48">
        <f t="shared" si="109"/>
        <v>0.97835178351783525</v>
      </c>
      <c r="AJ213" s="49"/>
      <c r="AK213" s="44"/>
      <c r="AL213" s="50">
        <v>2249</v>
      </c>
      <c r="AM213" s="50">
        <v>2549</v>
      </c>
      <c r="AN213" s="50">
        <v>6</v>
      </c>
      <c r="AO213" s="50">
        <v>44</v>
      </c>
      <c r="AP213" s="45" t="s">
        <v>266</v>
      </c>
      <c r="AQ213" s="50">
        <v>57</v>
      </c>
      <c r="AR213" s="50">
        <v>110</v>
      </c>
      <c r="AS213" s="50"/>
      <c r="AT213" s="50"/>
      <c r="AU213" s="50">
        <v>7</v>
      </c>
      <c r="AV213" s="50">
        <v>5</v>
      </c>
      <c r="AW213" s="50">
        <v>6</v>
      </c>
      <c r="AX213" s="50"/>
      <c r="AY213" s="50"/>
      <c r="AZ213" s="50"/>
      <c r="BA213" s="45" t="s">
        <v>409</v>
      </c>
      <c r="BB213" s="50"/>
      <c r="BC213" s="50"/>
      <c r="BD213" s="50"/>
      <c r="BE213" s="50"/>
      <c r="BF213" s="51"/>
      <c r="BG213" s="26">
        <v>29.2323093049691</v>
      </c>
      <c r="BH213" s="118" t="s">
        <v>402</v>
      </c>
      <c r="BI213" s="26">
        <v>733.04830502364598</v>
      </c>
      <c r="BJ213" s="118" t="s">
        <v>403</v>
      </c>
      <c r="BK213" s="26">
        <v>3.8867024428515098</v>
      </c>
      <c r="BL213" s="26">
        <v>1.5768758784531801E-2</v>
      </c>
      <c r="BM213" s="118" t="s">
        <v>403</v>
      </c>
      <c r="BN213" s="26">
        <v>110.768742583603</v>
      </c>
      <c r="BO213" s="26">
        <v>2216.63872405334</v>
      </c>
      <c r="BP213" s="26">
        <v>1.2553099253201401</v>
      </c>
      <c r="BQ213" s="159">
        <v>39.657877242287597</v>
      </c>
      <c r="BR213" s="159">
        <v>2450.23738485487</v>
      </c>
      <c r="BS213" s="159">
        <v>3.7079047489594199</v>
      </c>
      <c r="BT213" s="26">
        <v>0.22738110714061399</v>
      </c>
      <c r="BU213" s="26">
        <v>61.363664676038198</v>
      </c>
      <c r="BV213" s="26">
        <v>7.3241647131940404</v>
      </c>
      <c r="BW213" s="26">
        <v>7.2339646533720298E-2</v>
      </c>
      <c r="BX213" s="26">
        <v>2.5460845429168399</v>
      </c>
      <c r="BY213" s="26">
        <v>0.37887736991062498</v>
      </c>
      <c r="BZ213" s="26">
        <v>0.28524995167976203</v>
      </c>
      <c r="CA213" s="26">
        <v>6.5323387873920793E-2</v>
      </c>
      <c r="CB213" s="118" t="s">
        <v>406</v>
      </c>
      <c r="CC213" s="26">
        <v>1.8855976466848799E-2</v>
      </c>
      <c r="CD213" s="118" t="s">
        <v>405</v>
      </c>
      <c r="CE213" s="26">
        <v>0.63618410261962</v>
      </c>
      <c r="CF213" s="26">
        <v>0.151418912171633</v>
      </c>
      <c r="CG213" s="26">
        <v>0.31655134796867701</v>
      </c>
      <c r="CH213" s="26">
        <v>4.3010255041048502E-2</v>
      </c>
      <c r="CI213" s="26">
        <v>0.16966746531583701</v>
      </c>
      <c r="CJ213" s="26">
        <v>3.9565424552376702E-2</v>
      </c>
      <c r="CK213" s="26">
        <v>2.09088459094076E-2</v>
      </c>
      <c r="CL213" s="26">
        <v>6.0807803867981403E-2</v>
      </c>
      <c r="CM213" s="26">
        <v>9.4842229525249604E-3</v>
      </c>
      <c r="CN213" s="26">
        <v>6.8805696824235096E-2</v>
      </c>
      <c r="CO213" s="26">
        <v>1.4540684161055801E-2</v>
      </c>
      <c r="CP213" s="26">
        <v>3.9514164946235303E-2</v>
      </c>
      <c r="CQ213" s="26">
        <v>6.5773590730345598E-3</v>
      </c>
      <c r="CR213" s="26">
        <v>4.4326828358915098E-2</v>
      </c>
      <c r="CS213" s="28">
        <v>7.2026544020185098E-3</v>
      </c>
      <c r="CT213" s="29">
        <f t="shared" si="110"/>
        <v>1.3032151573792385</v>
      </c>
      <c r="CU213" s="30">
        <f t="shared" si="111"/>
        <v>2.5837520052027134</v>
      </c>
      <c r="CV213" s="52"/>
      <c r="CW213" s="113"/>
      <c r="CX213" s="50"/>
      <c r="CY213" s="114"/>
      <c r="CZ213" s="114"/>
      <c r="DA213" s="160" t="s">
        <v>214</v>
      </c>
      <c r="DB213" s="160" t="s">
        <v>407</v>
      </c>
      <c r="DC213" s="167" t="str">
        <f t="shared" si="104"/>
        <v/>
      </c>
      <c r="DD213" s="107" t="str">
        <f t="shared" si="105"/>
        <v/>
      </c>
      <c r="DE213" s="50"/>
      <c r="DF213" s="50"/>
      <c r="DG213" s="50"/>
      <c r="DH213" s="44">
        <v>4.9599999999999998E-2</v>
      </c>
      <c r="DI213" s="107">
        <f t="shared" si="131"/>
        <v>248.25936968296833</v>
      </c>
      <c r="DJ213" s="44"/>
      <c r="DK213" s="53"/>
      <c r="DL213" s="44"/>
      <c r="DM213" s="53"/>
      <c r="DN213" s="55">
        <f t="shared" si="112"/>
        <v>0.67659786950732359</v>
      </c>
      <c r="DO213" s="55">
        <f t="shared" si="132"/>
        <v>0</v>
      </c>
      <c r="DP213" s="55">
        <f t="shared" si="113"/>
        <v>1.0984699882306789E-2</v>
      </c>
      <c r="DQ213" s="55">
        <f t="shared" si="114"/>
        <v>3.7741930702217118E-2</v>
      </c>
      <c r="DR213" s="55">
        <f t="shared" si="115"/>
        <v>7.2093621070757716E-2</v>
      </c>
      <c r="DS213" s="55">
        <f t="shared" si="116"/>
        <v>0.10982945024356298</v>
      </c>
      <c r="DT213" s="55">
        <f t="shared" si="117"/>
        <v>1.4096419509444602E-3</v>
      </c>
      <c r="DU213" s="55">
        <f t="shared" si="118"/>
        <v>0.98684863523573219</v>
      </c>
      <c r="DV213" s="56">
        <f t="shared" si="119"/>
        <v>4.9928673323823116E-3</v>
      </c>
      <c r="DW213" s="55">
        <f t="shared" si="124"/>
        <v>5.4857378882167962E-3</v>
      </c>
      <c r="DX213" s="55">
        <f t="shared" si="125"/>
        <v>0</v>
      </c>
      <c r="DY213" s="55">
        <f t="shared" si="126"/>
        <v>0</v>
      </c>
      <c r="DZ213" s="58">
        <f t="shared" si="107"/>
        <v>3.8316407818985141E-3</v>
      </c>
      <c r="EA213" s="56">
        <f t="shared" si="108"/>
        <v>4.9021165866175408E-3</v>
      </c>
      <c r="EB213" s="56">
        <f t="shared" si="120"/>
        <v>0.57084674745876207</v>
      </c>
      <c r="EC213" s="59" t="e">
        <f t="shared" si="121"/>
        <v>#VALUE!</v>
      </c>
      <c r="ED213" s="59">
        <f t="shared" si="122"/>
        <v>3.8717930393476031E-4</v>
      </c>
      <c r="EE213" s="60" t="e">
        <f t="shared" si="123"/>
        <v>#VALUE!</v>
      </c>
      <c r="EF213" s="60">
        <f t="shared" si="127"/>
        <v>0.65641429426150721</v>
      </c>
    </row>
    <row r="214" spans="1:136" ht="14" customHeight="1" x14ac:dyDescent="0.2">
      <c r="A214" s="157">
        <v>43</v>
      </c>
      <c r="B214" s="42" t="s">
        <v>397</v>
      </c>
      <c r="C214" s="42" t="s">
        <v>432</v>
      </c>
      <c r="D214" s="158">
        <v>11</v>
      </c>
      <c r="E214" s="158">
        <v>1</v>
      </c>
      <c r="F214" s="158">
        <v>113</v>
      </c>
      <c r="G214" s="158">
        <v>121</v>
      </c>
      <c r="H214" s="161">
        <v>56.63</v>
      </c>
      <c r="I214" s="158">
        <v>20</v>
      </c>
      <c r="J214" s="78"/>
      <c r="K214" s="43"/>
      <c r="L214" s="42" t="s">
        <v>435</v>
      </c>
      <c r="M214" s="43"/>
      <c r="N214" s="42" t="s">
        <v>400</v>
      </c>
      <c r="O214" s="43"/>
      <c r="P214" s="42" t="s">
        <v>401</v>
      </c>
      <c r="Q214" s="44">
        <v>37.289479999999998</v>
      </c>
      <c r="R214" s="44">
        <v>2.9090000000000001E-2</v>
      </c>
      <c r="S214" s="44">
        <v>0.96174999999999999</v>
      </c>
      <c r="T214" s="44">
        <v>2.5499999999999998</v>
      </c>
      <c r="U214" s="44">
        <v>6.8887429999999998</v>
      </c>
      <c r="V214" s="44">
        <v>9.7226599999999994</v>
      </c>
      <c r="W214" s="44">
        <f t="shared" si="133"/>
        <v>8.7484494680000005</v>
      </c>
      <c r="X214" s="44">
        <v>0.10249</v>
      </c>
      <c r="Y214" s="44">
        <v>36.570650000000001</v>
      </c>
      <c r="Z214" s="44">
        <v>1.19808</v>
      </c>
      <c r="AA214" s="44">
        <v>0.10116</v>
      </c>
      <c r="AB214" s="44">
        <v>1.265E-2</v>
      </c>
      <c r="AC214" s="44">
        <v>1.54E-2</v>
      </c>
      <c r="AD214" s="46">
        <f t="shared" si="128"/>
        <v>0.31443474999999999</v>
      </c>
      <c r="AE214" s="46">
        <f t="shared" si="129"/>
        <v>0.72868928499999996</v>
      </c>
      <c r="AF214" s="44">
        <v>12.82</v>
      </c>
      <c r="AG214" s="44">
        <f t="shared" si="130"/>
        <v>86.633407035000005</v>
      </c>
      <c r="AH214" s="47"/>
      <c r="AI214" s="48">
        <f t="shared" si="109"/>
        <v>0.98072298138778025</v>
      </c>
      <c r="AJ214" s="49"/>
      <c r="AK214" s="44"/>
      <c r="AL214" s="50">
        <v>2471</v>
      </c>
      <c r="AM214" s="50">
        <v>4985.8999999999996</v>
      </c>
      <c r="AN214" s="45" t="s">
        <v>403</v>
      </c>
      <c r="AO214" s="45" t="s">
        <v>403</v>
      </c>
      <c r="AP214" s="45" t="s">
        <v>403</v>
      </c>
      <c r="AQ214" s="45" t="s">
        <v>403</v>
      </c>
      <c r="AR214" s="45" t="s">
        <v>403</v>
      </c>
      <c r="AS214" s="50"/>
      <c r="AT214" s="50"/>
      <c r="AU214" s="45" t="s">
        <v>403</v>
      </c>
      <c r="AV214" s="45" t="s">
        <v>403</v>
      </c>
      <c r="AW214" s="45" t="s">
        <v>403</v>
      </c>
      <c r="AX214" s="50"/>
      <c r="AY214" s="50"/>
      <c r="AZ214" s="50"/>
      <c r="BA214" s="50">
        <v>11.4</v>
      </c>
      <c r="BB214" s="50"/>
      <c r="BC214" s="50"/>
      <c r="BD214" s="50"/>
      <c r="BE214" s="50"/>
      <c r="BF214" s="51"/>
      <c r="BG214" s="118" t="s">
        <v>403</v>
      </c>
      <c r="BH214" s="118" t="s">
        <v>403</v>
      </c>
      <c r="BI214" s="118" t="s">
        <v>403</v>
      </c>
      <c r="BJ214" s="118" t="s">
        <v>412</v>
      </c>
      <c r="BK214" s="26">
        <v>0.51556250000000003</v>
      </c>
      <c r="BL214" s="26">
        <v>9.4806999999999997E-4</v>
      </c>
      <c r="BM214" s="26">
        <v>142.87080349999999</v>
      </c>
      <c r="BN214" s="26">
        <v>111.995609233333</v>
      </c>
      <c r="BO214" s="26">
        <v>2249.6409755</v>
      </c>
      <c r="BP214" s="118" t="s">
        <v>403</v>
      </c>
      <c r="BQ214" s="118" t="s">
        <v>403</v>
      </c>
      <c r="BR214" s="118" t="s">
        <v>403</v>
      </c>
      <c r="BS214" s="159">
        <v>4.3275183166666702</v>
      </c>
      <c r="BT214" s="26">
        <v>6.8281750000000002E-2</v>
      </c>
      <c r="BU214" s="118" t="s">
        <v>403</v>
      </c>
      <c r="BV214" s="26">
        <v>5.0412462500000004</v>
      </c>
      <c r="BW214" s="26">
        <v>5.7091299999999998E-2</v>
      </c>
      <c r="BX214" s="26">
        <v>131.464156</v>
      </c>
      <c r="BY214" s="26">
        <v>2.8921632150000001</v>
      </c>
      <c r="BZ214" s="26">
        <v>4.1831255250000003</v>
      </c>
      <c r="CA214" s="26">
        <v>0.38850077750324402</v>
      </c>
      <c r="CB214" s="26">
        <v>0.17191814704007799</v>
      </c>
      <c r="CC214" s="26">
        <v>1.9181750826961101E-2</v>
      </c>
      <c r="CD214" s="26">
        <v>6.0086000000000001E-2</v>
      </c>
      <c r="CE214" s="26">
        <v>0.74117500000000003</v>
      </c>
      <c r="CF214" s="26">
        <v>0.42119942500000002</v>
      </c>
      <c r="CG214" s="26">
        <v>1.5168987625000001</v>
      </c>
      <c r="CH214" s="26">
        <v>0.24538348500000001</v>
      </c>
      <c r="CI214" s="26">
        <v>1.3588095950000001</v>
      </c>
      <c r="CJ214" s="26">
        <v>0.38850064000000001</v>
      </c>
      <c r="CK214" s="26">
        <v>6.4220700689986296E-2</v>
      </c>
      <c r="CL214" s="26">
        <v>0.50420364583613198</v>
      </c>
      <c r="CM214" s="26">
        <v>8.64804219968799E-2</v>
      </c>
      <c r="CN214" s="26">
        <v>0.59419287217487404</v>
      </c>
      <c r="CO214" s="26">
        <v>0.12690626318288001</v>
      </c>
      <c r="CP214" s="26">
        <v>0.36366238905599302</v>
      </c>
      <c r="CQ214" s="26">
        <v>5.4001216716797799E-2</v>
      </c>
      <c r="CR214" s="26">
        <v>0.35231483686317699</v>
      </c>
      <c r="CS214" s="28">
        <v>5.8062150731227599E-2</v>
      </c>
      <c r="CT214" s="29">
        <f t="shared" si="110"/>
        <v>0.44360845446971797</v>
      </c>
      <c r="CU214" s="30">
        <f t="shared" si="111"/>
        <v>0.89157510337419921</v>
      </c>
      <c r="CV214" s="52"/>
      <c r="CW214" s="113"/>
      <c r="CX214" s="50"/>
      <c r="CY214" s="114"/>
      <c r="CZ214" s="114"/>
      <c r="DA214" s="160" t="s">
        <v>412</v>
      </c>
      <c r="DB214" s="115">
        <v>0.93336840666666698</v>
      </c>
      <c r="DC214" s="167">
        <f t="shared" si="104"/>
        <v>0.25455502000000008</v>
      </c>
      <c r="DD214" s="107">
        <f t="shared" si="105"/>
        <v>2545.5502000000006</v>
      </c>
      <c r="DE214" s="50"/>
      <c r="DF214" s="50"/>
      <c r="DG214" s="50"/>
      <c r="DH214" s="44">
        <v>8.9325000000000002E-2</v>
      </c>
      <c r="DI214" s="107">
        <f t="shared" si="131"/>
        <v>447.09210074457951</v>
      </c>
      <c r="DJ214" s="44"/>
      <c r="DK214" s="53"/>
      <c r="DL214" s="44"/>
      <c r="DM214" s="53"/>
      <c r="DN214" s="55">
        <f t="shared" si="112"/>
        <v>0.62066378162450064</v>
      </c>
      <c r="DO214" s="55">
        <f t="shared" si="132"/>
        <v>3.6417125688532805E-4</v>
      </c>
      <c r="DP214" s="55">
        <f t="shared" si="113"/>
        <v>1.8865241271086703E-2</v>
      </c>
      <c r="DQ214" s="55">
        <f t="shared" si="114"/>
        <v>3.5490605427974949E-2</v>
      </c>
      <c r="DR214" s="55">
        <f t="shared" si="115"/>
        <v>8.6276448118229071E-2</v>
      </c>
      <c r="DS214" s="55">
        <f t="shared" si="116"/>
        <v>0.12175990908837858</v>
      </c>
      <c r="DT214" s="55">
        <f t="shared" si="117"/>
        <v>1.4447420355229771E-3</v>
      </c>
      <c r="DU214" s="55">
        <f t="shared" si="118"/>
        <v>0.90746029776674941</v>
      </c>
      <c r="DV214" s="56">
        <f t="shared" si="119"/>
        <v>2.1363766048502143E-2</v>
      </c>
      <c r="DW214" s="55">
        <f t="shared" si="124"/>
        <v>3.2643367339530065E-3</v>
      </c>
      <c r="DX214" s="55">
        <f t="shared" si="125"/>
        <v>2.6857749469214439E-4</v>
      </c>
      <c r="DY214" s="55">
        <f t="shared" si="126"/>
        <v>2.169862164437509E-4</v>
      </c>
      <c r="DZ214" s="58">
        <f t="shared" si="107"/>
        <v>4.2098641049671979E-3</v>
      </c>
      <c r="EA214" s="56">
        <f t="shared" si="108"/>
        <v>9.5886477399828932E-3</v>
      </c>
      <c r="EB214" s="56">
        <f t="shared" si="120"/>
        <v>0.71162919789064671</v>
      </c>
      <c r="EC214" s="59">
        <f t="shared" si="121"/>
        <v>2.1193490966613944E-2</v>
      </c>
      <c r="ED214" s="59">
        <f t="shared" si="122"/>
        <v>6.9727401862847702E-4</v>
      </c>
      <c r="EE214" s="60">
        <f t="shared" si="123"/>
        <v>1.5579881991814097</v>
      </c>
      <c r="EF214" s="60">
        <f t="shared" si="127"/>
        <v>0.70857845381278917</v>
      </c>
    </row>
    <row r="215" spans="1:136" ht="14" customHeight="1" x14ac:dyDescent="0.2">
      <c r="A215" s="157">
        <v>44</v>
      </c>
      <c r="B215" s="42" t="s">
        <v>397</v>
      </c>
      <c r="C215" s="42" t="s">
        <v>432</v>
      </c>
      <c r="D215" s="158">
        <v>12</v>
      </c>
      <c r="E215" s="158">
        <v>1</v>
      </c>
      <c r="F215" s="158">
        <v>46</v>
      </c>
      <c r="G215" s="158">
        <v>54</v>
      </c>
      <c r="H215" s="161">
        <v>60.56</v>
      </c>
      <c r="I215" s="42" t="s">
        <v>436</v>
      </c>
      <c r="J215" s="78"/>
      <c r="K215" s="43"/>
      <c r="L215" s="42" t="s">
        <v>437</v>
      </c>
      <c r="M215" s="43"/>
      <c r="N215" s="42" t="s">
        <v>400</v>
      </c>
      <c r="O215" s="43"/>
      <c r="P215" s="42" t="s">
        <v>401</v>
      </c>
      <c r="Q215" s="44">
        <v>39.36007</v>
      </c>
      <c r="R215" s="44">
        <v>6.8610000000000004E-2</v>
      </c>
      <c r="S215" s="44">
        <v>3.8983699999999999</v>
      </c>
      <c r="T215" s="44">
        <v>3.81</v>
      </c>
      <c r="U215" s="44">
        <v>4.7992746000000004</v>
      </c>
      <c r="V215" s="44">
        <v>9.0334800000000008</v>
      </c>
      <c r="W215" s="44">
        <f t="shared" si="133"/>
        <v>8.1283253040000005</v>
      </c>
      <c r="X215" s="44">
        <v>0.12343999999999999</v>
      </c>
      <c r="Y215" s="44">
        <v>34.789720000000003</v>
      </c>
      <c r="Z215" s="44">
        <v>1.5328599999999999</v>
      </c>
      <c r="AA215" s="44">
        <v>0.46355000000000002</v>
      </c>
      <c r="AB215" s="44">
        <v>0.17859</v>
      </c>
      <c r="AC215" s="44">
        <v>1.3270000000000001E-2</v>
      </c>
      <c r="AD215" s="46">
        <f t="shared" si="128"/>
        <v>0.20102955</v>
      </c>
      <c r="AE215" s="46">
        <f t="shared" si="129"/>
        <v>0.66751089500000005</v>
      </c>
      <c r="AF215" s="44">
        <v>10.27</v>
      </c>
      <c r="AG215" s="44">
        <f t="shared" si="130"/>
        <v>89.250885045000018</v>
      </c>
      <c r="AH215" s="47"/>
      <c r="AI215" s="48">
        <f t="shared" si="109"/>
        <v>0.88388359065418332</v>
      </c>
      <c r="AJ215" s="49"/>
      <c r="AK215" s="44"/>
      <c r="AL215" s="50">
        <v>1579.8</v>
      </c>
      <c r="AM215" s="50">
        <v>4567.3</v>
      </c>
      <c r="AN215" s="45" t="s">
        <v>403</v>
      </c>
      <c r="AO215" s="45" t="s">
        <v>403</v>
      </c>
      <c r="AP215" s="45" t="s">
        <v>403</v>
      </c>
      <c r="AQ215" s="45" t="s">
        <v>403</v>
      </c>
      <c r="AR215" s="45" t="s">
        <v>403</v>
      </c>
      <c r="AS215" s="50"/>
      <c r="AT215" s="50"/>
      <c r="AU215" s="45" t="s">
        <v>403</v>
      </c>
      <c r="AV215" s="45" t="s">
        <v>403</v>
      </c>
      <c r="AW215" s="45" t="s">
        <v>403</v>
      </c>
      <c r="AX215" s="50"/>
      <c r="AY215" s="50"/>
      <c r="AZ215" s="50"/>
      <c r="BA215" s="50">
        <v>25.8</v>
      </c>
      <c r="BB215" s="50"/>
      <c r="BC215" s="50"/>
      <c r="BD215" s="50"/>
      <c r="BE215" s="50"/>
      <c r="BF215" s="51"/>
      <c r="BG215" s="118" t="s">
        <v>403</v>
      </c>
      <c r="BH215" s="118" t="s">
        <v>403</v>
      </c>
      <c r="BI215" s="118" t="s">
        <v>403</v>
      </c>
      <c r="BJ215" s="26">
        <v>3.4037574424763699</v>
      </c>
      <c r="BK215" s="26">
        <v>8.2905625000000001</v>
      </c>
      <c r="BL215" s="26">
        <v>2.0966120000000001E-2</v>
      </c>
      <c r="BM215" s="118" t="s">
        <v>412</v>
      </c>
      <c r="BN215" s="26">
        <v>142.87080349999999</v>
      </c>
      <c r="BO215" s="26">
        <v>1579.99560923333</v>
      </c>
      <c r="BP215" s="118" t="s">
        <v>403</v>
      </c>
      <c r="BQ215" s="118" t="s">
        <v>403</v>
      </c>
      <c r="BR215" s="118" t="s">
        <v>403</v>
      </c>
      <c r="BS215" s="159">
        <v>4.0457698333333303</v>
      </c>
      <c r="BT215" s="26">
        <v>0.14890924999999999</v>
      </c>
      <c r="BU215" s="118" t="s">
        <v>403</v>
      </c>
      <c r="BV215" s="26">
        <v>13.07334625</v>
      </c>
      <c r="BW215" s="26">
        <v>1.4866683000000001</v>
      </c>
      <c r="BX215" s="26">
        <v>4.5337560000000003</v>
      </c>
      <c r="BY215" s="26">
        <v>2.1463132150000002</v>
      </c>
      <c r="BZ215" s="26">
        <v>1.520525525</v>
      </c>
      <c r="CA215" s="26">
        <v>0.100593463670113</v>
      </c>
      <c r="CB215" s="26">
        <v>6.04270585885745E-2</v>
      </c>
      <c r="CC215" s="26">
        <v>1.9094541421064699E-3</v>
      </c>
      <c r="CD215" s="26">
        <v>4.1307999999999997E-2</v>
      </c>
      <c r="CE215" s="26">
        <v>0.14598</v>
      </c>
      <c r="CF215" s="26">
        <v>0.42495442500000002</v>
      </c>
      <c r="CG215" s="26">
        <v>1.2276987625</v>
      </c>
      <c r="CH215" s="26">
        <v>0.173743485</v>
      </c>
      <c r="CI215" s="26">
        <v>0.77199959500000004</v>
      </c>
      <c r="CJ215" s="26">
        <v>0.21754564000000001</v>
      </c>
      <c r="CK215" s="26">
        <v>0.11155784531905701</v>
      </c>
      <c r="CL215" s="26">
        <v>0.30438959432816998</v>
      </c>
      <c r="CM215" s="26">
        <v>5.7777665197578099E-2</v>
      </c>
      <c r="CN215" s="26">
        <v>0.433855949580501</v>
      </c>
      <c r="CO215" s="26">
        <v>9.3359623416784707E-2</v>
      </c>
      <c r="CP215" s="26">
        <v>0.26452091962297603</v>
      </c>
      <c r="CQ215" s="26">
        <v>4.1328706915169697E-2</v>
      </c>
      <c r="CR215" s="26">
        <v>0.26700320117183601</v>
      </c>
      <c r="CS215" s="28">
        <v>4.50213589899029E-2</v>
      </c>
      <c r="CT215" s="29">
        <f t="shared" si="110"/>
        <v>1.3253593910576713</v>
      </c>
      <c r="CU215" s="30">
        <f t="shared" si="111"/>
        <v>1.1600775903930229</v>
      </c>
      <c r="CV215" s="52"/>
      <c r="CW215" s="113"/>
      <c r="CX215" s="50"/>
      <c r="CY215" s="114"/>
      <c r="CZ215" s="114"/>
      <c r="DA215" s="160" t="s">
        <v>412</v>
      </c>
      <c r="DB215" s="115">
        <v>0.27435559433333301</v>
      </c>
      <c r="DC215" s="167">
        <f t="shared" si="104"/>
        <v>7.482425299999991E-2</v>
      </c>
      <c r="DD215" s="107">
        <f t="shared" si="105"/>
        <v>748.24252999999908</v>
      </c>
      <c r="DE215" s="50"/>
      <c r="DF215" s="50"/>
      <c r="DG215" s="50"/>
      <c r="DH215" s="44">
        <v>7.0254999999999998E-2</v>
      </c>
      <c r="DI215" s="107">
        <f t="shared" si="131"/>
        <v>351.64237937655116</v>
      </c>
      <c r="DJ215" s="44"/>
      <c r="DK215" s="53"/>
      <c r="DL215" s="44"/>
      <c r="DM215" s="53"/>
      <c r="DN215" s="55">
        <f t="shared" si="112"/>
        <v>0.65512766311584558</v>
      </c>
      <c r="DO215" s="55">
        <f t="shared" si="132"/>
        <v>8.5891337005508271E-4</v>
      </c>
      <c r="DP215" s="55">
        <f t="shared" si="113"/>
        <v>7.6468615143193405E-2</v>
      </c>
      <c r="DQ215" s="55">
        <f t="shared" si="114"/>
        <v>5.3027139874739046E-2</v>
      </c>
      <c r="DR215" s="55">
        <f t="shared" si="115"/>
        <v>6.0107390569227884E-2</v>
      </c>
      <c r="DS215" s="55">
        <f t="shared" si="116"/>
        <v>0.11312909260960335</v>
      </c>
      <c r="DT215" s="55">
        <f t="shared" si="117"/>
        <v>1.7400620242458416E-3</v>
      </c>
      <c r="DU215" s="55">
        <f t="shared" si="118"/>
        <v>0.86326848635235742</v>
      </c>
      <c r="DV215" s="56">
        <f t="shared" si="119"/>
        <v>2.7333452211126961E-2</v>
      </c>
      <c r="DW215" s="55">
        <f t="shared" si="124"/>
        <v>1.4958316459311153E-2</v>
      </c>
      <c r="DX215" s="55">
        <f t="shared" si="125"/>
        <v>3.7917197452229296E-3</v>
      </c>
      <c r="DY215" s="55">
        <f t="shared" si="126"/>
        <v>1.8697448650705029E-4</v>
      </c>
      <c r="DZ215" s="58">
        <f t="shared" si="107"/>
        <v>2.6915189449725533E-3</v>
      </c>
      <c r="EA215" s="56">
        <f t="shared" si="108"/>
        <v>8.783615961576419E-3</v>
      </c>
      <c r="EB215" s="56">
        <f t="shared" si="120"/>
        <v>0.57008048848182069</v>
      </c>
      <c r="EC215" s="59">
        <f t="shared" si="121"/>
        <v>6.2296439097493887E-3</v>
      </c>
      <c r="ED215" s="59">
        <f t="shared" si="122"/>
        <v>5.484129435067859E-4</v>
      </c>
      <c r="EE215" s="60">
        <f t="shared" si="123"/>
        <v>1.5200956818264262</v>
      </c>
      <c r="EF215" s="60">
        <f t="shared" si="127"/>
        <v>0.53131682737571484</v>
      </c>
    </row>
    <row r="216" spans="1:136" ht="14" customHeight="1" x14ac:dyDescent="0.2">
      <c r="A216" s="157">
        <v>45</v>
      </c>
      <c r="B216" s="42" t="s">
        <v>397</v>
      </c>
      <c r="C216" s="42" t="s">
        <v>432</v>
      </c>
      <c r="D216" s="158">
        <v>17</v>
      </c>
      <c r="E216" s="158">
        <v>1</v>
      </c>
      <c r="F216" s="158">
        <v>8</v>
      </c>
      <c r="G216" s="158">
        <v>15</v>
      </c>
      <c r="H216" s="161">
        <v>84.58</v>
      </c>
      <c r="I216" s="158">
        <v>2</v>
      </c>
      <c r="J216" s="78"/>
      <c r="K216" s="43"/>
      <c r="L216" s="42" t="s">
        <v>438</v>
      </c>
      <c r="M216" s="43"/>
      <c r="N216" s="42" t="s">
        <v>400</v>
      </c>
      <c r="O216" s="43"/>
      <c r="P216" s="42" t="s">
        <v>401</v>
      </c>
      <c r="Q216" s="44">
        <v>48.766449999999999</v>
      </c>
      <c r="R216" s="44">
        <v>0.27527000000000001</v>
      </c>
      <c r="S216" s="44">
        <v>18.377739999999999</v>
      </c>
      <c r="T216" s="44">
        <v>3.32</v>
      </c>
      <c r="U216" s="44">
        <v>1.2854512</v>
      </c>
      <c r="V216" s="44">
        <v>4.9751000000000003</v>
      </c>
      <c r="W216" s="44">
        <f t="shared" si="133"/>
        <v>4.4765949800000007</v>
      </c>
      <c r="X216" s="44">
        <v>0.16682</v>
      </c>
      <c r="Y216" s="44">
        <v>11.793799999999999</v>
      </c>
      <c r="Z216" s="44">
        <v>12.424340000000001</v>
      </c>
      <c r="AA216" s="44">
        <v>1.10249</v>
      </c>
      <c r="AB216" s="44">
        <v>0.30836000000000002</v>
      </c>
      <c r="AC216" s="44">
        <v>1.4019999999999999E-2</v>
      </c>
      <c r="AD216" s="46">
        <f t="shared" si="128"/>
        <v>3.0769049999999999E-2</v>
      </c>
      <c r="AE216" s="46">
        <f t="shared" si="129"/>
        <v>1.6485720000000002E-2</v>
      </c>
      <c r="AF216" s="44">
        <v>2.77</v>
      </c>
      <c r="AG216" s="44">
        <f t="shared" si="130"/>
        <v>96.457125970000007</v>
      </c>
      <c r="AH216" s="47"/>
      <c r="AI216" s="48">
        <f t="shared" si="109"/>
        <v>0.24184249622435094</v>
      </c>
      <c r="AJ216" s="49"/>
      <c r="AK216" s="44"/>
      <c r="AL216" s="50">
        <v>241.8</v>
      </c>
      <c r="AM216" s="50">
        <v>112.8</v>
      </c>
      <c r="AN216" s="45" t="s">
        <v>403</v>
      </c>
      <c r="AO216" s="45" t="s">
        <v>403</v>
      </c>
      <c r="AP216" s="45" t="s">
        <v>403</v>
      </c>
      <c r="AQ216" s="45" t="s">
        <v>403</v>
      </c>
      <c r="AR216" s="45" t="s">
        <v>403</v>
      </c>
      <c r="AS216" s="50"/>
      <c r="AT216" s="50"/>
      <c r="AU216" s="45" t="s">
        <v>403</v>
      </c>
      <c r="AV216" s="45" t="s">
        <v>403</v>
      </c>
      <c r="AW216" s="45" t="s">
        <v>403</v>
      </c>
      <c r="AX216" s="50"/>
      <c r="AY216" s="50"/>
      <c r="AZ216" s="50"/>
      <c r="BA216" s="50">
        <v>476.4</v>
      </c>
      <c r="BB216" s="50"/>
      <c r="BC216" s="50"/>
      <c r="BD216" s="50"/>
      <c r="BE216" s="50"/>
      <c r="BF216" s="51"/>
      <c r="BG216" s="118" t="s">
        <v>403</v>
      </c>
      <c r="BH216" s="118" t="s">
        <v>403</v>
      </c>
      <c r="BI216" s="118" t="s">
        <v>403</v>
      </c>
      <c r="BJ216" s="118" t="s">
        <v>412</v>
      </c>
      <c r="BK216" s="26">
        <v>418.20696249999997</v>
      </c>
      <c r="BL216" s="26">
        <v>1.6668120000000002E-2</v>
      </c>
      <c r="BM216" s="26">
        <v>41.245803500000001</v>
      </c>
      <c r="BN216" s="26">
        <v>111.995609233333</v>
      </c>
      <c r="BO216" s="26">
        <v>2429.6409755</v>
      </c>
      <c r="BP216" s="118" t="s">
        <v>403</v>
      </c>
      <c r="BQ216" s="118" t="s">
        <v>403</v>
      </c>
      <c r="BR216" s="118" t="s">
        <v>403</v>
      </c>
      <c r="BS216" s="159">
        <v>4.6722183166666698</v>
      </c>
      <c r="BT216" s="26">
        <v>0.13016924999999999</v>
      </c>
      <c r="BU216" s="118" t="s">
        <v>403</v>
      </c>
      <c r="BV216" s="26">
        <v>3.71154625</v>
      </c>
      <c r="BW216" s="26">
        <v>5.0943683000000002</v>
      </c>
      <c r="BX216" s="26">
        <v>466.524156</v>
      </c>
      <c r="BY216" s="26">
        <v>5.7618132150000001</v>
      </c>
      <c r="BZ216" s="26">
        <v>7.4030255250000003</v>
      </c>
      <c r="CA216" s="26">
        <v>0.39478262552830401</v>
      </c>
      <c r="CB216" s="26">
        <v>0.23870714696202699</v>
      </c>
      <c r="CC216" s="26">
        <v>1.53365116238715E-2</v>
      </c>
      <c r="CD216" s="26">
        <v>3.9607999999999997E-2</v>
      </c>
      <c r="CE216" s="26">
        <v>2.8525999999999999E-2</v>
      </c>
      <c r="CF216" s="26">
        <v>1.083414425</v>
      </c>
      <c r="CG216" s="26">
        <v>3.1290987625</v>
      </c>
      <c r="CH216" s="26">
        <v>0.476443485</v>
      </c>
      <c r="CI216" s="26">
        <v>2.1871095949999999</v>
      </c>
      <c r="CJ216" s="26">
        <v>0.64393564000000003</v>
      </c>
      <c r="CK216" s="26">
        <v>0.286099222901328</v>
      </c>
      <c r="CL216" s="26">
        <v>0.92997570516762595</v>
      </c>
      <c r="CM216" s="26">
        <v>0.15619083203183501</v>
      </c>
      <c r="CN216" s="26">
        <v>1.1028771900093399</v>
      </c>
      <c r="CO216" s="26">
        <v>0.23599729808355399</v>
      </c>
      <c r="CP216" s="26">
        <v>0.66699280383918602</v>
      </c>
      <c r="CQ216" s="26">
        <v>9.7657130863816805E-2</v>
      </c>
      <c r="CR216" s="26">
        <v>0.61846063877041002</v>
      </c>
      <c r="CS216" s="28">
        <v>0.101413780573489</v>
      </c>
      <c r="CT216" s="29">
        <f t="shared" si="110"/>
        <v>1.1302728098314205</v>
      </c>
      <c r="CU216" s="30">
        <f t="shared" si="111"/>
        <v>1.3129885008206723</v>
      </c>
      <c r="CV216" s="52"/>
      <c r="CW216" s="113"/>
      <c r="CX216" s="50"/>
      <c r="CY216" s="114"/>
      <c r="CZ216" s="114"/>
      <c r="DA216" s="115">
        <v>4.2064567874952703E-3</v>
      </c>
      <c r="DB216" s="115">
        <v>0.22122614433333301</v>
      </c>
      <c r="DC216" s="167">
        <f t="shared" si="104"/>
        <v>6.0334402999999912E-2</v>
      </c>
      <c r="DD216" s="107">
        <f t="shared" si="105"/>
        <v>603.34402999999907</v>
      </c>
      <c r="DE216" s="50"/>
      <c r="DF216" s="50"/>
      <c r="DG216" s="50"/>
      <c r="DH216" s="44">
        <v>3.4624999999999999E-3</v>
      </c>
      <c r="DI216" s="107">
        <f t="shared" si="131"/>
        <v>17.330606200146729</v>
      </c>
      <c r="DJ216" s="44"/>
      <c r="DK216" s="53"/>
      <c r="DL216" s="44"/>
      <c r="DM216" s="53"/>
      <c r="DN216" s="55">
        <f t="shared" si="112"/>
        <v>0.8116919107856192</v>
      </c>
      <c r="DO216" s="55">
        <f t="shared" si="132"/>
        <v>3.4460440660991493E-3</v>
      </c>
      <c r="DP216" s="55">
        <f t="shared" si="113"/>
        <v>0.36048921145547275</v>
      </c>
      <c r="DQ216" s="55">
        <f t="shared" si="114"/>
        <v>4.6207376478775229E-2</v>
      </c>
      <c r="DR216" s="55">
        <f t="shared" si="115"/>
        <v>1.6099332456634731E-2</v>
      </c>
      <c r="DS216" s="55">
        <f t="shared" si="116"/>
        <v>6.2304731802366058E-2</v>
      </c>
      <c r="DT216" s="55">
        <f t="shared" si="117"/>
        <v>2.3515647025655483E-3</v>
      </c>
      <c r="DU216" s="55">
        <f t="shared" si="118"/>
        <v>0.29265012406947893</v>
      </c>
      <c r="DV216" s="56">
        <f t="shared" si="119"/>
        <v>0.22154671897289588</v>
      </c>
      <c r="DW216" s="55">
        <f t="shared" si="124"/>
        <v>3.5576300966941976E-2</v>
      </c>
      <c r="DX216" s="55">
        <f t="shared" si="125"/>
        <v>6.5469214437367303E-3</v>
      </c>
      <c r="DY216" s="55">
        <f t="shared" si="126"/>
        <v>1.9754199704814204E-4</v>
      </c>
      <c r="DZ216" s="58">
        <f t="shared" si="107"/>
        <v>4.1195675458562055E-4</v>
      </c>
      <c r="EA216" s="56">
        <f t="shared" si="108"/>
        <v>2.1693164023948945E-4</v>
      </c>
      <c r="EB216" s="56">
        <f t="shared" si="120"/>
        <v>0.15376075492645017</v>
      </c>
      <c r="EC216" s="59">
        <f t="shared" si="121"/>
        <v>5.023262259595364E-3</v>
      </c>
      <c r="ED216" s="59">
        <f t="shared" si="122"/>
        <v>2.7028393949074747E-5</v>
      </c>
      <c r="EE216" s="60">
        <f t="shared" si="123"/>
        <v>1.4562120398091463</v>
      </c>
      <c r="EF216" s="60">
        <f t="shared" si="127"/>
        <v>0.25839662559984489</v>
      </c>
    </row>
    <row r="217" spans="1:136" ht="14" customHeight="1" x14ac:dyDescent="0.2">
      <c r="A217" s="157">
        <v>46</v>
      </c>
      <c r="B217" s="42" t="s">
        <v>397</v>
      </c>
      <c r="C217" s="42" t="s">
        <v>432</v>
      </c>
      <c r="D217" s="158">
        <v>17</v>
      </c>
      <c r="E217" s="158">
        <v>1</v>
      </c>
      <c r="F217" s="158">
        <v>61</v>
      </c>
      <c r="G217" s="158">
        <v>69</v>
      </c>
      <c r="H217" s="161">
        <v>85.11</v>
      </c>
      <c r="I217" s="158">
        <v>10</v>
      </c>
      <c r="J217" s="78"/>
      <c r="K217" s="43"/>
      <c r="L217" s="42" t="s">
        <v>435</v>
      </c>
      <c r="M217" s="43"/>
      <c r="N217" s="42" t="s">
        <v>400</v>
      </c>
      <c r="O217" s="43"/>
      <c r="P217" s="42" t="s">
        <v>401</v>
      </c>
      <c r="Q217" s="44">
        <v>34.271180000000001</v>
      </c>
      <c r="R217" s="44">
        <v>1.0970000000000001E-2</v>
      </c>
      <c r="S217" s="44">
        <v>0.18770000000000001</v>
      </c>
      <c r="T217" s="44">
        <v>2.97</v>
      </c>
      <c r="U217" s="44">
        <v>4.7780002000000001</v>
      </c>
      <c r="V217" s="44">
        <v>8.0786800000000003</v>
      </c>
      <c r="W217" s="44">
        <f t="shared" si="133"/>
        <v>7.2691962640000005</v>
      </c>
      <c r="X217" s="44">
        <v>0.10198</v>
      </c>
      <c r="Y217" s="44">
        <v>40.951639999999998</v>
      </c>
      <c r="Z217" s="44">
        <v>2.9680000000000002E-2</v>
      </c>
      <c r="AA217" s="44">
        <v>5.9110000000000003E-2</v>
      </c>
      <c r="AB217" s="44">
        <v>6.96E-3</v>
      </c>
      <c r="AC217" s="44">
        <v>8.2000000000000007E-3</v>
      </c>
      <c r="AD217" s="46">
        <f t="shared" si="128"/>
        <v>0.32436025000000002</v>
      </c>
      <c r="AE217" s="46">
        <f t="shared" si="129"/>
        <v>0.26495533500000001</v>
      </c>
      <c r="AF217" s="44">
        <v>14.55</v>
      </c>
      <c r="AG217" s="44">
        <f t="shared" si="130"/>
        <v>83.890465784999989</v>
      </c>
      <c r="AH217" s="47"/>
      <c r="AI217" s="48">
        <f t="shared" si="109"/>
        <v>1.194929383814622</v>
      </c>
      <c r="AJ217" s="49"/>
      <c r="AK217" s="44"/>
      <c r="AL217" s="50">
        <v>2549</v>
      </c>
      <c r="AM217" s="50">
        <v>1812.9</v>
      </c>
      <c r="AN217" s="45" t="s">
        <v>403</v>
      </c>
      <c r="AO217" s="45" t="s">
        <v>403</v>
      </c>
      <c r="AP217" s="45" t="s">
        <v>403</v>
      </c>
      <c r="AQ217" s="45" t="s">
        <v>403</v>
      </c>
      <c r="AR217" s="45" t="s">
        <v>403</v>
      </c>
      <c r="AS217" s="50"/>
      <c r="AT217" s="50"/>
      <c r="AU217" s="45" t="s">
        <v>403</v>
      </c>
      <c r="AV217" s="45" t="s">
        <v>403</v>
      </c>
      <c r="AW217" s="45" t="s">
        <v>403</v>
      </c>
      <c r="AX217" s="50"/>
      <c r="AY217" s="50"/>
      <c r="AZ217" s="50"/>
      <c r="BA217" s="50">
        <v>22</v>
      </c>
      <c r="BB217" s="50"/>
      <c r="BC217" s="50"/>
      <c r="BD217" s="50"/>
      <c r="BE217" s="50"/>
      <c r="BF217" s="51"/>
      <c r="BG217" s="118" t="s">
        <v>403</v>
      </c>
      <c r="BH217" s="118" t="s">
        <v>403</v>
      </c>
      <c r="BI217" s="118" t="s">
        <v>403</v>
      </c>
      <c r="BJ217" s="26">
        <v>10.999057442476399</v>
      </c>
      <c r="BK217" s="26">
        <v>0.1280625</v>
      </c>
      <c r="BL217" s="118" t="s">
        <v>412</v>
      </c>
      <c r="BM217" s="118" t="s">
        <v>412</v>
      </c>
      <c r="BN217" s="26">
        <v>44.961803500000002</v>
      </c>
      <c r="BO217" s="26">
        <v>252.995609233333</v>
      </c>
      <c r="BP217" s="118" t="s">
        <v>403</v>
      </c>
      <c r="BQ217" s="118" t="s">
        <v>403</v>
      </c>
      <c r="BR217" s="118" t="s">
        <v>403</v>
      </c>
      <c r="BS217" s="159">
        <v>2.8562698333333301</v>
      </c>
      <c r="BT217" s="26">
        <v>0.26701924999999999</v>
      </c>
      <c r="BU217" s="118" t="s">
        <v>403</v>
      </c>
      <c r="BV217" s="26">
        <v>23.158346250000001</v>
      </c>
      <c r="BW217" s="26">
        <v>8.0666299999999996E-2</v>
      </c>
      <c r="BX217" s="26">
        <v>0.39102599999999998</v>
      </c>
      <c r="BY217" s="26">
        <v>0.465593215</v>
      </c>
      <c r="BZ217" s="26">
        <v>0.84434552500000004</v>
      </c>
      <c r="CA217" s="26">
        <v>5.5993700151731197E-2</v>
      </c>
      <c r="CB217" s="26">
        <v>1.7550485219114498E-2</v>
      </c>
      <c r="CC217" s="26">
        <v>2.36459743092984E-3</v>
      </c>
      <c r="CD217" s="26">
        <v>5.7631000000000002E-3</v>
      </c>
      <c r="CE217" s="26">
        <v>6.5109E-3</v>
      </c>
      <c r="CF217" s="26">
        <v>6.5842424999999996E-2</v>
      </c>
      <c r="CG217" s="26">
        <v>0.2058187625</v>
      </c>
      <c r="CH217" s="26">
        <v>3.4347484999999997E-2</v>
      </c>
      <c r="CI217" s="26">
        <v>0.186949595</v>
      </c>
      <c r="CJ217" s="26">
        <v>5.9615639999999998E-2</v>
      </c>
      <c r="CK217" s="26">
        <v>2.94955226038838E-2</v>
      </c>
      <c r="CL217" s="26">
        <v>7.4515683386286696E-2</v>
      </c>
      <c r="CM217" s="26">
        <v>1.25865312012481E-2</v>
      </c>
      <c r="CN217" s="26">
        <v>8.7547285311106102E-2</v>
      </c>
      <c r="CO217" s="26">
        <v>1.868273574577E-2</v>
      </c>
      <c r="CP217" s="26">
        <v>5.2198826122868802E-2</v>
      </c>
      <c r="CQ217" s="26">
        <v>7.9802478368606496E-3</v>
      </c>
      <c r="CR217" s="26">
        <v>5.5409898872222897E-2</v>
      </c>
      <c r="CS217" s="28">
        <v>9.1752728504365805E-3</v>
      </c>
      <c r="CT217" s="29">
        <f t="shared" si="110"/>
        <v>1.3529314134307153</v>
      </c>
      <c r="CU217" s="30">
        <f t="shared" si="111"/>
        <v>0.88196248322297111</v>
      </c>
      <c r="CV217" s="52"/>
      <c r="CW217" s="113"/>
      <c r="CX217" s="50"/>
      <c r="CY217" s="114"/>
      <c r="CZ217" s="114"/>
      <c r="DA217" s="160" t="s">
        <v>412</v>
      </c>
      <c r="DB217" s="115">
        <v>0.21096971775000001</v>
      </c>
      <c r="DC217" s="167">
        <f t="shared" si="104"/>
        <v>5.7537195749999999E-2</v>
      </c>
      <c r="DD217" s="107">
        <f t="shared" si="105"/>
        <v>575.37195750000001</v>
      </c>
      <c r="DE217" s="50"/>
      <c r="DF217" s="50"/>
      <c r="DG217" s="50"/>
      <c r="DH217" s="44">
        <v>0.20250000000000001</v>
      </c>
      <c r="DI217" s="107">
        <f t="shared" si="131"/>
        <v>1013.558918564538</v>
      </c>
      <c r="DJ217" s="44"/>
      <c r="DK217" s="53"/>
      <c r="DL217" s="44"/>
      <c r="DM217" s="53"/>
      <c r="DN217" s="55">
        <f t="shared" si="112"/>
        <v>0.5704257656458056</v>
      </c>
      <c r="DO217" s="55">
        <f t="shared" si="132"/>
        <v>1.3733099649474212E-4</v>
      </c>
      <c r="DP217" s="55">
        <f t="shared" si="113"/>
        <v>3.6818360141231861E-3</v>
      </c>
      <c r="DQ217" s="55">
        <f t="shared" si="114"/>
        <v>4.1336116910229648E-2</v>
      </c>
      <c r="DR217" s="55">
        <f t="shared" si="115"/>
        <v>5.9840944329638678E-2</v>
      </c>
      <c r="DS217" s="55">
        <f t="shared" si="116"/>
        <v>0.10117183387613084</v>
      </c>
      <c r="DT217" s="55">
        <f t="shared" si="117"/>
        <v>1.4375528615731604E-3</v>
      </c>
      <c r="DU217" s="55">
        <f t="shared" si="118"/>
        <v>1.0161697270471464</v>
      </c>
      <c r="DV217" s="56">
        <f t="shared" si="119"/>
        <v>5.2924393723252498E-4</v>
      </c>
      <c r="DW217" s="55">
        <f t="shared" si="124"/>
        <v>1.9074233327793814E-3</v>
      </c>
      <c r="DX217" s="55">
        <f t="shared" si="125"/>
        <v>1.4777070063694267E-4</v>
      </c>
      <c r="DY217" s="55">
        <f t="shared" si="126"/>
        <v>1.1553811524926997E-4</v>
      </c>
      <c r="DZ217" s="58">
        <f t="shared" si="107"/>
        <v>4.3427533806399791E-3</v>
      </c>
      <c r="EA217" s="56">
        <f t="shared" si="108"/>
        <v>3.4864837818277517E-3</v>
      </c>
      <c r="EB217" s="56">
        <f t="shared" si="120"/>
        <v>0.80766028309741889</v>
      </c>
      <c r="EC217" s="59">
        <f t="shared" si="121"/>
        <v>4.7903751352926481E-3</v>
      </c>
      <c r="ED217" s="59">
        <f t="shared" si="122"/>
        <v>1.5807219565884872E-3</v>
      </c>
      <c r="EE217" s="60">
        <f t="shared" si="123"/>
        <v>1.554125189578345</v>
      </c>
      <c r="EF217" s="60">
        <f t="shared" si="127"/>
        <v>0.59147830020462611</v>
      </c>
    </row>
    <row r="218" spans="1:136" ht="14" customHeight="1" x14ac:dyDescent="0.2">
      <c r="A218" s="157">
        <v>47</v>
      </c>
      <c r="B218" s="42" t="s">
        <v>397</v>
      </c>
      <c r="C218" s="42" t="s">
        <v>432</v>
      </c>
      <c r="D218" s="158">
        <v>17</v>
      </c>
      <c r="E218" s="158">
        <v>1</v>
      </c>
      <c r="F218" s="158">
        <v>98</v>
      </c>
      <c r="G218" s="158">
        <v>102</v>
      </c>
      <c r="H218" s="158">
        <v>85.48</v>
      </c>
      <c r="I218" s="158">
        <v>18</v>
      </c>
      <c r="J218" s="78"/>
      <c r="K218" s="43"/>
      <c r="L218" s="42" t="s">
        <v>435</v>
      </c>
      <c r="M218" s="43"/>
      <c r="N218" s="42" t="s">
        <v>400</v>
      </c>
      <c r="O218" s="43"/>
      <c r="P218" s="42" t="s">
        <v>401</v>
      </c>
      <c r="Q218" s="44">
        <v>37.08</v>
      </c>
      <c r="R218" s="45" t="s">
        <v>204</v>
      </c>
      <c r="S218" s="44">
        <v>0.57999999999999996</v>
      </c>
      <c r="T218" s="44">
        <v>2.3344729714768699</v>
      </c>
      <c r="U218" s="44">
        <v>5.8656068078789003</v>
      </c>
      <c r="V218" s="44">
        <v>8.4600000000000009</v>
      </c>
      <c r="W218" s="44">
        <f t="shared" si="133"/>
        <v>7.6123080000000014</v>
      </c>
      <c r="X218" s="44">
        <v>0.08</v>
      </c>
      <c r="Y218" s="44">
        <v>39.729999999999997</v>
      </c>
      <c r="Z218" s="45" t="s">
        <v>211</v>
      </c>
      <c r="AA218" s="105">
        <v>0.15</v>
      </c>
      <c r="AB218" s="45" t="s">
        <v>204</v>
      </c>
      <c r="AC218" s="45" t="s">
        <v>204</v>
      </c>
      <c r="AD218" s="46">
        <f t="shared" si="128"/>
        <v>0.30221874999999998</v>
      </c>
      <c r="AE218" s="46">
        <f t="shared" si="129"/>
        <v>0.30808420000000003</v>
      </c>
      <c r="AF218" s="44">
        <v>13.712954703142</v>
      </c>
      <c r="AG218" s="44" t="e">
        <f t="shared" si="130"/>
        <v>#VALUE!</v>
      </c>
      <c r="AH218" s="47"/>
      <c r="AI218" s="48">
        <f t="shared" si="109"/>
        <v>1.0714670981661272</v>
      </c>
      <c r="AJ218" s="49"/>
      <c r="AK218" s="44"/>
      <c r="AL218" s="50">
        <v>2375</v>
      </c>
      <c r="AM218" s="50">
        <v>2108</v>
      </c>
      <c r="AN218" s="50">
        <v>5</v>
      </c>
      <c r="AO218" s="50">
        <v>26</v>
      </c>
      <c r="AP218" s="50">
        <v>7</v>
      </c>
      <c r="AQ218" s="50">
        <v>27</v>
      </c>
      <c r="AR218" s="50">
        <v>113</v>
      </c>
      <c r="AS218" s="50"/>
      <c r="AT218" s="50"/>
      <c r="AU218" s="50">
        <v>4</v>
      </c>
      <c r="AV218" s="50">
        <v>5</v>
      </c>
      <c r="AW218" s="50">
        <v>5</v>
      </c>
      <c r="AX218" s="50"/>
      <c r="AY218" s="50"/>
      <c r="AZ218" s="50"/>
      <c r="BA218" s="45" t="s">
        <v>409</v>
      </c>
      <c r="BB218" s="50"/>
      <c r="BC218" s="50"/>
      <c r="BD218" s="50"/>
      <c r="BE218" s="50"/>
      <c r="BF218" s="51"/>
      <c r="BG218" s="118" t="s">
        <v>402</v>
      </c>
      <c r="BH218" s="118" t="s">
        <v>402</v>
      </c>
      <c r="BI218" s="26">
        <v>625.92854238136101</v>
      </c>
      <c r="BJ218" s="118" t="s">
        <v>403</v>
      </c>
      <c r="BK218" s="26">
        <v>8.9552590622328605</v>
      </c>
      <c r="BL218" s="118" t="s">
        <v>420</v>
      </c>
      <c r="BM218" s="118" t="s">
        <v>403</v>
      </c>
      <c r="BN218" s="26">
        <v>107.609722912842</v>
      </c>
      <c r="BO218" s="26">
        <v>2272.6671837712502</v>
      </c>
      <c r="BP218" s="26">
        <v>0.362175081932815</v>
      </c>
      <c r="BQ218" s="159">
        <v>20.956579603935701</v>
      </c>
      <c r="BR218" s="159">
        <v>1971.29041181454</v>
      </c>
      <c r="BS218" s="159">
        <v>3.0311846449645801</v>
      </c>
      <c r="BT218" s="26">
        <v>0.50785969660067098</v>
      </c>
      <c r="BU218" s="26">
        <v>38.305345286637198</v>
      </c>
      <c r="BV218" s="26">
        <v>4.9406574844717399</v>
      </c>
      <c r="BW218" s="118" t="s">
        <v>405</v>
      </c>
      <c r="BX218" s="26">
        <v>0.57957381991746304</v>
      </c>
      <c r="BY218" s="26">
        <v>0.71961626384562705</v>
      </c>
      <c r="BZ218" s="26">
        <v>0.62562229833421801</v>
      </c>
      <c r="CA218" s="26">
        <v>0.114574661389145</v>
      </c>
      <c r="CB218" s="118" t="s">
        <v>406</v>
      </c>
      <c r="CC218" s="26">
        <v>1.26431145646049E-2</v>
      </c>
      <c r="CD218" s="118" t="s">
        <v>405</v>
      </c>
      <c r="CE218" s="118" t="s">
        <v>405</v>
      </c>
      <c r="CF218" s="26">
        <v>0.13447302851944901</v>
      </c>
      <c r="CG218" s="26">
        <v>0.44489260254622698</v>
      </c>
      <c r="CH218" s="26">
        <v>7.1514919049621498E-2</v>
      </c>
      <c r="CI218" s="26">
        <v>0.39073582380366401</v>
      </c>
      <c r="CJ218" s="26">
        <v>0.10805787431361701</v>
      </c>
      <c r="CK218" s="26">
        <v>2.40806976999547E-2</v>
      </c>
      <c r="CL218" s="26">
        <v>0.123379375774825</v>
      </c>
      <c r="CM218" s="26">
        <v>2.0147588578363799E-2</v>
      </c>
      <c r="CN218" s="26">
        <v>0.14839270447478201</v>
      </c>
      <c r="CO218" s="26">
        <v>2.99358923480697E-2</v>
      </c>
      <c r="CP218" s="26">
        <v>8.6363165064919603E-2</v>
      </c>
      <c r="CQ218" s="26">
        <v>1.2768373340008E-2</v>
      </c>
      <c r="CR218" s="26">
        <v>0.102436621999844</v>
      </c>
      <c r="CS218" s="28">
        <v>1.47165634972201E-2</v>
      </c>
      <c r="CT218" s="29">
        <f t="shared" si="110"/>
        <v>0.63759250968613079</v>
      </c>
      <c r="CU218" s="30">
        <f t="shared" si="111"/>
        <v>1.1230318132439794</v>
      </c>
      <c r="CV218" s="52"/>
      <c r="CW218" s="113"/>
      <c r="CX218" s="50"/>
      <c r="CY218" s="114"/>
      <c r="CZ218" s="114"/>
      <c r="DA218" s="160" t="s">
        <v>214</v>
      </c>
      <c r="DB218" s="160" t="s">
        <v>407</v>
      </c>
      <c r="DC218" s="167" t="str">
        <f t="shared" si="104"/>
        <v/>
      </c>
      <c r="DD218" s="107" t="str">
        <f t="shared" si="105"/>
        <v/>
      </c>
      <c r="DE218" s="50"/>
      <c r="DF218" s="50"/>
      <c r="DG218" s="50"/>
      <c r="DH218" s="44">
        <v>0.1191</v>
      </c>
      <c r="DI218" s="107">
        <f t="shared" si="131"/>
        <v>596.12280099277268</v>
      </c>
      <c r="DJ218" s="44"/>
      <c r="DK218" s="53"/>
      <c r="DL218" s="44"/>
      <c r="DM218" s="53"/>
      <c r="DN218" s="55">
        <f t="shared" si="112"/>
        <v>0.61717709720372838</v>
      </c>
      <c r="DO218" s="55">
        <f t="shared" si="132"/>
        <v>0</v>
      </c>
      <c r="DP218" s="55">
        <f t="shared" si="113"/>
        <v>1.1377010592389172E-2</v>
      </c>
      <c r="DQ218" s="55">
        <f t="shared" si="114"/>
        <v>3.2490925142336397E-2</v>
      </c>
      <c r="DR218" s="55">
        <f t="shared" si="115"/>
        <v>7.3462418534396653E-2</v>
      </c>
      <c r="DS218" s="55">
        <f t="shared" si="116"/>
        <v>0.10594722338204596</v>
      </c>
      <c r="DT218" s="55">
        <f t="shared" si="117"/>
        <v>1.1277135607555681E-3</v>
      </c>
      <c r="DU218" s="55">
        <f t="shared" si="118"/>
        <v>0.98585607940446651</v>
      </c>
      <c r="DV218" s="56" t="e">
        <f t="shared" si="119"/>
        <v>#VALUE!</v>
      </c>
      <c r="DW218" s="55">
        <f t="shared" si="124"/>
        <v>4.8403569601912907E-3</v>
      </c>
      <c r="DX218" s="55">
        <f t="shared" si="125"/>
        <v>0</v>
      </c>
      <c r="DY218" s="55">
        <f t="shared" si="126"/>
        <v>0</v>
      </c>
      <c r="DZ218" s="58">
        <f t="shared" si="107"/>
        <v>4.0463080733699293E-3</v>
      </c>
      <c r="EA218" s="56">
        <f t="shared" si="108"/>
        <v>4.0540061846174088E-3</v>
      </c>
      <c r="EB218" s="56">
        <f t="shared" si="120"/>
        <v>0.76119648643585891</v>
      </c>
      <c r="EC218" s="59" t="e">
        <f t="shared" si="121"/>
        <v>#VALUE!</v>
      </c>
      <c r="ED218" s="59">
        <f t="shared" si="122"/>
        <v>9.2969869150463607E-4</v>
      </c>
      <c r="EE218" s="60" t="e">
        <f t="shared" si="123"/>
        <v>#VALUE!</v>
      </c>
      <c r="EF218" s="60">
        <f t="shared" si="127"/>
        <v>0.69338691651683015</v>
      </c>
    </row>
    <row r="219" spans="1:136" ht="14" customHeight="1" x14ac:dyDescent="0.2">
      <c r="A219" s="157">
        <v>48</v>
      </c>
      <c r="B219" s="42" t="s">
        <v>397</v>
      </c>
      <c r="C219" s="42" t="s">
        <v>432</v>
      </c>
      <c r="D219" s="158">
        <v>20</v>
      </c>
      <c r="E219" s="158">
        <v>1</v>
      </c>
      <c r="F219" s="158">
        <v>20</v>
      </c>
      <c r="G219" s="158">
        <v>26</v>
      </c>
      <c r="H219" s="158">
        <v>99</v>
      </c>
      <c r="I219" s="158">
        <v>6</v>
      </c>
      <c r="J219" s="78"/>
      <c r="K219" s="43"/>
      <c r="L219" s="42" t="s">
        <v>435</v>
      </c>
      <c r="M219" s="43"/>
      <c r="N219" s="42" t="s">
        <v>400</v>
      </c>
      <c r="O219" s="43"/>
      <c r="P219" s="42" t="s">
        <v>401</v>
      </c>
      <c r="Q219" s="44">
        <v>33.08</v>
      </c>
      <c r="R219" s="45" t="s">
        <v>204</v>
      </c>
      <c r="S219" s="44">
        <v>0.81</v>
      </c>
      <c r="T219" s="44">
        <v>2.4955569515063898</v>
      </c>
      <c r="U219" s="44">
        <v>6.1465877375128901</v>
      </c>
      <c r="V219" s="44">
        <v>8.92</v>
      </c>
      <c r="W219" s="44">
        <f t="shared" si="133"/>
        <v>8.0262159999999998</v>
      </c>
      <c r="X219" s="44">
        <v>0.12</v>
      </c>
      <c r="Y219" s="44">
        <v>40.47</v>
      </c>
      <c r="Z219" s="44">
        <v>0.09</v>
      </c>
      <c r="AA219" s="105">
        <v>0.14000000000000001</v>
      </c>
      <c r="AB219" s="45" t="s">
        <v>204</v>
      </c>
      <c r="AC219" s="45" t="s">
        <v>204</v>
      </c>
      <c r="AD219" s="46">
        <f t="shared" si="128"/>
        <v>0.23274025000000001</v>
      </c>
      <c r="AE219" s="46">
        <f t="shared" si="129"/>
        <v>0.76407219999999998</v>
      </c>
      <c r="AF219" s="44">
        <v>15.199677289229401</v>
      </c>
      <c r="AG219" s="44" t="e">
        <f t="shared" si="130"/>
        <v>#VALUE!</v>
      </c>
      <c r="AH219" s="47"/>
      <c r="AI219" s="48">
        <f t="shared" si="109"/>
        <v>1.223397823458283</v>
      </c>
      <c r="AJ219" s="49"/>
      <c r="AK219" s="44"/>
      <c r="AL219" s="50">
        <v>1829</v>
      </c>
      <c r="AM219" s="50">
        <v>5228</v>
      </c>
      <c r="AN219" s="50">
        <v>5</v>
      </c>
      <c r="AO219" s="50">
        <v>36</v>
      </c>
      <c r="AP219" s="50">
        <v>24</v>
      </c>
      <c r="AQ219" s="50">
        <v>50</v>
      </c>
      <c r="AR219" s="50">
        <v>106</v>
      </c>
      <c r="AS219" s="50"/>
      <c r="AT219" s="50"/>
      <c r="AU219" s="50">
        <v>7</v>
      </c>
      <c r="AV219" s="50">
        <v>6</v>
      </c>
      <c r="AW219" s="50">
        <v>6</v>
      </c>
      <c r="AX219" s="50"/>
      <c r="AY219" s="50"/>
      <c r="AZ219" s="50"/>
      <c r="BA219" s="45" t="s">
        <v>409</v>
      </c>
      <c r="BB219" s="50"/>
      <c r="BC219" s="50"/>
      <c r="BD219" s="50"/>
      <c r="BE219" s="50"/>
      <c r="BF219" s="51"/>
      <c r="BG219" s="118" t="s">
        <v>402</v>
      </c>
      <c r="BH219" s="118" t="s">
        <v>402</v>
      </c>
      <c r="BI219" s="26">
        <v>925.28714822595396</v>
      </c>
      <c r="BJ219" s="118" t="s">
        <v>403</v>
      </c>
      <c r="BK219" s="26">
        <v>7.4365303131746501</v>
      </c>
      <c r="BL219" s="118" t="s">
        <v>420</v>
      </c>
      <c r="BM219" s="118" t="s">
        <v>403</v>
      </c>
      <c r="BN219" s="26">
        <v>101.483059741863</v>
      </c>
      <c r="BO219" s="26">
        <v>1816.8445147872701</v>
      </c>
      <c r="BP219" s="26">
        <v>0.42102202522128801</v>
      </c>
      <c r="BQ219" s="159">
        <v>15.7617273574362</v>
      </c>
      <c r="BR219" s="159">
        <v>1715.7090224854201</v>
      </c>
      <c r="BS219" s="159">
        <v>20.805812482384599</v>
      </c>
      <c r="BT219" s="26">
        <v>0.14369231096337301</v>
      </c>
      <c r="BU219" s="26">
        <v>45.750297323291903</v>
      </c>
      <c r="BV219" s="26">
        <v>5.3588968375657799</v>
      </c>
      <c r="BW219" s="26">
        <v>7.8673266638683001E-2</v>
      </c>
      <c r="BX219" s="26">
        <v>0.59374412062572601</v>
      </c>
      <c r="BY219" s="26">
        <v>0.35101373104233402</v>
      </c>
      <c r="BZ219" s="26">
        <v>9.3781507229695702</v>
      </c>
      <c r="CA219" s="26">
        <v>4.18786723573406E-2</v>
      </c>
      <c r="CB219" s="26">
        <v>0.26673062922297702</v>
      </c>
      <c r="CC219" s="26">
        <v>9.6995623395127097E-3</v>
      </c>
      <c r="CD219" s="118" t="s">
        <v>405</v>
      </c>
      <c r="CE219" s="26">
        <v>6.3671673043145402E-2</v>
      </c>
      <c r="CF219" s="26">
        <v>2.5010621522357099E-2</v>
      </c>
      <c r="CG219" s="26">
        <v>8.8960624193965498E-2</v>
      </c>
      <c r="CH219" s="26">
        <v>1.37808764432016E-2</v>
      </c>
      <c r="CI219" s="26">
        <v>8.1091057738522501E-2</v>
      </c>
      <c r="CJ219" s="26">
        <v>2.0903747872275599E-2</v>
      </c>
      <c r="CK219" s="26">
        <v>1.44171695812907E-2</v>
      </c>
      <c r="CL219" s="26">
        <v>4.0163793318361798E-2</v>
      </c>
      <c r="CM219" s="26">
        <v>6.90078457596473E-3</v>
      </c>
      <c r="CN219" s="26">
        <v>5.8932485488667398E-2</v>
      </c>
      <c r="CO219" s="26">
        <v>1.35363753522065E-2</v>
      </c>
      <c r="CP219" s="26">
        <v>4.14730473003454E-2</v>
      </c>
      <c r="CQ219" s="26">
        <v>6.3171564521863899E-3</v>
      </c>
      <c r="CR219" s="26">
        <v>5.6847423675370601E-2</v>
      </c>
      <c r="CS219" s="28">
        <v>8.6883172290670007E-3</v>
      </c>
      <c r="CT219" s="29">
        <f t="shared" si="110"/>
        <v>1.5211575620095268</v>
      </c>
      <c r="CU219" s="30">
        <f t="shared" si="111"/>
        <v>0.35379533038206573</v>
      </c>
      <c r="CV219" s="52"/>
      <c r="CW219" s="113"/>
      <c r="CX219" s="50"/>
      <c r="CY219" s="114"/>
      <c r="CZ219" s="114"/>
      <c r="DA219" s="160" t="s">
        <v>214</v>
      </c>
      <c r="DB219" s="115">
        <v>0.51040463999999997</v>
      </c>
      <c r="DC219" s="167">
        <f t="shared" si="104"/>
        <v>0.13920126545454545</v>
      </c>
      <c r="DD219" s="107">
        <f t="shared" si="105"/>
        <v>1392.0126545454546</v>
      </c>
      <c r="DE219" s="50"/>
      <c r="DF219" s="50"/>
      <c r="DG219" s="50"/>
      <c r="DH219" s="44">
        <v>0.14530000000000001</v>
      </c>
      <c r="DI219" s="107">
        <f t="shared" si="131"/>
        <v>727.25980675272774</v>
      </c>
      <c r="DJ219" s="44"/>
      <c r="DK219" s="53"/>
      <c r="DL219" s="44"/>
      <c r="DM219" s="53"/>
      <c r="DN219" s="55">
        <f t="shared" si="112"/>
        <v>0.55059920106524629</v>
      </c>
      <c r="DO219" s="55">
        <f t="shared" si="132"/>
        <v>0</v>
      </c>
      <c r="DP219" s="55">
        <f t="shared" si="113"/>
        <v>1.5888583758336603E-2</v>
      </c>
      <c r="DQ219" s="55">
        <f t="shared" si="114"/>
        <v>3.4732873368216982E-2</v>
      </c>
      <c r="DR219" s="55">
        <f t="shared" si="115"/>
        <v>7.6981498372006893E-2</v>
      </c>
      <c r="DS219" s="55">
        <f t="shared" si="116"/>
        <v>0.11170794711203898</v>
      </c>
      <c r="DT219" s="55">
        <f t="shared" si="117"/>
        <v>1.6915703411333521E-3</v>
      </c>
      <c r="DU219" s="55">
        <f t="shared" si="118"/>
        <v>1.0042183622828784</v>
      </c>
      <c r="DV219" s="56">
        <f t="shared" si="119"/>
        <v>1.6048502139800285E-3</v>
      </c>
      <c r="DW219" s="55">
        <f t="shared" si="124"/>
        <v>4.5176664961785384E-3</v>
      </c>
      <c r="DX219" s="55">
        <f t="shared" si="125"/>
        <v>0</v>
      </c>
      <c r="DY219" s="55">
        <f t="shared" si="126"/>
        <v>0</v>
      </c>
      <c r="DZ219" s="58">
        <f t="shared" si="107"/>
        <v>3.1160831436604633E-3</v>
      </c>
      <c r="EA219" s="56">
        <f t="shared" si="108"/>
        <v>1.0054243042305414E-2</v>
      </c>
      <c r="EB219" s="56">
        <f t="shared" si="120"/>
        <v>0.84372341322394673</v>
      </c>
      <c r="EC219" s="59">
        <f t="shared" si="121"/>
        <v>1.1589481762929437E-2</v>
      </c>
      <c r="ED219" s="59">
        <f t="shared" si="122"/>
        <v>1.1342167915669491E-3</v>
      </c>
      <c r="EE219" s="60">
        <f t="shared" si="123"/>
        <v>1.5728467771788774</v>
      </c>
      <c r="EF219" s="60">
        <f t="shared" si="127"/>
        <v>0.68913179735365893</v>
      </c>
    </row>
    <row r="220" spans="1:136" ht="14" customHeight="1" x14ac:dyDescent="0.2">
      <c r="A220" s="157">
        <v>49</v>
      </c>
      <c r="B220" s="42" t="s">
        <v>397</v>
      </c>
      <c r="C220" s="42" t="s">
        <v>439</v>
      </c>
      <c r="D220" s="158">
        <v>3</v>
      </c>
      <c r="E220" s="158">
        <v>1</v>
      </c>
      <c r="F220" s="158">
        <v>28</v>
      </c>
      <c r="G220" s="158">
        <v>38</v>
      </c>
      <c r="H220" s="161">
        <v>18.18</v>
      </c>
      <c r="I220" s="158">
        <v>4</v>
      </c>
      <c r="J220" s="78"/>
      <c r="K220" s="43"/>
      <c r="L220" s="42" t="s">
        <v>437</v>
      </c>
      <c r="M220" s="43"/>
      <c r="N220" s="42" t="s">
        <v>400</v>
      </c>
      <c r="O220" s="43"/>
      <c r="P220" s="42" t="s">
        <v>401</v>
      </c>
      <c r="Q220" s="44">
        <v>53.807980000000001</v>
      </c>
      <c r="R220" s="44">
        <v>1.65</v>
      </c>
      <c r="S220" s="44">
        <v>14.05505</v>
      </c>
      <c r="T220" s="44">
        <v>7.44</v>
      </c>
      <c r="U220" s="44">
        <v>2.2933104000000002</v>
      </c>
      <c r="V220" s="44">
        <v>10.561680000000001</v>
      </c>
      <c r="W220" s="44">
        <f t="shared" si="133"/>
        <v>9.5033996640000016</v>
      </c>
      <c r="X220" s="44">
        <v>0.17008999999999999</v>
      </c>
      <c r="Y220" s="44">
        <v>6.1747100000000001</v>
      </c>
      <c r="Z220" s="44">
        <v>9.4683299999999999</v>
      </c>
      <c r="AA220" s="44">
        <v>2.9289499999999999</v>
      </c>
      <c r="AB220" s="44">
        <v>0.34299000000000002</v>
      </c>
      <c r="AC220" s="44">
        <v>0.23924999999999999</v>
      </c>
      <c r="AD220" s="46">
        <f t="shared" si="128"/>
        <v>4.975475E-3</v>
      </c>
      <c r="AE220" s="46">
        <f t="shared" si="129"/>
        <v>4.2383500000000001E-3</v>
      </c>
      <c r="AF220" s="44">
        <v>0.77</v>
      </c>
      <c r="AG220" s="44">
        <f t="shared" si="130"/>
        <v>95.068684224999984</v>
      </c>
      <c r="AH220" s="47"/>
      <c r="AI220" s="48">
        <f t="shared" si="109"/>
        <v>0.11475454012583264</v>
      </c>
      <c r="AJ220" s="49"/>
      <c r="AK220" s="44"/>
      <c r="AL220" s="50">
        <v>39.1</v>
      </c>
      <c r="AM220" s="50">
        <v>29</v>
      </c>
      <c r="AN220" s="45" t="s">
        <v>403</v>
      </c>
      <c r="AO220" s="45" t="s">
        <v>403</v>
      </c>
      <c r="AP220" s="45" t="s">
        <v>403</v>
      </c>
      <c r="AQ220" s="45" t="s">
        <v>403</v>
      </c>
      <c r="AR220" s="45" t="s">
        <v>403</v>
      </c>
      <c r="AS220" s="50"/>
      <c r="AT220" s="50"/>
      <c r="AU220" s="45" t="s">
        <v>403</v>
      </c>
      <c r="AV220" s="45" t="s">
        <v>403</v>
      </c>
      <c r="AW220" s="45" t="s">
        <v>403</v>
      </c>
      <c r="AX220" s="50"/>
      <c r="AY220" s="50"/>
      <c r="AZ220" s="50"/>
      <c r="BA220" s="50">
        <v>138</v>
      </c>
      <c r="BB220" s="50"/>
      <c r="BC220" s="50"/>
      <c r="BD220" s="50"/>
      <c r="BE220" s="50"/>
      <c r="BF220" s="51"/>
      <c r="BG220" s="118" t="s">
        <v>403</v>
      </c>
      <c r="BH220" s="118" t="s">
        <v>403</v>
      </c>
      <c r="BI220" s="118" t="s">
        <v>403</v>
      </c>
      <c r="BJ220" s="26">
        <v>2.28175744247637</v>
      </c>
      <c r="BK220" s="26">
        <v>114.209550961038</v>
      </c>
      <c r="BL220" s="26">
        <v>2.74354673168355E-2</v>
      </c>
      <c r="BM220" s="118" t="s">
        <v>412</v>
      </c>
      <c r="BN220" s="26">
        <v>48.585803499999997</v>
      </c>
      <c r="BO220" s="26">
        <v>56.291609233333297</v>
      </c>
      <c r="BP220" s="118" t="s">
        <v>403</v>
      </c>
      <c r="BQ220" s="118" t="s">
        <v>403</v>
      </c>
      <c r="BR220" s="118" t="s">
        <v>403</v>
      </c>
      <c r="BS220" s="159">
        <v>29.300669833333298</v>
      </c>
      <c r="BT220" s="26">
        <v>0.43811115512753801</v>
      </c>
      <c r="BU220" s="118" t="s">
        <v>403</v>
      </c>
      <c r="BV220" s="26">
        <v>31.771346250000001</v>
      </c>
      <c r="BW220" s="26">
        <v>4.6463913558082703</v>
      </c>
      <c r="BX220" s="118" t="s">
        <v>412</v>
      </c>
      <c r="BY220" s="26">
        <v>21.741831948524698</v>
      </c>
      <c r="BZ220" s="26">
        <v>69.167763254006303</v>
      </c>
      <c r="CA220" s="26">
        <v>24.0278589649519</v>
      </c>
      <c r="CB220" s="26">
        <v>2.2903014862942501</v>
      </c>
      <c r="CC220" s="26">
        <v>1.3178207990184101</v>
      </c>
      <c r="CD220" s="26">
        <v>0.75290000000000001</v>
      </c>
      <c r="CE220" s="26">
        <v>0.35687999999999998</v>
      </c>
      <c r="CF220" s="26">
        <v>14.5280205416933</v>
      </c>
      <c r="CG220" s="26">
        <v>31.394545167005401</v>
      </c>
      <c r="CH220" s="26">
        <v>3.9391708509985501</v>
      </c>
      <c r="CI220" s="26">
        <v>18.548500000000001</v>
      </c>
      <c r="CJ220" s="26">
        <v>4.3395367486377303</v>
      </c>
      <c r="CK220" s="26">
        <v>1.5076106358249799</v>
      </c>
      <c r="CL220" s="26">
        <v>4.86990791086121</v>
      </c>
      <c r="CM220" s="26">
        <v>0.76254187429334996</v>
      </c>
      <c r="CN220" s="26">
        <v>4.9360610828173304</v>
      </c>
      <c r="CO220" s="26">
        <v>0.979664346896988</v>
      </c>
      <c r="CP220" s="26">
        <v>2.5910403397991399</v>
      </c>
      <c r="CQ220" s="26">
        <v>0.356436135919657</v>
      </c>
      <c r="CR220" s="26">
        <v>2.1614508362775799</v>
      </c>
      <c r="CS220" s="28">
        <v>0.33413441780108399</v>
      </c>
      <c r="CT220" s="29">
        <f t="shared" si="110"/>
        <v>1.0026070818965993</v>
      </c>
      <c r="CU220" s="30">
        <f t="shared" si="111"/>
        <v>5.3437793116525407</v>
      </c>
      <c r="CV220" s="52"/>
      <c r="CW220" s="113"/>
      <c r="CX220" s="50"/>
      <c r="CY220" s="114"/>
      <c r="CZ220" s="114"/>
      <c r="DA220" s="115">
        <v>2.88206406142235E-3</v>
      </c>
      <c r="DB220" s="115">
        <v>8.3230031499999996E-2</v>
      </c>
      <c r="DC220" s="167">
        <f t="shared" si="104"/>
        <v>2.2699099499999997E-2</v>
      </c>
      <c r="DD220" s="107">
        <f t="shared" si="105"/>
        <v>226.99099499999997</v>
      </c>
      <c r="DE220" s="50"/>
      <c r="DF220" s="50"/>
      <c r="DG220" s="50"/>
      <c r="DH220" s="44">
        <v>0.235133333333333</v>
      </c>
      <c r="DI220" s="107">
        <f t="shared" si="131"/>
        <v>1176.8962323546075</v>
      </c>
      <c r="DJ220" s="44"/>
      <c r="DK220" s="53"/>
      <c r="DL220" s="44"/>
      <c r="DM220" s="53"/>
      <c r="DN220" s="55">
        <f t="shared" si="112"/>
        <v>0.89560552596537957</v>
      </c>
      <c r="DO220" s="55">
        <f t="shared" si="132"/>
        <v>2.0655983975963944E-2</v>
      </c>
      <c r="DP220" s="55">
        <f t="shared" si="113"/>
        <v>0.27569733228717147</v>
      </c>
      <c r="DQ220" s="55">
        <f t="shared" si="114"/>
        <v>0.10354906054279751</v>
      </c>
      <c r="DR220" s="55">
        <f t="shared" si="115"/>
        <v>2.8722028931053918E-2</v>
      </c>
      <c r="DS220" s="55">
        <f t="shared" si="116"/>
        <v>0.13226721870563676</v>
      </c>
      <c r="DT220" s="55">
        <f t="shared" si="117"/>
        <v>2.3976599943614321E-3</v>
      </c>
      <c r="DU220" s="55">
        <f t="shared" si="118"/>
        <v>0.15321861042183624</v>
      </c>
      <c r="DV220" s="56">
        <f t="shared" si="119"/>
        <v>0.16883612696148359</v>
      </c>
      <c r="DW220" s="55">
        <f t="shared" si="124"/>
        <v>9.4514423457015204E-2</v>
      </c>
      <c r="DX220" s="55">
        <f t="shared" si="125"/>
        <v>7.2821656050955415E-3</v>
      </c>
      <c r="DY220" s="55">
        <f t="shared" si="126"/>
        <v>3.3710358626082727E-3</v>
      </c>
      <c r="DZ220" s="58">
        <f t="shared" si="107"/>
        <v>6.6615008702637567E-5</v>
      </c>
      <c r="EA220" s="56">
        <f t="shared" si="108"/>
        <v>5.5771432331074408E-5</v>
      </c>
      <c r="EB220" s="56">
        <f t="shared" si="120"/>
        <v>4.2742159311684708E-2</v>
      </c>
      <c r="EC220" s="59">
        <f t="shared" si="121"/>
        <v>1.8898592540171507E-3</v>
      </c>
      <c r="ED220" s="59">
        <f t="shared" si="122"/>
        <v>1.8354588776584644E-3</v>
      </c>
      <c r="EE220" s="60">
        <f t="shared" si="123"/>
        <v>1.3581474258743083</v>
      </c>
      <c r="EF220" s="60">
        <f t="shared" si="127"/>
        <v>0.21715153015332805</v>
      </c>
    </row>
    <row r="221" spans="1:136" ht="14" customHeight="1" x14ac:dyDescent="0.2">
      <c r="A221" s="157">
        <v>50</v>
      </c>
      <c r="B221" s="42" t="s">
        <v>397</v>
      </c>
      <c r="C221" s="42" t="s">
        <v>439</v>
      </c>
      <c r="D221" s="158">
        <v>7</v>
      </c>
      <c r="E221" s="158">
        <v>1</v>
      </c>
      <c r="F221" s="158">
        <v>116</v>
      </c>
      <c r="G221" s="158">
        <v>124</v>
      </c>
      <c r="H221" s="161">
        <v>38.06</v>
      </c>
      <c r="I221" s="158">
        <v>18</v>
      </c>
      <c r="J221" s="78"/>
      <c r="K221" s="43"/>
      <c r="L221" s="42" t="s">
        <v>440</v>
      </c>
      <c r="M221" s="43"/>
      <c r="N221" s="42" t="s">
        <v>400</v>
      </c>
      <c r="O221" s="43"/>
      <c r="P221" s="42" t="s">
        <v>401</v>
      </c>
      <c r="Q221" s="44">
        <v>52.10389</v>
      </c>
      <c r="R221" s="44">
        <v>1.4799899999999999</v>
      </c>
      <c r="S221" s="44">
        <v>15.36448</v>
      </c>
      <c r="T221" s="44">
        <v>6.75</v>
      </c>
      <c r="U221" s="44">
        <v>1.8089550000000001</v>
      </c>
      <c r="V221" s="44">
        <v>9.3104999999999993</v>
      </c>
      <c r="W221" s="44">
        <f t="shared" si="133"/>
        <v>8.3775879</v>
      </c>
      <c r="X221" s="44">
        <v>0.14973</v>
      </c>
      <c r="Y221" s="44">
        <v>7.1954000000000002</v>
      </c>
      <c r="Z221" s="44">
        <v>10.97031</v>
      </c>
      <c r="AA221" s="44">
        <v>2.6160299999999999</v>
      </c>
      <c r="AB221" s="44">
        <v>0.58494999999999997</v>
      </c>
      <c r="AC221" s="44">
        <v>0.22684000000000001</v>
      </c>
      <c r="AD221" s="46">
        <f t="shared" si="128"/>
        <v>1.2279625000000001E-2</v>
      </c>
      <c r="AE221" s="46">
        <f t="shared" si="129"/>
        <v>4.1462754999999997E-2</v>
      </c>
      <c r="AF221" s="44">
        <v>0.88</v>
      </c>
      <c r="AG221" s="44">
        <f t="shared" si="130"/>
        <v>95.876497380000018</v>
      </c>
      <c r="AH221" s="47"/>
      <c r="AI221" s="48">
        <f t="shared" si="109"/>
        <v>0.13809717470231109</v>
      </c>
      <c r="AJ221" s="49"/>
      <c r="AK221" s="44"/>
      <c r="AL221" s="50">
        <v>96.5</v>
      </c>
      <c r="AM221" s="50">
        <v>283.7</v>
      </c>
      <c r="AN221" s="45" t="s">
        <v>403</v>
      </c>
      <c r="AO221" s="45" t="s">
        <v>403</v>
      </c>
      <c r="AP221" s="45" t="s">
        <v>403</v>
      </c>
      <c r="AQ221" s="45" t="s">
        <v>403</v>
      </c>
      <c r="AR221" s="45" t="s">
        <v>403</v>
      </c>
      <c r="AS221" s="50"/>
      <c r="AT221" s="50"/>
      <c r="AU221" s="45" t="s">
        <v>403</v>
      </c>
      <c r="AV221" s="45" t="s">
        <v>403</v>
      </c>
      <c r="AW221" s="45" t="s">
        <v>403</v>
      </c>
      <c r="AX221" s="50"/>
      <c r="AY221" s="50"/>
      <c r="AZ221" s="50"/>
      <c r="BA221" s="50">
        <v>116.4</v>
      </c>
      <c r="BB221" s="50"/>
      <c r="BC221" s="50"/>
      <c r="BD221" s="50"/>
      <c r="BE221" s="50"/>
      <c r="BF221" s="51"/>
      <c r="BG221" s="118" t="s">
        <v>403</v>
      </c>
      <c r="BH221" s="118" t="s">
        <v>403</v>
      </c>
      <c r="BI221" s="118" t="s">
        <v>403</v>
      </c>
      <c r="BJ221" s="26">
        <v>3.1981574424763699</v>
      </c>
      <c r="BK221" s="26">
        <v>113.93955096103799</v>
      </c>
      <c r="BL221" s="26">
        <v>9.9346967316835497E-2</v>
      </c>
      <c r="BM221" s="118" t="s">
        <v>412</v>
      </c>
      <c r="BN221" s="26">
        <v>50.021803499999997</v>
      </c>
      <c r="BO221" s="26">
        <v>123.995609233333</v>
      </c>
      <c r="BP221" s="118" t="s">
        <v>403</v>
      </c>
      <c r="BQ221" s="118" t="s">
        <v>403</v>
      </c>
      <c r="BR221" s="118" t="s">
        <v>403</v>
      </c>
      <c r="BS221" s="159">
        <v>66.561669833333298</v>
      </c>
      <c r="BT221" s="26">
        <v>0.85639615512753797</v>
      </c>
      <c r="BU221" s="118" t="s">
        <v>403</v>
      </c>
      <c r="BV221" s="26">
        <v>32.010346249999998</v>
      </c>
      <c r="BW221" s="26">
        <v>7.7551913558082699</v>
      </c>
      <c r="BX221" s="26">
        <v>95.490330157263202</v>
      </c>
      <c r="BY221" s="26">
        <v>23.372831948524698</v>
      </c>
      <c r="BZ221" s="26">
        <v>125.961763254006</v>
      </c>
      <c r="CA221" s="26">
        <v>19.683209132107699</v>
      </c>
      <c r="CB221" s="26">
        <v>3.1797039047268401</v>
      </c>
      <c r="CC221" s="26">
        <v>1.1153276030125701</v>
      </c>
      <c r="CD221" s="26">
        <v>1.2157</v>
      </c>
      <c r="CE221" s="26">
        <v>0.38672000000000001</v>
      </c>
      <c r="CF221" s="26">
        <v>11.334520541693299</v>
      </c>
      <c r="CG221" s="26">
        <v>26.3415451670054</v>
      </c>
      <c r="CH221" s="26">
        <v>3.4115708509985501</v>
      </c>
      <c r="CI221" s="26">
        <v>15.505000000000001</v>
      </c>
      <c r="CJ221" s="26">
        <v>3.7671867486377302</v>
      </c>
      <c r="CK221" s="26">
        <v>1.2987632900334201</v>
      </c>
      <c r="CL221" s="26">
        <v>4.3021100139781003</v>
      </c>
      <c r="CM221" s="26">
        <v>0.68931119745091995</v>
      </c>
      <c r="CN221" s="26">
        <v>4.5084530812342001</v>
      </c>
      <c r="CO221" s="26">
        <v>0.92272094222770296</v>
      </c>
      <c r="CP221" s="26">
        <v>2.5732332366250898</v>
      </c>
      <c r="CQ221" s="26">
        <v>0.36369329465003702</v>
      </c>
      <c r="CR221" s="26">
        <v>2.2780256421035601</v>
      </c>
      <c r="CS221" s="28">
        <v>0.36432893544020301</v>
      </c>
      <c r="CT221" s="29">
        <f t="shared" si="110"/>
        <v>0.98628927072869343</v>
      </c>
      <c r="CU221" s="30">
        <f t="shared" si="111"/>
        <v>3.8236027996525572</v>
      </c>
      <c r="CV221" s="52"/>
      <c r="CW221" s="113"/>
      <c r="CX221" s="50"/>
      <c r="CY221" s="114"/>
      <c r="CZ221" s="114"/>
      <c r="DA221" s="160" t="s">
        <v>412</v>
      </c>
      <c r="DB221" s="115">
        <v>0.25497555875</v>
      </c>
      <c r="DC221" s="167">
        <f t="shared" si="104"/>
        <v>6.9538788749999997E-2</v>
      </c>
      <c r="DD221" s="107">
        <f t="shared" si="105"/>
        <v>695.38788749999992</v>
      </c>
      <c r="DE221" s="50"/>
      <c r="DF221" s="50"/>
      <c r="DG221" s="50"/>
      <c r="DH221" s="44">
        <v>9.8504999999999995E-2</v>
      </c>
      <c r="DI221" s="107">
        <f t="shared" si="131"/>
        <v>493.04010505283861</v>
      </c>
      <c r="DJ221" s="44"/>
      <c r="DK221" s="53"/>
      <c r="DL221" s="44"/>
      <c r="DM221" s="53"/>
      <c r="DN221" s="55">
        <f t="shared" si="112"/>
        <v>0.8672418442077231</v>
      </c>
      <c r="DO221" s="55">
        <f t="shared" si="132"/>
        <v>1.8527666499749625E-2</v>
      </c>
      <c r="DP221" s="55">
        <f t="shared" si="113"/>
        <v>0.30138250294233038</v>
      </c>
      <c r="DQ221" s="55">
        <f t="shared" si="114"/>
        <v>9.3945720250521933E-2</v>
      </c>
      <c r="DR221" s="55">
        <f t="shared" si="115"/>
        <v>2.2655833176780014E-2</v>
      </c>
      <c r="DS221" s="55">
        <f t="shared" si="116"/>
        <v>0.11659830062630482</v>
      </c>
      <c r="DT221" s="55">
        <f t="shared" si="117"/>
        <v>2.1106568931491404E-3</v>
      </c>
      <c r="DU221" s="55">
        <f t="shared" si="118"/>
        <v>0.17854590570719606</v>
      </c>
      <c r="DV221" s="56">
        <f t="shared" si="119"/>
        <v>0.19561893723252496</v>
      </c>
      <c r="DW221" s="55">
        <f t="shared" si="124"/>
        <v>8.4416793457128145E-2</v>
      </c>
      <c r="DX221" s="55">
        <f t="shared" si="125"/>
        <v>1.2419320594479829E-2</v>
      </c>
      <c r="DY221" s="55">
        <f t="shared" si="126"/>
        <v>3.1961787881883415E-3</v>
      </c>
      <c r="DZ221" s="58">
        <f t="shared" si="107"/>
        <v>1.6440788592850451E-4</v>
      </c>
      <c r="EA221" s="56">
        <f t="shared" si="108"/>
        <v>5.4559846042502786E-4</v>
      </c>
      <c r="EB221" s="56">
        <f t="shared" si="120"/>
        <v>4.8848182070496807E-2</v>
      </c>
      <c r="EC221" s="59">
        <f t="shared" si="121"/>
        <v>5.789591936558155E-3</v>
      </c>
      <c r="ED221" s="59">
        <f t="shared" si="122"/>
        <v>7.6893341399382194E-4</v>
      </c>
      <c r="EE221" s="60">
        <f t="shared" si="123"/>
        <v>1.3737706274499903</v>
      </c>
      <c r="EF221" s="60">
        <f t="shared" si="127"/>
        <v>0.19430671849490758</v>
      </c>
    </row>
    <row r="222" spans="1:136" ht="14" customHeight="1" x14ac:dyDescent="0.2">
      <c r="A222" s="157">
        <v>51</v>
      </c>
      <c r="B222" s="42" t="s">
        <v>397</v>
      </c>
      <c r="C222" s="42" t="s">
        <v>439</v>
      </c>
      <c r="D222" s="158">
        <v>13</v>
      </c>
      <c r="E222" s="158">
        <v>2</v>
      </c>
      <c r="F222" s="158">
        <v>14</v>
      </c>
      <c r="G222" s="158">
        <v>21</v>
      </c>
      <c r="H222" s="158">
        <v>62.34</v>
      </c>
      <c r="I222" s="158">
        <v>3</v>
      </c>
      <c r="J222" s="78"/>
      <c r="K222" s="43"/>
      <c r="L222" s="42" t="s">
        <v>441</v>
      </c>
      <c r="M222" s="43"/>
      <c r="N222" s="42" t="s">
        <v>400</v>
      </c>
      <c r="O222" s="43"/>
      <c r="P222" s="42" t="s">
        <v>401</v>
      </c>
      <c r="Q222" s="44">
        <v>38.35</v>
      </c>
      <c r="R222" s="45" t="s">
        <v>204</v>
      </c>
      <c r="S222" s="44">
        <v>0.69</v>
      </c>
      <c r="T222" s="44">
        <v>2.4931625529589998</v>
      </c>
      <c r="U222" s="44">
        <v>4.36924872839454</v>
      </c>
      <c r="V222" s="44">
        <v>7.14</v>
      </c>
      <c r="W222" s="44">
        <f t="shared" si="133"/>
        <v>6.4245720000000004</v>
      </c>
      <c r="X222" s="44">
        <v>0.1</v>
      </c>
      <c r="Y222" s="44">
        <v>39.25</v>
      </c>
      <c r="Z222" s="45" t="s">
        <v>211</v>
      </c>
      <c r="AA222" s="105">
        <v>0.13</v>
      </c>
      <c r="AB222" s="45" t="s">
        <v>204</v>
      </c>
      <c r="AC222" s="45" t="s">
        <v>204</v>
      </c>
      <c r="AD222" s="46">
        <f t="shared" si="128"/>
        <v>0.25946275000000002</v>
      </c>
      <c r="AE222" s="46">
        <f t="shared" si="129"/>
        <v>0.34447555000000002</v>
      </c>
      <c r="AF222" s="44">
        <v>14.1172571870426</v>
      </c>
      <c r="AG222" s="44" t="e">
        <f t="shared" si="130"/>
        <v>#VALUE!</v>
      </c>
      <c r="AH222" s="47"/>
      <c r="AI222" s="48">
        <f t="shared" si="109"/>
        <v>1.0234680573663624</v>
      </c>
      <c r="AJ222" s="49"/>
      <c r="AK222" s="44"/>
      <c r="AL222" s="50">
        <v>2039</v>
      </c>
      <c r="AM222" s="50">
        <v>2357</v>
      </c>
      <c r="AN222" s="50">
        <v>8</v>
      </c>
      <c r="AO222" s="50">
        <v>24</v>
      </c>
      <c r="AP222" s="45" t="s">
        <v>266</v>
      </c>
      <c r="AQ222" s="50">
        <v>32</v>
      </c>
      <c r="AR222" s="50">
        <v>87</v>
      </c>
      <c r="AS222" s="50"/>
      <c r="AT222" s="50"/>
      <c r="AU222" s="50">
        <v>9</v>
      </c>
      <c r="AV222" s="50">
        <v>6</v>
      </c>
      <c r="AW222" s="50">
        <v>4</v>
      </c>
      <c r="AX222" s="50"/>
      <c r="AY222" s="50"/>
      <c r="AZ222" s="50"/>
      <c r="BA222" s="45" t="s">
        <v>409</v>
      </c>
      <c r="BB222" s="50"/>
      <c r="BC222" s="50"/>
      <c r="BD222" s="50"/>
      <c r="BE222" s="50"/>
      <c r="BF222" s="51"/>
      <c r="BG222" s="118" t="s">
        <v>402</v>
      </c>
      <c r="BH222" s="118" t="s">
        <v>402</v>
      </c>
      <c r="BI222" s="26">
        <v>775.28887261825696</v>
      </c>
      <c r="BJ222" s="118" t="s">
        <v>403</v>
      </c>
      <c r="BK222" s="26">
        <v>2.8837553483408498</v>
      </c>
      <c r="BL222" s="118" t="s">
        <v>404</v>
      </c>
      <c r="BM222" s="118" t="s">
        <v>403</v>
      </c>
      <c r="BN222" s="26">
        <v>90.061153018846895</v>
      </c>
      <c r="BO222" s="26">
        <v>1947.90200003578</v>
      </c>
      <c r="BP222" s="26">
        <v>0.39333273377971001</v>
      </c>
      <c r="BQ222" s="159">
        <v>23.543652515036801</v>
      </c>
      <c r="BR222" s="159">
        <v>1518.3703471849601</v>
      </c>
      <c r="BS222" s="159">
        <v>5.6200698298563099</v>
      </c>
      <c r="BT222" s="26">
        <v>7.1054646614084699E-2</v>
      </c>
      <c r="BU222" s="26">
        <v>41.250844023997402</v>
      </c>
      <c r="BV222" s="26">
        <v>6.3673628831389903</v>
      </c>
      <c r="BW222" s="118" t="s">
        <v>405</v>
      </c>
      <c r="BX222" s="26">
        <v>0.65093533487583999</v>
      </c>
      <c r="BY222" s="26">
        <v>3.1182296781517599E-2</v>
      </c>
      <c r="BZ222" s="26">
        <v>9.4748039879474402E-2</v>
      </c>
      <c r="CA222" s="26">
        <v>1.27748122255298E-2</v>
      </c>
      <c r="CB222" s="118" t="s">
        <v>406</v>
      </c>
      <c r="CC222" s="26">
        <v>7.1727405691121796E-3</v>
      </c>
      <c r="CD222" s="26">
        <v>4.1523074749482E-4</v>
      </c>
      <c r="CE222" s="118" t="s">
        <v>405</v>
      </c>
      <c r="CF222" s="26">
        <v>3.9699865232452501E-3</v>
      </c>
      <c r="CG222" s="26">
        <v>7.0974655747390496E-3</v>
      </c>
      <c r="CH222" s="26">
        <v>8.2140408469337501E-4</v>
      </c>
      <c r="CI222" s="26">
        <v>3.4135873830581699E-3</v>
      </c>
      <c r="CJ222" s="26">
        <v>9.9045774183528692E-4</v>
      </c>
      <c r="CK222" s="26">
        <v>3.39022722114912E-4</v>
      </c>
      <c r="CL222" s="26">
        <v>1.4706276508376301E-3</v>
      </c>
      <c r="CM222" s="26">
        <v>4.3226500699106098E-4</v>
      </c>
      <c r="CN222" s="26">
        <v>4.1688347142116201E-3</v>
      </c>
      <c r="CO222" s="26">
        <v>1.21033687766181E-3</v>
      </c>
      <c r="CP222" s="26">
        <v>4.7616756737403699E-3</v>
      </c>
      <c r="CQ222" s="26">
        <v>1.171491455861E-3</v>
      </c>
      <c r="CR222" s="26">
        <v>1.2050481075537399E-2</v>
      </c>
      <c r="CS222" s="28">
        <v>2.6290381630565099E-3</v>
      </c>
      <c r="CT222" s="29">
        <f t="shared" si="110"/>
        <v>0.85878233486721545</v>
      </c>
      <c r="CU222" s="30">
        <f t="shared" si="111"/>
        <v>0.18559036417627425</v>
      </c>
      <c r="CV222" s="52"/>
      <c r="CW222" s="113"/>
      <c r="CX222" s="50"/>
      <c r="CY222" s="114"/>
      <c r="CZ222" s="114"/>
      <c r="DA222" s="160" t="s">
        <v>214</v>
      </c>
      <c r="DB222" s="160" t="s">
        <v>407</v>
      </c>
      <c r="DC222" s="167" t="str">
        <f t="shared" si="104"/>
        <v/>
      </c>
      <c r="DD222" s="107" t="str">
        <f t="shared" si="105"/>
        <v/>
      </c>
      <c r="DE222" s="50"/>
      <c r="DF222" s="50"/>
      <c r="DG222" s="50"/>
      <c r="DH222" s="44">
        <v>0.1273</v>
      </c>
      <c r="DI222" s="107">
        <f t="shared" si="131"/>
        <v>637.16568065810202</v>
      </c>
      <c r="DJ222" s="44"/>
      <c r="DK222" s="53"/>
      <c r="DL222" s="44"/>
      <c r="DM222" s="53"/>
      <c r="DN222" s="55">
        <f t="shared" si="112"/>
        <v>0.63831557922769644</v>
      </c>
      <c r="DO222" s="55">
        <f t="shared" si="132"/>
        <v>0</v>
      </c>
      <c r="DP222" s="55">
        <f t="shared" si="113"/>
        <v>1.3534719497842291E-2</v>
      </c>
      <c r="DQ222" s="55">
        <f t="shared" si="114"/>
        <v>3.4699548405831594E-2</v>
      </c>
      <c r="DR222" s="55">
        <f t="shared" si="115"/>
        <v>5.4721632267449936E-2</v>
      </c>
      <c r="DS222" s="55">
        <f t="shared" si="116"/>
        <v>8.9416450939457215E-2</v>
      </c>
      <c r="DT222" s="55">
        <f t="shared" si="117"/>
        <v>1.4096419509444602E-3</v>
      </c>
      <c r="DU222" s="55">
        <f t="shared" si="118"/>
        <v>0.97394540942928043</v>
      </c>
      <c r="DV222" s="56" t="e">
        <f t="shared" si="119"/>
        <v>#VALUE!</v>
      </c>
      <c r="DW222" s="55">
        <f t="shared" si="124"/>
        <v>4.1949760321657852E-3</v>
      </c>
      <c r="DX222" s="55">
        <f t="shared" si="125"/>
        <v>0</v>
      </c>
      <c r="DY222" s="55">
        <f t="shared" si="126"/>
        <v>0</v>
      </c>
      <c r="DZ222" s="58">
        <f t="shared" si="107"/>
        <v>3.4738619627794889E-3</v>
      </c>
      <c r="EA222" s="56">
        <f t="shared" si="108"/>
        <v>4.5328712415290476E-3</v>
      </c>
      <c r="EB222" s="56">
        <f t="shared" si="120"/>
        <v>0.78363903341896202</v>
      </c>
      <c r="EC222" s="59" t="e">
        <f t="shared" si="121"/>
        <v>#VALUE!</v>
      </c>
      <c r="ED222" s="59">
        <f t="shared" si="122"/>
        <v>9.9370817320352774E-4</v>
      </c>
      <c r="EE222" s="60" t="e">
        <f t="shared" si="123"/>
        <v>#VALUE!</v>
      </c>
      <c r="EF222" s="60">
        <f t="shared" si="127"/>
        <v>0.61198618031150986</v>
      </c>
    </row>
    <row r="223" spans="1:136" ht="14" customHeight="1" x14ac:dyDescent="0.2">
      <c r="A223" s="157">
        <v>52</v>
      </c>
      <c r="B223" s="42" t="s">
        <v>397</v>
      </c>
      <c r="C223" s="42" t="s">
        <v>439</v>
      </c>
      <c r="D223" s="158">
        <v>14</v>
      </c>
      <c r="E223" s="158">
        <v>1</v>
      </c>
      <c r="F223" s="158">
        <v>43</v>
      </c>
      <c r="G223" s="158">
        <v>53</v>
      </c>
      <c r="H223" s="161">
        <v>66.13</v>
      </c>
      <c r="I223" s="158">
        <v>6</v>
      </c>
      <c r="J223" s="78"/>
      <c r="K223" s="43"/>
      <c r="L223" s="42" t="s">
        <v>441</v>
      </c>
      <c r="M223" s="43"/>
      <c r="N223" s="42" t="s">
        <v>400</v>
      </c>
      <c r="O223" s="43"/>
      <c r="P223" s="42" t="s">
        <v>401</v>
      </c>
      <c r="Q223" s="44">
        <v>38.029609999999998</v>
      </c>
      <c r="R223" s="44">
        <v>1.0500000000000001E-2</v>
      </c>
      <c r="S223" s="44">
        <v>0.68557000000000001</v>
      </c>
      <c r="T223" s="44">
        <v>3.12</v>
      </c>
      <c r="U223" s="44">
        <v>3.5834492</v>
      </c>
      <c r="V223" s="44">
        <v>7.0508300000000004</v>
      </c>
      <c r="W223" s="44">
        <f t="shared" si="133"/>
        <v>6.3443368340000008</v>
      </c>
      <c r="X223" s="44">
        <v>9.8089999999999997E-2</v>
      </c>
      <c r="Y223" s="44">
        <v>39.397390000000001</v>
      </c>
      <c r="Z223" s="44">
        <v>3.1730000000000001E-2</v>
      </c>
      <c r="AA223" s="44">
        <v>0.11197</v>
      </c>
      <c r="AB223" s="44">
        <v>9.1699999999999993E-3</v>
      </c>
      <c r="AC223" s="44">
        <v>6.94E-3</v>
      </c>
      <c r="AD223" s="46">
        <f t="shared" si="128"/>
        <v>0.25231129999999996</v>
      </c>
      <c r="AE223" s="46">
        <f t="shared" si="129"/>
        <v>0.39016203999999999</v>
      </c>
      <c r="AF223" s="44">
        <v>14.65</v>
      </c>
      <c r="AG223" s="44">
        <f t="shared" si="130"/>
        <v>85.598812539999997</v>
      </c>
      <c r="AH223" s="47"/>
      <c r="AI223" s="48">
        <f t="shared" si="109"/>
        <v>1.0359661852961417</v>
      </c>
      <c r="AJ223" s="49"/>
      <c r="AK223" s="44"/>
      <c r="AL223" s="50">
        <v>1982.8</v>
      </c>
      <c r="AM223" s="50">
        <v>2669.6</v>
      </c>
      <c r="AN223" s="45" t="s">
        <v>403</v>
      </c>
      <c r="AO223" s="45" t="s">
        <v>403</v>
      </c>
      <c r="AP223" s="45" t="s">
        <v>403</v>
      </c>
      <c r="AQ223" s="45" t="s">
        <v>403</v>
      </c>
      <c r="AR223" s="45" t="s">
        <v>403</v>
      </c>
      <c r="AS223" s="50"/>
      <c r="AT223" s="50"/>
      <c r="AU223" s="45" t="s">
        <v>403</v>
      </c>
      <c r="AV223" s="45" t="s">
        <v>403</v>
      </c>
      <c r="AW223" s="45" t="s">
        <v>403</v>
      </c>
      <c r="AX223" s="50"/>
      <c r="AY223" s="50"/>
      <c r="AZ223" s="50"/>
      <c r="BA223" s="50">
        <v>14.4</v>
      </c>
      <c r="BB223" s="50"/>
      <c r="BC223" s="50"/>
      <c r="BD223" s="50"/>
      <c r="BE223" s="50"/>
      <c r="BF223" s="51"/>
      <c r="BG223" s="118" t="s">
        <v>403</v>
      </c>
      <c r="BH223" s="118" t="s">
        <v>403</v>
      </c>
      <c r="BI223" s="118" t="s">
        <v>403</v>
      </c>
      <c r="BJ223" s="118" t="s">
        <v>412</v>
      </c>
      <c r="BK223" s="26">
        <v>0.118250961037921</v>
      </c>
      <c r="BL223" s="26">
        <v>7.2950731683551595E-4</v>
      </c>
      <c r="BM223" s="26">
        <v>40.235803500000003</v>
      </c>
      <c r="BN223" s="26">
        <v>91.010609233333298</v>
      </c>
      <c r="BO223" s="26">
        <v>1899.6409755</v>
      </c>
      <c r="BP223" s="118" t="s">
        <v>403</v>
      </c>
      <c r="BQ223" s="118" t="s">
        <v>403</v>
      </c>
      <c r="BR223" s="118" t="s">
        <v>403</v>
      </c>
      <c r="BS223" s="159">
        <v>6.8597183166666698</v>
      </c>
      <c r="BT223" s="26">
        <v>2.8889155127537699E-2</v>
      </c>
      <c r="BU223" s="118" t="s">
        <v>403</v>
      </c>
      <c r="BV223" s="26">
        <v>6.0470462500000002</v>
      </c>
      <c r="BW223" s="26">
        <v>2.1268355808272899E-2</v>
      </c>
      <c r="BX223" s="26">
        <v>0.78645015726317702</v>
      </c>
      <c r="BY223" s="26">
        <v>3.7609948524673302E-2</v>
      </c>
      <c r="BZ223" s="26">
        <v>1.36582540063268E-2</v>
      </c>
      <c r="CA223" s="26">
        <v>9.1242234731494492E-3</v>
      </c>
      <c r="CB223" s="26">
        <v>1.7952376642601099E-3</v>
      </c>
      <c r="CC223" s="26">
        <v>3.1118458381699702E-4</v>
      </c>
      <c r="CD223" s="118" t="s">
        <v>412</v>
      </c>
      <c r="CE223" s="26">
        <v>1.1266E-3</v>
      </c>
      <c r="CF223" s="26">
        <v>2.8609416932954298E-3</v>
      </c>
      <c r="CG223" s="26">
        <v>3.4489670054325301E-3</v>
      </c>
      <c r="CH223" s="26">
        <v>4.7624099854509498E-4</v>
      </c>
      <c r="CI223" s="26">
        <v>1.5563E-3</v>
      </c>
      <c r="CJ223" s="26">
        <v>1.47764863772875E-3</v>
      </c>
      <c r="CK223" s="26">
        <v>4.8151755317532699E-4</v>
      </c>
      <c r="CL223" s="26">
        <v>1.5519396798784101E-3</v>
      </c>
      <c r="CM223" s="26">
        <v>4.4059952780347401E-4</v>
      </c>
      <c r="CN223" s="26">
        <v>5.1448320491798202E-3</v>
      </c>
      <c r="CO223" s="26">
        <v>1.4053501436851099E-3</v>
      </c>
      <c r="CP223" s="26">
        <v>4.7394010972603299E-3</v>
      </c>
      <c r="CQ223" s="26">
        <v>1.23566043890413E-3</v>
      </c>
      <c r="CR223" s="26">
        <v>1.1435968971188501E-2</v>
      </c>
      <c r="CS223" s="28">
        <v>2.7923182547926798E-3</v>
      </c>
      <c r="CT223" s="29">
        <f t="shared" si="110"/>
        <v>0.97210404642181625</v>
      </c>
      <c r="CU223" s="30">
        <f t="shared" si="111"/>
        <v>0.12592367017859388</v>
      </c>
      <c r="CV223" s="52"/>
      <c r="CW223" s="113"/>
      <c r="CX223" s="50"/>
      <c r="CY223" s="114"/>
      <c r="CZ223" s="114"/>
      <c r="DA223" s="115">
        <v>2.1750343064283902E-3</v>
      </c>
      <c r="DB223" s="115">
        <v>0.18650269</v>
      </c>
      <c r="DC223" s="167">
        <f t="shared" si="104"/>
        <v>5.0864369999999999E-2</v>
      </c>
      <c r="DD223" s="107">
        <f t="shared" si="105"/>
        <v>508.64369999999997</v>
      </c>
      <c r="DE223" s="50"/>
      <c r="DF223" s="50"/>
      <c r="DG223" s="50"/>
      <c r="DH223" s="44">
        <v>0.20669999999999999</v>
      </c>
      <c r="DI223" s="107">
        <f t="shared" si="131"/>
        <v>1034.5808813199505</v>
      </c>
      <c r="DJ223" s="44"/>
      <c r="DK223" s="53"/>
      <c r="DL223" s="44"/>
      <c r="DM223" s="53"/>
      <c r="DN223" s="55">
        <f t="shared" si="112"/>
        <v>0.63298285619174433</v>
      </c>
      <c r="DO223" s="55">
        <f t="shared" si="132"/>
        <v>1.3144717075613423E-4</v>
      </c>
      <c r="DP223" s="55">
        <f t="shared" si="113"/>
        <v>1.3447822675559044E-2</v>
      </c>
      <c r="DQ223" s="55">
        <f t="shared" si="114"/>
        <v>4.3423799582463472E-2</v>
      </c>
      <c r="DR223" s="55">
        <f t="shared" si="115"/>
        <v>4.4880070135888281E-2</v>
      </c>
      <c r="DS223" s="55">
        <f t="shared" si="116"/>
        <v>8.8299747167710524E-2</v>
      </c>
      <c r="DT223" s="55">
        <f t="shared" si="117"/>
        <v>1.3827177896814208E-3</v>
      </c>
      <c r="DU223" s="55">
        <f t="shared" si="118"/>
        <v>0.97760272952853611</v>
      </c>
      <c r="DV223" s="56">
        <f t="shared" si="119"/>
        <v>5.6579885877318121E-4</v>
      </c>
      <c r="DW223" s="55">
        <f t="shared" si="124"/>
        <v>3.6131651255507922E-3</v>
      </c>
      <c r="DX223" s="55">
        <f t="shared" si="125"/>
        <v>1.9469214437367301E-4</v>
      </c>
      <c r="DY223" s="55">
        <f t="shared" si="126"/>
        <v>9.7784697540235788E-5</v>
      </c>
      <c r="DZ223" s="58">
        <f t="shared" si="107"/>
        <v>3.378113535948587E-3</v>
      </c>
      <c r="EA223" s="56">
        <f t="shared" si="108"/>
        <v>5.1340488190012492E-3</v>
      </c>
      <c r="EB223" s="56">
        <f t="shared" si="120"/>
        <v>0.81321121287815712</v>
      </c>
      <c r="EC223" s="59">
        <f t="shared" si="121"/>
        <v>4.2348155857130964E-3</v>
      </c>
      <c r="ED223" s="59">
        <f t="shared" si="122"/>
        <v>1.6135073008732852E-3</v>
      </c>
      <c r="EE223" s="60">
        <f t="shared" si="123"/>
        <v>1.5967518545091346</v>
      </c>
      <c r="EF223" s="60">
        <f t="shared" si="127"/>
        <v>0.50826952030390449</v>
      </c>
    </row>
    <row r="224" spans="1:136" ht="14" customHeight="1" x14ac:dyDescent="0.2">
      <c r="A224" s="157">
        <v>53</v>
      </c>
      <c r="B224" s="42" t="s">
        <v>397</v>
      </c>
      <c r="C224" s="42" t="s">
        <v>439</v>
      </c>
      <c r="D224" s="158">
        <v>16</v>
      </c>
      <c r="E224" s="158">
        <v>1</v>
      </c>
      <c r="F224" s="158">
        <v>82</v>
      </c>
      <c r="G224" s="158">
        <v>89</v>
      </c>
      <c r="H224" s="158">
        <v>75.819999999999993</v>
      </c>
      <c r="I224" s="158">
        <v>15</v>
      </c>
      <c r="J224" s="78"/>
      <c r="K224" s="43"/>
      <c r="L224" s="42" t="s">
        <v>441</v>
      </c>
      <c r="M224" s="43"/>
      <c r="N224" s="42" t="s">
        <v>400</v>
      </c>
      <c r="O224" s="43"/>
      <c r="P224" s="42" t="s">
        <v>401</v>
      </c>
      <c r="Q224" s="44">
        <v>38.35</v>
      </c>
      <c r="R224" s="45" t="s">
        <v>204</v>
      </c>
      <c r="S224" s="44">
        <v>0.64</v>
      </c>
      <c r="T224" s="44">
        <v>2.4686835402720502</v>
      </c>
      <c r="U224" s="44">
        <v>4.4364532343540599</v>
      </c>
      <c r="V224" s="44">
        <v>7.18</v>
      </c>
      <c r="W224" s="44">
        <f t="shared" si="133"/>
        <v>6.4605639999999998</v>
      </c>
      <c r="X224" s="44">
        <v>0.09</v>
      </c>
      <c r="Y224" s="44">
        <v>39.770000000000003</v>
      </c>
      <c r="Z224" s="45" t="s">
        <v>211</v>
      </c>
      <c r="AA224" s="105">
        <v>0.18</v>
      </c>
      <c r="AB224" s="45" t="s">
        <v>204</v>
      </c>
      <c r="AC224" s="45" t="s">
        <v>204</v>
      </c>
      <c r="AD224" s="46">
        <f t="shared" si="128"/>
        <v>0.27435099999999996</v>
      </c>
      <c r="AE224" s="46">
        <f t="shared" si="129"/>
        <v>0.29361535</v>
      </c>
      <c r="AF224" s="44">
        <v>14.165794476365299</v>
      </c>
      <c r="AG224" s="44" t="e">
        <f t="shared" si="130"/>
        <v>#VALUE!</v>
      </c>
      <c r="AH224" s="47"/>
      <c r="AI224" s="48">
        <f t="shared" si="109"/>
        <v>1.0370273794002609</v>
      </c>
      <c r="AJ224" s="49"/>
      <c r="AK224" s="44"/>
      <c r="AL224" s="50">
        <v>2156</v>
      </c>
      <c r="AM224" s="50">
        <v>2009</v>
      </c>
      <c r="AN224" s="50">
        <v>9</v>
      </c>
      <c r="AO224" s="50">
        <v>27</v>
      </c>
      <c r="AP224" s="45" t="s">
        <v>266</v>
      </c>
      <c r="AQ224" s="50">
        <v>33</v>
      </c>
      <c r="AR224" s="50">
        <v>96</v>
      </c>
      <c r="AS224" s="50"/>
      <c r="AT224" s="50"/>
      <c r="AU224" s="50">
        <v>3</v>
      </c>
      <c r="AV224" s="50">
        <v>3</v>
      </c>
      <c r="AW224" s="50">
        <v>4</v>
      </c>
      <c r="AX224" s="50"/>
      <c r="AY224" s="50"/>
      <c r="AZ224" s="50"/>
      <c r="BA224" s="50">
        <v>19</v>
      </c>
      <c r="BB224" s="50"/>
      <c r="BC224" s="50"/>
      <c r="BD224" s="50"/>
      <c r="BE224" s="50"/>
      <c r="BF224" s="51"/>
      <c r="BG224" s="118" t="s">
        <v>402</v>
      </c>
      <c r="BH224" s="118" t="s">
        <v>402</v>
      </c>
      <c r="BI224" s="26">
        <v>673.30306174477505</v>
      </c>
      <c r="BJ224" s="118" t="s">
        <v>403</v>
      </c>
      <c r="BK224" s="26">
        <v>1.5382594088768899</v>
      </c>
      <c r="BL224" s="118" t="s">
        <v>404</v>
      </c>
      <c r="BM224" s="118" t="s">
        <v>403</v>
      </c>
      <c r="BN224" s="26">
        <v>90.1298963398892</v>
      </c>
      <c r="BO224" s="26">
        <v>1963.51881029319</v>
      </c>
      <c r="BP224" s="26">
        <v>0.36999599196869198</v>
      </c>
      <c r="BQ224" s="159">
        <v>20.478021286150099</v>
      </c>
      <c r="BR224" s="159">
        <v>1435.0307598347099</v>
      </c>
      <c r="BS224" s="159">
        <v>4.8562923261346</v>
      </c>
      <c r="BT224" s="118" t="s">
        <v>422</v>
      </c>
      <c r="BU224" s="26">
        <v>39.893792316836702</v>
      </c>
      <c r="BV224" s="26">
        <v>5.7175728156126304</v>
      </c>
      <c r="BW224" s="118" t="s">
        <v>405</v>
      </c>
      <c r="BX224" s="118" t="s">
        <v>417</v>
      </c>
      <c r="BY224" s="26">
        <v>3.12554268488991E-2</v>
      </c>
      <c r="BZ224" s="26">
        <v>0.12738671316295899</v>
      </c>
      <c r="CA224" s="26">
        <v>7.3986086635975702E-3</v>
      </c>
      <c r="CB224" s="118" t="s">
        <v>406</v>
      </c>
      <c r="CC224" s="26">
        <v>9.9955144380625104E-3</v>
      </c>
      <c r="CD224" s="26">
        <v>5.1940995608420798E-4</v>
      </c>
      <c r="CE224" s="118" t="s">
        <v>405</v>
      </c>
      <c r="CF224" s="26">
        <v>1.04762623615197E-3</v>
      </c>
      <c r="CG224" s="26">
        <v>2.3292783589746002E-3</v>
      </c>
      <c r="CH224" s="26">
        <v>2.9134495153897399E-4</v>
      </c>
      <c r="CI224" s="26">
        <v>1.1117380913996701E-3</v>
      </c>
      <c r="CJ224" s="26">
        <v>4.71436816847404E-4</v>
      </c>
      <c r="CK224" s="26">
        <v>6.4088940006366195E-4</v>
      </c>
      <c r="CL224" s="26">
        <v>1.24826875531581E-3</v>
      </c>
      <c r="CM224" s="26">
        <v>3.2160222566473802E-4</v>
      </c>
      <c r="CN224" s="26">
        <v>3.50917928692417E-3</v>
      </c>
      <c r="CO224" s="26">
        <v>1.14731582944123E-3</v>
      </c>
      <c r="CP224" s="26">
        <v>5.5719594886265303E-3</v>
      </c>
      <c r="CQ224" s="26">
        <v>1.3024384853312699E-3</v>
      </c>
      <c r="CR224" s="26">
        <v>1.19766596305395E-2</v>
      </c>
      <c r="CS224" s="28">
        <v>2.87671953821504E-3</v>
      </c>
      <c r="CT224" s="29">
        <f t="shared" si="110"/>
        <v>2.5541178115766412</v>
      </c>
      <c r="CU224" s="30">
        <f t="shared" si="111"/>
        <v>4.4758149743871128E-2</v>
      </c>
      <c r="CV224" s="52"/>
      <c r="CW224" s="113"/>
      <c r="CX224" s="50"/>
      <c r="CY224" s="114"/>
      <c r="CZ224" s="114"/>
      <c r="DA224" s="160" t="s">
        <v>214</v>
      </c>
      <c r="DB224" s="160" t="s">
        <v>407</v>
      </c>
      <c r="DC224" s="167" t="str">
        <f t="shared" si="104"/>
        <v/>
      </c>
      <c r="DD224" s="107" t="str">
        <f t="shared" si="105"/>
        <v/>
      </c>
      <c r="DE224" s="50"/>
      <c r="DF224" s="50"/>
      <c r="DG224" s="50"/>
      <c r="DH224" s="44">
        <v>0.1129</v>
      </c>
      <c r="DI224" s="107">
        <f t="shared" si="131"/>
        <v>565.09037978240167</v>
      </c>
      <c r="DJ224" s="44"/>
      <c r="DK224" s="53"/>
      <c r="DL224" s="44"/>
      <c r="DM224" s="53"/>
      <c r="DN224" s="55">
        <f t="shared" si="112"/>
        <v>0.63831557922769644</v>
      </c>
      <c r="DO224" s="55">
        <f t="shared" si="132"/>
        <v>0</v>
      </c>
      <c r="DP224" s="55">
        <f t="shared" si="113"/>
        <v>1.2553942722636329E-2</v>
      </c>
      <c r="DQ224" s="55">
        <f t="shared" si="114"/>
        <v>3.4358852335032018E-2</v>
      </c>
      <c r="DR224" s="55">
        <f t="shared" si="115"/>
        <v>5.5563319360687084E-2</v>
      </c>
      <c r="DS224" s="55">
        <f t="shared" si="116"/>
        <v>8.9917383437717477E-2</v>
      </c>
      <c r="DT224" s="55">
        <f t="shared" si="117"/>
        <v>1.268677755850014E-3</v>
      </c>
      <c r="DU224" s="55">
        <f t="shared" si="118"/>
        <v>0.98684863523573219</v>
      </c>
      <c r="DV224" s="56" t="e">
        <f t="shared" si="119"/>
        <v>#VALUE!</v>
      </c>
      <c r="DW224" s="55">
        <f t="shared" si="124"/>
        <v>5.8084283522295485E-3</v>
      </c>
      <c r="DX224" s="55">
        <f t="shared" si="125"/>
        <v>0</v>
      </c>
      <c r="DY224" s="55">
        <f t="shared" si="126"/>
        <v>0</v>
      </c>
      <c r="DZ224" s="58">
        <f t="shared" si="107"/>
        <v>3.6731958762886594E-3</v>
      </c>
      <c r="EA224" s="56">
        <f t="shared" si="108"/>
        <v>3.8636140535561548E-3</v>
      </c>
      <c r="EB224" s="56">
        <f t="shared" si="120"/>
        <v>0.78633330426673875</v>
      </c>
      <c r="EC224" s="59" t="e">
        <f t="shared" si="121"/>
        <v>#VALUE!</v>
      </c>
      <c r="ED224" s="59">
        <f t="shared" si="122"/>
        <v>8.8130127851279098E-4</v>
      </c>
      <c r="EE224" s="60" t="e">
        <f t="shared" si="123"/>
        <v>#VALUE!</v>
      </c>
      <c r="EF224" s="60">
        <f t="shared" si="127"/>
        <v>0.61793745810201195</v>
      </c>
    </row>
    <row r="225" spans="1:136" ht="14" customHeight="1" x14ac:dyDescent="0.2">
      <c r="A225" s="157">
        <v>54</v>
      </c>
      <c r="B225" s="42" t="s">
        <v>397</v>
      </c>
      <c r="C225" s="42" t="s">
        <v>439</v>
      </c>
      <c r="D225" s="158">
        <v>19</v>
      </c>
      <c r="E225" s="158">
        <v>2</v>
      </c>
      <c r="F225" s="158">
        <v>40</v>
      </c>
      <c r="G225" s="158">
        <v>48</v>
      </c>
      <c r="H225" s="158">
        <v>91.2</v>
      </c>
      <c r="I225" s="158">
        <v>6</v>
      </c>
      <c r="J225" s="78"/>
      <c r="K225" s="43"/>
      <c r="L225" s="42" t="s">
        <v>441</v>
      </c>
      <c r="M225" s="43"/>
      <c r="N225" s="42" t="s">
        <v>400</v>
      </c>
      <c r="O225" s="43"/>
      <c r="P225" s="42" t="s">
        <v>401</v>
      </c>
      <c r="Q225" s="44">
        <v>37.630000000000003</v>
      </c>
      <c r="R225" s="45" t="s">
        <v>204</v>
      </c>
      <c r="S225" s="44">
        <v>0.52</v>
      </c>
      <c r="T225" s="44">
        <v>2.3418087413241802</v>
      </c>
      <c r="U225" s="44">
        <v>4.6074542734167903</v>
      </c>
      <c r="V225" s="44">
        <v>7.21</v>
      </c>
      <c r="W225" s="44">
        <f t="shared" si="133"/>
        <v>6.4875579999999999</v>
      </c>
      <c r="X225" s="44">
        <v>0.09</v>
      </c>
      <c r="Y225" s="44">
        <v>39.75</v>
      </c>
      <c r="Z225" s="45" t="s">
        <v>211</v>
      </c>
      <c r="AA225" s="105">
        <v>0.16</v>
      </c>
      <c r="AB225" s="45" t="s">
        <v>204</v>
      </c>
      <c r="AC225" s="45" t="s">
        <v>204</v>
      </c>
      <c r="AD225" s="46">
        <f t="shared" si="128"/>
        <v>0.26862474999999997</v>
      </c>
      <c r="AE225" s="46">
        <f t="shared" si="129"/>
        <v>0.28747705000000001</v>
      </c>
      <c r="AF225" s="44">
        <v>14.6858982000239</v>
      </c>
      <c r="AG225" s="44" t="e">
        <f t="shared" si="130"/>
        <v>#VALUE!</v>
      </c>
      <c r="AH225" s="47"/>
      <c r="AI225" s="48">
        <f t="shared" si="109"/>
        <v>1.056338028169014</v>
      </c>
      <c r="AJ225" s="49"/>
      <c r="AK225" s="44"/>
      <c r="AL225" s="50">
        <v>2111</v>
      </c>
      <c r="AM225" s="50">
        <v>1967</v>
      </c>
      <c r="AN225" s="50">
        <v>14</v>
      </c>
      <c r="AO225" s="50">
        <v>25</v>
      </c>
      <c r="AP225" s="45" t="s">
        <v>266</v>
      </c>
      <c r="AQ225" s="50">
        <v>31</v>
      </c>
      <c r="AR225" s="50">
        <v>98</v>
      </c>
      <c r="AS225" s="50"/>
      <c r="AT225" s="50"/>
      <c r="AU225" s="50">
        <v>4</v>
      </c>
      <c r="AV225" s="50">
        <v>4</v>
      </c>
      <c r="AW225" s="50">
        <v>3</v>
      </c>
      <c r="AX225" s="50"/>
      <c r="AY225" s="50"/>
      <c r="AZ225" s="50"/>
      <c r="BA225" s="50">
        <v>9</v>
      </c>
      <c r="BB225" s="50"/>
      <c r="BC225" s="50"/>
      <c r="BD225" s="50"/>
      <c r="BE225" s="50"/>
      <c r="BF225" s="51"/>
      <c r="BG225" s="118" t="s">
        <v>402</v>
      </c>
      <c r="BH225" s="118" t="s">
        <v>402</v>
      </c>
      <c r="BI225" s="26">
        <v>654.894272736993</v>
      </c>
      <c r="BJ225" s="118" t="s">
        <v>403</v>
      </c>
      <c r="BK225" s="118" t="s">
        <v>417</v>
      </c>
      <c r="BL225" s="118" t="s">
        <v>404</v>
      </c>
      <c r="BM225" s="118" t="s">
        <v>403</v>
      </c>
      <c r="BN225" s="26">
        <v>96.040401247607903</v>
      </c>
      <c r="BO225" s="26">
        <v>2054.4490774353899</v>
      </c>
      <c r="BP225" s="26">
        <v>0.43996105646160799</v>
      </c>
      <c r="BQ225" s="159">
        <v>19.9791499313008</v>
      </c>
      <c r="BR225" s="159">
        <v>1414.0489540557301</v>
      </c>
      <c r="BS225" s="159">
        <v>5.3734351423469802</v>
      </c>
      <c r="BT225" s="26">
        <v>9.6148802855812995E-2</v>
      </c>
      <c r="BU225" s="26">
        <v>42.417192293794599</v>
      </c>
      <c r="BV225" s="26">
        <v>6.9529750457857</v>
      </c>
      <c r="BW225" s="118" t="s">
        <v>405</v>
      </c>
      <c r="BX225" s="26">
        <v>0.52224495828495499</v>
      </c>
      <c r="BY225" s="26">
        <v>1.9489160202273599E-2</v>
      </c>
      <c r="BZ225" s="118" t="s">
        <v>214</v>
      </c>
      <c r="CA225" s="26">
        <v>1.4483419480120101E-2</v>
      </c>
      <c r="CB225" s="118" t="s">
        <v>406</v>
      </c>
      <c r="CC225" s="26">
        <v>7.4747915467343199E-3</v>
      </c>
      <c r="CD225" s="26">
        <v>3.59133416136257E-4</v>
      </c>
      <c r="CE225" s="118" t="s">
        <v>405</v>
      </c>
      <c r="CF225" s="26">
        <v>9.34490195552985E-4</v>
      </c>
      <c r="CG225" s="26">
        <v>1.61090938207571E-3</v>
      </c>
      <c r="CH225" s="26">
        <v>1.8827915574309999E-4</v>
      </c>
      <c r="CI225" s="26">
        <v>7.6265804462492402E-4</v>
      </c>
      <c r="CJ225" s="26">
        <v>2.5481827979463399E-4</v>
      </c>
      <c r="CK225" s="26">
        <v>1.1102825641220901E-4</v>
      </c>
      <c r="CL225" s="26">
        <v>2.7564372723236098E-4</v>
      </c>
      <c r="CM225" s="26">
        <v>7.7924143167902997E-5</v>
      </c>
      <c r="CN225" s="26">
        <v>1.35469599611891E-3</v>
      </c>
      <c r="CO225" s="26">
        <v>7.6935660518532905E-4</v>
      </c>
      <c r="CP225" s="26">
        <v>3.8536309351932898E-3</v>
      </c>
      <c r="CQ225" s="26">
        <v>1.20509204668966E-3</v>
      </c>
      <c r="CR225" s="26">
        <v>1.29471917066886E-2</v>
      </c>
      <c r="CS225" s="28">
        <v>3.1959681145703901E-3</v>
      </c>
      <c r="CT225" s="29">
        <f t="shared" si="110"/>
        <v>1.2807601548364467</v>
      </c>
      <c r="CU225" s="30">
        <f t="shared" si="111"/>
        <v>3.5936484783548071E-2</v>
      </c>
      <c r="CV225" s="52"/>
      <c r="CW225" s="113"/>
      <c r="CX225" s="50"/>
      <c r="CY225" s="114"/>
      <c r="CZ225" s="114"/>
      <c r="DA225" s="160" t="s">
        <v>214</v>
      </c>
      <c r="DB225" s="160" t="s">
        <v>407</v>
      </c>
      <c r="DC225" s="167" t="str">
        <f t="shared" si="104"/>
        <v/>
      </c>
      <c r="DD225" s="107" t="str">
        <f t="shared" si="105"/>
        <v/>
      </c>
      <c r="DE225" s="50"/>
      <c r="DF225" s="50"/>
      <c r="DG225" s="50"/>
      <c r="DH225" s="44">
        <v>0.1396</v>
      </c>
      <c r="DI225" s="107">
        <f t="shared" si="131"/>
        <v>698.73000015609625</v>
      </c>
      <c r="DJ225" s="44"/>
      <c r="DK225" s="53"/>
      <c r="DL225" s="44"/>
      <c r="DM225" s="53"/>
      <c r="DN225" s="55">
        <f t="shared" si="112"/>
        <v>0.62633155792276973</v>
      </c>
      <c r="DO225" s="55">
        <f t="shared" si="132"/>
        <v>0</v>
      </c>
      <c r="DP225" s="55">
        <f t="shared" si="113"/>
        <v>1.0200078462142017E-2</v>
      </c>
      <c r="DQ225" s="55">
        <f t="shared" si="114"/>
        <v>3.2593023539654563E-2</v>
      </c>
      <c r="DR225" s="55">
        <f t="shared" si="115"/>
        <v>5.7704981819986102E-2</v>
      </c>
      <c r="DS225" s="55">
        <f t="shared" si="116"/>
        <v>9.029308281141267E-2</v>
      </c>
      <c r="DT225" s="55">
        <f t="shared" si="117"/>
        <v>1.268677755850014E-3</v>
      </c>
      <c r="DU225" s="55">
        <f t="shared" si="118"/>
        <v>0.98635235732009929</v>
      </c>
      <c r="DV225" s="56" t="e">
        <f t="shared" si="119"/>
        <v>#VALUE!</v>
      </c>
      <c r="DW225" s="55">
        <f t="shared" si="124"/>
        <v>5.1630474242040439E-3</v>
      </c>
      <c r="DX225" s="55">
        <f t="shared" si="125"/>
        <v>0</v>
      </c>
      <c r="DY225" s="55">
        <f t="shared" si="126"/>
        <v>0</v>
      </c>
      <c r="DZ225" s="58">
        <f t="shared" si="107"/>
        <v>3.59652898647744E-3</v>
      </c>
      <c r="EA225" s="56">
        <f t="shared" si="108"/>
        <v>3.7828416343180472E-3</v>
      </c>
      <c r="EB225" s="56">
        <f t="shared" si="120"/>
        <v>0.81520389675403271</v>
      </c>
      <c r="EC225" s="59" t="e">
        <f t="shared" si="121"/>
        <v>#VALUE!</v>
      </c>
      <c r="ED225" s="59">
        <f t="shared" si="122"/>
        <v>1.0897223957518655E-3</v>
      </c>
      <c r="EE225" s="60" t="e">
        <f t="shared" si="123"/>
        <v>#VALUE!</v>
      </c>
      <c r="EF225" s="60">
        <f t="shared" si="127"/>
        <v>0.63908529893158583</v>
      </c>
    </row>
    <row r="226" spans="1:136" ht="14" customHeight="1" x14ac:dyDescent="0.2">
      <c r="A226" s="157">
        <v>55</v>
      </c>
      <c r="B226" s="42" t="s">
        <v>397</v>
      </c>
      <c r="C226" s="42" t="s">
        <v>439</v>
      </c>
      <c r="D226" s="158">
        <v>21</v>
      </c>
      <c r="E226" s="158">
        <v>1</v>
      </c>
      <c r="F226" s="158">
        <v>27</v>
      </c>
      <c r="G226" s="158">
        <v>37</v>
      </c>
      <c r="H226" s="158">
        <v>99.17</v>
      </c>
      <c r="I226" s="158">
        <v>3</v>
      </c>
      <c r="J226" s="78"/>
      <c r="K226" s="43"/>
      <c r="L226" s="42" t="s">
        <v>441</v>
      </c>
      <c r="M226" s="43"/>
      <c r="N226" s="42" t="s">
        <v>400</v>
      </c>
      <c r="O226" s="43"/>
      <c r="P226" s="42" t="s">
        <v>401</v>
      </c>
      <c r="Q226" s="44">
        <v>37.51</v>
      </c>
      <c r="R226" s="45" t="s">
        <v>204</v>
      </c>
      <c r="S226" s="44">
        <v>0.61</v>
      </c>
      <c r="T226" s="44">
        <v>2.4885098892028599</v>
      </c>
      <c r="U226" s="44">
        <v>4.5044194197332903</v>
      </c>
      <c r="V226" s="44">
        <v>7.27</v>
      </c>
      <c r="W226" s="44">
        <f t="shared" si="133"/>
        <v>6.5415460000000003</v>
      </c>
      <c r="X226" s="44">
        <v>0.09</v>
      </c>
      <c r="Y226" s="44">
        <v>39.81</v>
      </c>
      <c r="Z226" s="45" t="s">
        <v>211</v>
      </c>
      <c r="AA226" s="105">
        <v>0.17</v>
      </c>
      <c r="AB226" s="45" t="s">
        <v>204</v>
      </c>
      <c r="AC226" s="45" t="s">
        <v>204</v>
      </c>
      <c r="AD226" s="46">
        <f t="shared" si="128"/>
        <v>0.26862474999999997</v>
      </c>
      <c r="AE226" s="46">
        <f t="shared" si="129"/>
        <v>0.35061385</v>
      </c>
      <c r="AF226" s="44">
        <v>14.596231102140599</v>
      </c>
      <c r="AG226" s="44" t="e">
        <f t="shared" si="130"/>
        <v>#VALUE!</v>
      </c>
      <c r="AH226" s="47"/>
      <c r="AI226" s="48">
        <f t="shared" si="109"/>
        <v>1.0613169821380966</v>
      </c>
      <c r="AJ226" s="49"/>
      <c r="AK226" s="44"/>
      <c r="AL226" s="50">
        <v>2111</v>
      </c>
      <c r="AM226" s="50">
        <v>2399</v>
      </c>
      <c r="AN226" s="50">
        <v>15</v>
      </c>
      <c r="AO226" s="50">
        <v>20</v>
      </c>
      <c r="AP226" s="45" t="s">
        <v>266</v>
      </c>
      <c r="AQ226" s="50">
        <v>38</v>
      </c>
      <c r="AR226" s="50">
        <v>94</v>
      </c>
      <c r="AS226" s="50"/>
      <c r="AT226" s="50"/>
      <c r="AU226" s="50">
        <v>6</v>
      </c>
      <c r="AV226" s="50">
        <v>5</v>
      </c>
      <c r="AW226" s="50">
        <v>5</v>
      </c>
      <c r="AX226" s="50"/>
      <c r="AY226" s="50"/>
      <c r="AZ226" s="50"/>
      <c r="BA226" s="45" t="s">
        <v>409</v>
      </c>
      <c r="BB226" s="50"/>
      <c r="BC226" s="50"/>
      <c r="BD226" s="50"/>
      <c r="BE226" s="50"/>
      <c r="BF226" s="51"/>
      <c r="BG226" s="118" t="s">
        <v>402</v>
      </c>
      <c r="BH226" s="118" t="s">
        <v>402</v>
      </c>
      <c r="BI226" s="26">
        <v>683.24250427252798</v>
      </c>
      <c r="BJ226" s="118" t="s">
        <v>403</v>
      </c>
      <c r="BK226" s="26">
        <v>3.13631471162065</v>
      </c>
      <c r="BL226" s="118" t="s">
        <v>404</v>
      </c>
      <c r="BM226" s="118" t="s">
        <v>403</v>
      </c>
      <c r="BN226" s="26">
        <v>99.615423345637495</v>
      </c>
      <c r="BO226" s="26">
        <v>2115.00665978093</v>
      </c>
      <c r="BP226" s="26">
        <v>0.40236036037672701</v>
      </c>
      <c r="BQ226" s="159">
        <v>20.682927794377999</v>
      </c>
      <c r="BR226" s="159">
        <v>1442.9522160108299</v>
      </c>
      <c r="BS226" s="159">
        <v>5.91722431618832</v>
      </c>
      <c r="BT226" s="26">
        <v>0.16927793281018899</v>
      </c>
      <c r="BU226" s="26">
        <v>45.325395035454903</v>
      </c>
      <c r="BV226" s="26">
        <v>6.7714741303532202</v>
      </c>
      <c r="BW226" s="118" t="s">
        <v>405</v>
      </c>
      <c r="BX226" s="26">
        <v>0.64871165218538096</v>
      </c>
      <c r="BY226" s="26">
        <v>2.5224083899222802E-2</v>
      </c>
      <c r="BZ226" s="26">
        <v>0.1002149480444</v>
      </c>
      <c r="CA226" s="26">
        <v>1.4798101719096599E-2</v>
      </c>
      <c r="CB226" s="118" t="s">
        <v>406</v>
      </c>
      <c r="CC226" s="118" t="s">
        <v>139</v>
      </c>
      <c r="CD226" s="26">
        <v>8.7409615355133505E-4</v>
      </c>
      <c r="CE226" s="26">
        <v>5.1076118154809703E-2</v>
      </c>
      <c r="CF226" s="26">
        <v>1.9075800011941701E-3</v>
      </c>
      <c r="CG226" s="26">
        <v>4.06931629911143E-3</v>
      </c>
      <c r="CH226" s="26">
        <v>4.5706040295530797E-4</v>
      </c>
      <c r="CI226" s="26">
        <v>1.58925831400688E-3</v>
      </c>
      <c r="CJ226" s="26">
        <v>4.9152306513308404E-4</v>
      </c>
      <c r="CK226" s="26">
        <v>4.3407838737889498E-4</v>
      </c>
      <c r="CL226" s="26">
        <v>6.1347153102125299E-4</v>
      </c>
      <c r="CM226" s="26">
        <v>1.55035094451721E-4</v>
      </c>
      <c r="CN226" s="26">
        <v>1.8940981385250401E-3</v>
      </c>
      <c r="CO226" s="26">
        <v>1.1796462032921699E-3</v>
      </c>
      <c r="CP226" s="26">
        <v>5.5531910785021499E-3</v>
      </c>
      <c r="CQ226" s="26">
        <v>1.4697986733809101E-3</v>
      </c>
      <c r="CR226" s="26">
        <v>1.5348711162157001E-2</v>
      </c>
      <c r="CS226" s="28">
        <v>3.5860659753589501E-3</v>
      </c>
      <c r="CT226" s="29">
        <f t="shared" si="110"/>
        <v>2.4166994322758035</v>
      </c>
      <c r="CU226" s="30">
        <f t="shared" si="111"/>
        <v>6.5377418385943423E-2</v>
      </c>
      <c r="CV226" s="52"/>
      <c r="CW226" s="113"/>
      <c r="CX226" s="50"/>
      <c r="CY226" s="114"/>
      <c r="CZ226" s="114"/>
      <c r="DA226" s="160" t="s">
        <v>214</v>
      </c>
      <c r="DB226" s="160" t="s">
        <v>407</v>
      </c>
      <c r="DC226" s="167" t="str">
        <f t="shared" si="104"/>
        <v/>
      </c>
      <c r="DD226" s="107" t="str">
        <f t="shared" si="105"/>
        <v/>
      </c>
      <c r="DE226" s="50"/>
      <c r="DF226" s="50"/>
      <c r="DG226" s="50"/>
      <c r="DH226" s="44">
        <v>0.2094</v>
      </c>
      <c r="DI226" s="107">
        <f t="shared" si="131"/>
        <v>1048.0950002341444</v>
      </c>
      <c r="DJ226" s="44"/>
      <c r="DK226" s="53"/>
      <c r="DL226" s="44"/>
      <c r="DM226" s="53"/>
      <c r="DN226" s="55">
        <f t="shared" si="112"/>
        <v>0.62433422103861513</v>
      </c>
      <c r="DO226" s="55">
        <f t="shared" si="132"/>
        <v>0</v>
      </c>
      <c r="DP226" s="55">
        <f t="shared" si="113"/>
        <v>1.196547665751275E-2</v>
      </c>
      <c r="DQ226" s="55">
        <f t="shared" si="114"/>
        <v>3.46347931691421E-2</v>
      </c>
      <c r="DR226" s="55">
        <f t="shared" si="115"/>
        <v>5.6414545929404349E-2</v>
      </c>
      <c r="DS226" s="55">
        <f t="shared" si="116"/>
        <v>9.104448155880307E-2</v>
      </c>
      <c r="DT226" s="55">
        <f t="shared" si="117"/>
        <v>1.268677755850014E-3</v>
      </c>
      <c r="DU226" s="55">
        <f t="shared" si="118"/>
        <v>0.98784119106699764</v>
      </c>
      <c r="DV226" s="56" t="e">
        <f t="shared" si="119"/>
        <v>#VALUE!</v>
      </c>
      <c r="DW226" s="55">
        <f t="shared" si="124"/>
        <v>5.4857378882167962E-3</v>
      </c>
      <c r="DX226" s="55">
        <f t="shared" si="125"/>
        <v>0</v>
      </c>
      <c r="DY226" s="55">
        <f t="shared" si="126"/>
        <v>0</v>
      </c>
      <c r="DZ226" s="58">
        <f t="shared" si="107"/>
        <v>3.59652898647744E-3</v>
      </c>
      <c r="EA226" s="56">
        <f t="shared" si="108"/>
        <v>4.6136436607671551E-3</v>
      </c>
      <c r="EB226" s="56">
        <f t="shared" si="120"/>
        <v>0.8102265391141048</v>
      </c>
      <c r="EC226" s="59" t="e">
        <f t="shared" si="121"/>
        <v>#VALUE!</v>
      </c>
      <c r="ED226" s="59">
        <f t="shared" si="122"/>
        <v>1.6345835936277986E-3</v>
      </c>
      <c r="EE226" s="60" t="e">
        <f t="shared" si="123"/>
        <v>#VALUE!</v>
      </c>
      <c r="EF226" s="60">
        <f t="shared" si="127"/>
        <v>0.61963718133721024</v>
      </c>
    </row>
    <row r="227" spans="1:136" ht="14" customHeight="1" x14ac:dyDescent="0.2">
      <c r="A227" s="157">
        <v>56</v>
      </c>
      <c r="B227" s="42" t="s">
        <v>397</v>
      </c>
      <c r="C227" s="42" t="s">
        <v>439</v>
      </c>
      <c r="D227" s="158">
        <v>21</v>
      </c>
      <c r="E227" s="158">
        <v>1</v>
      </c>
      <c r="F227" s="158">
        <v>88</v>
      </c>
      <c r="G227" s="158">
        <v>100</v>
      </c>
      <c r="H227" s="161">
        <v>99.78</v>
      </c>
      <c r="I227" s="42" t="s">
        <v>442</v>
      </c>
      <c r="J227" s="78"/>
      <c r="K227" s="43"/>
      <c r="L227" s="42" t="s">
        <v>441</v>
      </c>
      <c r="M227" s="43"/>
      <c r="N227" s="42" t="s">
        <v>400</v>
      </c>
      <c r="O227" s="43"/>
      <c r="P227" s="42" t="s">
        <v>401</v>
      </c>
      <c r="Q227" s="44">
        <v>37.351799999999997</v>
      </c>
      <c r="R227" s="44">
        <v>5.7299999999999999E-3</v>
      </c>
      <c r="S227" s="44">
        <v>0.47122000000000003</v>
      </c>
      <c r="T227" s="44">
        <v>2.83</v>
      </c>
      <c r="U227" s="44">
        <v>4.1528577999999996</v>
      </c>
      <c r="V227" s="44">
        <v>7.2979500000000002</v>
      </c>
      <c r="W227" s="44">
        <f t="shared" si="133"/>
        <v>6.5666954100000003</v>
      </c>
      <c r="X227" s="44">
        <v>8.8330000000000006E-2</v>
      </c>
      <c r="Y227" s="44">
        <v>39.785769999999999</v>
      </c>
      <c r="Z227" s="44">
        <v>3.1390000000000001E-2</v>
      </c>
      <c r="AA227" s="44">
        <v>0.12447</v>
      </c>
      <c r="AB227" s="44">
        <v>1.0489999999999999E-2</v>
      </c>
      <c r="AC227" s="44">
        <v>6.4999999999999997E-3</v>
      </c>
      <c r="AD227" s="46">
        <f t="shared" si="128"/>
        <v>0.28110797500000001</v>
      </c>
      <c r="AE227" s="46">
        <f t="shared" si="129"/>
        <v>0.30554119000000002</v>
      </c>
      <c r="AF227" s="44">
        <v>15.03</v>
      </c>
      <c r="AG227" s="44">
        <f t="shared" si="130"/>
        <v>85.303746964999988</v>
      </c>
      <c r="AH227" s="47"/>
      <c r="AI227" s="48">
        <f t="shared" si="109"/>
        <v>1.0651633923934054</v>
      </c>
      <c r="AJ227" s="49"/>
      <c r="AK227" s="44"/>
      <c r="AL227" s="50">
        <v>2209.1</v>
      </c>
      <c r="AM227" s="50">
        <v>2090.6</v>
      </c>
      <c r="AN227" s="45" t="s">
        <v>403</v>
      </c>
      <c r="AO227" s="45" t="s">
        <v>403</v>
      </c>
      <c r="AP227" s="45" t="s">
        <v>403</v>
      </c>
      <c r="AQ227" s="45" t="s">
        <v>403</v>
      </c>
      <c r="AR227" s="45" t="s">
        <v>403</v>
      </c>
      <c r="AS227" s="50"/>
      <c r="AT227" s="50"/>
      <c r="AU227" s="45" t="s">
        <v>403</v>
      </c>
      <c r="AV227" s="45" t="s">
        <v>403</v>
      </c>
      <c r="AW227" s="45" t="s">
        <v>403</v>
      </c>
      <c r="AX227" s="50"/>
      <c r="AY227" s="50"/>
      <c r="AZ227" s="50"/>
      <c r="BA227" s="50">
        <v>5.7</v>
      </c>
      <c r="BB227" s="50"/>
      <c r="BC227" s="50"/>
      <c r="BD227" s="50"/>
      <c r="BE227" s="50"/>
      <c r="BF227" s="51"/>
      <c r="BG227" s="118" t="s">
        <v>403</v>
      </c>
      <c r="BH227" s="118" t="s">
        <v>403</v>
      </c>
      <c r="BI227" s="118" t="s">
        <v>403</v>
      </c>
      <c r="BJ227" s="118" t="s">
        <v>412</v>
      </c>
      <c r="BK227" s="26">
        <v>6.0160961037920901E-2</v>
      </c>
      <c r="BL227" s="118" t="s">
        <v>412</v>
      </c>
      <c r="BM227" s="26">
        <v>8.7749035000000006</v>
      </c>
      <c r="BN227" s="26">
        <v>97.626609233333298</v>
      </c>
      <c r="BO227" s="26">
        <v>2089.6409755</v>
      </c>
      <c r="BP227" s="118" t="s">
        <v>403</v>
      </c>
      <c r="BQ227" s="118" t="s">
        <v>403</v>
      </c>
      <c r="BR227" s="118" t="s">
        <v>403</v>
      </c>
      <c r="BS227" s="159">
        <v>6.83901831666667</v>
      </c>
      <c r="BT227" s="118" t="s">
        <v>412</v>
      </c>
      <c r="BU227" s="118" t="s">
        <v>403</v>
      </c>
      <c r="BV227" s="26">
        <v>5.5064462499999998</v>
      </c>
      <c r="BW227" s="26">
        <v>1.48993558082729E-2</v>
      </c>
      <c r="BX227" s="26">
        <v>0.55361015726317797</v>
      </c>
      <c r="BY227" s="26">
        <v>2.10909485246733E-2</v>
      </c>
      <c r="BZ227" s="26">
        <v>1.49362540063268E-2</v>
      </c>
      <c r="CA227" s="26">
        <v>8.9521230219655606E-3</v>
      </c>
      <c r="CB227" s="118" t="s">
        <v>412</v>
      </c>
      <c r="CC227" s="26">
        <v>2.9572390866457199E-4</v>
      </c>
      <c r="CD227" s="118" t="s">
        <v>412</v>
      </c>
      <c r="CE227" s="26">
        <v>5.6729000000000003E-4</v>
      </c>
      <c r="CF227" s="26">
        <v>1.2845416932954299E-3</v>
      </c>
      <c r="CG227" s="26">
        <v>2.1142670054325298E-3</v>
      </c>
      <c r="CH227" s="26">
        <v>2.2511099854509499E-4</v>
      </c>
      <c r="CI227" s="118" t="s">
        <v>412</v>
      </c>
      <c r="CJ227" s="118" t="s">
        <v>412</v>
      </c>
      <c r="CK227" s="118" t="s">
        <v>412</v>
      </c>
      <c r="CL227" s="118" t="s">
        <v>412</v>
      </c>
      <c r="CM227" s="26">
        <v>1.3274512613834901E-4</v>
      </c>
      <c r="CN227" s="26">
        <v>2.1933377277187599E-3</v>
      </c>
      <c r="CO227" s="26">
        <v>9.6173262196305796E-4</v>
      </c>
      <c r="CP227" s="26">
        <v>4.1579009900157603E-3</v>
      </c>
      <c r="CQ227" s="26">
        <v>1.1783003960063E-3</v>
      </c>
      <c r="CR227" s="26">
        <v>1.3725831521655499E-2</v>
      </c>
      <c r="CS227" s="28">
        <v>3.5059933188403701E-3</v>
      </c>
      <c r="CT227" s="29"/>
      <c r="CU227" s="30">
        <f t="shared" si="111"/>
        <v>4.5029839886034886E-2</v>
      </c>
      <c r="CV227" s="52"/>
      <c r="CW227" s="113"/>
      <c r="CX227" s="50"/>
      <c r="CY227" s="114"/>
      <c r="CZ227" s="114"/>
      <c r="DA227" s="115">
        <v>2.5117872116785902E-3</v>
      </c>
      <c r="DB227" s="115">
        <v>0.14125105499999999</v>
      </c>
      <c r="DC227" s="167">
        <f t="shared" si="104"/>
        <v>3.8523014999999994E-2</v>
      </c>
      <c r="DD227" s="107">
        <f t="shared" si="105"/>
        <v>385.23014999999992</v>
      </c>
      <c r="DE227" s="50"/>
      <c r="DF227" s="50"/>
      <c r="DG227" s="50"/>
      <c r="DH227" s="44">
        <v>0.187533333333333</v>
      </c>
      <c r="DI227" s="107">
        <f t="shared" si="131"/>
        <v>938.6473211265976</v>
      </c>
      <c r="DJ227" s="44"/>
      <c r="DK227" s="53"/>
      <c r="DL227" s="44"/>
      <c r="DM227" s="53"/>
      <c r="DN227" s="55">
        <f t="shared" si="112"/>
        <v>0.62170106524633817</v>
      </c>
      <c r="DO227" s="55">
        <f t="shared" si="132"/>
        <v>7.1732598898347524E-5</v>
      </c>
      <c r="DP227" s="55">
        <f t="shared" si="113"/>
        <v>9.2432326402510801E-3</v>
      </c>
      <c r="DQ227" s="55">
        <f t="shared" si="114"/>
        <v>3.9387613082811419E-2</v>
      </c>
      <c r="DR227" s="55">
        <f t="shared" si="115"/>
        <v>5.2011494771119042E-2</v>
      </c>
      <c r="DS227" s="55">
        <f t="shared" si="116"/>
        <v>9.1394508141962427E-2</v>
      </c>
      <c r="DT227" s="55">
        <f t="shared" si="117"/>
        <v>1.2451367352692417E-3</v>
      </c>
      <c r="DU227" s="55">
        <f t="shared" si="118"/>
        <v>0.98723995037220846</v>
      </c>
      <c r="DV227" s="56">
        <f t="shared" si="119"/>
        <v>5.597360912981455E-4</v>
      </c>
      <c r="DW227" s="55">
        <f t="shared" si="124"/>
        <v>4.016528205566733E-3</v>
      </c>
      <c r="DX227" s="55">
        <f t="shared" si="125"/>
        <v>2.2271762208067938E-4</v>
      </c>
      <c r="DY227" s="55">
        <f t="shared" si="126"/>
        <v>9.158509135612862E-5</v>
      </c>
      <c r="DZ227" s="58">
        <f t="shared" si="107"/>
        <v>3.7636628062658992E-3</v>
      </c>
      <c r="EA227" s="56">
        <f t="shared" si="108"/>
        <v>4.0205433252187648E-3</v>
      </c>
      <c r="EB227" s="56">
        <f t="shared" si="120"/>
        <v>0.83430474604496252</v>
      </c>
      <c r="EC227" s="59">
        <f t="shared" si="121"/>
        <v>3.2073112147198396E-3</v>
      </c>
      <c r="ED227" s="59">
        <f t="shared" si="122"/>
        <v>1.4638916424307511E-3</v>
      </c>
      <c r="EE227" s="60">
        <f t="shared" si="123"/>
        <v>1.6001315531727949</v>
      </c>
      <c r="EF227" s="60">
        <f t="shared" si="127"/>
        <v>0.56908774748620528</v>
      </c>
    </row>
    <row r="228" spans="1:136" ht="14" customHeight="1" x14ac:dyDescent="0.2">
      <c r="A228" s="157">
        <v>57</v>
      </c>
      <c r="B228" s="42" t="s">
        <v>397</v>
      </c>
      <c r="C228" s="42" t="s">
        <v>439</v>
      </c>
      <c r="D228" s="158">
        <v>24</v>
      </c>
      <c r="E228" s="158">
        <v>1</v>
      </c>
      <c r="F228" s="158">
        <v>104</v>
      </c>
      <c r="G228" s="158">
        <v>112</v>
      </c>
      <c r="H228" s="158">
        <v>114.54</v>
      </c>
      <c r="I228" s="158">
        <v>12</v>
      </c>
      <c r="J228" s="78"/>
      <c r="K228" s="43"/>
      <c r="L228" s="42" t="s">
        <v>441</v>
      </c>
      <c r="M228" s="43"/>
      <c r="N228" s="42" t="s">
        <v>400</v>
      </c>
      <c r="O228" s="43"/>
      <c r="P228" s="42" t="s">
        <v>401</v>
      </c>
      <c r="Q228" s="44">
        <v>37.619999999999997</v>
      </c>
      <c r="R228" s="45" t="s">
        <v>204</v>
      </c>
      <c r="S228" s="44">
        <v>0.56000000000000005</v>
      </c>
      <c r="T228" s="44">
        <v>2.55967493062739</v>
      </c>
      <c r="U228" s="44">
        <v>4.5453308625965603</v>
      </c>
      <c r="V228" s="44">
        <v>7.39</v>
      </c>
      <c r="W228" s="44">
        <f t="shared" si="133"/>
        <v>6.6495220000000002</v>
      </c>
      <c r="X228" s="44">
        <v>0.1</v>
      </c>
      <c r="Y228" s="44">
        <v>39.6</v>
      </c>
      <c r="Z228" s="44">
        <v>0.04</v>
      </c>
      <c r="AA228" s="105">
        <v>0.11</v>
      </c>
      <c r="AB228" s="45" t="s">
        <v>204</v>
      </c>
      <c r="AC228" s="45" t="s">
        <v>204</v>
      </c>
      <c r="AD228" s="46">
        <f t="shared" si="128"/>
        <v>0.2715515</v>
      </c>
      <c r="AE228" s="46">
        <f t="shared" si="129"/>
        <v>0.30676885000000004</v>
      </c>
      <c r="AF228" s="44">
        <v>14.476513003938299</v>
      </c>
      <c r="AG228" s="44" t="e">
        <f t="shared" si="130"/>
        <v>#VALUE!</v>
      </c>
      <c r="AH228" s="47"/>
      <c r="AI228" s="48">
        <f t="shared" si="109"/>
        <v>1.0526315789473686</v>
      </c>
      <c r="AJ228" s="49"/>
      <c r="AK228" s="44"/>
      <c r="AL228" s="50">
        <v>2134</v>
      </c>
      <c r="AM228" s="50">
        <v>2099</v>
      </c>
      <c r="AN228" s="50">
        <v>16</v>
      </c>
      <c r="AO228" s="50">
        <v>23</v>
      </c>
      <c r="AP228" s="45" t="s">
        <v>266</v>
      </c>
      <c r="AQ228" s="50">
        <v>32</v>
      </c>
      <c r="AR228" s="50">
        <v>102</v>
      </c>
      <c r="AS228" s="50"/>
      <c r="AT228" s="50"/>
      <c r="AU228" s="50">
        <v>6</v>
      </c>
      <c r="AV228" s="50">
        <v>4</v>
      </c>
      <c r="AW228" s="50">
        <v>7</v>
      </c>
      <c r="AX228" s="50"/>
      <c r="AY228" s="50"/>
      <c r="AZ228" s="50"/>
      <c r="BA228" s="45" t="s">
        <v>409</v>
      </c>
      <c r="BB228" s="50"/>
      <c r="BC228" s="50"/>
      <c r="BD228" s="50"/>
      <c r="BE228" s="50"/>
      <c r="BF228" s="51"/>
      <c r="BG228" s="118" t="s">
        <v>402</v>
      </c>
      <c r="BH228" s="118" t="s">
        <v>402</v>
      </c>
      <c r="BI228" s="26">
        <v>780.02267925759804</v>
      </c>
      <c r="BJ228" s="118" t="s">
        <v>403</v>
      </c>
      <c r="BK228" s="118" t="s">
        <v>417</v>
      </c>
      <c r="BL228" s="118" t="s">
        <v>404</v>
      </c>
      <c r="BM228" s="118" t="s">
        <v>403</v>
      </c>
      <c r="BN228" s="26">
        <v>96.965913523236395</v>
      </c>
      <c r="BO228" s="26">
        <v>2011.4269148795399</v>
      </c>
      <c r="BP228" s="26">
        <v>0.425200182903194</v>
      </c>
      <c r="BQ228" s="159">
        <v>22.205232379735801</v>
      </c>
      <c r="BR228" s="159">
        <v>1594.3857006887699</v>
      </c>
      <c r="BS228" s="159">
        <v>5.9345904220720698</v>
      </c>
      <c r="BT228" s="26">
        <v>8.1882085576383296E-2</v>
      </c>
      <c r="BU228" s="26">
        <v>42.404537084286297</v>
      </c>
      <c r="BV228" s="26">
        <v>7.2759178911454097</v>
      </c>
      <c r="BW228" s="118" t="s">
        <v>405</v>
      </c>
      <c r="BX228" s="118" t="s">
        <v>417</v>
      </c>
      <c r="BY228" s="26">
        <v>2.34124277237476E-2</v>
      </c>
      <c r="BZ228" s="26">
        <v>6.5018935462105701E-2</v>
      </c>
      <c r="CA228" s="26">
        <v>1.81979562495421E-2</v>
      </c>
      <c r="CB228" s="118" t="s">
        <v>406</v>
      </c>
      <c r="CC228" s="26">
        <v>4.8491648248000299E-3</v>
      </c>
      <c r="CD228" s="26">
        <v>8.0169031510660604E-4</v>
      </c>
      <c r="CE228" s="118" t="s">
        <v>405</v>
      </c>
      <c r="CF228" s="26">
        <v>2.6943680100615201E-3</v>
      </c>
      <c r="CG228" s="26">
        <v>6.7168378924510703E-3</v>
      </c>
      <c r="CH228" s="26">
        <v>6.330520904259E-4</v>
      </c>
      <c r="CI228" s="26">
        <v>2.4694182678262899E-3</v>
      </c>
      <c r="CJ228" s="26">
        <v>5.4389527627984001E-4</v>
      </c>
      <c r="CK228" s="26">
        <v>3.07463107340822E-4</v>
      </c>
      <c r="CL228" s="26">
        <v>7.8887467700480005E-4</v>
      </c>
      <c r="CM228" s="26">
        <v>2.0890402120921699E-4</v>
      </c>
      <c r="CN228" s="26">
        <v>2.1767151808959198E-3</v>
      </c>
      <c r="CO228" s="26">
        <v>8.5992343947363496E-4</v>
      </c>
      <c r="CP228" s="26">
        <v>4.6568044056978404E-3</v>
      </c>
      <c r="CQ228" s="26">
        <v>1.2949199180321001E-3</v>
      </c>
      <c r="CR228" s="26">
        <v>1.282667160972E-2</v>
      </c>
      <c r="CS228" s="28">
        <v>2.93177496204635E-3</v>
      </c>
      <c r="CT228" s="29">
        <f t="shared" si="110"/>
        <v>1.4350102256336612</v>
      </c>
      <c r="CU228" s="30">
        <f t="shared" si="111"/>
        <v>0.11295086568142793</v>
      </c>
      <c r="CV228" s="52"/>
      <c r="CW228" s="113"/>
      <c r="CX228" s="50"/>
      <c r="CY228" s="114"/>
      <c r="CZ228" s="114"/>
      <c r="DA228" s="160" t="s">
        <v>214</v>
      </c>
      <c r="DB228" s="160" t="s">
        <v>407</v>
      </c>
      <c r="DC228" s="167" t="str">
        <f t="shared" si="104"/>
        <v/>
      </c>
      <c r="DD228" s="107" t="str">
        <f t="shared" si="105"/>
        <v/>
      </c>
      <c r="DE228" s="50"/>
      <c r="DF228" s="50"/>
      <c r="DG228" s="50"/>
      <c r="DH228" s="44">
        <v>0.15210000000000001</v>
      </c>
      <c r="DI228" s="107">
        <f t="shared" si="131"/>
        <v>761.2953654995863</v>
      </c>
      <c r="DJ228" s="44"/>
      <c r="DK228" s="53"/>
      <c r="DL228" s="44"/>
      <c r="DM228" s="53"/>
      <c r="DN228" s="55">
        <f t="shared" si="112"/>
        <v>0.62616511318242341</v>
      </c>
      <c r="DO228" s="55">
        <f t="shared" si="132"/>
        <v>0</v>
      </c>
      <c r="DP228" s="55">
        <f t="shared" si="113"/>
        <v>1.0984699882306789E-2</v>
      </c>
      <c r="DQ228" s="55">
        <f t="shared" si="114"/>
        <v>3.5625259994814064E-2</v>
      </c>
      <c r="DR228" s="55">
        <f t="shared" si="115"/>
        <v>5.6926931712650265E-2</v>
      </c>
      <c r="DS228" s="55">
        <f t="shared" si="116"/>
        <v>9.254727905358387E-2</v>
      </c>
      <c r="DT228" s="55">
        <f t="shared" si="117"/>
        <v>1.4096419509444602E-3</v>
      </c>
      <c r="DU228" s="55">
        <f t="shared" si="118"/>
        <v>0.98263027295285366</v>
      </c>
      <c r="DV228" s="56">
        <f t="shared" si="119"/>
        <v>7.1326676176890159E-4</v>
      </c>
      <c r="DW228" s="55">
        <f t="shared" si="124"/>
        <v>3.5495951041402797E-3</v>
      </c>
      <c r="DX228" s="55">
        <f t="shared" si="125"/>
        <v>0</v>
      </c>
      <c r="DY228" s="55">
        <f t="shared" si="126"/>
        <v>0</v>
      </c>
      <c r="DZ228" s="58">
        <f t="shared" si="107"/>
        <v>3.635714285714286E-3</v>
      </c>
      <c r="EA228" s="56">
        <f t="shared" si="108"/>
        <v>4.0366978090663865E-3</v>
      </c>
      <c r="EB228" s="56">
        <f t="shared" si="120"/>
        <v>0.80358107154805991</v>
      </c>
      <c r="EC228" s="59" t="e">
        <f t="shared" si="121"/>
        <v>#VALUE!</v>
      </c>
      <c r="ED228" s="59">
        <f t="shared" si="122"/>
        <v>1.1872978251709081E-3</v>
      </c>
      <c r="EE228" s="60" t="e">
        <f t="shared" si="123"/>
        <v>#VALUE!</v>
      </c>
      <c r="EF228" s="60">
        <f t="shared" si="127"/>
        <v>0.6151118897800355</v>
      </c>
    </row>
    <row r="229" spans="1:136" ht="14" customHeight="1" x14ac:dyDescent="0.2">
      <c r="A229" s="157">
        <v>58</v>
      </c>
      <c r="B229" s="42" t="s">
        <v>397</v>
      </c>
      <c r="C229" s="42" t="s">
        <v>439</v>
      </c>
      <c r="D229" s="158">
        <v>25</v>
      </c>
      <c r="E229" s="158">
        <v>1</v>
      </c>
      <c r="F229" s="158">
        <v>108</v>
      </c>
      <c r="G229" s="158">
        <v>118</v>
      </c>
      <c r="H229" s="158">
        <v>119.08</v>
      </c>
      <c r="I229" s="158">
        <v>15</v>
      </c>
      <c r="J229" s="78"/>
      <c r="K229" s="43"/>
      <c r="L229" s="42" t="s">
        <v>441</v>
      </c>
      <c r="M229" s="43"/>
      <c r="N229" s="42" t="s">
        <v>400</v>
      </c>
      <c r="O229" s="43"/>
      <c r="P229" s="42" t="s">
        <v>401</v>
      </c>
      <c r="Q229" s="44">
        <v>37.47</v>
      </c>
      <c r="R229" s="45" t="s">
        <v>204</v>
      </c>
      <c r="S229" s="44">
        <v>0.62</v>
      </c>
      <c r="T229" s="44">
        <v>2.4007255525868398</v>
      </c>
      <c r="U229" s="44">
        <v>4.7319776643881397</v>
      </c>
      <c r="V229" s="44">
        <v>7.4</v>
      </c>
      <c r="W229" s="44">
        <f t="shared" si="133"/>
        <v>6.6585200000000002</v>
      </c>
      <c r="X229" s="44">
        <v>0.11</v>
      </c>
      <c r="Y229" s="44">
        <v>39.75</v>
      </c>
      <c r="Z229" s="44">
        <v>0.18</v>
      </c>
      <c r="AA229" s="105">
        <v>0.12</v>
      </c>
      <c r="AB229" s="45" t="s">
        <v>204</v>
      </c>
      <c r="AC229" s="45" t="s">
        <v>204</v>
      </c>
      <c r="AD229" s="46">
        <f t="shared" si="128"/>
        <v>0.27015174999999997</v>
      </c>
      <c r="AE229" s="46">
        <f t="shared" si="129"/>
        <v>0.42675799999999997</v>
      </c>
      <c r="AF229" s="44">
        <v>13.951264697533301</v>
      </c>
      <c r="AG229" s="44" t="e">
        <f t="shared" si="130"/>
        <v>#VALUE!</v>
      </c>
      <c r="AH229" s="47"/>
      <c r="AI229" s="48">
        <f t="shared" si="109"/>
        <v>1.0608486789431546</v>
      </c>
      <c r="AJ229" s="49"/>
      <c r="AK229" s="44"/>
      <c r="AL229" s="50">
        <v>2123</v>
      </c>
      <c r="AM229" s="50">
        <v>2920</v>
      </c>
      <c r="AN229" s="50">
        <v>12</v>
      </c>
      <c r="AO229" s="50">
        <v>26</v>
      </c>
      <c r="AP229" s="50">
        <v>11</v>
      </c>
      <c r="AQ229" s="50">
        <v>37</v>
      </c>
      <c r="AR229" s="50">
        <v>117</v>
      </c>
      <c r="AS229" s="50"/>
      <c r="AT229" s="50"/>
      <c r="AU229" s="50">
        <v>4</v>
      </c>
      <c r="AV229" s="45" t="s">
        <v>264</v>
      </c>
      <c r="AW229" s="50">
        <v>3</v>
      </c>
      <c r="AX229" s="50"/>
      <c r="AY229" s="50"/>
      <c r="AZ229" s="50"/>
      <c r="BA229" s="45" t="s">
        <v>409</v>
      </c>
      <c r="BB229" s="50"/>
      <c r="BC229" s="50"/>
      <c r="BD229" s="50"/>
      <c r="BE229" s="50"/>
      <c r="BF229" s="51"/>
      <c r="BG229" s="118" t="s">
        <v>402</v>
      </c>
      <c r="BH229" s="118" t="s">
        <v>402</v>
      </c>
      <c r="BI229" s="26">
        <v>789.54075361531295</v>
      </c>
      <c r="BJ229" s="118" t="s">
        <v>403</v>
      </c>
      <c r="BK229" s="118" t="s">
        <v>417</v>
      </c>
      <c r="BL229" s="118" t="s">
        <v>404</v>
      </c>
      <c r="BM229" s="118" t="s">
        <v>403</v>
      </c>
      <c r="BN229" s="26">
        <v>93.080185417357995</v>
      </c>
      <c r="BO229" s="26">
        <v>1932.60175946202</v>
      </c>
      <c r="BP229" s="26">
        <v>0.34175404099190598</v>
      </c>
      <c r="BQ229" s="159">
        <v>18.850034222014401</v>
      </c>
      <c r="BR229" s="159">
        <v>1519.66587814379</v>
      </c>
      <c r="BS229" s="159">
        <v>5.8282971829891501</v>
      </c>
      <c r="BT229" s="118" t="s">
        <v>422</v>
      </c>
      <c r="BU229" s="26">
        <v>42.417254421761399</v>
      </c>
      <c r="BV229" s="26">
        <v>6.1036913691707504</v>
      </c>
      <c r="BW229" s="118" t="s">
        <v>405</v>
      </c>
      <c r="BX229" s="118" t="s">
        <v>417</v>
      </c>
      <c r="BY229" s="26">
        <v>2.2470672118521599E-2</v>
      </c>
      <c r="BZ229" s="118" t="s">
        <v>214</v>
      </c>
      <c r="CA229" s="26">
        <v>7.19402518093132E-3</v>
      </c>
      <c r="CB229" s="118" t="s">
        <v>406</v>
      </c>
      <c r="CC229" s="26">
        <v>5.2936017565061297E-3</v>
      </c>
      <c r="CD229" s="26">
        <v>2.48140341314542E-4</v>
      </c>
      <c r="CE229" s="118" t="s">
        <v>405</v>
      </c>
      <c r="CF229" s="26">
        <v>1.14983809101407E-3</v>
      </c>
      <c r="CG229" s="26">
        <v>2.7810094511034498E-3</v>
      </c>
      <c r="CH229" s="26">
        <v>2.8702659266156399E-4</v>
      </c>
      <c r="CI229" s="26">
        <v>1.4766058256265699E-3</v>
      </c>
      <c r="CJ229" s="26">
        <v>5.5710284817086099E-4</v>
      </c>
      <c r="CK229" s="26">
        <v>1.9164438836500499E-4</v>
      </c>
      <c r="CL229" s="26">
        <v>3.72836601165919E-4</v>
      </c>
      <c r="CM229" s="26">
        <v>1.10816033071046E-4</v>
      </c>
      <c r="CN229" s="26">
        <v>1.6325536503345301E-3</v>
      </c>
      <c r="CO229" s="26">
        <v>8.2109149890822E-4</v>
      </c>
      <c r="CP229" s="26">
        <v>5.4078842742613801E-3</v>
      </c>
      <c r="CQ229" s="26">
        <v>1.32682362493276E-3</v>
      </c>
      <c r="CR229" s="26">
        <v>1.52941620060838E-2</v>
      </c>
      <c r="CS229" s="28">
        <v>3.3670274965772701E-3</v>
      </c>
      <c r="CT229" s="29">
        <f t="shared" si="110"/>
        <v>1.2855612772003895</v>
      </c>
      <c r="CU229" s="30">
        <f t="shared" si="111"/>
        <v>4.1971385943363464E-2</v>
      </c>
      <c r="CV229" s="52"/>
      <c r="CW229" s="113"/>
      <c r="CX229" s="50"/>
      <c r="CY229" s="114"/>
      <c r="CZ229" s="114"/>
      <c r="DA229" s="160" t="s">
        <v>214</v>
      </c>
      <c r="DB229" s="160" t="s">
        <v>407</v>
      </c>
      <c r="DC229" s="167" t="str">
        <f t="shared" si="104"/>
        <v/>
      </c>
      <c r="DD229" s="107" t="str">
        <f t="shared" si="105"/>
        <v/>
      </c>
      <c r="DE229" s="50"/>
      <c r="DF229" s="50"/>
      <c r="DG229" s="50"/>
      <c r="DH229" s="44">
        <v>0.12690000000000001</v>
      </c>
      <c r="DI229" s="107">
        <f t="shared" si="131"/>
        <v>635.16358896711051</v>
      </c>
      <c r="DJ229" s="44"/>
      <c r="DK229" s="53"/>
      <c r="DL229" s="44"/>
      <c r="DM229" s="53"/>
      <c r="DN229" s="55">
        <f t="shared" si="112"/>
        <v>0.62366844207723038</v>
      </c>
      <c r="DO229" s="55">
        <f t="shared" si="132"/>
        <v>0</v>
      </c>
      <c r="DP229" s="55">
        <f t="shared" si="113"/>
        <v>1.2161632012553943E-2</v>
      </c>
      <c r="DQ229" s="55">
        <f t="shared" si="114"/>
        <v>3.3413020912830063E-2</v>
      </c>
      <c r="DR229" s="55">
        <f t="shared" si="115"/>
        <v>5.9264545862460265E-2</v>
      </c>
      <c r="DS229" s="55">
        <f t="shared" si="116"/>
        <v>9.2672512178148939E-2</v>
      </c>
      <c r="DT229" s="55">
        <f t="shared" si="117"/>
        <v>1.5506061460389062E-3</v>
      </c>
      <c r="DU229" s="55">
        <f t="shared" si="118"/>
        <v>0.98635235732009929</v>
      </c>
      <c r="DV229" s="56">
        <f t="shared" si="119"/>
        <v>3.2097004279600569E-3</v>
      </c>
      <c r="DW229" s="55">
        <f t="shared" si="124"/>
        <v>3.8722855681530325E-3</v>
      </c>
      <c r="DX229" s="55">
        <f t="shared" si="125"/>
        <v>0</v>
      </c>
      <c r="DY229" s="55">
        <f t="shared" si="126"/>
        <v>0</v>
      </c>
      <c r="DZ229" s="58">
        <f t="shared" si="107"/>
        <v>3.6169734904270986E-3</v>
      </c>
      <c r="EA229" s="56">
        <f t="shared" si="108"/>
        <v>5.615606289887492E-3</v>
      </c>
      <c r="EB229" s="56">
        <f t="shared" si="120"/>
        <v>0.77442490688500143</v>
      </c>
      <c r="EC229" s="59" t="e">
        <f t="shared" si="121"/>
        <v>#VALUE!</v>
      </c>
      <c r="ED229" s="59">
        <f t="shared" si="122"/>
        <v>9.9058575946211862E-4</v>
      </c>
      <c r="EE229" s="60" t="e">
        <f t="shared" si="123"/>
        <v>#VALUE!</v>
      </c>
      <c r="EF229" s="60">
        <f t="shared" si="127"/>
        <v>0.63950511828721235</v>
      </c>
    </row>
    <row r="230" spans="1:136" ht="14" customHeight="1" x14ac:dyDescent="0.2">
      <c r="A230" s="157">
        <v>59</v>
      </c>
      <c r="B230" s="42" t="s">
        <v>397</v>
      </c>
      <c r="C230" s="42" t="s">
        <v>439</v>
      </c>
      <c r="D230" s="158">
        <v>26</v>
      </c>
      <c r="E230" s="158">
        <v>1</v>
      </c>
      <c r="F230" s="158">
        <v>50</v>
      </c>
      <c r="G230" s="158">
        <v>57</v>
      </c>
      <c r="H230" s="158">
        <v>123.5</v>
      </c>
      <c r="I230" s="42" t="s">
        <v>443</v>
      </c>
      <c r="J230" s="78"/>
      <c r="K230" s="43"/>
      <c r="L230" s="42" t="s">
        <v>441</v>
      </c>
      <c r="M230" s="43"/>
      <c r="N230" s="42" t="s">
        <v>400</v>
      </c>
      <c r="O230" s="43"/>
      <c r="P230" s="42" t="s">
        <v>401</v>
      </c>
      <c r="Q230" s="44">
        <v>37.67</v>
      </c>
      <c r="R230" s="45" t="s">
        <v>204</v>
      </c>
      <c r="S230" s="44">
        <v>0.71</v>
      </c>
      <c r="T230" s="44">
        <v>2.2635218956911101</v>
      </c>
      <c r="U230" s="44">
        <v>4.6644575764426399</v>
      </c>
      <c r="V230" s="44">
        <v>7.18</v>
      </c>
      <c r="W230" s="44">
        <f t="shared" si="133"/>
        <v>6.4605639999999998</v>
      </c>
      <c r="X230" s="44">
        <v>0.11</v>
      </c>
      <c r="Y230" s="44">
        <v>39.270000000000003</v>
      </c>
      <c r="Z230" s="44">
        <v>0.11</v>
      </c>
      <c r="AA230" s="105">
        <v>7.0000000000000007E-2</v>
      </c>
      <c r="AB230" s="45" t="s">
        <v>204</v>
      </c>
      <c r="AC230" s="45" t="s">
        <v>204</v>
      </c>
      <c r="AD230" s="46">
        <f t="shared" si="128"/>
        <v>0.26226224999999997</v>
      </c>
      <c r="AE230" s="46">
        <f t="shared" si="129"/>
        <v>0.47761819999999999</v>
      </c>
      <c r="AF230" s="44">
        <v>14.0749733289188</v>
      </c>
      <c r="AG230" s="44" t="e">
        <f t="shared" si="130"/>
        <v>#VALUE!</v>
      </c>
      <c r="AH230" s="47"/>
      <c r="AI230" s="48">
        <f t="shared" si="109"/>
        <v>1.0424741173347492</v>
      </c>
      <c r="AJ230" s="49"/>
      <c r="AK230" s="44"/>
      <c r="AL230" s="50">
        <v>2061</v>
      </c>
      <c r="AM230" s="50">
        <v>3268</v>
      </c>
      <c r="AN230" s="45" t="s">
        <v>264</v>
      </c>
      <c r="AO230" s="50">
        <v>32</v>
      </c>
      <c r="AP230" s="45" t="s">
        <v>266</v>
      </c>
      <c r="AQ230" s="50">
        <v>35</v>
      </c>
      <c r="AR230" s="50">
        <v>101</v>
      </c>
      <c r="AS230" s="50"/>
      <c r="AT230" s="50"/>
      <c r="AU230" s="50">
        <v>5</v>
      </c>
      <c r="AV230" s="50">
        <v>4</v>
      </c>
      <c r="AW230" s="50">
        <v>4</v>
      </c>
      <c r="AX230" s="50"/>
      <c r="AY230" s="50"/>
      <c r="AZ230" s="50"/>
      <c r="BA230" s="45" t="s">
        <v>409</v>
      </c>
      <c r="BB230" s="50"/>
      <c r="BC230" s="50"/>
      <c r="BD230" s="50"/>
      <c r="BE230" s="50"/>
      <c r="BF230" s="51"/>
      <c r="BG230" s="118" t="s">
        <v>402</v>
      </c>
      <c r="BH230" s="118" t="s">
        <v>402</v>
      </c>
      <c r="BI230" s="26">
        <v>856.38410874099998</v>
      </c>
      <c r="BJ230" s="118" t="s">
        <v>403</v>
      </c>
      <c r="BK230" s="118" t="s">
        <v>417</v>
      </c>
      <c r="BL230" s="118" t="s">
        <v>404</v>
      </c>
      <c r="BM230" s="118" t="s">
        <v>403</v>
      </c>
      <c r="BN230" s="26">
        <v>98.103630780512802</v>
      </c>
      <c r="BO230" s="26">
        <v>2039.7225907949301</v>
      </c>
      <c r="BP230" s="26">
        <v>0.42328107989232799</v>
      </c>
      <c r="BQ230" s="159">
        <v>24.299311770532299</v>
      </c>
      <c r="BR230" s="159">
        <v>1953.6634088892299</v>
      </c>
      <c r="BS230" s="159">
        <v>6.08667519925676</v>
      </c>
      <c r="BT230" s="26">
        <v>0.36401633152646901</v>
      </c>
      <c r="BU230" s="26">
        <v>49.5160969666507</v>
      </c>
      <c r="BV230" s="26">
        <v>7.1076620195406903</v>
      </c>
      <c r="BW230" s="118" t="s">
        <v>405</v>
      </c>
      <c r="BX230" s="26">
        <v>0.58034985960100305</v>
      </c>
      <c r="BY230" s="26">
        <v>3.5007104572318003E-2</v>
      </c>
      <c r="BZ230" s="26">
        <v>7.6400320924828194E-2</v>
      </c>
      <c r="CA230" s="26">
        <v>1.4355768423118901E-2</v>
      </c>
      <c r="CB230" s="118" t="s">
        <v>406</v>
      </c>
      <c r="CC230" s="26">
        <v>5.5935202963911697E-3</v>
      </c>
      <c r="CD230" s="26">
        <v>5.5376104679580697E-4</v>
      </c>
      <c r="CE230" s="118" t="s">
        <v>405</v>
      </c>
      <c r="CF230" s="26">
        <v>2.5081574726199501E-3</v>
      </c>
      <c r="CG230" s="26">
        <v>4.8094950448175303E-3</v>
      </c>
      <c r="CH230" s="26">
        <v>4.3013775076975401E-4</v>
      </c>
      <c r="CI230" s="26">
        <v>1.73079212521036E-3</v>
      </c>
      <c r="CJ230" s="26">
        <v>8.0588789747607905E-4</v>
      </c>
      <c r="CK230" s="26">
        <v>5.9397145028019301E-4</v>
      </c>
      <c r="CL230" s="26">
        <v>8.2160967436201301E-4</v>
      </c>
      <c r="CM230" s="26">
        <v>1.84643135305821E-4</v>
      </c>
      <c r="CN230" s="26">
        <v>2.6402680252890099E-3</v>
      </c>
      <c r="CO230" s="26">
        <v>1.0986701980065701E-3</v>
      </c>
      <c r="CP230" s="26">
        <v>5.67554908924692E-3</v>
      </c>
      <c r="CQ230" s="26">
        <v>1.61984655368108E-3</v>
      </c>
      <c r="CR230" s="26">
        <v>1.7514685227448201E-2</v>
      </c>
      <c r="CS230" s="28">
        <v>3.72337381921072E-3</v>
      </c>
      <c r="CT230" s="29">
        <f t="shared" si="110"/>
        <v>2.2316142022620888</v>
      </c>
      <c r="CU230" s="30">
        <f t="shared" si="111"/>
        <v>8.2790678342604285E-2</v>
      </c>
      <c r="CV230" s="52"/>
      <c r="CW230" s="113"/>
      <c r="CX230" s="50"/>
      <c r="CY230" s="114"/>
      <c r="CZ230" s="114"/>
      <c r="DA230" s="160" t="s">
        <v>214</v>
      </c>
      <c r="DB230" s="160" t="s">
        <v>407</v>
      </c>
      <c r="DC230" s="167" t="str">
        <f t="shared" si="104"/>
        <v/>
      </c>
      <c r="DD230" s="107" t="str">
        <f t="shared" si="105"/>
        <v/>
      </c>
      <c r="DE230" s="50"/>
      <c r="DF230" s="50"/>
      <c r="DG230" s="50"/>
      <c r="DH230" s="44">
        <v>0.1331</v>
      </c>
      <c r="DI230" s="107">
        <f t="shared" si="131"/>
        <v>666.19601017748153</v>
      </c>
      <c r="DJ230" s="44"/>
      <c r="DK230" s="53"/>
      <c r="DL230" s="44"/>
      <c r="DM230" s="53"/>
      <c r="DN230" s="55">
        <f t="shared" si="112"/>
        <v>0.62699733688415449</v>
      </c>
      <c r="DO230" s="55">
        <f t="shared" si="132"/>
        <v>0</v>
      </c>
      <c r="DP230" s="55">
        <f t="shared" si="113"/>
        <v>1.3927030207924676E-2</v>
      </c>
      <c r="DQ230" s="55">
        <f t="shared" si="114"/>
        <v>3.1503436265707868E-2</v>
      </c>
      <c r="DR230" s="55">
        <f t="shared" si="115"/>
        <v>5.8418906336560085E-2</v>
      </c>
      <c r="DS230" s="55">
        <f t="shared" si="116"/>
        <v>8.9917383437717477E-2</v>
      </c>
      <c r="DT230" s="55">
        <f t="shared" si="117"/>
        <v>1.5506061460389062E-3</v>
      </c>
      <c r="DU230" s="55">
        <f t="shared" si="118"/>
        <v>0.97444168734491332</v>
      </c>
      <c r="DV230" s="56">
        <f t="shared" si="119"/>
        <v>1.9614835948644793E-3</v>
      </c>
      <c r="DW230" s="55">
        <f t="shared" si="124"/>
        <v>2.2588332480892692E-3</v>
      </c>
      <c r="DX230" s="55">
        <f t="shared" si="125"/>
        <v>0</v>
      </c>
      <c r="DY230" s="55">
        <f t="shared" si="126"/>
        <v>0</v>
      </c>
      <c r="DZ230" s="58">
        <f t="shared" si="107"/>
        <v>3.5113435533538624E-3</v>
      </c>
      <c r="EA230" s="56">
        <f t="shared" si="108"/>
        <v>6.2848634778603849E-3</v>
      </c>
      <c r="EB230" s="56">
        <f t="shared" si="120"/>
        <v>0.78129188614592282</v>
      </c>
      <c r="EC230" s="59" t="e">
        <f t="shared" si="121"/>
        <v>#VALUE!</v>
      </c>
      <c r="ED230" s="59">
        <f t="shared" si="122"/>
        <v>1.0389831724539637E-3</v>
      </c>
      <c r="EE230" s="60" t="e">
        <f t="shared" si="123"/>
        <v>#VALUE!</v>
      </c>
      <c r="EF230" s="60">
        <f t="shared" si="127"/>
        <v>0.64969535481450869</v>
      </c>
    </row>
    <row r="231" spans="1:136" ht="14" customHeight="1" x14ac:dyDescent="0.2">
      <c r="A231" s="157">
        <v>60</v>
      </c>
      <c r="B231" s="42" t="s">
        <v>397</v>
      </c>
      <c r="C231" s="42" t="s">
        <v>439</v>
      </c>
      <c r="D231" s="158">
        <v>26</v>
      </c>
      <c r="E231" s="158">
        <v>3</v>
      </c>
      <c r="F231" s="158">
        <v>59</v>
      </c>
      <c r="G231" s="158">
        <v>68</v>
      </c>
      <c r="H231" s="158">
        <v>125.82</v>
      </c>
      <c r="I231" s="42" t="s">
        <v>444</v>
      </c>
      <c r="J231" s="78"/>
      <c r="K231" s="43"/>
      <c r="L231" s="42" t="s">
        <v>441</v>
      </c>
      <c r="M231" s="43"/>
      <c r="N231" s="42" t="s">
        <v>400</v>
      </c>
      <c r="O231" s="43"/>
      <c r="P231" s="42" t="s">
        <v>401</v>
      </c>
      <c r="Q231" s="44">
        <v>37.520000000000003</v>
      </c>
      <c r="R231" s="45" t="s">
        <v>204</v>
      </c>
      <c r="S231" s="44">
        <v>0.53</v>
      </c>
      <c r="T231" s="44">
        <v>2.4358643560091502</v>
      </c>
      <c r="U231" s="44">
        <v>4.56292650659279</v>
      </c>
      <c r="V231" s="44">
        <v>7.27</v>
      </c>
      <c r="W231" s="44">
        <f t="shared" si="133"/>
        <v>6.5415460000000003</v>
      </c>
      <c r="X231" s="44">
        <v>0.09</v>
      </c>
      <c r="Y231" s="44">
        <v>39.65</v>
      </c>
      <c r="Z231" s="44">
        <v>0.09</v>
      </c>
      <c r="AA231" s="105">
        <v>0.08</v>
      </c>
      <c r="AB231" s="45" t="s">
        <v>204</v>
      </c>
      <c r="AC231" s="45" t="s">
        <v>204</v>
      </c>
      <c r="AD231" s="46">
        <f t="shared" si="128"/>
        <v>0.27116974999999999</v>
      </c>
      <c r="AE231" s="46">
        <f t="shared" si="129"/>
        <v>0.26906215</v>
      </c>
      <c r="AF231" s="44">
        <v>14.500653350755901</v>
      </c>
      <c r="AG231" s="44" t="e">
        <f t="shared" si="130"/>
        <v>#VALUE!</v>
      </c>
      <c r="AH231" s="47"/>
      <c r="AI231" s="48">
        <f t="shared" si="109"/>
        <v>1.0567697228144988</v>
      </c>
      <c r="AJ231" s="49"/>
      <c r="AK231" s="44"/>
      <c r="AL231" s="50">
        <v>2131</v>
      </c>
      <c r="AM231" s="50">
        <v>1841</v>
      </c>
      <c r="AN231" s="50">
        <v>9</v>
      </c>
      <c r="AO231" s="50">
        <v>22</v>
      </c>
      <c r="AP231" s="45" t="s">
        <v>266</v>
      </c>
      <c r="AQ231" s="50">
        <v>33</v>
      </c>
      <c r="AR231" s="50">
        <v>96</v>
      </c>
      <c r="AS231" s="50"/>
      <c r="AT231" s="50"/>
      <c r="AU231" s="50">
        <v>4</v>
      </c>
      <c r="AV231" s="45" t="s">
        <v>264</v>
      </c>
      <c r="AW231" s="50">
        <v>5</v>
      </c>
      <c r="AX231" s="50"/>
      <c r="AY231" s="50"/>
      <c r="AZ231" s="50"/>
      <c r="BA231" s="45" t="s">
        <v>409</v>
      </c>
      <c r="BB231" s="50"/>
      <c r="BC231" s="50"/>
      <c r="BD231" s="50"/>
      <c r="BE231" s="50"/>
      <c r="BF231" s="51"/>
      <c r="BG231" s="118" t="s">
        <v>402</v>
      </c>
      <c r="BH231" s="118" t="s">
        <v>402</v>
      </c>
      <c r="BI231" s="26">
        <v>730.45083280953895</v>
      </c>
      <c r="BJ231" s="118" t="s">
        <v>403</v>
      </c>
      <c r="BK231" s="26">
        <v>1.6056098765292799</v>
      </c>
      <c r="BL231" s="118" t="s">
        <v>404</v>
      </c>
      <c r="BM231" s="118" t="s">
        <v>403</v>
      </c>
      <c r="BN231" s="26">
        <v>97.984786237214905</v>
      </c>
      <c r="BO231" s="26">
        <v>2057.7887790032601</v>
      </c>
      <c r="BP231" s="26">
        <v>0.43144254381102798</v>
      </c>
      <c r="BQ231" s="159">
        <v>19.0215753943951</v>
      </c>
      <c r="BR231" s="159">
        <v>1190.22634326158</v>
      </c>
      <c r="BS231" s="159">
        <v>6.0311358456882598</v>
      </c>
      <c r="BT231" s="118" t="s">
        <v>422</v>
      </c>
      <c r="BU231" s="26">
        <v>42.430395983467598</v>
      </c>
      <c r="BV231" s="26">
        <v>6.5510986478366604</v>
      </c>
      <c r="BW231" s="118" t="s">
        <v>405</v>
      </c>
      <c r="BX231" s="26">
        <v>0.67846190982114396</v>
      </c>
      <c r="BY231" s="26">
        <v>2.7606483261234101E-2</v>
      </c>
      <c r="BZ231" s="26">
        <v>4.6228056598449002E-2</v>
      </c>
      <c r="CA231" s="26">
        <v>1.38743214401311E-2</v>
      </c>
      <c r="CB231" s="118" t="s">
        <v>406</v>
      </c>
      <c r="CC231" s="26">
        <v>6.9899551796164302E-3</v>
      </c>
      <c r="CD231" s="26">
        <v>8.9787160392148103E-4</v>
      </c>
      <c r="CE231" s="118" t="s">
        <v>405</v>
      </c>
      <c r="CF231" s="26">
        <v>1.4014731493521399E-3</v>
      </c>
      <c r="CG231" s="26">
        <v>3.9164203212162197E-3</v>
      </c>
      <c r="CH231" s="26">
        <v>4.3245536025607301E-4</v>
      </c>
      <c r="CI231" s="26">
        <v>1.50386800046791E-3</v>
      </c>
      <c r="CJ231" s="26">
        <v>8.9717860714262599E-4</v>
      </c>
      <c r="CK231" s="26">
        <v>8.7400605935053098E-4</v>
      </c>
      <c r="CL231" s="26">
        <v>7.1634362836542299E-4</v>
      </c>
      <c r="CM231" s="26">
        <v>1.7581456236862801E-4</v>
      </c>
      <c r="CN231" s="26">
        <v>2.3030717763122201E-3</v>
      </c>
      <c r="CO231" s="26">
        <v>9.9638806325885298E-4</v>
      </c>
      <c r="CP231" s="26">
        <v>5.1167986505504196E-3</v>
      </c>
      <c r="CQ231" s="26">
        <v>1.4910263275941401E-3</v>
      </c>
      <c r="CR231" s="26">
        <v>1.5721008947961902E-2</v>
      </c>
      <c r="CS231" s="28">
        <v>3.3817736712192601E-3</v>
      </c>
      <c r="CT231" s="29">
        <f t="shared" si="110"/>
        <v>3.3330200223623181</v>
      </c>
      <c r="CU231" s="30">
        <f t="shared" si="111"/>
        <v>5.0933500488932415E-2</v>
      </c>
      <c r="CV231" s="52"/>
      <c r="CW231" s="113"/>
      <c r="CX231" s="50"/>
      <c r="CY231" s="114"/>
      <c r="CZ231" s="114"/>
      <c r="DA231" s="160" t="s">
        <v>214</v>
      </c>
      <c r="DB231" s="160" t="s">
        <v>407</v>
      </c>
      <c r="DC231" s="167" t="str">
        <f t="shared" si="104"/>
        <v/>
      </c>
      <c r="DD231" s="107" t="str">
        <f t="shared" si="105"/>
        <v/>
      </c>
      <c r="DE231" s="50"/>
      <c r="DF231" s="50"/>
      <c r="DG231" s="50"/>
      <c r="DH231" s="44">
        <v>0.13059999999999999</v>
      </c>
      <c r="DI231" s="107">
        <f t="shared" si="131"/>
        <v>653.68293710878345</v>
      </c>
      <c r="DJ231" s="44"/>
      <c r="DK231" s="53"/>
      <c r="DL231" s="44"/>
      <c r="DM231" s="53"/>
      <c r="DN231" s="55">
        <f t="shared" si="112"/>
        <v>0.62450066577896146</v>
      </c>
      <c r="DO231" s="55">
        <f t="shared" si="132"/>
        <v>0</v>
      </c>
      <c r="DP231" s="55">
        <f t="shared" si="113"/>
        <v>1.039623381718321E-2</v>
      </c>
      <c r="DQ231" s="55">
        <f t="shared" si="114"/>
        <v>3.3902078719681983E-2</v>
      </c>
      <c r="DR231" s="55">
        <f t="shared" si="115"/>
        <v>5.7147304234363955E-2</v>
      </c>
      <c r="DS231" s="55">
        <f t="shared" si="116"/>
        <v>9.104448155880307E-2</v>
      </c>
      <c r="DT231" s="55">
        <f t="shared" si="117"/>
        <v>1.268677755850014E-3</v>
      </c>
      <c r="DU231" s="55">
        <f t="shared" si="118"/>
        <v>0.9838709677419355</v>
      </c>
      <c r="DV231" s="56">
        <f t="shared" si="119"/>
        <v>1.6048502139800285E-3</v>
      </c>
      <c r="DW231" s="55">
        <f t="shared" si="124"/>
        <v>2.5815237121020219E-3</v>
      </c>
      <c r="DX231" s="55">
        <f t="shared" si="125"/>
        <v>0</v>
      </c>
      <c r="DY231" s="55">
        <f t="shared" si="126"/>
        <v>0</v>
      </c>
      <c r="DZ231" s="58">
        <f t="shared" si="107"/>
        <v>3.6306031597268711E-3</v>
      </c>
      <c r="EA231" s="56">
        <f t="shared" si="108"/>
        <v>3.5405243766037237E-3</v>
      </c>
      <c r="EB231" s="56">
        <f t="shared" si="120"/>
        <v>0.80492108524873163</v>
      </c>
      <c r="EC231" s="59" t="e">
        <f t="shared" si="121"/>
        <v>#VALUE!</v>
      </c>
      <c r="ED231" s="59">
        <f t="shared" si="122"/>
        <v>1.0194680865701548E-3</v>
      </c>
      <c r="EE231" s="60" t="e">
        <f t="shared" si="123"/>
        <v>#VALUE!</v>
      </c>
      <c r="EF231" s="60">
        <f t="shared" si="127"/>
        <v>0.6276855362996836</v>
      </c>
    </row>
    <row r="232" spans="1:136" ht="14" customHeight="1" x14ac:dyDescent="0.2">
      <c r="A232" s="157">
        <v>61</v>
      </c>
      <c r="B232" s="42" t="s">
        <v>397</v>
      </c>
      <c r="C232" s="42" t="s">
        <v>439</v>
      </c>
      <c r="D232" s="158">
        <v>27</v>
      </c>
      <c r="E232" s="158">
        <v>2</v>
      </c>
      <c r="F232" s="158">
        <v>12</v>
      </c>
      <c r="G232" s="158">
        <v>20</v>
      </c>
      <c r="H232" s="158">
        <v>128.62</v>
      </c>
      <c r="I232" s="158">
        <v>3</v>
      </c>
      <c r="J232" s="78"/>
      <c r="K232" s="43"/>
      <c r="L232" s="42" t="s">
        <v>441</v>
      </c>
      <c r="M232" s="43"/>
      <c r="N232" s="42" t="s">
        <v>400</v>
      </c>
      <c r="O232" s="43"/>
      <c r="P232" s="42" t="s">
        <v>401</v>
      </c>
      <c r="Q232" s="44">
        <v>36.950000000000003</v>
      </c>
      <c r="R232" s="45" t="s">
        <v>204</v>
      </c>
      <c r="S232" s="44">
        <v>0.53</v>
      </c>
      <c r="T232" s="44">
        <v>2.4821230611540299</v>
      </c>
      <c r="U232" s="44">
        <v>4.5815173572170798</v>
      </c>
      <c r="V232" s="44">
        <v>7.34</v>
      </c>
      <c r="W232" s="44">
        <f t="shared" si="133"/>
        <v>6.6045319999999998</v>
      </c>
      <c r="X232" s="44">
        <v>0.1</v>
      </c>
      <c r="Y232" s="44">
        <v>40.159999999999997</v>
      </c>
      <c r="Z232" s="44">
        <v>0.05</v>
      </c>
      <c r="AA232" s="105">
        <v>0.11</v>
      </c>
      <c r="AB232" s="45" t="s">
        <v>204</v>
      </c>
      <c r="AC232" s="45" t="s">
        <v>204</v>
      </c>
      <c r="AD232" s="46">
        <f t="shared" si="128"/>
        <v>0.27524175000000001</v>
      </c>
      <c r="AE232" s="46">
        <f t="shared" si="129"/>
        <v>0.29419994999999999</v>
      </c>
      <c r="AF232" s="44">
        <v>14.5698806501271</v>
      </c>
      <c r="AG232" s="44" t="e">
        <f t="shared" si="130"/>
        <v>#VALUE!</v>
      </c>
      <c r="AH232" s="47"/>
      <c r="AI232" s="48">
        <f t="shared" si="109"/>
        <v>1.0868741542625167</v>
      </c>
      <c r="AJ232" s="49"/>
      <c r="AK232" s="44"/>
      <c r="AL232" s="50">
        <v>2163</v>
      </c>
      <c r="AM232" s="50">
        <v>2013</v>
      </c>
      <c r="AN232" s="50">
        <v>14</v>
      </c>
      <c r="AO232" s="50">
        <v>16</v>
      </c>
      <c r="AP232" s="45" t="s">
        <v>266</v>
      </c>
      <c r="AQ232" s="50">
        <v>32</v>
      </c>
      <c r="AR232" s="50">
        <v>100</v>
      </c>
      <c r="AS232" s="50"/>
      <c r="AT232" s="50"/>
      <c r="AU232" s="50">
        <v>3</v>
      </c>
      <c r="AV232" s="50">
        <v>5</v>
      </c>
      <c r="AW232" s="50">
        <v>6</v>
      </c>
      <c r="AX232" s="50"/>
      <c r="AY232" s="50"/>
      <c r="AZ232" s="50"/>
      <c r="BA232" s="50">
        <v>9</v>
      </c>
      <c r="BB232" s="50"/>
      <c r="BC232" s="50"/>
      <c r="BD232" s="50"/>
      <c r="BE232" s="50"/>
      <c r="BF232" s="51"/>
      <c r="BG232" s="118" t="s">
        <v>402</v>
      </c>
      <c r="BH232" s="118" t="s">
        <v>402</v>
      </c>
      <c r="BI232" s="26">
        <v>735.44994987538701</v>
      </c>
      <c r="BJ232" s="118" t="s">
        <v>403</v>
      </c>
      <c r="BK232" s="26">
        <v>2.27252614616545</v>
      </c>
      <c r="BL232" s="118" t="s">
        <v>404</v>
      </c>
      <c r="BM232" s="118" t="s">
        <v>403</v>
      </c>
      <c r="BN232" s="26">
        <v>98.102412868936597</v>
      </c>
      <c r="BO232" s="26">
        <v>2094.26120205488</v>
      </c>
      <c r="BP232" s="26">
        <v>0.43757574880693201</v>
      </c>
      <c r="BQ232" s="159">
        <v>17.689904109511801</v>
      </c>
      <c r="BR232" s="159">
        <v>1319.36321289957</v>
      </c>
      <c r="BS232" s="159">
        <v>5.6824660695646498</v>
      </c>
      <c r="BT232" s="26">
        <v>6.0470822517998499E-2</v>
      </c>
      <c r="BU232" s="26">
        <v>44.860438077195397</v>
      </c>
      <c r="BV232" s="26">
        <v>6.2634037230039601</v>
      </c>
      <c r="BW232" s="26">
        <v>5.2484198686415399E-2</v>
      </c>
      <c r="BX232" s="26">
        <v>0.80976486268872505</v>
      </c>
      <c r="BY232" s="26">
        <v>1.8533936252157102E-2</v>
      </c>
      <c r="BZ232" s="26">
        <v>9.3531075366640307E-2</v>
      </c>
      <c r="CA232" s="26">
        <v>1.46783584513817E-2</v>
      </c>
      <c r="CB232" s="118" t="s">
        <v>406</v>
      </c>
      <c r="CC232" s="26">
        <v>5.1971646914555601E-3</v>
      </c>
      <c r="CD232" s="26">
        <v>7.1064166845157299E-4</v>
      </c>
      <c r="CE232" s="118" t="s">
        <v>405</v>
      </c>
      <c r="CF232" s="26">
        <v>1.35692484447479E-3</v>
      </c>
      <c r="CG232" s="26">
        <v>2.5266610432025101E-3</v>
      </c>
      <c r="CH232" s="26">
        <v>2.7176676828235901E-4</v>
      </c>
      <c r="CI232" s="26">
        <v>8.4266010681607797E-4</v>
      </c>
      <c r="CJ232" s="26">
        <v>2.6346304492844098E-4</v>
      </c>
      <c r="CK232" s="26">
        <v>1.92617002596191E-3</v>
      </c>
      <c r="CL232" s="26">
        <v>2.5050124738964E-4</v>
      </c>
      <c r="CM232" s="26">
        <v>7.4366724422415798E-5</v>
      </c>
      <c r="CN232" s="26">
        <v>1.44025498713534E-3</v>
      </c>
      <c r="CO232" s="26">
        <v>7.18518024596889E-4</v>
      </c>
      <c r="CP232" s="26">
        <v>4.1559685147993302E-3</v>
      </c>
      <c r="CQ232" s="26">
        <v>1.2182450350452399E-3</v>
      </c>
      <c r="CR232" s="26">
        <v>1.26357136445529E-2</v>
      </c>
      <c r="CS232" s="28">
        <v>3.1897119482290001E-3</v>
      </c>
      <c r="CT232" s="29">
        <f t="shared" si="110"/>
        <v>22.922049996771516</v>
      </c>
      <c r="CU232" s="30">
        <f t="shared" si="111"/>
        <v>5.2283856119190973E-2</v>
      </c>
      <c r="CV232" s="52"/>
      <c r="CW232" s="113"/>
      <c r="CX232" s="50"/>
      <c r="CY232" s="114"/>
      <c r="CZ232" s="114"/>
      <c r="DA232" s="160" t="s">
        <v>214</v>
      </c>
      <c r="DB232" s="160" t="s">
        <v>407</v>
      </c>
      <c r="DC232" s="167" t="str">
        <f t="shared" si="104"/>
        <v/>
      </c>
      <c r="DD232" s="107" t="str">
        <f t="shared" si="105"/>
        <v/>
      </c>
      <c r="DE232" s="50"/>
      <c r="DF232" s="50"/>
      <c r="DG232" s="50"/>
      <c r="DH232" s="44">
        <v>0.18329999999999999</v>
      </c>
      <c r="DI232" s="107">
        <f t="shared" si="131"/>
        <v>917.45851739693728</v>
      </c>
      <c r="DJ232" s="44"/>
      <c r="DK232" s="53"/>
      <c r="DL232" s="44"/>
      <c r="DM232" s="53"/>
      <c r="DN232" s="55">
        <f t="shared" si="112"/>
        <v>0.61501331557922778</v>
      </c>
      <c r="DO232" s="55">
        <f t="shared" si="132"/>
        <v>0</v>
      </c>
      <c r="DP232" s="55">
        <f t="shared" si="113"/>
        <v>1.039623381718321E-2</v>
      </c>
      <c r="DQ232" s="55">
        <f t="shared" si="114"/>
        <v>3.4545902034154904E-2</v>
      </c>
      <c r="DR232" s="55">
        <f t="shared" si="115"/>
        <v>5.7380140988378479E-2</v>
      </c>
      <c r="DS232" s="55">
        <f t="shared" si="116"/>
        <v>9.1921113430758525E-2</v>
      </c>
      <c r="DT232" s="55">
        <f t="shared" si="117"/>
        <v>1.4096419509444602E-3</v>
      </c>
      <c r="DU232" s="55">
        <f t="shared" si="118"/>
        <v>0.99652605459057075</v>
      </c>
      <c r="DV232" s="56">
        <f t="shared" si="119"/>
        <v>8.9158345221112699E-4</v>
      </c>
      <c r="DW232" s="55">
        <f t="shared" si="124"/>
        <v>3.5495951041402797E-3</v>
      </c>
      <c r="DX232" s="55">
        <f t="shared" si="125"/>
        <v>0</v>
      </c>
      <c r="DY232" s="55">
        <f t="shared" si="126"/>
        <v>0</v>
      </c>
      <c r="DZ232" s="58">
        <f t="shared" si="107"/>
        <v>3.6851218369259608E-3</v>
      </c>
      <c r="EA232" s="56">
        <f t="shared" si="108"/>
        <v>3.871306664912165E-3</v>
      </c>
      <c r="EB232" s="56">
        <f t="shared" si="120"/>
        <v>0.80876384402592838</v>
      </c>
      <c r="EC232" s="59" t="e">
        <f t="shared" si="121"/>
        <v>#VALUE!</v>
      </c>
      <c r="ED232" s="59">
        <f t="shared" si="122"/>
        <v>1.4308460970008379E-3</v>
      </c>
      <c r="EE232" s="60" t="e">
        <f t="shared" si="123"/>
        <v>#VALUE!</v>
      </c>
      <c r="EF232" s="60">
        <f t="shared" si="127"/>
        <v>0.62423244069602413</v>
      </c>
    </row>
    <row r="233" spans="1:136" ht="14" customHeight="1" x14ac:dyDescent="0.2">
      <c r="A233" s="157">
        <v>62</v>
      </c>
      <c r="B233" s="42" t="s">
        <v>397</v>
      </c>
      <c r="C233" s="42" t="s">
        <v>439</v>
      </c>
      <c r="D233" s="158">
        <v>27</v>
      </c>
      <c r="E233" s="158">
        <v>2</v>
      </c>
      <c r="F233" s="158">
        <v>78</v>
      </c>
      <c r="G233" s="158">
        <v>88</v>
      </c>
      <c r="H233" s="161">
        <v>129.28</v>
      </c>
      <c r="I233" s="158">
        <v>10</v>
      </c>
      <c r="J233" s="78"/>
      <c r="K233" s="43"/>
      <c r="L233" s="42" t="s">
        <v>441</v>
      </c>
      <c r="M233" s="43"/>
      <c r="N233" s="42" t="s">
        <v>400</v>
      </c>
      <c r="O233" s="43"/>
      <c r="P233" s="42" t="s">
        <v>401</v>
      </c>
      <c r="Q233" s="44">
        <v>37.775840000000002</v>
      </c>
      <c r="R233" s="44">
        <v>8.94E-3</v>
      </c>
      <c r="S233" s="44">
        <v>0.68842000000000003</v>
      </c>
      <c r="T233" s="44">
        <v>2.76</v>
      </c>
      <c r="U233" s="44">
        <v>4.2223215999999999</v>
      </c>
      <c r="V233" s="44">
        <v>7.2896200000000002</v>
      </c>
      <c r="W233" s="44">
        <f t="shared" si="133"/>
        <v>6.5592000760000007</v>
      </c>
      <c r="X233" s="44">
        <v>0.10432</v>
      </c>
      <c r="Y233" s="44">
        <v>39.55939</v>
      </c>
      <c r="Z233" s="44">
        <v>0.31652999999999998</v>
      </c>
      <c r="AA233" s="44">
        <v>8.6220000000000005E-2</v>
      </c>
      <c r="AB233" s="44">
        <v>7.8100000000000001E-3</v>
      </c>
      <c r="AC233" s="44">
        <v>7.9600000000000001E-3</v>
      </c>
      <c r="AD233" s="46">
        <f t="shared" si="128"/>
        <v>0.26910830000000002</v>
      </c>
      <c r="AE233" s="46">
        <f t="shared" si="129"/>
        <v>0.58280235499999999</v>
      </c>
      <c r="AF233" s="44">
        <v>13.69</v>
      </c>
      <c r="AG233" s="44">
        <f t="shared" si="130"/>
        <v>86.287672255000004</v>
      </c>
      <c r="AH233" s="47"/>
      <c r="AI233" s="48">
        <f t="shared" si="109"/>
        <v>1.0472140394495528</v>
      </c>
      <c r="AJ233" s="49"/>
      <c r="AK233" s="44"/>
      <c r="AL233" s="50">
        <v>2114.8000000000002</v>
      </c>
      <c r="AM233" s="50">
        <v>3987.7</v>
      </c>
      <c r="AN233" s="45" t="s">
        <v>403</v>
      </c>
      <c r="AO233" s="45" t="s">
        <v>403</v>
      </c>
      <c r="AP233" s="45" t="s">
        <v>403</v>
      </c>
      <c r="AQ233" s="45" t="s">
        <v>403</v>
      </c>
      <c r="AR233" s="45" t="s">
        <v>403</v>
      </c>
      <c r="AS233" s="50"/>
      <c r="AT233" s="50"/>
      <c r="AU233" s="45" t="s">
        <v>403</v>
      </c>
      <c r="AV233" s="45" t="s">
        <v>403</v>
      </c>
      <c r="AW233" s="45" t="s">
        <v>403</v>
      </c>
      <c r="AX233" s="50"/>
      <c r="AY233" s="50"/>
      <c r="AZ233" s="50"/>
      <c r="BA233" s="50">
        <v>18.100000000000001</v>
      </c>
      <c r="BB233" s="50"/>
      <c r="BC233" s="50"/>
      <c r="BD233" s="50"/>
      <c r="BE233" s="50"/>
      <c r="BF233" s="51"/>
      <c r="BG233" s="118" t="s">
        <v>403</v>
      </c>
      <c r="BH233" s="118" t="s">
        <v>403</v>
      </c>
      <c r="BI233" s="118" t="s">
        <v>403</v>
      </c>
      <c r="BJ233" s="118" t="s">
        <v>412</v>
      </c>
      <c r="BK233" s="26">
        <v>9.2150961037920906E-2</v>
      </c>
      <c r="BL233" s="26">
        <v>5.4290731683551596E-4</v>
      </c>
      <c r="BM233" s="26">
        <v>26.412803499999999</v>
      </c>
      <c r="BN233" s="26">
        <v>98.793609233333299</v>
      </c>
      <c r="BO233" s="26">
        <v>2099.6409755</v>
      </c>
      <c r="BP233" s="118" t="s">
        <v>403</v>
      </c>
      <c r="BQ233" s="118" t="s">
        <v>403</v>
      </c>
      <c r="BR233" s="118" t="s">
        <v>403</v>
      </c>
      <c r="BS233" s="159">
        <v>6.4139183166666696</v>
      </c>
      <c r="BT233" s="118" t="s">
        <v>412</v>
      </c>
      <c r="BU233" s="118" t="s">
        <v>403</v>
      </c>
      <c r="BV233" s="26">
        <v>6.1709462500000001</v>
      </c>
      <c r="BW233" s="26">
        <v>2.26673558082729E-2</v>
      </c>
      <c r="BX233" s="26">
        <v>0.52902015726317797</v>
      </c>
      <c r="BY233" s="26">
        <v>2.84599485246733E-2</v>
      </c>
      <c r="BZ233" s="26">
        <v>1.65392540063268E-2</v>
      </c>
      <c r="CA233" s="26">
        <v>6.3158714399428198E-3</v>
      </c>
      <c r="CB233" s="118" t="s">
        <v>412</v>
      </c>
      <c r="CC233" s="118" t="s">
        <v>412</v>
      </c>
      <c r="CD233" s="118" t="s">
        <v>412</v>
      </c>
      <c r="CE233" s="118" t="s">
        <v>412</v>
      </c>
      <c r="CF233" s="26">
        <v>1.14694169329543E-3</v>
      </c>
      <c r="CG233" s="26">
        <v>1.65446700543253E-3</v>
      </c>
      <c r="CH233" s="26">
        <v>2.8082099854509501E-4</v>
      </c>
      <c r="CI233" s="118" t="s">
        <v>412</v>
      </c>
      <c r="CJ233" s="118" t="s">
        <v>412</v>
      </c>
      <c r="CK233" s="118" t="s">
        <v>412</v>
      </c>
      <c r="CL233" s="118" t="s">
        <v>412</v>
      </c>
      <c r="CM233" s="118" t="s">
        <v>412</v>
      </c>
      <c r="CN233" s="26">
        <v>2.9537098226396102E-3</v>
      </c>
      <c r="CO233" s="26">
        <v>1.06738234176249E-3</v>
      </c>
      <c r="CP233" s="26">
        <v>5.3322936853469798E-3</v>
      </c>
      <c r="CQ233" s="26">
        <v>1.44909747413879E-3</v>
      </c>
      <c r="CR233" s="26">
        <v>1.49106359224078E-2</v>
      </c>
      <c r="CS233" s="28">
        <v>3.7223243526706999E-3</v>
      </c>
      <c r="CT233" s="29"/>
      <c r="CU233" s="30">
        <f t="shared" si="111"/>
        <v>3.7869573030835949E-2</v>
      </c>
      <c r="CV233" s="52"/>
      <c r="CW233" s="113"/>
      <c r="CX233" s="50"/>
      <c r="CY233" s="114"/>
      <c r="CZ233" s="114"/>
      <c r="DA233" s="115">
        <v>3.0363516516092098E-3</v>
      </c>
      <c r="DB233" s="115">
        <v>0.22357116833333299</v>
      </c>
      <c r="DC233" s="167">
        <f t="shared" si="104"/>
        <v>6.0973954999999899E-2</v>
      </c>
      <c r="DD233" s="107">
        <f t="shared" si="105"/>
        <v>609.73954999999899</v>
      </c>
      <c r="DE233" s="50"/>
      <c r="DF233" s="50"/>
      <c r="DG233" s="50"/>
      <c r="DH233" s="44">
        <v>0.174366666666667</v>
      </c>
      <c r="DI233" s="107">
        <f t="shared" si="131"/>
        <v>872.74513629812475</v>
      </c>
      <c r="DJ233" s="44"/>
      <c r="DK233" s="53"/>
      <c r="DL233" s="44"/>
      <c r="DM233" s="53"/>
      <c r="DN233" s="55">
        <f t="shared" si="112"/>
        <v>0.62875898801597874</v>
      </c>
      <c r="DO233" s="55">
        <f t="shared" si="132"/>
        <v>1.1191787681522284E-4</v>
      </c>
      <c r="DP233" s="55">
        <f t="shared" si="113"/>
        <v>1.3503726951745783E-2</v>
      </c>
      <c r="DQ233" s="55">
        <f t="shared" si="114"/>
        <v>3.8413361169102295E-2</v>
      </c>
      <c r="DR233" s="55">
        <f t="shared" si="115"/>
        <v>5.2881477863360261E-2</v>
      </c>
      <c r="DS233" s="55">
        <f t="shared" si="116"/>
        <v>9.1290188949199741E-2</v>
      </c>
      <c r="DT233" s="55">
        <f t="shared" si="117"/>
        <v>1.4705384832252608E-3</v>
      </c>
      <c r="DU233" s="55">
        <f t="shared" si="118"/>
        <v>0.98162258064516139</v>
      </c>
      <c r="DV233" s="56">
        <f t="shared" si="119"/>
        <v>5.6442582025677604E-3</v>
      </c>
      <c r="DW233" s="55">
        <f t="shared" si="124"/>
        <v>2.782237180717954E-3</v>
      </c>
      <c r="DX233" s="55">
        <f t="shared" si="125"/>
        <v>1.6581740976645434E-4</v>
      </c>
      <c r="DY233" s="55">
        <f t="shared" si="126"/>
        <v>1.1215651187612059E-4</v>
      </c>
      <c r="DZ233" s="58">
        <f t="shared" si="107"/>
        <v>3.6030030793948323E-3</v>
      </c>
      <c r="EA233" s="56">
        <f t="shared" si="108"/>
        <v>7.6689565760905314E-3</v>
      </c>
      <c r="EB233" s="56">
        <f t="shared" si="120"/>
        <v>0.75992228698306963</v>
      </c>
      <c r="EC233" s="59">
        <f t="shared" si="121"/>
        <v>5.0765094496711266E-3</v>
      </c>
      <c r="ED233" s="59">
        <f t="shared" si="122"/>
        <v>1.3611121901093649E-3</v>
      </c>
      <c r="EE233" s="60">
        <f t="shared" si="123"/>
        <v>1.5750645323868209</v>
      </c>
      <c r="EF233" s="60">
        <f t="shared" si="127"/>
        <v>0.57926791993811322</v>
      </c>
    </row>
    <row r="234" spans="1:136" ht="14" customHeight="1" x14ac:dyDescent="0.2">
      <c r="A234" s="157">
        <v>63</v>
      </c>
      <c r="B234" s="42" t="s">
        <v>397</v>
      </c>
      <c r="C234" s="42" t="s">
        <v>445</v>
      </c>
      <c r="D234" s="158">
        <v>3</v>
      </c>
      <c r="E234" s="158">
        <v>1</v>
      </c>
      <c r="F234" s="158">
        <v>61</v>
      </c>
      <c r="G234" s="158">
        <v>71</v>
      </c>
      <c r="H234" s="161">
        <v>17.510000000000002</v>
      </c>
      <c r="I234" s="158">
        <v>8</v>
      </c>
      <c r="J234" s="78"/>
      <c r="K234" s="43"/>
      <c r="L234" s="42" t="s">
        <v>446</v>
      </c>
      <c r="M234" s="43"/>
      <c r="N234" s="42" t="s">
        <v>400</v>
      </c>
      <c r="O234" s="43"/>
      <c r="P234" s="42" t="s">
        <v>401</v>
      </c>
      <c r="Q234" s="44">
        <v>37.891800000000003</v>
      </c>
      <c r="R234" s="44">
        <v>9.8600000000000007E-3</v>
      </c>
      <c r="S234" s="44">
        <v>0.51085999999999998</v>
      </c>
      <c r="T234" s="44">
        <v>2.81</v>
      </c>
      <c r="U234" s="44">
        <v>4.5232445999999999</v>
      </c>
      <c r="V234" s="44">
        <v>7.6461100000000002</v>
      </c>
      <c r="W234" s="44">
        <f t="shared" si="133"/>
        <v>6.8799697780000004</v>
      </c>
      <c r="X234" s="44">
        <v>0.10713</v>
      </c>
      <c r="Y234" s="44">
        <v>40.50752</v>
      </c>
      <c r="Z234" s="44">
        <v>0.51507999999999998</v>
      </c>
      <c r="AA234" s="44">
        <v>4.2770000000000002E-2</v>
      </c>
      <c r="AB234" s="44">
        <v>9.7099999999999999E-3</v>
      </c>
      <c r="AC234" s="44">
        <v>7.4999999999999997E-3</v>
      </c>
      <c r="AD234" s="46">
        <f t="shared" si="128"/>
        <v>0.284976375</v>
      </c>
      <c r="AE234" s="46">
        <f t="shared" si="129"/>
        <v>0.245078935</v>
      </c>
      <c r="AF234" s="44">
        <v>12.28</v>
      </c>
      <c r="AG234" s="44">
        <f t="shared" si="130"/>
        <v>87.405549910000005</v>
      </c>
      <c r="AH234" s="47"/>
      <c r="AI234" s="48">
        <f t="shared" si="109"/>
        <v>1.069031294369758</v>
      </c>
      <c r="AJ234" s="49"/>
      <c r="AK234" s="44"/>
      <c r="AL234" s="50">
        <v>2239.5</v>
      </c>
      <c r="AM234" s="50">
        <v>1676.9</v>
      </c>
      <c r="AN234" s="45" t="s">
        <v>403</v>
      </c>
      <c r="AO234" s="45" t="s">
        <v>403</v>
      </c>
      <c r="AP234" s="45" t="s">
        <v>403</v>
      </c>
      <c r="AQ234" s="45" t="s">
        <v>403</v>
      </c>
      <c r="AR234" s="45" t="s">
        <v>403</v>
      </c>
      <c r="AS234" s="50"/>
      <c r="AT234" s="50"/>
      <c r="AU234" s="45" t="s">
        <v>403</v>
      </c>
      <c r="AV234" s="45" t="s">
        <v>403</v>
      </c>
      <c r="AW234" s="45" t="s">
        <v>403</v>
      </c>
      <c r="AX234" s="50"/>
      <c r="AY234" s="50"/>
      <c r="AZ234" s="50"/>
      <c r="BA234" s="50">
        <v>5.3</v>
      </c>
      <c r="BB234" s="50"/>
      <c r="BC234" s="50"/>
      <c r="BD234" s="50"/>
      <c r="BE234" s="50"/>
      <c r="BF234" s="51"/>
      <c r="BG234" s="118" t="s">
        <v>403</v>
      </c>
      <c r="BH234" s="118" t="s">
        <v>403</v>
      </c>
      <c r="BI234" s="118" t="s">
        <v>403</v>
      </c>
      <c r="BJ234" s="26">
        <v>0.76609000000000005</v>
      </c>
      <c r="BK234" s="26">
        <v>0.17106674999999999</v>
      </c>
      <c r="BL234" s="26">
        <v>2.27183365841776E-3</v>
      </c>
      <c r="BM234" s="26">
        <v>30.95390175</v>
      </c>
      <c r="BN234" s="26">
        <v>100.90780461666699</v>
      </c>
      <c r="BO234" s="26">
        <v>2073.8704877499999</v>
      </c>
      <c r="BP234" s="118" t="s">
        <v>403</v>
      </c>
      <c r="BQ234" s="118" t="s">
        <v>403</v>
      </c>
      <c r="BR234" s="118" t="s">
        <v>403</v>
      </c>
      <c r="BS234" s="159">
        <v>7.6445591583333297</v>
      </c>
      <c r="BT234" s="26">
        <v>0.17959615512753799</v>
      </c>
      <c r="BU234" s="118" t="s">
        <v>403</v>
      </c>
      <c r="BV234" s="26">
        <v>6.1724231249999999</v>
      </c>
      <c r="BW234" s="26">
        <v>2.7174312130044401E-2</v>
      </c>
      <c r="BX234" s="26">
        <v>6.7506217911315902</v>
      </c>
      <c r="BY234" s="26">
        <v>9.0778859262336697E-2</v>
      </c>
      <c r="BZ234" s="26">
        <v>1.11272540063268E-2</v>
      </c>
      <c r="CA234" s="26">
        <v>1.25152042762669E-2</v>
      </c>
      <c r="CB234" s="26">
        <v>2.7278101602990902E-3</v>
      </c>
      <c r="CC234" s="26">
        <v>5.7820699173654797E-4</v>
      </c>
      <c r="CD234" s="118" t="s">
        <v>412</v>
      </c>
      <c r="CE234" s="26">
        <v>1.7614000000000001E-2</v>
      </c>
      <c r="CF234" s="26">
        <v>1.7654878868039201E-3</v>
      </c>
      <c r="CG234" s="26">
        <v>5.0657599999999999E-3</v>
      </c>
      <c r="CH234" s="26">
        <v>6.6681660102409798E-4</v>
      </c>
      <c r="CI234" s="26">
        <v>2.9297749999999999E-3</v>
      </c>
      <c r="CJ234" s="26">
        <v>1.72864863772875E-3</v>
      </c>
      <c r="CK234" s="26">
        <v>5.1812581576596295E-4</v>
      </c>
      <c r="CL234" s="26">
        <v>3.1777355319266101E-3</v>
      </c>
      <c r="CM234" s="26">
        <v>7.87270112672799E-4</v>
      </c>
      <c r="CN234" s="26">
        <v>1.0575393581466599E-2</v>
      </c>
      <c r="CO234" s="26">
        <v>4.0609245359131798E-3</v>
      </c>
      <c r="CP234" s="26">
        <v>1.6012641087581499E-2</v>
      </c>
      <c r="CQ234" s="26">
        <v>3.5663681585243298E-3</v>
      </c>
      <c r="CR234" s="26">
        <v>3.2017957747240401E-2</v>
      </c>
      <c r="CS234" s="28">
        <v>6.9747163451700398E-3</v>
      </c>
      <c r="CT234" s="29">
        <f t="shared" si="110"/>
        <v>0.67584425658748848</v>
      </c>
      <c r="CU234" s="30">
        <f t="shared" si="111"/>
        <v>3.1110104794538039E-2</v>
      </c>
      <c r="CV234" s="52"/>
      <c r="CW234" s="113"/>
      <c r="CX234" s="50"/>
      <c r="CY234" s="114"/>
      <c r="CZ234" s="114"/>
      <c r="DA234" s="115">
        <v>7.5954778822202298E-3</v>
      </c>
      <c r="DB234" s="115">
        <v>0.40692273233333298</v>
      </c>
      <c r="DC234" s="167">
        <f t="shared" si="104"/>
        <v>0.11097892699999989</v>
      </c>
      <c r="DD234" s="107">
        <f t="shared" si="105"/>
        <v>1109.7892699999989</v>
      </c>
      <c r="DE234" s="50"/>
      <c r="DF234" s="50"/>
      <c r="DG234" s="50"/>
      <c r="DH234" s="44">
        <v>8.4930000000000005E-2</v>
      </c>
      <c r="DI234" s="107">
        <f t="shared" si="131"/>
        <v>425.09411828980848</v>
      </c>
      <c r="DJ234" s="44"/>
      <c r="DK234" s="53"/>
      <c r="DL234" s="44"/>
      <c r="DM234" s="53"/>
      <c r="DN234" s="55">
        <f t="shared" si="112"/>
        <v>0.63068908122503331</v>
      </c>
      <c r="DO234" s="55">
        <f t="shared" si="132"/>
        <v>1.2343515272909367E-4</v>
      </c>
      <c r="DP234" s="55">
        <f t="shared" si="113"/>
        <v>1.0020792467634366E-2</v>
      </c>
      <c r="DQ234" s="55">
        <f t="shared" si="114"/>
        <v>3.9109255393180241E-2</v>
      </c>
      <c r="DR234" s="55">
        <f t="shared" si="115"/>
        <v>5.6650317490137138E-2</v>
      </c>
      <c r="DS234" s="55">
        <f t="shared" si="116"/>
        <v>9.5754624606819772E-2</v>
      </c>
      <c r="DT234" s="55">
        <f t="shared" si="117"/>
        <v>1.5101494220468002E-3</v>
      </c>
      <c r="DU234" s="55">
        <f t="shared" si="118"/>
        <v>1.0051493796526054</v>
      </c>
      <c r="DV234" s="56">
        <f t="shared" si="119"/>
        <v>9.184736091298145E-3</v>
      </c>
      <c r="DW234" s="55">
        <f t="shared" si="124"/>
        <v>1.3801471145825435E-3</v>
      </c>
      <c r="DX234" s="55">
        <f t="shared" si="125"/>
        <v>2.0615711252653927E-4</v>
      </c>
      <c r="DY234" s="55">
        <f t="shared" si="126"/>
        <v>1.0567510541091765E-4</v>
      </c>
      <c r="DZ234" s="58">
        <f t="shared" si="107"/>
        <v>3.8154555496050344E-3</v>
      </c>
      <c r="EA234" s="56">
        <f t="shared" si="108"/>
        <v>3.2249349957234026E-3</v>
      </c>
      <c r="EB234" s="56">
        <f t="shared" si="120"/>
        <v>0.68165417707465992</v>
      </c>
      <c r="EC234" s="59">
        <f t="shared" si="121"/>
        <v>9.2397741237199137E-3</v>
      </c>
      <c r="ED234" s="59">
        <f t="shared" si="122"/>
        <v>6.6296649764474179E-4</v>
      </c>
      <c r="EE234" s="60">
        <f t="shared" si="123"/>
        <v>1.556817995425309</v>
      </c>
      <c r="EF234" s="60">
        <f t="shared" si="127"/>
        <v>0.59161964994119387</v>
      </c>
    </row>
    <row r="235" spans="1:136" ht="14" customHeight="1" x14ac:dyDescent="0.2">
      <c r="A235" s="157">
        <v>64</v>
      </c>
      <c r="B235" s="42" t="s">
        <v>397</v>
      </c>
      <c r="C235" s="42" t="s">
        <v>445</v>
      </c>
      <c r="D235" s="158">
        <v>3</v>
      </c>
      <c r="E235" s="158">
        <v>1</v>
      </c>
      <c r="F235" s="158">
        <v>111</v>
      </c>
      <c r="G235" s="158">
        <v>120</v>
      </c>
      <c r="H235" s="158">
        <v>18.010000000000002</v>
      </c>
      <c r="I235" s="158">
        <v>9</v>
      </c>
      <c r="J235" s="78"/>
      <c r="K235" s="43"/>
      <c r="L235" s="42" t="s">
        <v>446</v>
      </c>
      <c r="M235" s="43"/>
      <c r="N235" s="42" t="s">
        <v>400</v>
      </c>
      <c r="O235" s="43"/>
      <c r="P235" s="42" t="s">
        <v>401</v>
      </c>
      <c r="Q235" s="44">
        <v>39.369999999999997</v>
      </c>
      <c r="R235" s="45" t="s">
        <v>204</v>
      </c>
      <c r="S235" s="44">
        <v>0.67</v>
      </c>
      <c r="T235" s="44">
        <v>3.8279323254019602</v>
      </c>
      <c r="U235" s="44">
        <v>3.6158656894877899</v>
      </c>
      <c r="V235" s="44">
        <v>7.87</v>
      </c>
      <c r="W235" s="44">
        <f t="shared" si="133"/>
        <v>7.0814260000000004</v>
      </c>
      <c r="X235" s="44">
        <v>0.11</v>
      </c>
      <c r="Y235" s="44">
        <v>41.52</v>
      </c>
      <c r="Z235" s="44">
        <v>0.55000000000000004</v>
      </c>
      <c r="AA235" s="105">
        <v>7.0000000000000007E-2</v>
      </c>
      <c r="AB235" s="45" t="s">
        <v>204</v>
      </c>
      <c r="AC235" s="45" t="s">
        <v>204</v>
      </c>
      <c r="AD235" s="46">
        <f t="shared" si="128"/>
        <v>0.282495</v>
      </c>
      <c r="AE235" s="46">
        <f t="shared" si="129"/>
        <v>0.29916904999999999</v>
      </c>
      <c r="AF235" s="44">
        <v>9.8685467537926606</v>
      </c>
      <c r="AG235" s="44" t="e">
        <f t="shared" si="130"/>
        <v>#VALUE!</v>
      </c>
      <c r="AH235" s="47"/>
      <c r="AI235" s="48">
        <f t="shared" si="109"/>
        <v>1.0546101092202187</v>
      </c>
      <c r="AJ235" s="49"/>
      <c r="AK235" s="44"/>
      <c r="AL235" s="50">
        <v>2220</v>
      </c>
      <c r="AM235" s="50">
        <v>2047</v>
      </c>
      <c r="AN235" s="50">
        <v>14</v>
      </c>
      <c r="AO235" s="50">
        <v>25</v>
      </c>
      <c r="AP235" s="45" t="s">
        <v>266</v>
      </c>
      <c r="AQ235" s="50">
        <v>37</v>
      </c>
      <c r="AR235" s="50">
        <v>102</v>
      </c>
      <c r="AS235" s="50"/>
      <c r="AT235" s="50"/>
      <c r="AU235" s="50">
        <v>7</v>
      </c>
      <c r="AV235" s="50">
        <v>4</v>
      </c>
      <c r="AW235" s="50">
        <v>4</v>
      </c>
      <c r="AX235" s="50"/>
      <c r="AY235" s="50"/>
      <c r="AZ235" s="50"/>
      <c r="BA235" s="45" t="s">
        <v>409</v>
      </c>
      <c r="BB235" s="50"/>
      <c r="BC235" s="50"/>
      <c r="BD235" s="50"/>
      <c r="BE235" s="50"/>
      <c r="BF235" s="51"/>
      <c r="BG235" s="118" t="s">
        <v>402</v>
      </c>
      <c r="BH235" s="118" t="s">
        <v>402</v>
      </c>
      <c r="BI235" s="26">
        <v>847.56145236288899</v>
      </c>
      <c r="BJ235" s="118" t="s">
        <v>403</v>
      </c>
      <c r="BK235" s="26">
        <v>0.74758140438454301</v>
      </c>
      <c r="BL235" s="118" t="s">
        <v>404</v>
      </c>
      <c r="BM235" s="118" t="s">
        <v>403</v>
      </c>
      <c r="BN235" s="26">
        <v>99.114774023473899</v>
      </c>
      <c r="BO235" s="26">
        <v>2111.9461263134299</v>
      </c>
      <c r="BP235" s="26">
        <v>0.41057027430366999</v>
      </c>
      <c r="BQ235" s="159">
        <v>29.106757503786501</v>
      </c>
      <c r="BR235" s="159">
        <v>1630.9777324589299</v>
      </c>
      <c r="BS235" s="159">
        <v>5.0932019817441399</v>
      </c>
      <c r="BT235" s="26">
        <v>7.9954986886371801E-2</v>
      </c>
      <c r="BU235" s="26">
        <v>47.434084437524497</v>
      </c>
      <c r="BV235" s="26">
        <v>6.94532339887723</v>
      </c>
      <c r="BW235" s="26">
        <v>7.5012913890686497E-2</v>
      </c>
      <c r="BX235" s="118" t="s">
        <v>417</v>
      </c>
      <c r="BY235" s="26">
        <v>9.8206804064011097E-2</v>
      </c>
      <c r="BZ235" s="26">
        <v>8.1372251574755902E-2</v>
      </c>
      <c r="CA235" s="26">
        <v>1.1640164700207799E-2</v>
      </c>
      <c r="CB235" s="118" t="s">
        <v>406</v>
      </c>
      <c r="CC235" s="118" t="s">
        <v>139</v>
      </c>
      <c r="CD235" s="26">
        <v>4.6540762844818502E-4</v>
      </c>
      <c r="CE235" s="118" t="s">
        <v>405</v>
      </c>
      <c r="CF235" s="26">
        <v>1.8348061584401E-3</v>
      </c>
      <c r="CG235" s="26">
        <v>3.4692063245329E-3</v>
      </c>
      <c r="CH235" s="26">
        <v>5.2538846865837904E-4</v>
      </c>
      <c r="CI235" s="26">
        <v>1.66212594802621E-3</v>
      </c>
      <c r="CJ235" s="26">
        <v>8.8789190298466103E-4</v>
      </c>
      <c r="CK235" s="26">
        <v>4.8731381893865399E-4</v>
      </c>
      <c r="CL235" s="26">
        <v>1.84987530211992E-3</v>
      </c>
      <c r="CM235" s="26">
        <v>7.7993462104980601E-4</v>
      </c>
      <c r="CN235" s="26">
        <v>9.3521938096013096E-3</v>
      </c>
      <c r="CO235" s="26">
        <v>3.59628445848957E-3</v>
      </c>
      <c r="CP235" s="26">
        <v>1.7178983383323299E-2</v>
      </c>
      <c r="CQ235" s="26">
        <v>3.7458414119119102E-3</v>
      </c>
      <c r="CR235" s="26">
        <v>3.3916391456609199E-2</v>
      </c>
      <c r="CS235" s="28">
        <v>7.2230861701919301E-3</v>
      </c>
      <c r="CT235" s="29">
        <f t="shared" si="110"/>
        <v>1.1624682155173092</v>
      </c>
      <c r="CU235" s="30">
        <f t="shared" si="111"/>
        <v>3.1219840147059971E-2</v>
      </c>
      <c r="CV235" s="52"/>
      <c r="CW235" s="113"/>
      <c r="CX235" s="50"/>
      <c r="CY235" s="114"/>
      <c r="CZ235" s="114"/>
      <c r="DA235" s="160" t="s">
        <v>214</v>
      </c>
      <c r="DB235" s="160" t="s">
        <v>407</v>
      </c>
      <c r="DC235" s="167" t="str">
        <f t="shared" si="104"/>
        <v/>
      </c>
      <c r="DD235" s="107" t="str">
        <f t="shared" si="105"/>
        <v/>
      </c>
      <c r="DE235" s="50"/>
      <c r="DF235" s="50"/>
      <c r="DG235" s="50"/>
      <c r="DH235" s="44">
        <v>4.9200000000000001E-2</v>
      </c>
      <c r="DI235" s="107">
        <f t="shared" si="131"/>
        <v>246.25727799197662</v>
      </c>
      <c r="DJ235" s="44"/>
      <c r="DK235" s="53"/>
      <c r="DL235" s="44"/>
      <c r="DM235" s="53"/>
      <c r="DN235" s="55">
        <f t="shared" si="112"/>
        <v>0.65529294274300931</v>
      </c>
      <c r="DO235" s="55">
        <f t="shared" si="132"/>
        <v>0</v>
      </c>
      <c r="DP235" s="55">
        <f t="shared" si="113"/>
        <v>1.3142408787759907E-2</v>
      </c>
      <c r="DQ235" s="55">
        <f t="shared" si="114"/>
        <v>5.3276719908169248E-2</v>
      </c>
      <c r="DR235" s="55">
        <f t="shared" si="115"/>
        <v>4.5286062865399088E-2</v>
      </c>
      <c r="DS235" s="55">
        <f t="shared" si="116"/>
        <v>9.8558469032707041E-2</v>
      </c>
      <c r="DT235" s="55">
        <f t="shared" si="117"/>
        <v>1.5506061460389062E-3</v>
      </c>
      <c r="DU235" s="55">
        <f t="shared" si="118"/>
        <v>1.0302729528535981</v>
      </c>
      <c r="DV235" s="56">
        <f t="shared" si="119"/>
        <v>9.8074179743223976E-3</v>
      </c>
      <c r="DW235" s="55">
        <f t="shared" si="124"/>
        <v>2.2588332480892692E-3</v>
      </c>
      <c r="DX235" s="55">
        <f t="shared" si="125"/>
        <v>0</v>
      </c>
      <c r="DY235" s="55">
        <f t="shared" si="126"/>
        <v>0</v>
      </c>
      <c r="DZ235" s="58">
        <f t="shared" si="107"/>
        <v>3.7822332306868389E-3</v>
      </c>
      <c r="EA235" s="56">
        <f t="shared" si="108"/>
        <v>3.9366938614382521E-3</v>
      </c>
      <c r="EB235" s="56">
        <f t="shared" si="120"/>
        <v>0.54779610068235696</v>
      </c>
      <c r="EC235" s="59" t="e">
        <f t="shared" si="121"/>
        <v>#VALUE!</v>
      </c>
      <c r="ED235" s="59">
        <f t="shared" si="122"/>
        <v>3.8405689019335091E-4</v>
      </c>
      <c r="EE235" s="60" t="e">
        <f t="shared" si="123"/>
        <v>#VALUE!</v>
      </c>
      <c r="EF235" s="60">
        <f t="shared" si="127"/>
        <v>0.45948423620876983</v>
      </c>
    </row>
    <row r="236" spans="1:136" ht="14" customHeight="1" x14ac:dyDescent="0.2">
      <c r="A236" s="157">
        <v>65</v>
      </c>
      <c r="B236" s="42" t="s">
        <v>397</v>
      </c>
      <c r="C236" s="42" t="s">
        <v>445</v>
      </c>
      <c r="D236" s="158">
        <v>5</v>
      </c>
      <c r="E236" s="158">
        <v>2</v>
      </c>
      <c r="F236" s="158">
        <v>25</v>
      </c>
      <c r="G236" s="158">
        <v>35</v>
      </c>
      <c r="H236" s="161">
        <v>27.99</v>
      </c>
      <c r="I236" s="42" t="s">
        <v>413</v>
      </c>
      <c r="J236" s="78"/>
      <c r="K236" s="43"/>
      <c r="L236" s="42" t="s">
        <v>447</v>
      </c>
      <c r="M236" s="43"/>
      <c r="N236" s="42" t="s">
        <v>400</v>
      </c>
      <c r="O236" s="43"/>
      <c r="P236" s="42" t="s">
        <v>401</v>
      </c>
      <c r="Q236" s="44">
        <v>37.93609</v>
      </c>
      <c r="R236" s="44">
        <v>9.8099999999999993E-3</v>
      </c>
      <c r="S236" s="44">
        <v>0.57120000000000004</v>
      </c>
      <c r="T236" s="44">
        <v>2.86</v>
      </c>
      <c r="U236" s="44">
        <v>4.3236075999999999</v>
      </c>
      <c r="V236" s="44">
        <v>7.50204</v>
      </c>
      <c r="W236" s="44">
        <f t="shared" si="133"/>
        <v>6.7503355920000008</v>
      </c>
      <c r="X236" s="44">
        <v>0.10826</v>
      </c>
      <c r="Y236" s="44">
        <v>40.790889999999997</v>
      </c>
      <c r="Z236" s="44">
        <v>0.41392000000000001</v>
      </c>
      <c r="AA236" s="44">
        <v>4.632E-2</v>
      </c>
      <c r="AB236" s="44">
        <v>8.3199999999999993E-3</v>
      </c>
      <c r="AC236" s="44">
        <v>7.5799999999999999E-3</v>
      </c>
      <c r="AD236" s="46">
        <f t="shared" si="128"/>
        <v>0.27809214999999998</v>
      </c>
      <c r="AE236" s="46">
        <f t="shared" si="129"/>
        <v>0.31296561000000001</v>
      </c>
      <c r="AF236" s="44">
        <v>13.32</v>
      </c>
      <c r="AG236" s="44">
        <f t="shared" ref="AG236:AG254" si="134">Q236+R236+S236+T236+U236+X236+Y236+Z236+AD236+AE236</f>
        <v>87.604835360000024</v>
      </c>
      <c r="AH236" s="47"/>
      <c r="AI236" s="48">
        <f t="shared" si="109"/>
        <v>1.0752528792503391</v>
      </c>
      <c r="AJ236" s="49"/>
      <c r="AK236" s="44"/>
      <c r="AL236" s="50">
        <v>2185.4</v>
      </c>
      <c r="AM236" s="50">
        <v>2141.4</v>
      </c>
      <c r="AN236" s="45" t="s">
        <v>403</v>
      </c>
      <c r="AO236" s="45" t="s">
        <v>403</v>
      </c>
      <c r="AP236" s="45" t="s">
        <v>403</v>
      </c>
      <c r="AQ236" s="45" t="s">
        <v>403</v>
      </c>
      <c r="AR236" s="45" t="s">
        <v>403</v>
      </c>
      <c r="AS236" s="50"/>
      <c r="AT236" s="50"/>
      <c r="AU236" s="45" t="s">
        <v>403</v>
      </c>
      <c r="AV236" s="45" t="s">
        <v>403</v>
      </c>
      <c r="AW236" s="45" t="s">
        <v>403</v>
      </c>
      <c r="AX236" s="50"/>
      <c r="AY236" s="50"/>
      <c r="AZ236" s="50"/>
      <c r="BA236" s="50">
        <v>3.5</v>
      </c>
      <c r="BB236" s="50"/>
      <c r="BC236" s="50"/>
      <c r="BD236" s="50"/>
      <c r="BE236" s="50"/>
      <c r="BF236" s="51"/>
      <c r="BG236" s="118" t="s">
        <v>403</v>
      </c>
      <c r="BH236" s="118" t="s">
        <v>403</v>
      </c>
      <c r="BI236" s="118" t="s">
        <v>403</v>
      </c>
      <c r="BJ236" s="118" t="s">
        <v>412</v>
      </c>
      <c r="BK236" s="26">
        <v>0.227250961037921</v>
      </c>
      <c r="BL236" s="26">
        <v>9.33967316835516E-4</v>
      </c>
      <c r="BM236" s="26">
        <v>32.498803500000001</v>
      </c>
      <c r="BN236" s="26">
        <v>96.312609233333305</v>
      </c>
      <c r="BO236" s="26">
        <v>1969.6409755</v>
      </c>
      <c r="BP236" s="118" t="s">
        <v>403</v>
      </c>
      <c r="BQ236" s="118" t="s">
        <v>403</v>
      </c>
      <c r="BR236" s="118" t="s">
        <v>403</v>
      </c>
      <c r="BS236" s="159">
        <v>5.8849183166666696</v>
      </c>
      <c r="BT236" s="118" t="s">
        <v>412</v>
      </c>
      <c r="BU236" s="118" t="s">
        <v>403</v>
      </c>
      <c r="BV236" s="26">
        <v>5.7095462499999998</v>
      </c>
      <c r="BW236" s="26">
        <v>1.5006355808272901E-2</v>
      </c>
      <c r="BX236" s="26">
        <v>0.824730157263177</v>
      </c>
      <c r="BY236" s="26">
        <v>8.5803948524673296E-2</v>
      </c>
      <c r="BZ236" s="26">
        <v>7.6462540063268296E-3</v>
      </c>
      <c r="CA236" s="26">
        <v>7.2446566498513302E-3</v>
      </c>
      <c r="CB236" s="118" t="s">
        <v>412</v>
      </c>
      <c r="CC236" s="26">
        <v>6.5189705743361995E-4</v>
      </c>
      <c r="CD236" s="118" t="s">
        <v>412</v>
      </c>
      <c r="CE236" s="118" t="s">
        <v>412</v>
      </c>
      <c r="CF236" s="118" t="s">
        <v>412</v>
      </c>
      <c r="CG236" s="26">
        <v>2.0423670054325301E-3</v>
      </c>
      <c r="CH236" s="118" t="s">
        <v>412</v>
      </c>
      <c r="CI236" s="118" t="s">
        <v>412</v>
      </c>
      <c r="CJ236" s="118" t="s">
        <v>412</v>
      </c>
      <c r="CK236" s="26">
        <v>5.0823851768776001E-4</v>
      </c>
      <c r="CL236" s="26">
        <v>2.2509513580381301E-3</v>
      </c>
      <c r="CM236" s="26">
        <v>6.28728086791909E-4</v>
      </c>
      <c r="CN236" s="26">
        <v>1.06678942245634E-2</v>
      </c>
      <c r="CO236" s="26">
        <v>3.42743398750185E-3</v>
      </c>
      <c r="CP236" s="26">
        <v>1.54837437049042E-2</v>
      </c>
      <c r="CQ236" s="26">
        <v>3.3122404348975699E-3</v>
      </c>
      <c r="CR236" s="26">
        <v>3.0006290071594301E-2</v>
      </c>
      <c r="CS236" s="28">
        <v>6.3181329767797497E-3</v>
      </c>
      <c r="CT236" s="29"/>
      <c r="CU236" s="30"/>
      <c r="CV236" s="52"/>
      <c r="CW236" s="113"/>
      <c r="CX236" s="50"/>
      <c r="CY236" s="114"/>
      <c r="CZ236" s="114"/>
      <c r="DA236" s="115">
        <v>2.9194848199761499E-3</v>
      </c>
      <c r="DB236" s="115">
        <v>0.28584560125000003</v>
      </c>
      <c r="DC236" s="167">
        <f t="shared" si="104"/>
        <v>7.7957891249999994E-2</v>
      </c>
      <c r="DD236" s="107">
        <f t="shared" si="105"/>
        <v>779.57891249999989</v>
      </c>
      <c r="DE236" s="50"/>
      <c r="DF236" s="50"/>
      <c r="DG236" s="50"/>
      <c r="DH236" s="44">
        <v>0.1046575</v>
      </c>
      <c r="DI236" s="107">
        <f t="shared" ref="DI236:DI254" si="135">DH236*(32.065/(32.065+2*15.999))*10000</f>
        <v>523.83477787490438</v>
      </c>
      <c r="DJ236" s="44"/>
      <c r="DK236" s="53"/>
      <c r="DL236" s="44"/>
      <c r="DM236" s="53"/>
      <c r="DN236" s="55">
        <f t="shared" si="112"/>
        <v>0.63142626498002663</v>
      </c>
      <c r="DO236" s="55">
        <f t="shared" si="132"/>
        <v>1.228092138207311E-4</v>
      </c>
      <c r="DP236" s="55">
        <f t="shared" si="113"/>
        <v>1.1204393879952925E-2</v>
      </c>
      <c r="DQ236" s="55">
        <f t="shared" si="114"/>
        <v>3.980514961725818E-2</v>
      </c>
      <c r="DR236" s="55">
        <f t="shared" si="115"/>
        <v>5.4150010645625898E-2</v>
      </c>
      <c r="DS236" s="55">
        <f t="shared" si="116"/>
        <v>9.3950390981210871E-2</v>
      </c>
      <c r="DT236" s="55">
        <f t="shared" si="117"/>
        <v>1.5260783760924724E-3</v>
      </c>
      <c r="DU236" s="55">
        <f t="shared" si="118"/>
        <v>1.0121808933002481</v>
      </c>
      <c r="DV236" s="56">
        <f t="shared" si="119"/>
        <v>7.3808844507845936E-3</v>
      </c>
      <c r="DW236" s="55">
        <f t="shared" si="124"/>
        <v>1.4947022293070706E-3</v>
      </c>
      <c r="DX236" s="55">
        <f t="shared" si="125"/>
        <v>1.7664543524416134E-4</v>
      </c>
      <c r="DY236" s="55">
        <f t="shared" si="126"/>
        <v>1.0680230653530076E-4</v>
      </c>
      <c r="DZ236" s="58">
        <f t="shared" si="107"/>
        <v>3.723284910965323E-3</v>
      </c>
      <c r="EA236" s="56">
        <f t="shared" si="108"/>
        <v>4.1182394894400945E-3</v>
      </c>
      <c r="EB236" s="56">
        <f t="shared" si="120"/>
        <v>0.739383846794338</v>
      </c>
      <c r="EC236" s="59">
        <f t="shared" si="121"/>
        <v>6.4905412746648905E-3</v>
      </c>
      <c r="ED236" s="59">
        <f t="shared" si="122"/>
        <v>8.1696004035387447E-4</v>
      </c>
      <c r="EE236" s="60">
        <f t="shared" si="123"/>
        <v>1.5854910366898363</v>
      </c>
      <c r="EF236" s="60">
        <f t="shared" si="127"/>
        <v>0.57636812449727171</v>
      </c>
    </row>
    <row r="237" spans="1:136" ht="14" customHeight="1" x14ac:dyDescent="0.2">
      <c r="A237" s="157">
        <v>66</v>
      </c>
      <c r="B237" s="42" t="s">
        <v>397</v>
      </c>
      <c r="C237" s="42" t="s">
        <v>445</v>
      </c>
      <c r="D237" s="158">
        <v>6</v>
      </c>
      <c r="E237" s="158">
        <v>2</v>
      </c>
      <c r="F237" s="158">
        <v>128</v>
      </c>
      <c r="G237" s="158">
        <v>135</v>
      </c>
      <c r="H237" s="158">
        <v>32.729999999999997</v>
      </c>
      <c r="I237" s="158">
        <v>4</v>
      </c>
      <c r="J237" s="78"/>
      <c r="K237" s="43"/>
      <c r="L237" s="42" t="s">
        <v>446</v>
      </c>
      <c r="M237" s="43"/>
      <c r="N237" s="42" t="s">
        <v>400</v>
      </c>
      <c r="O237" s="43"/>
      <c r="P237" s="42" t="s">
        <v>401</v>
      </c>
      <c r="Q237" s="44">
        <v>40.049999999999997</v>
      </c>
      <c r="R237" s="45" t="s">
        <v>204</v>
      </c>
      <c r="S237" s="44">
        <v>0.71</v>
      </c>
      <c r="T237" s="44">
        <v>3.86</v>
      </c>
      <c r="U237" s="44">
        <v>3.4802276000000001</v>
      </c>
      <c r="V237" s="44">
        <v>7.77</v>
      </c>
      <c r="W237" s="44">
        <f t="shared" si="133"/>
        <v>6.9914459999999998</v>
      </c>
      <c r="X237" s="44">
        <v>0.11</v>
      </c>
      <c r="Y237" s="44">
        <v>40.64</v>
      </c>
      <c r="Z237" s="44">
        <v>0.77</v>
      </c>
      <c r="AA237" s="105">
        <v>0.05</v>
      </c>
      <c r="AB237" s="45" t="s">
        <v>204</v>
      </c>
      <c r="AC237" s="45" t="s">
        <v>204</v>
      </c>
      <c r="AD237" s="46">
        <f t="shared" si="128"/>
        <v>0.2730785</v>
      </c>
      <c r="AE237" s="46">
        <f t="shared" si="129"/>
        <v>0.35295225000000002</v>
      </c>
      <c r="AF237" s="44">
        <v>9.7966311757083293</v>
      </c>
      <c r="AG237" s="44" t="e">
        <f t="shared" si="134"/>
        <v>#VALUE!</v>
      </c>
      <c r="AH237" s="47"/>
      <c r="AI237" s="48">
        <f t="shared" si="109"/>
        <v>1.0147315855181025</v>
      </c>
      <c r="AJ237" s="49"/>
      <c r="AK237" s="44"/>
      <c r="AL237" s="50">
        <v>2146</v>
      </c>
      <c r="AM237" s="50">
        <v>2415</v>
      </c>
      <c r="AN237" s="50">
        <v>9</v>
      </c>
      <c r="AO237" s="50">
        <v>39</v>
      </c>
      <c r="AP237" s="50">
        <v>4</v>
      </c>
      <c r="AQ237" s="50">
        <v>42</v>
      </c>
      <c r="AR237" s="50">
        <v>115</v>
      </c>
      <c r="AS237" s="50"/>
      <c r="AT237" s="50"/>
      <c r="AU237" s="50">
        <v>8</v>
      </c>
      <c r="AV237" s="50">
        <v>4</v>
      </c>
      <c r="AW237" s="50">
        <v>5</v>
      </c>
      <c r="AX237" s="50"/>
      <c r="AY237" s="50"/>
      <c r="AZ237" s="50"/>
      <c r="BA237" s="45" t="s">
        <v>409</v>
      </c>
      <c r="BB237" s="50"/>
      <c r="BC237" s="50"/>
      <c r="BD237" s="50"/>
      <c r="BE237" s="50"/>
      <c r="BF237" s="51"/>
      <c r="BG237" s="118" t="s">
        <v>402</v>
      </c>
      <c r="BH237" s="118" t="s">
        <v>402</v>
      </c>
      <c r="BI237" s="26">
        <v>847.01596243123402</v>
      </c>
      <c r="BJ237" s="118" t="s">
        <v>403</v>
      </c>
      <c r="BK237" s="26">
        <v>1.24095610909211</v>
      </c>
      <c r="BL237" s="26">
        <v>1.6434011361883698E-2</v>
      </c>
      <c r="BM237" s="118" t="s">
        <v>403</v>
      </c>
      <c r="BN237" s="26">
        <v>97.225939605768403</v>
      </c>
      <c r="BO237" s="26">
        <v>2053.8728632888401</v>
      </c>
      <c r="BP237" s="26">
        <v>0.43333337827401203</v>
      </c>
      <c r="BQ237" s="159">
        <v>30.809312788315101</v>
      </c>
      <c r="BR237" s="159">
        <v>1636.2812666090299</v>
      </c>
      <c r="BS237" s="159">
        <v>6.45961800002258</v>
      </c>
      <c r="BT237" s="118" t="s">
        <v>422</v>
      </c>
      <c r="BU237" s="26">
        <v>44.673573380603202</v>
      </c>
      <c r="BV237" s="26">
        <v>7.9845392759138196</v>
      </c>
      <c r="BW237" s="118" t="s">
        <v>405</v>
      </c>
      <c r="BX237" s="118" t="s">
        <v>417</v>
      </c>
      <c r="BY237" s="26">
        <v>0.106719547367582</v>
      </c>
      <c r="BZ237" s="26">
        <v>5.59770755552969E-2</v>
      </c>
      <c r="CA237" s="26">
        <v>1.41909809006003E-2</v>
      </c>
      <c r="CB237" s="118" t="s">
        <v>406</v>
      </c>
      <c r="CC237" s="118" t="s">
        <v>139</v>
      </c>
      <c r="CD237" s="26">
        <v>9.4913386311920296E-4</v>
      </c>
      <c r="CE237" s="118" t="s">
        <v>405</v>
      </c>
      <c r="CF237" s="26">
        <v>2.1872026946082299E-3</v>
      </c>
      <c r="CG237" s="26">
        <v>4.42941736752713E-3</v>
      </c>
      <c r="CH237" s="26">
        <v>5.6977636477891305E-4</v>
      </c>
      <c r="CI237" s="26">
        <v>1.73019815670745E-3</v>
      </c>
      <c r="CJ237" s="26">
        <v>9.6367969990660495E-4</v>
      </c>
      <c r="CK237" s="26">
        <v>2.8365106099962402E-4</v>
      </c>
      <c r="CL237" s="26">
        <v>1.8765446161100199E-3</v>
      </c>
      <c r="CM237" s="26">
        <v>7.8757288217237503E-4</v>
      </c>
      <c r="CN237" s="26">
        <v>9.9784355528070804E-3</v>
      </c>
      <c r="CO237" s="26">
        <v>3.8265545154584999E-3</v>
      </c>
      <c r="CP237" s="26">
        <v>1.8213514538527899E-2</v>
      </c>
      <c r="CQ237" s="26">
        <v>3.9847560303260402E-3</v>
      </c>
      <c r="CR237" s="26">
        <v>3.7471599559489602E-2</v>
      </c>
      <c r="CS237" s="28">
        <v>7.8248172125133606E-3</v>
      </c>
      <c r="CT237" s="29">
        <f t="shared" si="110"/>
        <v>0.64485525720508463</v>
      </c>
      <c r="CU237" s="30">
        <f t="shared" si="111"/>
        <v>3.4354063406111253E-2</v>
      </c>
      <c r="CV237" s="52"/>
      <c r="CW237" s="113"/>
      <c r="CX237" s="50"/>
      <c r="CY237" s="114"/>
      <c r="CZ237" s="114"/>
      <c r="DA237" s="160" t="s">
        <v>214</v>
      </c>
      <c r="DB237" s="160" t="s">
        <v>407</v>
      </c>
      <c r="DC237" s="167" t="str">
        <f t="shared" ref="DC237:DC254" si="136">IF(ISNUMBER(DB237)=FALSE,"",DB237*(12/(12+2*16)))</f>
        <v/>
      </c>
      <c r="DD237" s="107" t="str">
        <f t="shared" ref="DD237:DD254" si="137">IF(ISNUMBER(DC237)=FALSE,"",DC237*10000)</f>
        <v/>
      </c>
      <c r="DE237" s="50"/>
      <c r="DF237" s="50"/>
      <c r="DG237" s="50"/>
      <c r="DH237" s="44">
        <v>3.9800000000000002E-2</v>
      </c>
      <c r="DI237" s="107">
        <f t="shared" si="135"/>
        <v>199.20812325367214</v>
      </c>
      <c r="DJ237" s="44"/>
      <c r="DK237" s="53"/>
      <c r="DL237" s="44"/>
      <c r="DM237" s="53"/>
      <c r="DN237" s="55">
        <f t="shared" si="112"/>
        <v>0.66661118508655126</v>
      </c>
      <c r="DO237" s="55">
        <f t="shared" si="132"/>
        <v>0</v>
      </c>
      <c r="DP237" s="55">
        <f t="shared" si="113"/>
        <v>1.3927030207924676E-2</v>
      </c>
      <c r="DQ237" s="55">
        <f t="shared" si="114"/>
        <v>5.3723034098816985E-2</v>
      </c>
      <c r="DR237" s="55">
        <f t="shared" si="115"/>
        <v>4.3587295384808065E-2</v>
      </c>
      <c r="DS237" s="55">
        <f t="shared" si="116"/>
        <v>9.7306137787056379E-2</v>
      </c>
      <c r="DT237" s="55">
        <f t="shared" si="117"/>
        <v>1.5506061460389062E-3</v>
      </c>
      <c r="DU237" s="55">
        <f t="shared" si="118"/>
        <v>1.0084367245657568</v>
      </c>
      <c r="DV237" s="56">
        <f t="shared" si="119"/>
        <v>1.3730385164051355E-2</v>
      </c>
      <c r="DW237" s="55">
        <f t="shared" si="124"/>
        <v>1.6134523200637637E-3</v>
      </c>
      <c r="DX237" s="55">
        <f t="shared" si="125"/>
        <v>0</v>
      </c>
      <c r="DY237" s="55">
        <f t="shared" si="126"/>
        <v>0</v>
      </c>
      <c r="DZ237" s="58">
        <f t="shared" si="107"/>
        <v>3.6561587896639445E-3</v>
      </c>
      <c r="EA237" s="56">
        <f t="shared" si="108"/>
        <v>4.6444141061911968E-3</v>
      </c>
      <c r="EB237" s="56">
        <f t="shared" si="120"/>
        <v>0.54380411744148371</v>
      </c>
      <c r="EC237" s="59" t="e">
        <f t="shared" si="121"/>
        <v>#VALUE!</v>
      </c>
      <c r="ED237" s="59">
        <f t="shared" si="122"/>
        <v>3.1068016727023101E-4</v>
      </c>
      <c r="EE237" s="60" t="e">
        <f t="shared" si="123"/>
        <v>#VALUE!</v>
      </c>
      <c r="EF237" s="60">
        <f t="shared" si="127"/>
        <v>0.44793983582201152</v>
      </c>
    </row>
    <row r="238" spans="1:136" ht="14" customHeight="1" x14ac:dyDescent="0.2">
      <c r="A238" s="157">
        <v>67</v>
      </c>
      <c r="B238" s="42" t="s">
        <v>397</v>
      </c>
      <c r="C238" s="42" t="s">
        <v>445</v>
      </c>
      <c r="D238" s="158">
        <v>6</v>
      </c>
      <c r="E238" s="158">
        <v>3</v>
      </c>
      <c r="F238" s="158">
        <v>24</v>
      </c>
      <c r="G238" s="158">
        <v>34</v>
      </c>
      <c r="H238" s="161">
        <v>33.06</v>
      </c>
      <c r="I238" s="42" t="s">
        <v>413</v>
      </c>
      <c r="J238" s="78"/>
      <c r="K238" s="43"/>
      <c r="L238" s="42" t="s">
        <v>446</v>
      </c>
      <c r="M238" s="43"/>
      <c r="N238" s="42" t="s">
        <v>400</v>
      </c>
      <c r="O238" s="43"/>
      <c r="P238" s="42" t="s">
        <v>401</v>
      </c>
      <c r="Q238" s="44">
        <v>39.61609</v>
      </c>
      <c r="R238" s="44">
        <v>1.196E-2</v>
      </c>
      <c r="S238" s="44">
        <v>0.63507999999999998</v>
      </c>
      <c r="T238" s="44">
        <v>3.71</v>
      </c>
      <c r="U238" s="44">
        <v>3.5266286</v>
      </c>
      <c r="V238" s="44">
        <v>7.6497000000000002</v>
      </c>
      <c r="W238" s="44">
        <f t="shared" si="133"/>
        <v>6.8832000600000001</v>
      </c>
      <c r="X238" s="44">
        <v>0.11071</v>
      </c>
      <c r="Y238" s="44">
        <v>40.770200000000003</v>
      </c>
      <c r="Z238" s="44">
        <v>0.84843000000000002</v>
      </c>
      <c r="AA238" s="44">
        <v>5.1130000000000002E-2</v>
      </c>
      <c r="AB238" s="44">
        <v>1.031E-2</v>
      </c>
      <c r="AC238" s="44">
        <v>7.7000000000000002E-3</v>
      </c>
      <c r="AD238" s="46">
        <f t="shared" si="128"/>
        <v>0.27153877500000001</v>
      </c>
      <c r="AE238" s="46">
        <f t="shared" si="129"/>
        <v>0.35472066499999999</v>
      </c>
      <c r="AF238" s="44">
        <v>10.48</v>
      </c>
      <c r="AG238" s="44">
        <f t="shared" si="134"/>
        <v>89.855358039999999</v>
      </c>
      <c r="AH238" s="47"/>
      <c r="AI238" s="48">
        <f t="shared" si="109"/>
        <v>1.0291323550607847</v>
      </c>
      <c r="AJ238" s="49"/>
      <c r="AK238" s="44"/>
      <c r="AL238" s="50">
        <v>2133.9</v>
      </c>
      <c r="AM238" s="50">
        <v>2427.1</v>
      </c>
      <c r="AN238" s="45" t="s">
        <v>403</v>
      </c>
      <c r="AO238" s="45" t="s">
        <v>403</v>
      </c>
      <c r="AP238" s="45" t="s">
        <v>403</v>
      </c>
      <c r="AQ238" s="45" t="s">
        <v>403</v>
      </c>
      <c r="AR238" s="45" t="s">
        <v>403</v>
      </c>
      <c r="AS238" s="50"/>
      <c r="AT238" s="50"/>
      <c r="AU238" s="45" t="s">
        <v>403</v>
      </c>
      <c r="AV238" s="45" t="s">
        <v>403</v>
      </c>
      <c r="AW238" s="45" t="s">
        <v>403</v>
      </c>
      <c r="AX238" s="50"/>
      <c r="AY238" s="50"/>
      <c r="AZ238" s="50"/>
      <c r="BA238" s="50">
        <v>34.6</v>
      </c>
      <c r="BB238" s="50"/>
      <c r="BC238" s="50"/>
      <c r="BD238" s="50"/>
      <c r="BE238" s="50"/>
      <c r="BF238" s="51"/>
      <c r="BG238" s="118" t="s">
        <v>403</v>
      </c>
      <c r="BH238" s="118" t="s">
        <v>403</v>
      </c>
      <c r="BI238" s="118" t="s">
        <v>403</v>
      </c>
      <c r="BJ238" s="118" t="s">
        <v>412</v>
      </c>
      <c r="BK238" s="26">
        <v>0.140050961037921</v>
      </c>
      <c r="BL238" s="26">
        <v>8.0476731683551601E-4</v>
      </c>
      <c r="BM238" s="26">
        <v>33.572803499999999</v>
      </c>
      <c r="BN238" s="26">
        <v>96.623609233333298</v>
      </c>
      <c r="BO238" s="26">
        <v>1929.6409755</v>
      </c>
      <c r="BP238" s="118" t="s">
        <v>403</v>
      </c>
      <c r="BQ238" s="118" t="s">
        <v>403</v>
      </c>
      <c r="BR238" s="118" t="s">
        <v>403</v>
      </c>
      <c r="BS238" s="159">
        <v>7.5219183166666701</v>
      </c>
      <c r="BT238" s="118" t="s">
        <v>412</v>
      </c>
      <c r="BU238" s="118" t="s">
        <v>403</v>
      </c>
      <c r="BV238" s="26">
        <v>7.06044625</v>
      </c>
      <c r="BW238" s="26">
        <v>3.5347355808272897E-2</v>
      </c>
      <c r="BX238" s="26">
        <v>0.25730015726317801</v>
      </c>
      <c r="BY238" s="26">
        <v>0.10218194852467299</v>
      </c>
      <c r="BZ238" s="118" t="s">
        <v>412</v>
      </c>
      <c r="CA238" s="26">
        <v>1.04478985528075E-2</v>
      </c>
      <c r="CB238" s="26">
        <v>8.0665334954094095E-4</v>
      </c>
      <c r="CC238" s="26">
        <v>6.3145466622089599E-4</v>
      </c>
      <c r="CD238" s="118" t="s">
        <v>412</v>
      </c>
      <c r="CE238" s="118" t="s">
        <v>412</v>
      </c>
      <c r="CF238" s="26">
        <v>3.9997108388092098E-4</v>
      </c>
      <c r="CG238" s="26">
        <v>2.38596700543253E-3</v>
      </c>
      <c r="CH238" s="118" t="s">
        <v>412</v>
      </c>
      <c r="CI238" s="26">
        <v>1.3441E-3</v>
      </c>
      <c r="CJ238" s="26">
        <v>1.7354486377287499E-3</v>
      </c>
      <c r="CK238" s="118" t="s">
        <v>412</v>
      </c>
      <c r="CL238" s="26">
        <v>2.1636350747622E-3</v>
      </c>
      <c r="CM238" s="26">
        <v>7.4306352929072602E-4</v>
      </c>
      <c r="CN238" s="26">
        <v>1.2140247672990901E-2</v>
      </c>
      <c r="CO238" s="26">
        <v>3.98858909310812E-3</v>
      </c>
      <c r="CP238" s="26">
        <v>1.8220214282295501E-2</v>
      </c>
      <c r="CQ238" s="26">
        <v>3.7588376616313002E-3</v>
      </c>
      <c r="CR238" s="26">
        <v>3.4612511564486297E-2</v>
      </c>
      <c r="CS238" s="28">
        <v>7.7489661585447202E-3</v>
      </c>
      <c r="CT238" s="29"/>
      <c r="CU238" s="30">
        <f t="shared" si="111"/>
        <v>6.3437799872260638E-3</v>
      </c>
      <c r="CV238" s="52"/>
      <c r="CW238" s="113"/>
      <c r="CX238" s="50"/>
      <c r="CY238" s="114"/>
      <c r="CZ238" s="114"/>
      <c r="DA238" s="115">
        <v>2.2361507772850901E-3</v>
      </c>
      <c r="DB238" s="115">
        <v>0.25323816466666699</v>
      </c>
      <c r="DC238" s="167">
        <f t="shared" si="136"/>
        <v>6.9064954000000081E-2</v>
      </c>
      <c r="DD238" s="107">
        <f t="shared" si="137"/>
        <v>690.6495400000008</v>
      </c>
      <c r="DE238" s="50"/>
      <c r="DF238" s="50"/>
      <c r="DG238" s="50"/>
      <c r="DH238" s="44">
        <v>6.6989999999999994E-2</v>
      </c>
      <c r="DI238" s="107">
        <f t="shared" si="135"/>
        <v>335.30030594883158</v>
      </c>
      <c r="DJ238" s="44"/>
      <c r="DK238" s="53"/>
      <c r="DL238" s="44"/>
      <c r="DM238" s="53"/>
      <c r="DN238" s="55">
        <f t="shared" si="112"/>
        <v>0.65938898135818913</v>
      </c>
      <c r="DO238" s="55">
        <f t="shared" si="132"/>
        <v>1.497245868803205E-4</v>
      </c>
      <c r="DP238" s="55">
        <f t="shared" si="113"/>
        <v>1.2457434287956062E-2</v>
      </c>
      <c r="DQ238" s="55">
        <f t="shared" si="114"/>
        <v>5.1635351426583161E-2</v>
      </c>
      <c r="DR238" s="55">
        <f t="shared" si="115"/>
        <v>4.4168433840566096E-2</v>
      </c>
      <c r="DS238" s="55">
        <f t="shared" si="116"/>
        <v>9.5799583298538632E-2</v>
      </c>
      <c r="DT238" s="55">
        <f t="shared" si="117"/>
        <v>1.5606146038906119E-3</v>
      </c>
      <c r="DU238" s="55">
        <f t="shared" si="118"/>
        <v>1.0116674937965262</v>
      </c>
      <c r="DV238" s="56">
        <f t="shared" si="119"/>
        <v>1.5128922967189731E-2</v>
      </c>
      <c r="DW238" s="55">
        <f t="shared" si="124"/>
        <v>1.6499163424972046E-3</v>
      </c>
      <c r="DX238" s="55">
        <f t="shared" si="125"/>
        <v>2.1889596602972397E-4</v>
      </c>
      <c r="DY238" s="55">
        <f t="shared" si="126"/>
        <v>1.0849310822187545E-4</v>
      </c>
      <c r="DZ238" s="58">
        <f t="shared" si="107"/>
        <v>3.6355439148480387E-3</v>
      </c>
      <c r="EA238" s="56">
        <f t="shared" si="108"/>
        <v>4.6676842555431275E-3</v>
      </c>
      <c r="EB238" s="56">
        <f t="shared" si="120"/>
        <v>0.58173744102137104</v>
      </c>
      <c r="EC238" s="59">
        <f t="shared" si="121"/>
        <v>5.7501418699525504E-3</v>
      </c>
      <c r="ED238" s="59">
        <f t="shared" si="122"/>
        <v>5.2292624134253206E-4</v>
      </c>
      <c r="EE238" s="60">
        <f t="shared" si="123"/>
        <v>1.5371702026890259</v>
      </c>
      <c r="EF238" s="60">
        <f t="shared" si="127"/>
        <v>0.46105037537506555</v>
      </c>
    </row>
    <row r="239" spans="1:136" ht="14" customHeight="1" x14ac:dyDescent="0.2">
      <c r="A239" s="157">
        <v>68</v>
      </c>
      <c r="B239" s="42" t="s">
        <v>397</v>
      </c>
      <c r="C239" s="42" t="s">
        <v>445</v>
      </c>
      <c r="D239" s="158">
        <v>8</v>
      </c>
      <c r="E239" s="158">
        <v>1</v>
      </c>
      <c r="F239" s="158">
        <v>72</v>
      </c>
      <c r="G239" s="158">
        <v>82</v>
      </c>
      <c r="H239" s="161">
        <v>40.72</v>
      </c>
      <c r="I239" s="158">
        <v>12</v>
      </c>
      <c r="J239" s="78"/>
      <c r="K239" s="43"/>
      <c r="L239" s="42" t="s">
        <v>447</v>
      </c>
      <c r="M239" s="43"/>
      <c r="N239" s="42" t="s">
        <v>400</v>
      </c>
      <c r="O239" s="43"/>
      <c r="P239" s="42" t="s">
        <v>401</v>
      </c>
      <c r="Q239" s="44">
        <v>35.6875</v>
      </c>
      <c r="R239" s="44">
        <v>6.2700000000000004E-3</v>
      </c>
      <c r="S239" s="44">
        <v>0.12578</v>
      </c>
      <c r="T239" s="44">
        <v>2.4300000000000002</v>
      </c>
      <c r="U239" s="44">
        <v>5.4340837999999998</v>
      </c>
      <c r="V239" s="44">
        <v>8.1346399999999992</v>
      </c>
      <c r="W239" s="44">
        <f t="shared" si="133"/>
        <v>7.319549072</v>
      </c>
      <c r="X239" s="44">
        <v>0.10435</v>
      </c>
      <c r="Y239" s="44">
        <v>42.472380000000001</v>
      </c>
      <c r="Z239" s="44">
        <v>0.19478999999999999</v>
      </c>
      <c r="AA239" s="44">
        <v>7.2539999999999993E-2</v>
      </c>
      <c r="AB239" s="44">
        <v>8.77E-3</v>
      </c>
      <c r="AC239" s="44">
        <v>6.9899999999999997E-3</v>
      </c>
      <c r="AD239" s="46">
        <f t="shared" si="128"/>
        <v>0.31967744999999997</v>
      </c>
      <c r="AE239" s="46">
        <f t="shared" si="129"/>
        <v>0.16832095499999999</v>
      </c>
      <c r="AF239" s="44">
        <v>13.95</v>
      </c>
      <c r="AG239" s="44">
        <f t="shared" si="134"/>
        <v>86.94315220499999</v>
      </c>
      <c r="AH239" s="47"/>
      <c r="AI239" s="48">
        <f t="shared" si="109"/>
        <v>1.1901192294220666</v>
      </c>
      <c r="AJ239" s="49"/>
      <c r="AK239" s="44"/>
      <c r="AL239" s="50">
        <v>2512.1999999999998</v>
      </c>
      <c r="AM239" s="50">
        <v>1151.7</v>
      </c>
      <c r="AN239" s="45" t="s">
        <v>403</v>
      </c>
      <c r="AO239" s="45" t="s">
        <v>403</v>
      </c>
      <c r="AP239" s="45" t="s">
        <v>403</v>
      </c>
      <c r="AQ239" s="45" t="s">
        <v>403</v>
      </c>
      <c r="AR239" s="45" t="s">
        <v>403</v>
      </c>
      <c r="AS239" s="50"/>
      <c r="AT239" s="50"/>
      <c r="AU239" s="45" t="s">
        <v>403</v>
      </c>
      <c r="AV239" s="45" t="s">
        <v>403</v>
      </c>
      <c r="AW239" s="45" t="s">
        <v>403</v>
      </c>
      <c r="AX239" s="50"/>
      <c r="AY239" s="50"/>
      <c r="AZ239" s="50"/>
      <c r="BA239" s="50">
        <v>9.1</v>
      </c>
      <c r="BB239" s="50"/>
      <c r="BC239" s="50"/>
      <c r="BD239" s="50"/>
      <c r="BE239" s="50"/>
      <c r="BF239" s="51"/>
      <c r="BG239" s="118" t="s">
        <v>403</v>
      </c>
      <c r="BH239" s="118" t="s">
        <v>403</v>
      </c>
      <c r="BI239" s="118" t="s">
        <v>403</v>
      </c>
      <c r="BJ239" s="26">
        <v>0.24481</v>
      </c>
      <c r="BK239" s="26">
        <v>9.3766749999999996E-2</v>
      </c>
      <c r="BL239" s="26">
        <v>7.42395292758367E-4</v>
      </c>
      <c r="BM239" s="26">
        <v>12.093901750000001</v>
      </c>
      <c r="BN239" s="26">
        <v>111.207804616667</v>
      </c>
      <c r="BO239" s="26">
        <v>2343.0704877500002</v>
      </c>
      <c r="BP239" s="118" t="s">
        <v>403</v>
      </c>
      <c r="BQ239" s="118" t="s">
        <v>403</v>
      </c>
      <c r="BR239" s="118" t="s">
        <v>403</v>
      </c>
      <c r="BS239" s="159">
        <v>6.66955915833333</v>
      </c>
      <c r="BT239" s="26">
        <v>1.9130137539245699E-2</v>
      </c>
      <c r="BU239" s="118" t="s">
        <v>403</v>
      </c>
      <c r="BV239" s="26">
        <v>3.3779231250000001</v>
      </c>
      <c r="BW239" s="26">
        <v>8.2729965638882307E-3</v>
      </c>
      <c r="BX239" s="26">
        <v>4.6139588424682003</v>
      </c>
      <c r="BY239" s="26">
        <v>3.5822525999938203E-2</v>
      </c>
      <c r="BZ239" s="26">
        <v>7.2932328064000797E-3</v>
      </c>
      <c r="CA239" s="26">
        <v>7.9163143176912993E-3</v>
      </c>
      <c r="CB239" s="26">
        <v>1.40021810860643E-3</v>
      </c>
      <c r="CC239" s="26">
        <v>6.1671543213852201E-4</v>
      </c>
      <c r="CD239" s="118" t="s">
        <v>412</v>
      </c>
      <c r="CE239" s="26">
        <v>0.18416481698790099</v>
      </c>
      <c r="CF239" s="26">
        <v>8.6111481827857701E-4</v>
      </c>
      <c r="CG239" s="26">
        <v>2.6919164211816398E-3</v>
      </c>
      <c r="CH239" s="26">
        <v>4.4323064302808902E-4</v>
      </c>
      <c r="CI239" s="26">
        <v>1.4980217119130101E-3</v>
      </c>
      <c r="CJ239" s="26">
        <v>1.9601775102688298E-3</v>
      </c>
      <c r="CK239" s="26">
        <v>8.7382350360611105E-4</v>
      </c>
      <c r="CL239" s="26">
        <v>2.1583436688578802E-3</v>
      </c>
      <c r="CM239" s="26">
        <v>4.2961044991461698E-4</v>
      </c>
      <c r="CN239" s="26">
        <v>5.2417806842962097E-3</v>
      </c>
      <c r="CO239" s="26">
        <v>2.0333857093797199E-3</v>
      </c>
      <c r="CP239" s="26">
        <v>7.4647212061795497E-3</v>
      </c>
      <c r="CQ239" s="26">
        <v>1.6256951926435601E-3</v>
      </c>
      <c r="CR239" s="26">
        <v>1.5951949291808001E-2</v>
      </c>
      <c r="CS239" s="28">
        <v>3.6833328980557301E-3</v>
      </c>
      <c r="CT239" s="29">
        <f t="shared" si="110"/>
        <v>1.2987912586017774</v>
      </c>
      <c r="CU239" s="30">
        <f t="shared" si="111"/>
        <v>2.8733158768255378E-2</v>
      </c>
      <c r="CV239" s="52"/>
      <c r="CW239" s="113"/>
      <c r="CX239" s="50"/>
      <c r="CY239" s="114"/>
      <c r="CZ239" s="114"/>
      <c r="DA239" s="115">
        <v>3.0981511270729701E-3</v>
      </c>
      <c r="DB239" s="115">
        <v>0.50381374999999995</v>
      </c>
      <c r="DC239" s="167">
        <f t="shared" si="136"/>
        <v>0.13740374999999996</v>
      </c>
      <c r="DD239" s="107">
        <f t="shared" si="137"/>
        <v>1374.0374999999997</v>
      </c>
      <c r="DE239" s="50"/>
      <c r="DF239" s="50"/>
      <c r="DG239" s="50"/>
      <c r="DH239" s="44">
        <v>9.5049999999999996E-2</v>
      </c>
      <c r="DI239" s="107">
        <f t="shared" si="135"/>
        <v>475.74703807189792</v>
      </c>
      <c r="DJ239" s="44"/>
      <c r="DK239" s="53"/>
      <c r="DL239" s="44"/>
      <c r="DM239" s="53"/>
      <c r="DN239" s="55">
        <f t="shared" si="112"/>
        <v>0.59399966711051932</v>
      </c>
      <c r="DO239" s="55">
        <f t="shared" si="132"/>
        <v>7.8492739108663006E-5</v>
      </c>
      <c r="DP239" s="55">
        <f t="shared" si="113"/>
        <v>2.467242055708121E-3</v>
      </c>
      <c r="DQ239" s="55">
        <f t="shared" si="114"/>
        <v>3.3820459290187899E-2</v>
      </c>
      <c r="DR239" s="55">
        <f t="shared" si="115"/>
        <v>6.8057909700043828E-2</v>
      </c>
      <c r="DS239" s="55">
        <f t="shared" si="116"/>
        <v>0.10187263844119694</v>
      </c>
      <c r="DT239" s="55">
        <f t="shared" si="117"/>
        <v>1.4709613758105442E-3</v>
      </c>
      <c r="DU239" s="55">
        <f t="shared" si="118"/>
        <v>1.0539052109181142</v>
      </c>
      <c r="DV239" s="56">
        <f t="shared" si="119"/>
        <v>3.4734308131241084E-3</v>
      </c>
      <c r="DW239" s="55">
        <f t="shared" si="124"/>
        <v>2.3407966259485079E-3</v>
      </c>
      <c r="DX239" s="55">
        <f t="shared" si="125"/>
        <v>1.8619957537154989E-4</v>
      </c>
      <c r="DY239" s="55">
        <f t="shared" si="126"/>
        <v>9.8489198242975243E-5</v>
      </c>
      <c r="DZ239" s="58">
        <f t="shared" si="107"/>
        <v>4.2800569018610251E-3</v>
      </c>
      <c r="EA239" s="56">
        <f t="shared" si="108"/>
        <v>2.2148951246792549E-3</v>
      </c>
      <c r="EB239" s="56">
        <f t="shared" si="120"/>
        <v>0.77435470441298915</v>
      </c>
      <c r="EC239" s="59">
        <f t="shared" si="121"/>
        <v>1.1439825992839894E-2</v>
      </c>
      <c r="ED239" s="59">
        <f t="shared" si="122"/>
        <v>7.4196356530239842E-4</v>
      </c>
      <c r="EE239" s="60">
        <f t="shared" si="123"/>
        <v>1.5903682960720782</v>
      </c>
      <c r="EF239" s="60">
        <f t="shared" si="127"/>
        <v>0.66806858781151823</v>
      </c>
    </row>
    <row r="240" spans="1:136" ht="14" customHeight="1" x14ac:dyDescent="0.2">
      <c r="A240" s="157">
        <v>69</v>
      </c>
      <c r="B240" s="42" t="s">
        <v>397</v>
      </c>
      <c r="C240" s="42" t="s">
        <v>445</v>
      </c>
      <c r="D240" s="158">
        <v>10</v>
      </c>
      <c r="E240" s="158">
        <v>1</v>
      </c>
      <c r="F240" s="158">
        <v>3</v>
      </c>
      <c r="G240" s="158">
        <v>10</v>
      </c>
      <c r="H240" s="158">
        <v>49.93</v>
      </c>
      <c r="I240" s="158">
        <v>2</v>
      </c>
      <c r="J240" s="78"/>
      <c r="K240" s="43"/>
      <c r="L240" s="42" t="s">
        <v>434</v>
      </c>
      <c r="M240" s="43"/>
      <c r="N240" s="42" t="s">
        <v>400</v>
      </c>
      <c r="O240" s="43"/>
      <c r="P240" s="42" t="s">
        <v>401</v>
      </c>
      <c r="Q240" s="44">
        <v>35.130000000000003</v>
      </c>
      <c r="R240" s="45" t="s">
        <v>204</v>
      </c>
      <c r="S240" s="44">
        <v>0.3</v>
      </c>
      <c r="T240" s="44">
        <v>2.76</v>
      </c>
      <c r="U240" s="44">
        <v>5.0327016000000002</v>
      </c>
      <c r="V240" s="44">
        <v>8.1</v>
      </c>
      <c r="W240" s="44">
        <f t="shared" si="133"/>
        <v>7.2883800000000001</v>
      </c>
      <c r="X240" s="44">
        <v>0.11</v>
      </c>
      <c r="Y240" s="44">
        <v>42.64</v>
      </c>
      <c r="Z240" s="44">
        <v>0.18</v>
      </c>
      <c r="AA240" s="105">
        <v>0.06</v>
      </c>
      <c r="AB240" s="45" t="s">
        <v>204</v>
      </c>
      <c r="AC240" s="45" t="s">
        <v>204</v>
      </c>
      <c r="AD240" s="46">
        <f t="shared" si="128"/>
        <v>0.31812499999999999</v>
      </c>
      <c r="AE240" s="46">
        <f t="shared" si="129"/>
        <v>0.36815185</v>
      </c>
      <c r="AF240" s="44">
        <v>13.6118246332012</v>
      </c>
      <c r="AG240" s="44" t="e">
        <f t="shared" si="134"/>
        <v>#VALUE!</v>
      </c>
      <c r="AH240" s="47"/>
      <c r="AI240" s="48">
        <f t="shared" si="109"/>
        <v>1.2137773982351265</v>
      </c>
      <c r="AJ240" s="49"/>
      <c r="AK240" s="44"/>
      <c r="AL240" s="50">
        <v>2500</v>
      </c>
      <c r="AM240" s="50">
        <v>2519</v>
      </c>
      <c r="AN240" s="45" t="s">
        <v>264</v>
      </c>
      <c r="AO240" s="50">
        <v>9</v>
      </c>
      <c r="AP240" s="50">
        <v>10</v>
      </c>
      <c r="AQ240" s="50">
        <v>43</v>
      </c>
      <c r="AR240" s="50">
        <v>113</v>
      </c>
      <c r="AS240" s="50"/>
      <c r="AT240" s="50"/>
      <c r="AU240" s="50">
        <v>12</v>
      </c>
      <c r="AV240" s="50">
        <v>3</v>
      </c>
      <c r="AW240" s="50">
        <v>3</v>
      </c>
      <c r="AX240" s="50"/>
      <c r="AY240" s="50"/>
      <c r="AZ240" s="50"/>
      <c r="BA240" s="45" t="s">
        <v>409</v>
      </c>
      <c r="BB240" s="50"/>
      <c r="BC240" s="50"/>
      <c r="BD240" s="50"/>
      <c r="BE240" s="50"/>
      <c r="BF240" s="51"/>
      <c r="BG240" s="118" t="s">
        <v>402</v>
      </c>
      <c r="BH240" s="118" t="s">
        <v>402</v>
      </c>
      <c r="BI240" s="26">
        <v>772.10887893464098</v>
      </c>
      <c r="BJ240" s="118" t="s">
        <v>403</v>
      </c>
      <c r="BK240" s="26">
        <v>1.1398559995663999</v>
      </c>
      <c r="BL240" s="118" t="s">
        <v>404</v>
      </c>
      <c r="BM240" s="118" t="s">
        <v>403</v>
      </c>
      <c r="BN240" s="26">
        <v>101.97907742099</v>
      </c>
      <c r="BO240" s="26">
        <v>2225.6572646583099</v>
      </c>
      <c r="BP240" s="26">
        <v>0.45715505202512902</v>
      </c>
      <c r="BQ240" s="159">
        <v>12.0740736931981</v>
      </c>
      <c r="BR240" s="159">
        <v>1604.1718736715</v>
      </c>
      <c r="BS240" s="159">
        <v>4.7702494180531101</v>
      </c>
      <c r="BT240" s="26">
        <v>7.5956526774790104E-2</v>
      </c>
      <c r="BU240" s="26">
        <v>45.2621446463464</v>
      </c>
      <c r="BV240" s="26">
        <v>3.28459383123309</v>
      </c>
      <c r="BW240" s="118" t="s">
        <v>405</v>
      </c>
      <c r="BX240" s="26">
        <v>7.6140190362830902</v>
      </c>
      <c r="BY240" s="26">
        <v>3.6935770232563503E-2</v>
      </c>
      <c r="BZ240" s="26">
        <v>0.12081691594235899</v>
      </c>
      <c r="CA240" s="26">
        <v>1.7243811105727602E-2</v>
      </c>
      <c r="CB240" s="118" t="s">
        <v>406</v>
      </c>
      <c r="CC240" s="26">
        <v>4.6821640769492204E-3</v>
      </c>
      <c r="CD240" s="26">
        <v>8.3259125089723998E-4</v>
      </c>
      <c r="CE240" s="118" t="s">
        <v>405</v>
      </c>
      <c r="CF240" s="26">
        <v>3.1354076083418901E-3</v>
      </c>
      <c r="CG240" s="26">
        <v>4.7140076589425803E-3</v>
      </c>
      <c r="CH240" s="26">
        <v>5.2739374505296097E-4</v>
      </c>
      <c r="CI240" s="26">
        <v>2.6258219263179199E-3</v>
      </c>
      <c r="CJ240" s="26">
        <v>9.2849179385395505E-4</v>
      </c>
      <c r="CK240" s="26">
        <v>4.4631264285133101E-4</v>
      </c>
      <c r="CL240" s="26">
        <v>1.45963452030553E-3</v>
      </c>
      <c r="CM240" s="26">
        <v>3.62072955789595E-4</v>
      </c>
      <c r="CN240" s="26">
        <v>3.59987021206461E-3</v>
      </c>
      <c r="CO240" s="26">
        <v>1.21812657826503E-3</v>
      </c>
      <c r="CP240" s="26">
        <v>6.2305411600307699E-3</v>
      </c>
      <c r="CQ240" s="26">
        <v>1.4278792195786399E-3</v>
      </c>
      <c r="CR240" s="26">
        <v>1.3041100091020901E-2</v>
      </c>
      <c r="CS240" s="28">
        <v>3.0939666141097701E-3</v>
      </c>
      <c r="CT240" s="29">
        <f t="shared" si="110"/>
        <v>1.1720650789774731</v>
      </c>
      <c r="CU240" s="30">
        <f t="shared" si="111"/>
        <v>0.12454940771692437</v>
      </c>
      <c r="CV240" s="52"/>
      <c r="CW240" s="113"/>
      <c r="CX240" s="50"/>
      <c r="CY240" s="114"/>
      <c r="CZ240" s="114"/>
      <c r="DA240" s="160" t="s">
        <v>214</v>
      </c>
      <c r="DB240" s="160" t="s">
        <v>407</v>
      </c>
      <c r="DC240" s="167" t="str">
        <f t="shared" si="136"/>
        <v/>
      </c>
      <c r="DD240" s="107" t="str">
        <f t="shared" si="137"/>
        <v/>
      </c>
      <c r="DE240" s="50"/>
      <c r="DF240" s="50"/>
      <c r="DG240" s="50"/>
      <c r="DH240" s="44">
        <v>4.4499999999999998E-2</v>
      </c>
      <c r="DI240" s="107">
        <f t="shared" si="135"/>
        <v>222.73270062282438</v>
      </c>
      <c r="DJ240" s="44"/>
      <c r="DK240" s="53"/>
      <c r="DL240" s="44"/>
      <c r="DM240" s="53"/>
      <c r="DN240" s="55">
        <f t="shared" si="112"/>
        <v>0.58472037283621847</v>
      </c>
      <c r="DO240" s="55">
        <f t="shared" si="132"/>
        <v>0</v>
      </c>
      <c r="DP240" s="55">
        <f t="shared" si="113"/>
        <v>5.8846606512357787E-3</v>
      </c>
      <c r="DQ240" s="55">
        <f t="shared" si="114"/>
        <v>3.8413361169102295E-2</v>
      </c>
      <c r="DR240" s="55">
        <f t="shared" si="115"/>
        <v>6.3030892353935761E-2</v>
      </c>
      <c r="DS240" s="55">
        <f t="shared" si="116"/>
        <v>0.10143883089770356</v>
      </c>
      <c r="DT240" s="55">
        <f t="shared" si="117"/>
        <v>1.5506061460389062E-3</v>
      </c>
      <c r="DU240" s="55">
        <f t="shared" si="118"/>
        <v>1.0580645161290323</v>
      </c>
      <c r="DV240" s="56">
        <f t="shared" si="119"/>
        <v>3.2097004279600569E-3</v>
      </c>
      <c r="DW240" s="55">
        <f t="shared" si="124"/>
        <v>1.9361427840765162E-3</v>
      </c>
      <c r="DX240" s="55">
        <f t="shared" si="125"/>
        <v>0</v>
      </c>
      <c r="DY240" s="55">
        <f t="shared" si="126"/>
        <v>0</v>
      </c>
      <c r="DZ240" s="58">
        <f t="shared" si="107"/>
        <v>4.2592716561788728E-3</v>
      </c>
      <c r="EA240" s="56">
        <f t="shared" si="108"/>
        <v>4.8444220014474638E-3</v>
      </c>
      <c r="EB240" s="56">
        <f t="shared" si="120"/>
        <v>0.75558282726623371</v>
      </c>
      <c r="EC240" s="59" t="e">
        <f t="shared" si="121"/>
        <v>#VALUE!</v>
      </c>
      <c r="ED240" s="59">
        <f t="shared" si="122"/>
        <v>3.4736852873179096E-4</v>
      </c>
      <c r="EE240" s="60" t="e">
        <f t="shared" si="123"/>
        <v>#VALUE!</v>
      </c>
      <c r="EF240" s="60">
        <f t="shared" si="127"/>
        <v>0.62136848183413651</v>
      </c>
    </row>
    <row r="241" spans="1:136" ht="14" customHeight="1" x14ac:dyDescent="0.2">
      <c r="A241" s="157">
        <v>70</v>
      </c>
      <c r="B241" s="42" t="s">
        <v>397</v>
      </c>
      <c r="C241" s="42" t="s">
        <v>445</v>
      </c>
      <c r="D241" s="158">
        <v>11</v>
      </c>
      <c r="E241" s="158">
        <v>1</v>
      </c>
      <c r="F241" s="158">
        <v>56</v>
      </c>
      <c r="G241" s="158">
        <v>65</v>
      </c>
      <c r="H241" s="161">
        <v>55.46</v>
      </c>
      <c r="I241" s="42" t="s">
        <v>448</v>
      </c>
      <c r="J241" s="78"/>
      <c r="K241" s="43"/>
      <c r="L241" s="42" t="s">
        <v>447</v>
      </c>
      <c r="M241" s="43"/>
      <c r="N241" s="42" t="s">
        <v>400</v>
      </c>
      <c r="O241" s="43"/>
      <c r="P241" s="42" t="s">
        <v>401</v>
      </c>
      <c r="Q241" s="44">
        <v>38.657550000000001</v>
      </c>
      <c r="R241" s="44">
        <v>8.8199999999999997E-3</v>
      </c>
      <c r="S241" s="44">
        <v>0.63873000000000002</v>
      </c>
      <c r="T241" s="44">
        <v>2.4700000000000002</v>
      </c>
      <c r="U241" s="44">
        <v>4.5447801999999999</v>
      </c>
      <c r="V241" s="44">
        <v>7.28979</v>
      </c>
      <c r="W241" s="44">
        <f t="shared" si="133"/>
        <v>6.5593530420000006</v>
      </c>
      <c r="X241" s="44">
        <v>0.10741000000000001</v>
      </c>
      <c r="Y241" s="44">
        <v>39.896610000000003</v>
      </c>
      <c r="Z241" s="44">
        <v>0.63368000000000002</v>
      </c>
      <c r="AA241" s="44">
        <v>4.9869999999999998E-2</v>
      </c>
      <c r="AB241" s="44">
        <v>8.0400000000000003E-3</v>
      </c>
      <c r="AC241" s="44">
        <v>7.2100000000000003E-3</v>
      </c>
      <c r="AD241" s="46">
        <f t="shared" si="128"/>
        <v>0.26931189999999999</v>
      </c>
      <c r="AE241" s="46">
        <f t="shared" si="129"/>
        <v>0.33477119</v>
      </c>
      <c r="AF241" s="44">
        <v>12.69</v>
      </c>
      <c r="AG241" s="44">
        <f t="shared" si="134"/>
        <v>87.561663289999998</v>
      </c>
      <c r="AH241" s="47"/>
      <c r="AI241" s="48">
        <f t="shared" si="109"/>
        <v>1.0320522123104026</v>
      </c>
      <c r="AJ241" s="49"/>
      <c r="AK241" s="44"/>
      <c r="AL241" s="50">
        <v>2116.4</v>
      </c>
      <c r="AM241" s="50">
        <v>2290.6</v>
      </c>
      <c r="AN241" s="45" t="s">
        <v>403</v>
      </c>
      <c r="AO241" s="45" t="s">
        <v>403</v>
      </c>
      <c r="AP241" s="45" t="s">
        <v>403</v>
      </c>
      <c r="AQ241" s="45" t="s">
        <v>403</v>
      </c>
      <c r="AR241" s="45" t="s">
        <v>403</v>
      </c>
      <c r="AS241" s="50"/>
      <c r="AT241" s="50"/>
      <c r="AU241" s="45" t="s">
        <v>403</v>
      </c>
      <c r="AV241" s="45" t="s">
        <v>403</v>
      </c>
      <c r="AW241" s="45" t="s">
        <v>403</v>
      </c>
      <c r="AX241" s="50"/>
      <c r="AY241" s="50"/>
      <c r="AZ241" s="50"/>
      <c r="BA241" s="50">
        <v>12.5</v>
      </c>
      <c r="BB241" s="50"/>
      <c r="BC241" s="50"/>
      <c r="BD241" s="50"/>
      <c r="BE241" s="50"/>
      <c r="BF241" s="51"/>
      <c r="BG241" s="118" t="s">
        <v>403</v>
      </c>
      <c r="BH241" s="118" t="s">
        <v>403</v>
      </c>
      <c r="BI241" s="118" t="s">
        <v>403</v>
      </c>
      <c r="BJ241" s="118" t="s">
        <v>412</v>
      </c>
      <c r="BK241" s="26">
        <v>0.127250961037921</v>
      </c>
      <c r="BL241" s="26">
        <v>5.6705731683551598E-4</v>
      </c>
      <c r="BM241" s="26">
        <v>29.6668035</v>
      </c>
      <c r="BN241" s="26">
        <v>91.438609233333295</v>
      </c>
      <c r="BO241" s="26">
        <v>1879.6409755</v>
      </c>
      <c r="BP241" s="118" t="s">
        <v>403</v>
      </c>
      <c r="BQ241" s="118" t="s">
        <v>403</v>
      </c>
      <c r="BR241" s="118" t="s">
        <v>403</v>
      </c>
      <c r="BS241" s="159">
        <v>6.5262183166666698</v>
      </c>
      <c r="BT241" s="118" t="s">
        <v>412</v>
      </c>
      <c r="BU241" s="118" t="s">
        <v>403</v>
      </c>
      <c r="BV241" s="26">
        <v>6.3786462500000001</v>
      </c>
      <c r="BW241" s="26">
        <v>1.4725355808272901E-2</v>
      </c>
      <c r="BX241" s="26">
        <v>0.81147015726317795</v>
      </c>
      <c r="BY241" s="26">
        <v>5.9751948524673297E-2</v>
      </c>
      <c r="BZ241" s="26">
        <v>7.3283254006326806E-2</v>
      </c>
      <c r="CA241" s="26">
        <v>1.3899723385604801E-2</v>
      </c>
      <c r="CB241" s="26">
        <v>2.8024012669848699E-3</v>
      </c>
      <c r="CC241" s="26">
        <v>8.4976954454981496E-4</v>
      </c>
      <c r="CD241" s="118" t="s">
        <v>412</v>
      </c>
      <c r="CE241" s="118" t="s">
        <v>412</v>
      </c>
      <c r="CF241" s="118" t="s">
        <v>412</v>
      </c>
      <c r="CG241" s="26">
        <v>3.5269670054325301E-3</v>
      </c>
      <c r="CH241" s="118" t="s">
        <v>412</v>
      </c>
      <c r="CI241" s="118" t="s">
        <v>412</v>
      </c>
      <c r="CJ241" s="26">
        <v>2.1303486377287498E-3</v>
      </c>
      <c r="CK241" s="118" t="s">
        <v>412</v>
      </c>
      <c r="CL241" s="26">
        <v>2.24545314833252E-3</v>
      </c>
      <c r="CM241" s="26">
        <v>4.8947304623551903E-4</v>
      </c>
      <c r="CN241" s="26">
        <v>6.7712354829856302E-3</v>
      </c>
      <c r="CO241" s="26">
        <v>2.3016466651314999E-3</v>
      </c>
      <c r="CP241" s="26">
        <v>1.0537123551139199E-2</v>
      </c>
      <c r="CQ241" s="26">
        <v>2.6224189155246301E-3</v>
      </c>
      <c r="CR241" s="26">
        <v>2.3780304018756498E-2</v>
      </c>
      <c r="CS241" s="28">
        <v>5.4024015388181804E-3</v>
      </c>
      <c r="CT241" s="29"/>
      <c r="CU241" s="30"/>
      <c r="CV241" s="52"/>
      <c r="CW241" s="113"/>
      <c r="CX241" s="50"/>
      <c r="CY241" s="114"/>
      <c r="CZ241" s="114"/>
      <c r="DA241" s="115">
        <v>4.2458980635184497E-3</v>
      </c>
      <c r="DB241" s="115">
        <v>0.32253240249999998</v>
      </c>
      <c r="DC241" s="167">
        <f t="shared" si="136"/>
        <v>8.7963382499999992E-2</v>
      </c>
      <c r="DD241" s="107">
        <f t="shared" si="137"/>
        <v>879.63382499999989</v>
      </c>
      <c r="DE241" s="50"/>
      <c r="DF241" s="50"/>
      <c r="DG241" s="50"/>
      <c r="DH241" s="44">
        <v>0.121456666666667</v>
      </c>
      <c r="DI241" s="107">
        <f t="shared" si="135"/>
        <v>607.91845787220041</v>
      </c>
      <c r="DJ241" s="44"/>
      <c r="DK241" s="53"/>
      <c r="DL241" s="44"/>
      <c r="DM241" s="53"/>
      <c r="DN241" s="55">
        <f t="shared" si="112"/>
        <v>0.64343458721704394</v>
      </c>
      <c r="DO241" s="55">
        <f t="shared" si="132"/>
        <v>1.1041562343515274E-4</v>
      </c>
      <c r="DP241" s="55">
        <f t="shared" si="113"/>
        <v>1.2529030992546097E-2</v>
      </c>
      <c r="DQ241" s="55">
        <f t="shared" si="114"/>
        <v>3.4377174669450249E-2</v>
      </c>
      <c r="DR241" s="55">
        <f t="shared" si="115"/>
        <v>5.6920035067944144E-2</v>
      </c>
      <c r="DS241" s="55">
        <f t="shared" si="116"/>
        <v>9.1292317912317344E-2</v>
      </c>
      <c r="DT241" s="55">
        <f t="shared" si="117"/>
        <v>1.5140964195094447E-3</v>
      </c>
      <c r="DU241" s="55">
        <f t="shared" si="118"/>
        <v>0.98999032258064534</v>
      </c>
      <c r="DV241" s="56">
        <f t="shared" si="119"/>
        <v>1.1299572039942939E-2</v>
      </c>
      <c r="DW241" s="55">
        <f t="shared" si="124"/>
        <v>1.6092573440315977E-3</v>
      </c>
      <c r="DX241" s="55">
        <f t="shared" si="125"/>
        <v>1.7070063694267517E-4</v>
      </c>
      <c r="DY241" s="55">
        <f t="shared" si="126"/>
        <v>1.0158900133502883E-4</v>
      </c>
      <c r="DZ241" s="58">
        <f t="shared" si="107"/>
        <v>3.6057290132547864E-3</v>
      </c>
      <c r="EA241" s="56">
        <f t="shared" si="108"/>
        <v>4.4051738930192775E-3</v>
      </c>
      <c r="EB241" s="56">
        <f t="shared" si="120"/>
        <v>0.70441298917568684</v>
      </c>
      <c r="EC241" s="59">
        <f t="shared" si="121"/>
        <v>7.3235686037798689E-3</v>
      </c>
      <c r="ED241" s="59">
        <f t="shared" si="122"/>
        <v>9.4809491246444213E-4</v>
      </c>
      <c r="EE241" s="60">
        <f t="shared" si="123"/>
        <v>1.5719368896865897</v>
      </c>
      <c r="EF241" s="60">
        <f t="shared" si="127"/>
        <v>0.62349205683016595</v>
      </c>
    </row>
    <row r="242" spans="1:136" ht="14" customHeight="1" x14ac:dyDescent="0.2">
      <c r="A242" s="157">
        <v>71</v>
      </c>
      <c r="B242" s="42" t="s">
        <v>397</v>
      </c>
      <c r="C242" s="42" t="s">
        <v>445</v>
      </c>
      <c r="D242" s="158">
        <v>12</v>
      </c>
      <c r="E242" s="158">
        <v>1</v>
      </c>
      <c r="F242" s="158">
        <v>134</v>
      </c>
      <c r="G242" s="158">
        <v>142</v>
      </c>
      <c r="H242" s="158">
        <v>60.74</v>
      </c>
      <c r="I242" s="158">
        <v>10</v>
      </c>
      <c r="J242" s="78"/>
      <c r="K242" s="43"/>
      <c r="L242" s="42" t="s">
        <v>447</v>
      </c>
      <c r="M242" s="43"/>
      <c r="N242" s="42" t="s">
        <v>400</v>
      </c>
      <c r="O242" s="43"/>
      <c r="P242" s="42" t="s">
        <v>401</v>
      </c>
      <c r="Q242" s="44">
        <v>37.78</v>
      </c>
      <c r="R242" s="45" t="s">
        <v>204</v>
      </c>
      <c r="S242" s="44">
        <v>0.65</v>
      </c>
      <c r="T242" s="44">
        <v>2.5499999999999998</v>
      </c>
      <c r="U242" s="44">
        <v>4.5860830000000004</v>
      </c>
      <c r="V242" s="44">
        <v>7.42</v>
      </c>
      <c r="W242" s="44">
        <f t="shared" si="133"/>
        <v>6.6765160000000003</v>
      </c>
      <c r="X242" s="44">
        <v>0.11</v>
      </c>
      <c r="Y242" s="44">
        <v>39.840000000000003</v>
      </c>
      <c r="Z242" s="44">
        <v>0.5</v>
      </c>
      <c r="AA242" s="105">
        <v>0.09</v>
      </c>
      <c r="AB242" s="45" t="s">
        <v>204</v>
      </c>
      <c r="AC242" s="45" t="s">
        <v>204</v>
      </c>
      <c r="AD242" s="46">
        <f t="shared" si="128"/>
        <v>0.27422374999999999</v>
      </c>
      <c r="AE242" s="46">
        <f t="shared" si="129"/>
        <v>0.31393019999999999</v>
      </c>
      <c r="AF242" s="44">
        <v>13.6010012176971</v>
      </c>
      <c r="AG242" s="44" t="e">
        <f t="shared" si="134"/>
        <v>#VALUE!</v>
      </c>
      <c r="AH242" s="47"/>
      <c r="AI242" s="48">
        <f t="shared" si="109"/>
        <v>1.0545262043409211</v>
      </c>
      <c r="AJ242" s="49"/>
      <c r="AK242" s="44"/>
      <c r="AL242" s="50">
        <v>2155</v>
      </c>
      <c r="AM242" s="50">
        <v>2148</v>
      </c>
      <c r="AN242" s="45" t="s">
        <v>264</v>
      </c>
      <c r="AO242" s="50">
        <v>24</v>
      </c>
      <c r="AP242" s="45" t="s">
        <v>266</v>
      </c>
      <c r="AQ242" s="50">
        <v>33</v>
      </c>
      <c r="AR242" s="50">
        <v>100</v>
      </c>
      <c r="AS242" s="50"/>
      <c r="AT242" s="50"/>
      <c r="AU242" s="50">
        <v>7</v>
      </c>
      <c r="AV242" s="50">
        <v>4</v>
      </c>
      <c r="AW242" s="50">
        <v>4</v>
      </c>
      <c r="AX242" s="50"/>
      <c r="AY242" s="50"/>
      <c r="AZ242" s="50"/>
      <c r="BA242" s="45" t="s">
        <v>409</v>
      </c>
      <c r="BB242" s="50"/>
      <c r="BC242" s="50"/>
      <c r="BD242" s="50"/>
      <c r="BE242" s="50"/>
      <c r="BF242" s="51"/>
      <c r="BG242" s="118" t="s">
        <v>402</v>
      </c>
      <c r="BH242" s="118" t="s">
        <v>402</v>
      </c>
      <c r="BI242" s="26">
        <v>797.83864962234304</v>
      </c>
      <c r="BJ242" s="118" t="s">
        <v>403</v>
      </c>
      <c r="BK242" s="26">
        <v>3.5475672299835401</v>
      </c>
      <c r="BL242" s="118" t="s">
        <v>404</v>
      </c>
      <c r="BM242" s="118" t="s">
        <v>403</v>
      </c>
      <c r="BN242" s="26">
        <v>95.596233509652095</v>
      </c>
      <c r="BO242" s="26">
        <v>2015.7151418261999</v>
      </c>
      <c r="BP242" s="26">
        <v>0.31729215406391198</v>
      </c>
      <c r="BQ242" s="159">
        <v>26.627889301001701</v>
      </c>
      <c r="BR242" s="159">
        <v>1962.51243778034</v>
      </c>
      <c r="BS242" s="159">
        <v>5.2769818624922502</v>
      </c>
      <c r="BT242" s="26">
        <v>0.106776546718863</v>
      </c>
      <c r="BU242" s="26">
        <v>43.568146338383798</v>
      </c>
      <c r="BV242" s="26">
        <v>6.7218899053896903</v>
      </c>
      <c r="BW242" s="118" t="s">
        <v>405</v>
      </c>
      <c r="BX242" s="26">
        <v>0.72515319106008302</v>
      </c>
      <c r="BY242" s="26">
        <v>6.2815837152501303E-2</v>
      </c>
      <c r="BZ242" s="26">
        <v>0.16198376906009701</v>
      </c>
      <c r="CA242" s="26">
        <v>7.5542247566007604E-3</v>
      </c>
      <c r="CB242" s="118" t="s">
        <v>406</v>
      </c>
      <c r="CC242" s="118" t="s">
        <v>139</v>
      </c>
      <c r="CD242" s="26">
        <v>9.6186594903503405E-4</v>
      </c>
      <c r="CE242" s="118" t="s">
        <v>405</v>
      </c>
      <c r="CF242" s="26">
        <v>2.216618384652E-3</v>
      </c>
      <c r="CG242" s="26">
        <v>4.9871662923691804E-3</v>
      </c>
      <c r="CH242" s="26">
        <v>7.9527674539701704E-4</v>
      </c>
      <c r="CI242" s="26">
        <v>2.0874106352241199E-3</v>
      </c>
      <c r="CJ242" s="26">
        <v>1.1968296626444399E-3</v>
      </c>
      <c r="CK242" s="26">
        <v>9.4249265644610295E-4</v>
      </c>
      <c r="CL242" s="26">
        <v>1.9958072310493E-3</v>
      </c>
      <c r="CM242" s="26">
        <v>8.7424061383419699E-4</v>
      </c>
      <c r="CN242" s="26">
        <v>5.5252441748819704E-3</v>
      </c>
      <c r="CO242" s="26">
        <v>2.5775818225597402E-3</v>
      </c>
      <c r="CP242" s="26">
        <v>1.2026643977389E-2</v>
      </c>
      <c r="CQ242" s="26">
        <v>2.9783499428375402E-3</v>
      </c>
      <c r="CR242" s="26">
        <v>2.4625407398363299E-2</v>
      </c>
      <c r="CS242" s="28">
        <v>6.06001130096963E-3</v>
      </c>
      <c r="CT242" s="29">
        <f t="shared" si="110"/>
        <v>1.8643443971451588</v>
      </c>
      <c r="CU242" s="30">
        <f t="shared" si="111"/>
        <v>4.4955287428593872E-2</v>
      </c>
      <c r="CV242" s="52"/>
      <c r="CW242" s="113"/>
      <c r="CX242" s="50"/>
      <c r="CY242" s="114"/>
      <c r="CZ242" s="114"/>
      <c r="DA242" s="160" t="s">
        <v>214</v>
      </c>
      <c r="DB242" s="160" t="s">
        <v>407</v>
      </c>
      <c r="DC242" s="167" t="str">
        <f t="shared" si="136"/>
        <v/>
      </c>
      <c r="DD242" s="107" t="str">
        <f t="shared" si="137"/>
        <v/>
      </c>
      <c r="DE242" s="50"/>
      <c r="DF242" s="50"/>
      <c r="DG242" s="50"/>
      <c r="DH242" s="44">
        <v>6.5299999999999997E-2</v>
      </c>
      <c r="DI242" s="107">
        <f t="shared" si="135"/>
        <v>326.84146855439172</v>
      </c>
      <c r="DJ242" s="44"/>
      <c r="DK242" s="53"/>
      <c r="DL242" s="44"/>
      <c r="DM242" s="53"/>
      <c r="DN242" s="55">
        <f t="shared" si="112"/>
        <v>0.62882822902796276</v>
      </c>
      <c r="DO242" s="55">
        <f t="shared" si="132"/>
        <v>0</v>
      </c>
      <c r="DP242" s="55">
        <f t="shared" si="113"/>
        <v>1.2750098077677522E-2</v>
      </c>
      <c r="DQ242" s="55">
        <f t="shared" si="114"/>
        <v>3.5490605427974949E-2</v>
      </c>
      <c r="DR242" s="55">
        <f t="shared" si="115"/>
        <v>5.7437322311979462E-2</v>
      </c>
      <c r="DS242" s="55">
        <f t="shared" si="116"/>
        <v>9.2922978427279063E-2</v>
      </c>
      <c r="DT242" s="55">
        <f t="shared" si="117"/>
        <v>1.5506061460389062E-3</v>
      </c>
      <c r="DU242" s="55">
        <f t="shared" si="118"/>
        <v>0.98858560794044681</v>
      </c>
      <c r="DV242" s="56">
        <f t="shared" si="119"/>
        <v>8.9158345221112701E-3</v>
      </c>
      <c r="DW242" s="55">
        <f t="shared" si="124"/>
        <v>2.9042141761147743E-3</v>
      </c>
      <c r="DX242" s="55">
        <f t="shared" si="125"/>
        <v>0</v>
      </c>
      <c r="DY242" s="55">
        <f t="shared" si="126"/>
        <v>0</v>
      </c>
      <c r="DZ242" s="58">
        <f t="shared" si="107"/>
        <v>3.6714921676261883E-3</v>
      </c>
      <c r="EA242" s="56">
        <f t="shared" si="108"/>
        <v>4.1309322981775117E-3</v>
      </c>
      <c r="EB242" s="56">
        <f t="shared" si="120"/>
        <v>0.75498202707172357</v>
      </c>
      <c r="EC242" s="59" t="e">
        <f t="shared" si="121"/>
        <v>#VALUE!</v>
      </c>
      <c r="ED242" s="59">
        <f t="shared" si="122"/>
        <v>5.0973404328507742E-4</v>
      </c>
      <c r="EE242" s="60" t="e">
        <f t="shared" si="123"/>
        <v>#VALUE!</v>
      </c>
      <c r="EF242" s="60">
        <f t="shared" si="127"/>
        <v>0.61811753437207728</v>
      </c>
    </row>
    <row r="243" spans="1:136" ht="14" customHeight="1" x14ac:dyDescent="0.2">
      <c r="A243" s="157">
        <v>72</v>
      </c>
      <c r="B243" s="42" t="s">
        <v>397</v>
      </c>
      <c r="C243" s="42" t="s">
        <v>445</v>
      </c>
      <c r="D243" s="158">
        <v>14</v>
      </c>
      <c r="E243" s="158">
        <v>1</v>
      </c>
      <c r="F243" s="158">
        <v>30</v>
      </c>
      <c r="G243" s="158">
        <v>36</v>
      </c>
      <c r="H243" s="158">
        <v>69.3</v>
      </c>
      <c r="I243" s="158">
        <v>5</v>
      </c>
      <c r="J243" s="78"/>
      <c r="K243" s="43"/>
      <c r="L243" s="42" t="s">
        <v>447</v>
      </c>
      <c r="M243" s="43"/>
      <c r="N243" s="42" t="s">
        <v>400</v>
      </c>
      <c r="O243" s="43"/>
      <c r="P243" s="42" t="s">
        <v>401</v>
      </c>
      <c r="Q243" s="44">
        <v>38.65</v>
      </c>
      <c r="R243" s="44">
        <v>0.02</v>
      </c>
      <c r="S243" s="44">
        <v>0.69</v>
      </c>
      <c r="T243" s="44">
        <v>2.78</v>
      </c>
      <c r="U243" s="44">
        <v>4.4704747999999999</v>
      </c>
      <c r="V243" s="44">
        <v>7.56</v>
      </c>
      <c r="W243" s="44">
        <f t="shared" si="133"/>
        <v>6.8024880000000003</v>
      </c>
      <c r="X243" s="44">
        <v>0.11</v>
      </c>
      <c r="Y243" s="44">
        <v>40.06</v>
      </c>
      <c r="Z243" s="44">
        <v>0.53</v>
      </c>
      <c r="AA243" s="105">
        <v>0.08</v>
      </c>
      <c r="AB243" s="45" t="s">
        <v>204</v>
      </c>
      <c r="AC243" s="45" t="s">
        <v>204</v>
      </c>
      <c r="AD243" s="46">
        <f t="shared" si="128"/>
        <v>0.27269674999999999</v>
      </c>
      <c r="AE243" s="46">
        <f t="shared" si="129"/>
        <v>0.32006849999999998</v>
      </c>
      <c r="AF243" s="44">
        <v>12.3027417790708</v>
      </c>
      <c r="AG243" s="44">
        <f t="shared" si="134"/>
        <v>87.903240050000008</v>
      </c>
      <c r="AH243" s="47"/>
      <c r="AI243" s="48">
        <f t="shared" si="109"/>
        <v>1.0364812419146185</v>
      </c>
      <c r="AJ243" s="49"/>
      <c r="AK243" s="44"/>
      <c r="AL243" s="50">
        <v>2143</v>
      </c>
      <c r="AM243" s="50">
        <v>2190</v>
      </c>
      <c r="AN243" s="45" t="s">
        <v>264</v>
      </c>
      <c r="AO243" s="50">
        <v>32</v>
      </c>
      <c r="AP243" s="45" t="s">
        <v>266</v>
      </c>
      <c r="AQ243" s="50">
        <v>37</v>
      </c>
      <c r="AR243" s="50">
        <v>104</v>
      </c>
      <c r="AS243" s="50"/>
      <c r="AT243" s="50"/>
      <c r="AU243" s="50">
        <v>7</v>
      </c>
      <c r="AV243" s="45" t="s">
        <v>264</v>
      </c>
      <c r="AW243" s="45" t="s">
        <v>264</v>
      </c>
      <c r="AX243" s="50"/>
      <c r="AY243" s="50"/>
      <c r="AZ243" s="50"/>
      <c r="BA243" s="50">
        <v>13</v>
      </c>
      <c r="BB243" s="50"/>
      <c r="BC243" s="50"/>
      <c r="BD243" s="50"/>
      <c r="BE243" s="50"/>
      <c r="BF243" s="51"/>
      <c r="BG243" s="118" t="s">
        <v>402</v>
      </c>
      <c r="BH243" s="118" t="s">
        <v>402</v>
      </c>
      <c r="BI243" s="26">
        <v>794.47212379181701</v>
      </c>
      <c r="BJ243" s="118" t="s">
        <v>403</v>
      </c>
      <c r="BK243" s="26">
        <v>3.4899913333478301</v>
      </c>
      <c r="BL243" s="26">
        <v>1.43261901331067E-2</v>
      </c>
      <c r="BM243" s="118" t="s">
        <v>403</v>
      </c>
      <c r="BN243" s="26">
        <v>99.517818817078606</v>
      </c>
      <c r="BO243" s="26">
        <v>2066.6014969524099</v>
      </c>
      <c r="BP243" s="26">
        <v>0.41487909351095198</v>
      </c>
      <c r="BQ243" s="159">
        <v>25.150589201225699</v>
      </c>
      <c r="BR243" s="159">
        <v>1627.7232700316399</v>
      </c>
      <c r="BS243" s="159">
        <v>6.0342463950368703</v>
      </c>
      <c r="BT243" s="118" t="s">
        <v>422</v>
      </c>
      <c r="BU243" s="26">
        <v>44.735499513245301</v>
      </c>
      <c r="BV243" s="26">
        <v>6.0512087106702204</v>
      </c>
      <c r="BW243" s="26">
        <v>6.2994732650362095E-2</v>
      </c>
      <c r="BX243" s="26">
        <v>0.88608411064779702</v>
      </c>
      <c r="BY243" s="26">
        <v>9.04178566960957E-2</v>
      </c>
      <c r="BZ243" s="26">
        <v>4.6482675327360203E-2</v>
      </c>
      <c r="CA243" s="26">
        <v>2.61957857496985E-2</v>
      </c>
      <c r="CB243" s="118" t="s">
        <v>406</v>
      </c>
      <c r="CC243" s="26">
        <v>5.4798990812657301E-3</v>
      </c>
      <c r="CD243" s="26">
        <v>1.8592603375553901E-3</v>
      </c>
      <c r="CE243" s="118" t="s">
        <v>405</v>
      </c>
      <c r="CF243" s="26">
        <v>7.8706614081725593E-3</v>
      </c>
      <c r="CG243" s="26">
        <v>1.8301216744879799E-2</v>
      </c>
      <c r="CH243" s="26">
        <v>2.3920447706170999E-3</v>
      </c>
      <c r="CI243" s="26">
        <v>9.1138961358790994E-3</v>
      </c>
      <c r="CJ243" s="26">
        <v>2.76946044532519E-3</v>
      </c>
      <c r="CK243" s="26">
        <v>1.0960439969322901E-3</v>
      </c>
      <c r="CL243" s="26">
        <v>4.6550251362542198E-3</v>
      </c>
      <c r="CM243" s="26">
        <v>1.2044285341480301E-3</v>
      </c>
      <c r="CN243" s="26">
        <v>1.15332938352094E-2</v>
      </c>
      <c r="CO243" s="26">
        <v>3.5442524596880302E-3</v>
      </c>
      <c r="CP243" s="26">
        <v>1.27672710255275E-2</v>
      </c>
      <c r="CQ243" s="26">
        <v>2.8467211618044799E-3</v>
      </c>
      <c r="CR243" s="26">
        <v>2.5197669579024199E-2</v>
      </c>
      <c r="CS243" s="28">
        <v>5.0452952192743799E-3</v>
      </c>
      <c r="CT243" s="29">
        <f t="shared" si="110"/>
        <v>0.93323931048717834</v>
      </c>
      <c r="CU243" s="30">
        <f t="shared" si="111"/>
        <v>0.19172905335634238</v>
      </c>
      <c r="CV243" s="52"/>
      <c r="CW243" s="113"/>
      <c r="CX243" s="50"/>
      <c r="CY243" s="114"/>
      <c r="CZ243" s="114"/>
      <c r="DA243" s="160" t="s">
        <v>214</v>
      </c>
      <c r="DB243" s="160" t="s">
        <v>407</v>
      </c>
      <c r="DC243" s="167" t="str">
        <f t="shared" si="136"/>
        <v/>
      </c>
      <c r="DD243" s="107" t="str">
        <f t="shared" si="137"/>
        <v/>
      </c>
      <c r="DE243" s="50"/>
      <c r="DF243" s="50"/>
      <c r="DG243" s="50"/>
      <c r="DH243" s="44">
        <v>5.8700000000000002E-2</v>
      </c>
      <c r="DI243" s="107">
        <f t="shared" si="135"/>
        <v>293.80695565302904</v>
      </c>
      <c r="DJ243" s="44"/>
      <c r="DK243" s="53"/>
      <c r="DL243" s="44"/>
      <c r="DM243" s="53"/>
      <c r="DN243" s="55">
        <f t="shared" si="112"/>
        <v>0.6433089214380826</v>
      </c>
      <c r="DO243" s="55">
        <f t="shared" si="132"/>
        <v>2.5037556334501755E-4</v>
      </c>
      <c r="DP243" s="55">
        <f t="shared" si="113"/>
        <v>1.3534719497842291E-2</v>
      </c>
      <c r="DQ243" s="55">
        <f t="shared" si="114"/>
        <v>3.8691718858733473E-2</v>
      </c>
      <c r="DR243" s="55">
        <f t="shared" si="115"/>
        <v>5.5989414490575491E-2</v>
      </c>
      <c r="DS243" s="55">
        <f t="shared" si="116"/>
        <v>9.4676242171189987E-2</v>
      </c>
      <c r="DT243" s="55">
        <f t="shared" si="117"/>
        <v>1.5506061460389062E-3</v>
      </c>
      <c r="DU243" s="55">
        <f t="shared" si="118"/>
        <v>0.99404466501240707</v>
      </c>
      <c r="DV243" s="56">
        <f t="shared" si="119"/>
        <v>9.4507845934379466E-3</v>
      </c>
      <c r="DW243" s="55">
        <f t="shared" si="124"/>
        <v>2.5815237121020219E-3</v>
      </c>
      <c r="DX243" s="55">
        <f t="shared" si="125"/>
        <v>0</v>
      </c>
      <c r="DY243" s="55">
        <f t="shared" si="126"/>
        <v>0</v>
      </c>
      <c r="DZ243" s="58">
        <f t="shared" si="107"/>
        <v>3.6510476636765297E-3</v>
      </c>
      <c r="EA243" s="56">
        <f t="shared" si="108"/>
        <v>4.2117047174156192E-3</v>
      </c>
      <c r="EB243" s="56">
        <f t="shared" si="120"/>
        <v>0.6829165572617707</v>
      </c>
      <c r="EC243" s="59" t="e">
        <f t="shared" si="121"/>
        <v>#VALUE!</v>
      </c>
      <c r="ED243" s="59">
        <f t="shared" si="122"/>
        <v>4.5821421655182311E-4</v>
      </c>
      <c r="EE243" s="60" t="e">
        <f t="shared" si="123"/>
        <v>#VALUE!</v>
      </c>
      <c r="EF243" s="60">
        <f t="shared" si="127"/>
        <v>0.59137765934285347</v>
      </c>
    </row>
    <row r="244" spans="1:136" ht="14" customHeight="1" x14ac:dyDescent="0.2">
      <c r="A244" s="157">
        <v>73</v>
      </c>
      <c r="B244" s="42" t="s">
        <v>397</v>
      </c>
      <c r="C244" s="42" t="s">
        <v>445</v>
      </c>
      <c r="D244" s="158">
        <v>15</v>
      </c>
      <c r="E244" s="158">
        <v>1</v>
      </c>
      <c r="F244" s="158">
        <v>106</v>
      </c>
      <c r="G244" s="158">
        <v>114</v>
      </c>
      <c r="H244" s="158">
        <v>75.06</v>
      </c>
      <c r="I244" s="42" t="s">
        <v>449</v>
      </c>
      <c r="J244" s="78"/>
      <c r="K244" s="43"/>
      <c r="L244" s="42" t="s">
        <v>434</v>
      </c>
      <c r="M244" s="43"/>
      <c r="N244" s="42" t="s">
        <v>400</v>
      </c>
      <c r="O244" s="43"/>
      <c r="P244" s="42" t="s">
        <v>401</v>
      </c>
      <c r="Q244" s="44">
        <v>35.46</v>
      </c>
      <c r="R244" s="45" t="s">
        <v>204</v>
      </c>
      <c r="S244" s="44">
        <v>0.22</v>
      </c>
      <c r="T244" s="44">
        <v>2.23</v>
      </c>
      <c r="U244" s="44">
        <v>5.3417117999999997</v>
      </c>
      <c r="V244" s="44">
        <v>7.82</v>
      </c>
      <c r="W244" s="44">
        <f t="shared" ref="W244:W275" si="138">0.8998*V244</f>
        <v>7.036436000000001</v>
      </c>
      <c r="X244" s="44">
        <v>0.1</v>
      </c>
      <c r="Y244" s="44">
        <v>41.05</v>
      </c>
      <c r="Z244" s="44">
        <v>0.17</v>
      </c>
      <c r="AA244" s="105">
        <v>0.08</v>
      </c>
      <c r="AB244" s="45" t="s">
        <v>204</v>
      </c>
      <c r="AC244" s="45" t="s">
        <v>204</v>
      </c>
      <c r="AD244" s="46">
        <f t="shared" si="128"/>
        <v>0.29305675000000003</v>
      </c>
      <c r="AE244" s="46">
        <f t="shared" si="129"/>
        <v>0.18283365000000001</v>
      </c>
      <c r="AF244" s="44">
        <v>14.9106312226599</v>
      </c>
      <c r="AG244" s="44" t="e">
        <f t="shared" si="134"/>
        <v>#VALUE!</v>
      </c>
      <c r="AH244" s="47"/>
      <c r="AI244" s="48">
        <f t="shared" si="109"/>
        <v>1.1576424139875916</v>
      </c>
      <c r="AJ244" s="49"/>
      <c r="AK244" s="44"/>
      <c r="AL244" s="50">
        <v>2303</v>
      </c>
      <c r="AM244" s="50">
        <v>1251</v>
      </c>
      <c r="AN244" s="45" t="s">
        <v>264</v>
      </c>
      <c r="AO244" s="50">
        <v>15</v>
      </c>
      <c r="AP244" s="45" t="s">
        <v>266</v>
      </c>
      <c r="AQ244" s="50">
        <v>36</v>
      </c>
      <c r="AR244" s="50">
        <v>109</v>
      </c>
      <c r="AS244" s="50"/>
      <c r="AT244" s="50"/>
      <c r="AU244" s="50">
        <v>8</v>
      </c>
      <c r="AV244" s="50">
        <v>3</v>
      </c>
      <c r="AW244" s="50">
        <v>5</v>
      </c>
      <c r="AX244" s="50"/>
      <c r="AY244" s="50"/>
      <c r="AZ244" s="50"/>
      <c r="BA244" s="45" t="s">
        <v>409</v>
      </c>
      <c r="BB244" s="50"/>
      <c r="BC244" s="50"/>
      <c r="BD244" s="50"/>
      <c r="BE244" s="50"/>
      <c r="BF244" s="51"/>
      <c r="BG244" s="118" t="s">
        <v>402</v>
      </c>
      <c r="BH244" s="118" t="s">
        <v>402</v>
      </c>
      <c r="BI244" s="26">
        <v>743.29960152255398</v>
      </c>
      <c r="BJ244" s="118" t="s">
        <v>403</v>
      </c>
      <c r="BK244" s="26">
        <v>2.91599345548005</v>
      </c>
      <c r="BL244" s="118" t="s">
        <v>404</v>
      </c>
      <c r="BM244" s="118" t="s">
        <v>403</v>
      </c>
      <c r="BN244" s="26">
        <v>102.399962996421</v>
      </c>
      <c r="BO244" s="26">
        <v>2125.5165906407501</v>
      </c>
      <c r="BP244" s="26">
        <v>0.34445720147825498</v>
      </c>
      <c r="BQ244" s="159">
        <v>9.8412924782005895</v>
      </c>
      <c r="BR244" s="159">
        <v>734.09314915640005</v>
      </c>
      <c r="BS244" s="159">
        <v>6.7681983165726702</v>
      </c>
      <c r="BT244" s="26">
        <v>9.4906014614082504E-2</v>
      </c>
      <c r="BU244" s="26">
        <v>41.611408281821198</v>
      </c>
      <c r="BV244" s="26">
        <v>4.0793592405718</v>
      </c>
      <c r="BW244" s="118" t="s">
        <v>405</v>
      </c>
      <c r="BX244" s="26">
        <v>0.56125947610050098</v>
      </c>
      <c r="BY244" s="26">
        <v>7.1011813000322097E-2</v>
      </c>
      <c r="BZ244" s="26">
        <v>4.1167423837366303E-2</v>
      </c>
      <c r="CA244" s="26">
        <v>9.0829052290099192E-3</v>
      </c>
      <c r="CB244" s="118" t="s">
        <v>406</v>
      </c>
      <c r="CC244" s="118" t="s">
        <v>139</v>
      </c>
      <c r="CD244" s="26">
        <v>5.61152198137907E-4</v>
      </c>
      <c r="CE244" s="118" t="s">
        <v>405</v>
      </c>
      <c r="CF244" s="26">
        <v>2.6532085276779302E-3</v>
      </c>
      <c r="CG244" s="26">
        <v>4.3416302621897499E-3</v>
      </c>
      <c r="CH244" s="26">
        <v>6.4457600789108503E-4</v>
      </c>
      <c r="CI244" s="26">
        <v>2.0384813049625699E-3</v>
      </c>
      <c r="CJ244" s="26">
        <v>1.8830112557029701E-3</v>
      </c>
      <c r="CK244" s="26">
        <v>1.12384780616819E-3</v>
      </c>
      <c r="CL244" s="26">
        <v>3.1682504613012598E-3</v>
      </c>
      <c r="CM244" s="26">
        <v>1.2400399924735899E-3</v>
      </c>
      <c r="CN244" s="26">
        <v>1.0543217864052899E-2</v>
      </c>
      <c r="CO244" s="26">
        <v>2.8915502946485002E-3</v>
      </c>
      <c r="CP244" s="26">
        <v>1.0072344448799401E-2</v>
      </c>
      <c r="CQ244" s="26">
        <v>2.09403134648334E-3</v>
      </c>
      <c r="CR244" s="26">
        <v>1.63630357817699E-2</v>
      </c>
      <c r="CS244" s="28">
        <v>3.3061625158125902E-3</v>
      </c>
      <c r="CT244" s="29">
        <f t="shared" si="110"/>
        <v>1.4066787463121366</v>
      </c>
      <c r="CU244" s="30">
        <f t="shared" si="111"/>
        <v>9.8630326013679839E-2</v>
      </c>
      <c r="CV244" s="52"/>
      <c r="CW244" s="113"/>
      <c r="CX244" s="50"/>
      <c r="CY244" s="114"/>
      <c r="CZ244" s="114"/>
      <c r="DA244" s="160" t="s">
        <v>214</v>
      </c>
      <c r="DB244" s="115">
        <v>0.46200419999999998</v>
      </c>
      <c r="DC244" s="167">
        <f t="shared" si="136"/>
        <v>0.12600114545454544</v>
      </c>
      <c r="DD244" s="107">
        <f t="shared" si="137"/>
        <v>1260.0114545454544</v>
      </c>
      <c r="DE244" s="50"/>
      <c r="DF244" s="50"/>
      <c r="DG244" s="50"/>
      <c r="DH244" s="44">
        <v>5.91E-2</v>
      </c>
      <c r="DI244" s="107">
        <f t="shared" si="135"/>
        <v>295.80904734402071</v>
      </c>
      <c r="DJ244" s="44"/>
      <c r="DK244" s="53"/>
      <c r="DL244" s="44"/>
      <c r="DM244" s="53"/>
      <c r="DN244" s="55">
        <f t="shared" si="112"/>
        <v>0.59021304926764317</v>
      </c>
      <c r="DO244" s="55">
        <f t="shared" si="132"/>
        <v>0</v>
      </c>
      <c r="DP244" s="55">
        <f t="shared" si="113"/>
        <v>4.3154178109062382E-3</v>
      </c>
      <c r="DQ244" s="55">
        <f t="shared" si="114"/>
        <v>3.1036882393876131E-2</v>
      </c>
      <c r="DR244" s="55">
        <f t="shared" si="115"/>
        <v>6.6901018222806682E-2</v>
      </c>
      <c r="DS244" s="55">
        <f t="shared" si="116"/>
        <v>9.7932303409881724E-2</v>
      </c>
      <c r="DT244" s="55">
        <f t="shared" si="117"/>
        <v>1.4096419509444602E-3</v>
      </c>
      <c r="DU244" s="55">
        <f t="shared" si="118"/>
        <v>1.0186104218362282</v>
      </c>
      <c r="DV244" s="56">
        <f t="shared" si="119"/>
        <v>3.0313837375178319E-3</v>
      </c>
      <c r="DW244" s="55">
        <f t="shared" si="124"/>
        <v>2.5815237121020219E-3</v>
      </c>
      <c r="DX244" s="55">
        <f t="shared" si="125"/>
        <v>0</v>
      </c>
      <c r="DY244" s="55">
        <f t="shared" si="126"/>
        <v>0</v>
      </c>
      <c r="DZ244" s="58">
        <f t="shared" si="107"/>
        <v>3.9236410496719777E-3</v>
      </c>
      <c r="EA244" s="56">
        <f t="shared" si="108"/>
        <v>2.4058642015922101E-3</v>
      </c>
      <c r="EB244" s="56">
        <f t="shared" si="120"/>
        <v>0.82767866903468768</v>
      </c>
      <c r="EC244" s="59">
        <f t="shared" si="121"/>
        <v>1.0490479181961989E-2</v>
      </c>
      <c r="ED244" s="59">
        <f t="shared" si="122"/>
        <v>4.6133663029323255E-4</v>
      </c>
      <c r="EE244" s="60">
        <f t="shared" si="123"/>
        <v>1.5938331973457514</v>
      </c>
      <c r="EF244" s="60">
        <f t="shared" si="127"/>
        <v>0.68313534853563063</v>
      </c>
    </row>
    <row r="245" spans="1:136" ht="14" customHeight="1" x14ac:dyDescent="0.2">
      <c r="A245" s="157">
        <v>74</v>
      </c>
      <c r="B245" s="42" t="s">
        <v>397</v>
      </c>
      <c r="C245" s="42" t="s">
        <v>445</v>
      </c>
      <c r="D245" s="158">
        <v>15</v>
      </c>
      <c r="E245" s="158">
        <v>2</v>
      </c>
      <c r="F245" s="158">
        <v>39</v>
      </c>
      <c r="G245" s="158">
        <v>46</v>
      </c>
      <c r="H245" s="158">
        <v>75.86</v>
      </c>
      <c r="I245" s="158">
        <v>5</v>
      </c>
      <c r="J245" s="78"/>
      <c r="K245" s="43"/>
      <c r="L245" s="42" t="s">
        <v>447</v>
      </c>
      <c r="M245" s="43"/>
      <c r="N245" s="42" t="s">
        <v>400</v>
      </c>
      <c r="O245" s="43"/>
      <c r="P245" s="42" t="s">
        <v>401</v>
      </c>
      <c r="Q245" s="44">
        <v>37.56</v>
      </c>
      <c r="R245" s="45" t="s">
        <v>204</v>
      </c>
      <c r="S245" s="44">
        <v>0.49</v>
      </c>
      <c r="T245" s="44">
        <v>2.9</v>
      </c>
      <c r="U245" s="44">
        <v>4.3771139999999997</v>
      </c>
      <c r="V245" s="44">
        <v>7.6</v>
      </c>
      <c r="W245" s="44">
        <f t="shared" si="138"/>
        <v>6.8384799999999997</v>
      </c>
      <c r="X245" s="44">
        <v>0.1</v>
      </c>
      <c r="Y245" s="44">
        <v>40.39</v>
      </c>
      <c r="Z245" s="44">
        <v>0.43</v>
      </c>
      <c r="AA245" s="105">
        <v>0.09</v>
      </c>
      <c r="AB245" s="45" t="s">
        <v>204</v>
      </c>
      <c r="AC245" s="45" t="s">
        <v>204</v>
      </c>
      <c r="AD245" s="46">
        <f t="shared" si="128"/>
        <v>0.27753224999999998</v>
      </c>
      <c r="AE245" s="46">
        <f t="shared" si="129"/>
        <v>0.40001255000000002</v>
      </c>
      <c r="AF245" s="44">
        <v>13.192707186743201</v>
      </c>
      <c r="AG245" s="44" t="e">
        <f t="shared" si="134"/>
        <v>#VALUE!</v>
      </c>
      <c r="AH245" s="47"/>
      <c r="AI245" s="48">
        <f t="shared" si="109"/>
        <v>1.0753461128860489</v>
      </c>
      <c r="AJ245" s="49"/>
      <c r="AK245" s="44"/>
      <c r="AL245" s="50">
        <v>2181</v>
      </c>
      <c r="AM245" s="50">
        <v>2737</v>
      </c>
      <c r="AN245" s="45" t="s">
        <v>264</v>
      </c>
      <c r="AO245" s="50">
        <v>20</v>
      </c>
      <c r="AP245" s="50">
        <v>9</v>
      </c>
      <c r="AQ245" s="50">
        <v>39</v>
      </c>
      <c r="AR245" s="50">
        <v>104</v>
      </c>
      <c r="AS245" s="50"/>
      <c r="AT245" s="50"/>
      <c r="AU245" s="50">
        <v>6</v>
      </c>
      <c r="AV245" s="50">
        <v>6</v>
      </c>
      <c r="AW245" s="50">
        <v>5</v>
      </c>
      <c r="AX245" s="50"/>
      <c r="AY245" s="50"/>
      <c r="AZ245" s="50"/>
      <c r="BA245" s="45" t="s">
        <v>409</v>
      </c>
      <c r="BB245" s="50"/>
      <c r="BC245" s="50"/>
      <c r="BD245" s="50"/>
      <c r="BE245" s="50"/>
      <c r="BF245" s="51"/>
      <c r="BG245" s="118" t="s">
        <v>402</v>
      </c>
      <c r="BH245" s="118" t="s">
        <v>402</v>
      </c>
      <c r="BI245" s="26">
        <v>774.55997452990903</v>
      </c>
      <c r="BJ245" s="118" t="s">
        <v>403</v>
      </c>
      <c r="BK245" s="118" t="s">
        <v>417</v>
      </c>
      <c r="BL245" s="118" t="s">
        <v>404</v>
      </c>
      <c r="BM245" s="118" t="s">
        <v>403</v>
      </c>
      <c r="BN245" s="26">
        <v>100.218639167801</v>
      </c>
      <c r="BO245" s="26">
        <v>2065.2767660728</v>
      </c>
      <c r="BP245" s="26">
        <v>0.39343290864389302</v>
      </c>
      <c r="BQ245" s="159">
        <v>17.8069433485113</v>
      </c>
      <c r="BR245" s="159">
        <v>1471.2337154685599</v>
      </c>
      <c r="BS245" s="159">
        <v>8.1979052446123397</v>
      </c>
      <c r="BT245" s="118" t="s">
        <v>422</v>
      </c>
      <c r="BU245" s="26">
        <v>42.647762498055897</v>
      </c>
      <c r="BV245" s="26">
        <v>6.1790374742833301</v>
      </c>
      <c r="BW245" s="118" t="s">
        <v>405</v>
      </c>
      <c r="BX245" s="26">
        <v>0.546992050427759</v>
      </c>
      <c r="BY245" s="26">
        <v>0.12422910414343601</v>
      </c>
      <c r="BZ245" s="26">
        <v>5.2544235220283599E-2</v>
      </c>
      <c r="CA245" s="26">
        <v>1.21140193002477E-2</v>
      </c>
      <c r="CB245" s="118" t="s">
        <v>406</v>
      </c>
      <c r="CC245" s="118" t="s">
        <v>139</v>
      </c>
      <c r="CD245" s="26">
        <v>1.24936904254562E-3</v>
      </c>
      <c r="CE245" s="118" t="s">
        <v>405</v>
      </c>
      <c r="CF245" s="26">
        <v>1.9795484782354402E-3</v>
      </c>
      <c r="CG245" s="26">
        <v>3.5711151352671999E-3</v>
      </c>
      <c r="CH245" s="26">
        <v>5.9635669572088502E-4</v>
      </c>
      <c r="CI245" s="26">
        <v>1.9053067598275E-3</v>
      </c>
      <c r="CJ245" s="26">
        <v>1.8015938672088299E-3</v>
      </c>
      <c r="CK245" s="26">
        <v>1.0116893822400899E-3</v>
      </c>
      <c r="CL245" s="26">
        <v>6.1979214077454896E-3</v>
      </c>
      <c r="CM245" s="26">
        <v>1.9085095146989699E-3</v>
      </c>
      <c r="CN245" s="26">
        <v>1.82778078815371E-2</v>
      </c>
      <c r="CO245" s="26">
        <v>5.1673858148274304E-3</v>
      </c>
      <c r="CP245" s="26">
        <v>1.9073188231969899E-2</v>
      </c>
      <c r="CQ245" s="26">
        <v>3.2177105766113298E-3</v>
      </c>
      <c r="CR245" s="26">
        <v>2.62822558209562E-2</v>
      </c>
      <c r="CS245" s="28">
        <v>4.3394210484602501E-3</v>
      </c>
      <c r="CT245" s="29">
        <f t="shared" si="110"/>
        <v>0.92559147755464588</v>
      </c>
      <c r="CU245" s="30">
        <f t="shared" si="111"/>
        <v>5.6065749531660498E-2</v>
      </c>
      <c r="CV245" s="52"/>
      <c r="CW245" s="113"/>
      <c r="CX245" s="50"/>
      <c r="CY245" s="114"/>
      <c r="CZ245" s="114"/>
      <c r="DA245" s="160" t="s">
        <v>214</v>
      </c>
      <c r="DB245" s="160" t="s">
        <v>407</v>
      </c>
      <c r="DC245" s="167" t="str">
        <f t="shared" si="136"/>
        <v/>
      </c>
      <c r="DD245" s="107" t="str">
        <f t="shared" si="137"/>
        <v/>
      </c>
      <c r="DE245" s="50"/>
      <c r="DF245" s="50"/>
      <c r="DG245" s="50"/>
      <c r="DH245" s="44">
        <v>6.2199999999999998E-2</v>
      </c>
      <c r="DI245" s="107">
        <f t="shared" si="135"/>
        <v>311.32525794920622</v>
      </c>
      <c r="DJ245" s="44"/>
      <c r="DK245" s="53"/>
      <c r="DL245" s="44"/>
      <c r="DM245" s="53"/>
      <c r="DN245" s="55">
        <f t="shared" si="112"/>
        <v>0.62516644474034622</v>
      </c>
      <c r="DO245" s="55">
        <f t="shared" si="132"/>
        <v>0</v>
      </c>
      <c r="DP245" s="55">
        <f t="shared" si="113"/>
        <v>9.6116123970184392E-3</v>
      </c>
      <c r="DQ245" s="55">
        <f t="shared" si="114"/>
        <v>4.036186499652053E-2</v>
      </c>
      <c r="DR245" s="55">
        <f t="shared" si="115"/>
        <v>5.4820139019349991E-2</v>
      </c>
      <c r="DS245" s="55">
        <f t="shared" si="116"/>
        <v>9.5177174669450249E-2</v>
      </c>
      <c r="DT245" s="55">
        <f t="shared" si="117"/>
        <v>1.4096419509444602E-3</v>
      </c>
      <c r="DU245" s="55">
        <f t="shared" si="118"/>
        <v>1.0022332506203475</v>
      </c>
      <c r="DV245" s="56">
        <f t="shared" si="119"/>
        <v>7.6676176890156916E-3</v>
      </c>
      <c r="DW245" s="55">
        <f t="shared" si="124"/>
        <v>2.9042141761147743E-3</v>
      </c>
      <c r="DX245" s="55">
        <f t="shared" si="125"/>
        <v>0</v>
      </c>
      <c r="DY245" s="55">
        <f t="shared" si="126"/>
        <v>0</v>
      </c>
      <c r="DZ245" s="58">
        <f t="shared" si="107"/>
        <v>3.7157885928504482E-3</v>
      </c>
      <c r="EA245" s="56">
        <f t="shared" si="108"/>
        <v>5.2636693203500229E-3</v>
      </c>
      <c r="EB245" s="56">
        <f t="shared" si="120"/>
        <v>0.73231791211452679</v>
      </c>
      <c r="EC245" s="59" t="e">
        <f t="shared" si="121"/>
        <v>#VALUE!</v>
      </c>
      <c r="ED245" s="59">
        <f t="shared" si="122"/>
        <v>4.8553533678915499E-4</v>
      </c>
      <c r="EE245" s="60" t="e">
        <f t="shared" si="123"/>
        <v>#VALUE!</v>
      </c>
      <c r="EF245" s="60">
        <f t="shared" si="127"/>
        <v>0.57597989444149822</v>
      </c>
    </row>
    <row r="246" spans="1:136" ht="14" customHeight="1" x14ac:dyDescent="0.2">
      <c r="A246" s="157">
        <v>75</v>
      </c>
      <c r="B246" s="42" t="s">
        <v>397</v>
      </c>
      <c r="C246" s="42" t="s">
        <v>445</v>
      </c>
      <c r="D246" s="158">
        <v>16</v>
      </c>
      <c r="E246" s="158">
        <v>1</v>
      </c>
      <c r="F246" s="158">
        <v>44</v>
      </c>
      <c r="G246" s="158">
        <v>52</v>
      </c>
      <c r="H246" s="158">
        <v>84.14</v>
      </c>
      <c r="I246" s="158">
        <v>7</v>
      </c>
      <c r="J246" s="78"/>
      <c r="K246" s="43"/>
      <c r="L246" s="42" t="s">
        <v>434</v>
      </c>
      <c r="M246" s="43"/>
      <c r="N246" s="42" t="s">
        <v>400</v>
      </c>
      <c r="O246" s="43"/>
      <c r="P246" s="42" t="s">
        <v>401</v>
      </c>
      <c r="Q246" s="44">
        <v>37.200000000000003</v>
      </c>
      <c r="R246" s="44">
        <v>0.02</v>
      </c>
      <c r="S246" s="44">
        <v>0.4</v>
      </c>
      <c r="T246" s="44">
        <v>2.2999999999999998</v>
      </c>
      <c r="U246" s="44">
        <v>5.2439179999999999</v>
      </c>
      <c r="V246" s="44">
        <v>7.8</v>
      </c>
      <c r="W246" s="44">
        <f t="shared" si="138"/>
        <v>7.01844</v>
      </c>
      <c r="X246" s="44">
        <v>0.09</v>
      </c>
      <c r="Y246" s="44">
        <v>40.450000000000003</v>
      </c>
      <c r="Z246" s="44">
        <v>0.39</v>
      </c>
      <c r="AA246" s="105">
        <v>0.06</v>
      </c>
      <c r="AB246" s="45" t="s">
        <v>204</v>
      </c>
      <c r="AC246" s="45" t="s">
        <v>204</v>
      </c>
      <c r="AD246" s="46">
        <f t="shared" si="128"/>
        <v>0.29636524999999997</v>
      </c>
      <c r="AE246" s="46">
        <f t="shared" si="129"/>
        <v>0.29624605000000004</v>
      </c>
      <c r="AF246" s="44">
        <v>13.722207079163599</v>
      </c>
      <c r="AG246" s="44">
        <f t="shared" si="134"/>
        <v>86.686529300000004</v>
      </c>
      <c r="AH246" s="47"/>
      <c r="AI246" s="48">
        <f t="shared" si="109"/>
        <v>1.0873655913978495</v>
      </c>
      <c r="AJ246" s="49"/>
      <c r="AK246" s="44"/>
      <c r="AL246" s="50">
        <v>2329</v>
      </c>
      <c r="AM246" s="50">
        <v>2027</v>
      </c>
      <c r="AN246" s="50">
        <v>6</v>
      </c>
      <c r="AO246" s="50">
        <v>20</v>
      </c>
      <c r="AP246" s="50">
        <v>13</v>
      </c>
      <c r="AQ246" s="50">
        <v>36</v>
      </c>
      <c r="AR246" s="50">
        <v>110</v>
      </c>
      <c r="AS246" s="50"/>
      <c r="AT246" s="50"/>
      <c r="AU246" s="50">
        <v>34</v>
      </c>
      <c r="AV246" s="50">
        <v>4</v>
      </c>
      <c r="AW246" s="45" t="s">
        <v>264</v>
      </c>
      <c r="AX246" s="50"/>
      <c r="AY246" s="50"/>
      <c r="AZ246" s="50"/>
      <c r="BA246" s="50">
        <v>19</v>
      </c>
      <c r="BB246" s="50"/>
      <c r="BC246" s="50"/>
      <c r="BD246" s="50"/>
      <c r="BE246" s="50"/>
      <c r="BF246" s="51"/>
      <c r="BG246" s="118" t="s">
        <v>402</v>
      </c>
      <c r="BH246" s="118" t="s">
        <v>402</v>
      </c>
      <c r="BI246" s="26">
        <v>726.05477060567205</v>
      </c>
      <c r="BJ246" s="118" t="s">
        <v>403</v>
      </c>
      <c r="BK246" s="26">
        <v>0.93772089624950805</v>
      </c>
      <c r="BL246" s="118" t="s">
        <v>404</v>
      </c>
      <c r="BM246" s="118" t="s">
        <v>403</v>
      </c>
      <c r="BN246" s="26">
        <v>109.31979905199201</v>
      </c>
      <c r="BO246" s="26">
        <v>2290.70519893035</v>
      </c>
      <c r="BP246" s="26">
        <v>0.47093101332350601</v>
      </c>
      <c r="BQ246" s="159">
        <v>15.9986980171163</v>
      </c>
      <c r="BR246" s="159">
        <v>1191.2076213412799</v>
      </c>
      <c r="BS246" s="159">
        <v>12.675003187626899</v>
      </c>
      <c r="BT246" s="26">
        <v>0.12617223821850301</v>
      </c>
      <c r="BU246" s="26">
        <v>46.144065790958301</v>
      </c>
      <c r="BV246" s="26">
        <v>4.2402514797010902</v>
      </c>
      <c r="BW246" s="118" t="s">
        <v>405</v>
      </c>
      <c r="BX246" s="26">
        <v>28.713567569019901</v>
      </c>
      <c r="BY246" s="26">
        <v>9.2306212209534E-2</v>
      </c>
      <c r="BZ246" s="26">
        <v>0.13736775455604899</v>
      </c>
      <c r="CA246" s="26">
        <v>1.44736957631778E-2</v>
      </c>
      <c r="CB246" s="118" t="s">
        <v>406</v>
      </c>
      <c r="CC246" s="118" t="s">
        <v>139</v>
      </c>
      <c r="CD246" s="26">
        <v>4.3152052217851502E-4</v>
      </c>
      <c r="CE246" s="26">
        <v>0.43451210269364599</v>
      </c>
      <c r="CF246" s="26">
        <v>2.7094083449994599E-3</v>
      </c>
      <c r="CG246" s="26">
        <v>3.2609100869791501E-3</v>
      </c>
      <c r="CH246" s="26">
        <v>4.4665371263415599E-4</v>
      </c>
      <c r="CI246" s="26">
        <v>1.90307359498458E-3</v>
      </c>
      <c r="CJ246" s="26">
        <v>3.0958538479662098E-3</v>
      </c>
      <c r="CK246" s="26">
        <v>1.8372887285349501E-3</v>
      </c>
      <c r="CL246" s="26">
        <v>8.0111678812308396E-3</v>
      </c>
      <c r="CM246" s="26">
        <v>1.90680881463987E-3</v>
      </c>
      <c r="CN246" s="26">
        <v>1.5807420495888101E-2</v>
      </c>
      <c r="CO246" s="26">
        <v>3.8450638357475698E-3</v>
      </c>
      <c r="CP246" s="26">
        <v>1.3221112364337E-2</v>
      </c>
      <c r="CQ246" s="26">
        <v>2.3159931538109099E-3</v>
      </c>
      <c r="CR246" s="26">
        <v>1.6225204172663099E-2</v>
      </c>
      <c r="CS246" s="28">
        <v>3.17528975473919E-3</v>
      </c>
      <c r="CT246" s="29">
        <f t="shared" si="110"/>
        <v>1.1278800224314056</v>
      </c>
      <c r="CU246" s="30">
        <f t="shared" si="111"/>
        <v>0.10487075238735319</v>
      </c>
      <c r="CV246" s="52"/>
      <c r="CW246" s="113"/>
      <c r="CX246" s="50"/>
      <c r="CY246" s="114"/>
      <c r="CZ246" s="114"/>
      <c r="DA246" s="160" t="s">
        <v>214</v>
      </c>
      <c r="DB246" s="115">
        <v>0.63470576999999995</v>
      </c>
      <c r="DC246" s="167">
        <f t="shared" si="136"/>
        <v>0.17310157363636361</v>
      </c>
      <c r="DD246" s="107">
        <f t="shared" si="137"/>
        <v>1731.0157363636361</v>
      </c>
      <c r="DE246" s="50"/>
      <c r="DF246" s="50"/>
      <c r="DG246" s="50"/>
      <c r="DH246" s="44">
        <v>6.0100000000000001E-2</v>
      </c>
      <c r="DI246" s="107">
        <f t="shared" si="135"/>
        <v>300.81427657149993</v>
      </c>
      <c r="DJ246" s="44"/>
      <c r="DK246" s="53"/>
      <c r="DL246" s="44"/>
      <c r="DM246" s="53"/>
      <c r="DN246" s="55">
        <f t="shared" si="112"/>
        <v>0.61917443408788286</v>
      </c>
      <c r="DO246" s="55">
        <f t="shared" si="132"/>
        <v>2.5037556334501755E-4</v>
      </c>
      <c r="DP246" s="55">
        <f t="shared" si="113"/>
        <v>7.8462142016477061E-3</v>
      </c>
      <c r="DQ246" s="55">
        <f t="shared" si="114"/>
        <v>3.2011134307585246E-2</v>
      </c>
      <c r="DR246" s="55">
        <f t="shared" si="115"/>
        <v>6.5676222681445295E-2</v>
      </c>
      <c r="DS246" s="55">
        <f t="shared" si="116"/>
        <v>9.7681837160751572E-2</v>
      </c>
      <c r="DT246" s="55">
        <f t="shared" si="117"/>
        <v>1.268677755850014E-3</v>
      </c>
      <c r="DU246" s="55">
        <f t="shared" si="118"/>
        <v>1.0037220843672459</v>
      </c>
      <c r="DV246" s="56">
        <f t="shared" si="119"/>
        <v>6.9543509272467904E-3</v>
      </c>
      <c r="DW246" s="55">
        <f t="shared" si="124"/>
        <v>1.9361427840765162E-3</v>
      </c>
      <c r="DX246" s="55">
        <f t="shared" si="125"/>
        <v>0</v>
      </c>
      <c r="DY246" s="55">
        <f t="shared" si="126"/>
        <v>0</v>
      </c>
      <c r="DZ246" s="58">
        <f t="shared" ref="DZ246:DZ309" si="139">IF(ISNUMBER(AD246)=FALSE,0,AD246/74.69)</f>
        <v>3.9679374748962373E-3</v>
      </c>
      <c r="EA246" s="56">
        <f t="shared" ref="EA246:EA309" si="140">IF(ISNUMBER(AE246)=FALSE,0,2*AE246/151.99)</f>
        <v>3.8982308046582015E-3</v>
      </c>
      <c r="EB246" s="56">
        <f t="shared" si="120"/>
        <v>0.76171007933186785</v>
      </c>
      <c r="EC246" s="59">
        <f t="shared" si="121"/>
        <v>1.4411920209504922E-2</v>
      </c>
      <c r="ED246" s="59">
        <f t="shared" si="122"/>
        <v>4.6914266464675596E-4</v>
      </c>
      <c r="EE246" s="60">
        <f t="shared" si="123"/>
        <v>1.5904578637620339</v>
      </c>
      <c r="EF246" s="60">
        <f t="shared" si="127"/>
        <v>0.67234835656667924</v>
      </c>
    </row>
    <row r="247" spans="1:136" ht="14" customHeight="1" x14ac:dyDescent="0.2">
      <c r="A247" s="157">
        <v>76</v>
      </c>
      <c r="B247" s="42" t="s">
        <v>397</v>
      </c>
      <c r="C247" s="42" t="s">
        <v>445</v>
      </c>
      <c r="D247" s="158">
        <v>16</v>
      </c>
      <c r="E247" s="158">
        <v>2</v>
      </c>
      <c r="F247" s="158">
        <v>26</v>
      </c>
      <c r="G247" s="158">
        <v>38</v>
      </c>
      <c r="H247" s="161">
        <v>85.4</v>
      </c>
      <c r="I247" s="42" t="s">
        <v>444</v>
      </c>
      <c r="J247" s="78"/>
      <c r="K247" s="43"/>
      <c r="L247" s="42" t="s">
        <v>434</v>
      </c>
      <c r="M247" s="43"/>
      <c r="N247" s="42" t="s">
        <v>400</v>
      </c>
      <c r="O247" s="43"/>
      <c r="P247" s="42" t="s">
        <v>401</v>
      </c>
      <c r="Q247" s="44">
        <v>35.716070000000002</v>
      </c>
      <c r="R247" s="44">
        <v>1.482E-2</v>
      </c>
      <c r="S247" s="44">
        <v>0.19797999999999999</v>
      </c>
      <c r="T247" s="44">
        <v>2.29</v>
      </c>
      <c r="U247" s="44">
        <v>5.1037813999999999</v>
      </c>
      <c r="V247" s="44">
        <v>7.6487499999999997</v>
      </c>
      <c r="W247" s="44">
        <f t="shared" si="138"/>
        <v>6.8823452500000002</v>
      </c>
      <c r="X247" s="44">
        <v>9.0300000000000005E-2</v>
      </c>
      <c r="Y247" s="44">
        <v>41.075760000000002</v>
      </c>
      <c r="Z247" s="44">
        <v>0.13225000000000001</v>
      </c>
      <c r="AA247" s="44">
        <v>6.2829999999999997E-2</v>
      </c>
      <c r="AB247" s="44">
        <v>8.8900000000000003E-3</v>
      </c>
      <c r="AC247" s="44">
        <v>6.96E-3</v>
      </c>
      <c r="AD247" s="46">
        <f t="shared" si="128"/>
        <v>0.31214425000000001</v>
      </c>
      <c r="AE247" s="46">
        <f t="shared" si="129"/>
        <v>0.137863295</v>
      </c>
      <c r="AF247" s="44">
        <v>15.36</v>
      </c>
      <c r="AG247" s="44">
        <f t="shared" si="134"/>
        <v>85.070968945000004</v>
      </c>
      <c r="AH247" s="47"/>
      <c r="AI247" s="48">
        <f t="shared" si="109"/>
        <v>1.1500638228114124</v>
      </c>
      <c r="AJ247" s="49"/>
      <c r="AK247" s="44"/>
      <c r="AL247" s="50">
        <v>2453</v>
      </c>
      <c r="AM247" s="50">
        <v>943.3</v>
      </c>
      <c r="AN247" s="45" t="s">
        <v>403</v>
      </c>
      <c r="AO247" s="45" t="s">
        <v>403</v>
      </c>
      <c r="AP247" s="45" t="s">
        <v>403</v>
      </c>
      <c r="AQ247" s="45" t="s">
        <v>403</v>
      </c>
      <c r="AR247" s="45" t="s">
        <v>403</v>
      </c>
      <c r="AS247" s="50"/>
      <c r="AT247" s="50"/>
      <c r="AU247" s="45" t="s">
        <v>403</v>
      </c>
      <c r="AV247" s="45" t="s">
        <v>403</v>
      </c>
      <c r="AW247" s="45" t="s">
        <v>403</v>
      </c>
      <c r="AX247" s="50"/>
      <c r="AY247" s="50"/>
      <c r="AZ247" s="50"/>
      <c r="BA247" s="50">
        <v>23.3</v>
      </c>
      <c r="BB247" s="50"/>
      <c r="BC247" s="50"/>
      <c r="BD247" s="50"/>
      <c r="BE247" s="50"/>
      <c r="BF247" s="51"/>
      <c r="BG247" s="118" t="s">
        <v>403</v>
      </c>
      <c r="BH247" s="118" t="s">
        <v>403</v>
      </c>
      <c r="BI247" s="118" t="s">
        <v>403</v>
      </c>
      <c r="BJ247" s="26">
        <v>0.80010999999999999</v>
      </c>
      <c r="BK247" s="26">
        <v>3.7088749999999997E-2</v>
      </c>
      <c r="BL247" s="26">
        <v>9.2357865841775802E-4</v>
      </c>
      <c r="BM247" s="26">
        <v>89.781401750000001</v>
      </c>
      <c r="BN247" s="26">
        <v>108.162804616667</v>
      </c>
      <c r="BO247" s="26">
        <v>2273.02048775</v>
      </c>
      <c r="BP247" s="118" t="s">
        <v>403</v>
      </c>
      <c r="BQ247" s="118" t="s">
        <v>403</v>
      </c>
      <c r="BR247" s="118" t="s">
        <v>403</v>
      </c>
      <c r="BS247" s="159">
        <v>13.0085091583333</v>
      </c>
      <c r="BT247" s="26">
        <v>6.2974155127537707E-2</v>
      </c>
      <c r="BU247" s="118" t="s">
        <v>403</v>
      </c>
      <c r="BV247" s="26">
        <v>3.568523125</v>
      </c>
      <c r="BW247" s="26">
        <v>1.44120777910627E-2</v>
      </c>
      <c r="BX247" s="26">
        <v>0.95241679113158895</v>
      </c>
      <c r="BY247" s="26">
        <v>8.3022859262336698E-2</v>
      </c>
      <c r="BZ247" s="26">
        <v>5.1572254006326798E-2</v>
      </c>
      <c r="CA247" s="26">
        <v>8.8290774930866803E-3</v>
      </c>
      <c r="CB247" s="26">
        <v>6.1017497598831599E-3</v>
      </c>
      <c r="CC247" s="26">
        <v>6.1109699043022101E-4</v>
      </c>
      <c r="CD247" s="26">
        <v>9.0035500000000004E-4</v>
      </c>
      <c r="CE247" s="26">
        <v>1.3692000000000001E-3</v>
      </c>
      <c r="CF247" s="26">
        <v>1.72278514689534E-3</v>
      </c>
      <c r="CG247" s="26">
        <v>3.0580135027162701E-3</v>
      </c>
      <c r="CH247" s="26">
        <v>5.4320007049968202E-4</v>
      </c>
      <c r="CI247" s="26">
        <v>2.9886374999999999E-3</v>
      </c>
      <c r="CJ247" s="26">
        <v>4.2830486377287503E-3</v>
      </c>
      <c r="CK247" s="26">
        <v>1.94560019413764E-3</v>
      </c>
      <c r="CL247" s="26">
        <v>9.1491240912156407E-3</v>
      </c>
      <c r="CM247" s="26">
        <v>1.85381540555268E-3</v>
      </c>
      <c r="CN247" s="26">
        <v>1.47679861926928E-2</v>
      </c>
      <c r="CO247" s="26">
        <v>4.0408789759909898E-3</v>
      </c>
      <c r="CP247" s="26">
        <v>1.28784564335142E-2</v>
      </c>
      <c r="CQ247" s="26">
        <v>1.9653044684991901E-3</v>
      </c>
      <c r="CR247" s="26">
        <v>1.4932938408186E-2</v>
      </c>
      <c r="CS247" s="28">
        <v>3.1247486461972399E-3</v>
      </c>
      <c r="CT247" s="29">
        <f t="shared" si="110"/>
        <v>0.95019113387066723</v>
      </c>
      <c r="CU247" s="30">
        <f t="shared" si="111"/>
        <v>6.7760922844964655E-2</v>
      </c>
      <c r="CV247" s="52"/>
      <c r="CW247" s="113"/>
      <c r="CX247" s="50"/>
      <c r="CY247" s="114"/>
      <c r="CZ247" s="114"/>
      <c r="DA247" s="115">
        <v>3.4075193855097499E-3</v>
      </c>
      <c r="DB247" s="115">
        <v>0.36245277199999998</v>
      </c>
      <c r="DC247" s="167">
        <f t="shared" si="136"/>
        <v>9.8850755999999984E-2</v>
      </c>
      <c r="DD247" s="107">
        <f t="shared" si="137"/>
        <v>988.50755999999978</v>
      </c>
      <c r="DE247" s="50"/>
      <c r="DF247" s="50"/>
      <c r="DG247" s="50"/>
      <c r="DH247" s="44">
        <v>0.15126666666666699</v>
      </c>
      <c r="DI247" s="107">
        <f t="shared" si="135"/>
        <v>757.1243411433552</v>
      </c>
      <c r="DJ247" s="44"/>
      <c r="DK247" s="53"/>
      <c r="DL247" s="44"/>
      <c r="DM247" s="53"/>
      <c r="DN247" s="55">
        <f t="shared" si="112"/>
        <v>0.59447519973368845</v>
      </c>
      <c r="DO247" s="55">
        <f t="shared" si="132"/>
        <v>1.85528292438658E-4</v>
      </c>
      <c r="DP247" s="55">
        <f t="shared" si="113"/>
        <v>3.8834837191055317E-3</v>
      </c>
      <c r="DQ247" s="55">
        <f t="shared" si="114"/>
        <v>3.1871955462769663E-2</v>
      </c>
      <c r="DR247" s="55">
        <f t="shared" si="115"/>
        <v>6.3921114659653083E-2</v>
      </c>
      <c r="DS247" s="55">
        <f t="shared" si="116"/>
        <v>9.5787686151704951E-2</v>
      </c>
      <c r="DT247" s="55">
        <f t="shared" si="117"/>
        <v>1.2729066817028477E-3</v>
      </c>
      <c r="DU247" s="55">
        <f t="shared" si="118"/>
        <v>1.0192496277915635</v>
      </c>
      <c r="DV247" s="56">
        <f t="shared" si="119"/>
        <v>2.3582382310984311E-3</v>
      </c>
      <c r="DW247" s="55">
        <f t="shared" si="124"/>
        <v>2.0274641853921254E-3</v>
      </c>
      <c r="DX247" s="55">
        <f t="shared" si="125"/>
        <v>1.8874734607218685E-4</v>
      </c>
      <c r="DY247" s="55">
        <f t="shared" si="126"/>
        <v>9.8066497821331568E-5</v>
      </c>
      <c r="DZ247" s="58">
        <f t="shared" si="139"/>
        <v>4.1791973490427105E-3</v>
      </c>
      <c r="EA247" s="56">
        <f t="shared" si="140"/>
        <v>1.8141100730311203E-3</v>
      </c>
      <c r="EB247" s="56">
        <f t="shared" si="120"/>
        <v>0.85262281432139875</v>
      </c>
      <c r="EC247" s="59">
        <f t="shared" si="121"/>
        <v>8.2300188160852536E-3</v>
      </c>
      <c r="ED247" s="59">
        <f t="shared" si="122"/>
        <v>1.1807927965429743E-3</v>
      </c>
      <c r="EE247" s="60">
        <f t="shared" si="123"/>
        <v>1.6054291924407147</v>
      </c>
      <c r="EF247" s="60">
        <f t="shared" si="127"/>
        <v>0.66732079276262313</v>
      </c>
    </row>
    <row r="248" spans="1:136" ht="14" customHeight="1" x14ac:dyDescent="0.2">
      <c r="A248" s="157">
        <v>77</v>
      </c>
      <c r="B248" s="42" t="s">
        <v>397</v>
      </c>
      <c r="C248" s="42" t="s">
        <v>445</v>
      </c>
      <c r="D248" s="158">
        <v>17</v>
      </c>
      <c r="E248" s="158">
        <v>1</v>
      </c>
      <c r="F248" s="158">
        <v>121</v>
      </c>
      <c r="G248" s="158">
        <v>129</v>
      </c>
      <c r="H248" s="158">
        <v>89.51</v>
      </c>
      <c r="I248" s="158">
        <v>21</v>
      </c>
      <c r="J248" s="78"/>
      <c r="K248" s="43"/>
      <c r="L248" s="42" t="s">
        <v>447</v>
      </c>
      <c r="M248" s="43"/>
      <c r="N248" s="42" t="s">
        <v>400</v>
      </c>
      <c r="O248" s="43"/>
      <c r="P248" s="42" t="s">
        <v>401</v>
      </c>
      <c r="Q248" s="44">
        <v>39</v>
      </c>
      <c r="R248" s="45" t="s">
        <v>204</v>
      </c>
      <c r="S248" s="44">
        <v>0.87</v>
      </c>
      <c r="T248" s="44">
        <v>2.86</v>
      </c>
      <c r="U248" s="44">
        <v>4.1015676000000001</v>
      </c>
      <c r="V248" s="44">
        <v>7.28</v>
      </c>
      <c r="W248" s="44">
        <f t="shared" si="138"/>
        <v>6.5505440000000004</v>
      </c>
      <c r="X248" s="44">
        <v>0.12</v>
      </c>
      <c r="Y248" s="44">
        <v>39.729999999999997</v>
      </c>
      <c r="Z248" s="44">
        <v>0.73</v>
      </c>
      <c r="AA248" s="105">
        <v>0.04</v>
      </c>
      <c r="AB248" s="45" t="s">
        <v>204</v>
      </c>
      <c r="AC248" s="45" t="s">
        <v>204</v>
      </c>
      <c r="AD248" s="46">
        <f t="shared" si="128"/>
        <v>0.27231500000000003</v>
      </c>
      <c r="AE248" s="46">
        <f t="shared" si="129"/>
        <v>0.62435280000000004</v>
      </c>
      <c r="AF248" s="44">
        <v>11.485978720879601</v>
      </c>
      <c r="AG248" s="44" t="e">
        <f t="shared" si="134"/>
        <v>#VALUE!</v>
      </c>
      <c r="AH248" s="47"/>
      <c r="AI248" s="48">
        <f t="shared" si="109"/>
        <v>1.0187179487179487</v>
      </c>
      <c r="AJ248" s="49"/>
      <c r="AK248" s="44"/>
      <c r="AL248" s="50">
        <v>2140</v>
      </c>
      <c r="AM248" s="50">
        <v>4272</v>
      </c>
      <c r="AN248" s="50">
        <v>11</v>
      </c>
      <c r="AO248" s="50">
        <v>32</v>
      </c>
      <c r="AP248" s="45" t="s">
        <v>266</v>
      </c>
      <c r="AQ248" s="50">
        <v>34</v>
      </c>
      <c r="AR248" s="50">
        <v>96</v>
      </c>
      <c r="AS248" s="50"/>
      <c r="AT248" s="50"/>
      <c r="AU248" s="50">
        <v>8</v>
      </c>
      <c r="AV248" s="50">
        <v>6</v>
      </c>
      <c r="AW248" s="50">
        <v>7</v>
      </c>
      <c r="AX248" s="50"/>
      <c r="AY248" s="50"/>
      <c r="AZ248" s="50"/>
      <c r="BA248" s="45" t="s">
        <v>409</v>
      </c>
      <c r="BB248" s="50"/>
      <c r="BC248" s="50"/>
      <c r="BD248" s="50"/>
      <c r="BE248" s="50"/>
      <c r="BF248" s="51"/>
      <c r="BG248" s="118" t="s">
        <v>402</v>
      </c>
      <c r="BH248" s="118" t="s">
        <v>402</v>
      </c>
      <c r="BI248" s="26">
        <v>901.68384518956202</v>
      </c>
      <c r="BJ248" s="118" t="s">
        <v>403</v>
      </c>
      <c r="BK248" s="26">
        <v>1.8452415091525101</v>
      </c>
      <c r="BL248" s="118" t="s">
        <v>404</v>
      </c>
      <c r="BM248" s="118" t="s">
        <v>403</v>
      </c>
      <c r="BN248" s="26">
        <v>99.937436266645605</v>
      </c>
      <c r="BO248" s="26">
        <v>2139.0747532864898</v>
      </c>
      <c r="BP248" s="26">
        <v>0.43459841009964401</v>
      </c>
      <c r="BQ248" s="159">
        <v>29.7008709730158</v>
      </c>
      <c r="BR248" s="159">
        <v>3030.4770772420102</v>
      </c>
      <c r="BS248" s="159">
        <v>6.1998450961750002</v>
      </c>
      <c r="BT248" s="26">
        <v>0.299586766117242</v>
      </c>
      <c r="BU248" s="26">
        <v>43.604559805352402</v>
      </c>
      <c r="BV248" s="26">
        <v>8.6311979496335507</v>
      </c>
      <c r="BW248" s="118" t="s">
        <v>405</v>
      </c>
      <c r="BX248" s="26">
        <v>0.918847537129451</v>
      </c>
      <c r="BY248" s="26">
        <v>9.2602810816989595E-2</v>
      </c>
      <c r="BZ248" s="26">
        <v>7.6611535422130103E-2</v>
      </c>
      <c r="CA248" s="26">
        <v>1.9788886714614699E-2</v>
      </c>
      <c r="CB248" s="118" t="s">
        <v>406</v>
      </c>
      <c r="CC248" s="26">
        <v>7.2788450299268604E-3</v>
      </c>
      <c r="CD248" s="26">
        <v>5.9747048807639496E-4</v>
      </c>
      <c r="CE248" s="118" t="s">
        <v>405</v>
      </c>
      <c r="CF248" s="26">
        <v>2.4141098920730398E-3</v>
      </c>
      <c r="CG248" s="26">
        <v>5.2623724940757E-3</v>
      </c>
      <c r="CH248" s="26">
        <v>5.7980381229905305E-4</v>
      </c>
      <c r="CI248" s="26">
        <v>3.23908152534094E-3</v>
      </c>
      <c r="CJ248" s="26">
        <v>2.31951691119818E-3</v>
      </c>
      <c r="CK248" s="26">
        <v>7.7821235178915002E-4</v>
      </c>
      <c r="CL248" s="26">
        <v>3.8680327502195102E-3</v>
      </c>
      <c r="CM248" s="26">
        <v>9.817508527349111E-4</v>
      </c>
      <c r="CN248" s="26">
        <v>1.12251827699619E-2</v>
      </c>
      <c r="CO248" s="26">
        <v>3.6577244691319002E-3</v>
      </c>
      <c r="CP248" s="26">
        <v>1.51391084634423E-2</v>
      </c>
      <c r="CQ248" s="26">
        <v>3.59870702512267E-3</v>
      </c>
      <c r="CR248" s="26">
        <v>3.4547294319673301E-2</v>
      </c>
      <c r="CS248" s="28">
        <v>7.0357398199441899E-3</v>
      </c>
      <c r="CT248" s="29">
        <f t="shared" si="110"/>
        <v>0.79428783607714648</v>
      </c>
      <c r="CU248" s="30">
        <f t="shared" si="111"/>
        <v>4.2170674410952694E-2</v>
      </c>
      <c r="CV248" s="52"/>
      <c r="CW248" s="113"/>
      <c r="CX248" s="50"/>
      <c r="CY248" s="114"/>
      <c r="CZ248" s="114"/>
      <c r="DA248" s="160" t="s">
        <v>214</v>
      </c>
      <c r="DB248" s="160" t="s">
        <v>407</v>
      </c>
      <c r="DC248" s="167" t="str">
        <f t="shared" si="136"/>
        <v/>
      </c>
      <c r="DD248" s="107" t="str">
        <f t="shared" si="137"/>
        <v/>
      </c>
      <c r="DE248" s="50"/>
      <c r="DF248" s="50"/>
      <c r="DG248" s="50"/>
      <c r="DH248" s="44">
        <v>0.05</v>
      </c>
      <c r="DI248" s="107">
        <f t="shared" si="135"/>
        <v>250.26146137396</v>
      </c>
      <c r="DJ248" s="44"/>
      <c r="DK248" s="53"/>
      <c r="DL248" s="44"/>
      <c r="DM248" s="53"/>
      <c r="DN248" s="55">
        <f t="shared" si="112"/>
        <v>0.64913448735019974</v>
      </c>
      <c r="DO248" s="55">
        <f t="shared" si="132"/>
        <v>0</v>
      </c>
      <c r="DP248" s="55">
        <f t="shared" si="113"/>
        <v>1.7065515888583759E-2</v>
      </c>
      <c r="DQ248" s="55">
        <f t="shared" si="114"/>
        <v>3.980514961725818E-2</v>
      </c>
      <c r="DR248" s="55">
        <f t="shared" si="115"/>
        <v>5.1369122675183169E-2</v>
      </c>
      <c r="DS248" s="55">
        <f t="shared" si="116"/>
        <v>9.1169714683368139E-2</v>
      </c>
      <c r="DT248" s="55">
        <f t="shared" si="117"/>
        <v>1.6915703411333521E-3</v>
      </c>
      <c r="DU248" s="55">
        <f t="shared" si="118"/>
        <v>0.98585607940446651</v>
      </c>
      <c r="DV248" s="56">
        <f t="shared" si="119"/>
        <v>1.3017118402282453E-2</v>
      </c>
      <c r="DW248" s="55">
        <f t="shared" si="124"/>
        <v>1.290761856051011E-3</v>
      </c>
      <c r="DX248" s="55">
        <f t="shared" si="125"/>
        <v>0</v>
      </c>
      <c r="DY248" s="55">
        <f t="shared" si="126"/>
        <v>0</v>
      </c>
      <c r="DZ248" s="58">
        <f t="shared" si="139"/>
        <v>3.6459365376891157E-3</v>
      </c>
      <c r="EA248" s="56">
        <f t="shared" si="140"/>
        <v>8.2157089282189621E-3</v>
      </c>
      <c r="EB248" s="56">
        <f t="shared" si="120"/>
        <v>0.63757861342656674</v>
      </c>
      <c r="EC248" s="59" t="e">
        <f t="shared" si="121"/>
        <v>#VALUE!</v>
      </c>
      <c r="ED248" s="59">
        <f t="shared" si="122"/>
        <v>3.9030171767616965E-4</v>
      </c>
      <c r="EE248" s="60" t="e">
        <f t="shared" si="123"/>
        <v>#VALUE!</v>
      </c>
      <c r="EF248" s="60">
        <f t="shared" si="127"/>
        <v>0.56344503055195272</v>
      </c>
    </row>
    <row r="249" spans="1:136" ht="14" customHeight="1" x14ac:dyDescent="0.2">
      <c r="A249" s="157">
        <v>78</v>
      </c>
      <c r="B249" s="42" t="s">
        <v>397</v>
      </c>
      <c r="C249" s="42" t="s">
        <v>445</v>
      </c>
      <c r="D249" s="158">
        <v>18</v>
      </c>
      <c r="E249" s="158">
        <v>1</v>
      </c>
      <c r="F249" s="158">
        <v>83</v>
      </c>
      <c r="G249" s="158">
        <v>93</v>
      </c>
      <c r="H249" s="158">
        <v>94.13</v>
      </c>
      <c r="I249" s="158">
        <v>15</v>
      </c>
      <c r="J249" s="78"/>
      <c r="K249" s="43"/>
      <c r="L249" s="42" t="s">
        <v>447</v>
      </c>
      <c r="M249" s="43"/>
      <c r="N249" s="42" t="s">
        <v>400</v>
      </c>
      <c r="O249" s="43"/>
      <c r="P249" s="42" t="s">
        <v>401</v>
      </c>
      <c r="Q249" s="44">
        <v>39.21</v>
      </c>
      <c r="R249" s="45" t="s">
        <v>204</v>
      </c>
      <c r="S249" s="44">
        <v>0.99</v>
      </c>
      <c r="T249" s="44">
        <v>3.08</v>
      </c>
      <c r="U249" s="44">
        <v>3.8570728000000001</v>
      </c>
      <c r="V249" s="44">
        <v>7.28</v>
      </c>
      <c r="W249" s="44">
        <f t="shared" si="138"/>
        <v>6.5505440000000004</v>
      </c>
      <c r="X249" s="44">
        <v>0.12</v>
      </c>
      <c r="Y249" s="44">
        <v>39.74</v>
      </c>
      <c r="Z249" s="44">
        <v>0.52</v>
      </c>
      <c r="AA249" s="105">
        <v>0.06</v>
      </c>
      <c r="AB249" s="45" t="s">
        <v>204</v>
      </c>
      <c r="AC249" s="45" t="s">
        <v>204</v>
      </c>
      <c r="AD249" s="46">
        <f t="shared" si="128"/>
        <v>0.26162599999999997</v>
      </c>
      <c r="AE249" s="46">
        <f t="shared" si="129"/>
        <v>0.51576334999999995</v>
      </c>
      <c r="AF249" s="44">
        <v>11.912568306011099</v>
      </c>
      <c r="AG249" s="44" t="e">
        <f t="shared" si="134"/>
        <v>#VALUE!</v>
      </c>
      <c r="AH249" s="47"/>
      <c r="AI249" s="48">
        <f t="shared" si="109"/>
        <v>1.0135169599591942</v>
      </c>
      <c r="AJ249" s="49"/>
      <c r="AK249" s="44"/>
      <c r="AL249" s="50">
        <v>2056</v>
      </c>
      <c r="AM249" s="50">
        <v>3529</v>
      </c>
      <c r="AN249" s="50">
        <v>5</v>
      </c>
      <c r="AO249" s="50">
        <v>30</v>
      </c>
      <c r="AP249" s="50">
        <v>5</v>
      </c>
      <c r="AQ249" s="50">
        <v>41</v>
      </c>
      <c r="AR249" s="50">
        <v>96</v>
      </c>
      <c r="AS249" s="50"/>
      <c r="AT249" s="50"/>
      <c r="AU249" s="50">
        <v>4</v>
      </c>
      <c r="AV249" s="50">
        <v>3</v>
      </c>
      <c r="AW249" s="50">
        <v>4</v>
      </c>
      <c r="AX249" s="50"/>
      <c r="AY249" s="50"/>
      <c r="AZ249" s="50"/>
      <c r="BA249" s="45" t="s">
        <v>409</v>
      </c>
      <c r="BB249" s="50"/>
      <c r="BC249" s="50"/>
      <c r="BD249" s="50"/>
      <c r="BE249" s="50"/>
      <c r="BF249" s="51"/>
      <c r="BG249" s="118" t="s">
        <v>402</v>
      </c>
      <c r="BH249" s="118" t="s">
        <v>402</v>
      </c>
      <c r="BI249" s="26">
        <v>924.13325057996599</v>
      </c>
      <c r="BJ249" s="118" t="s">
        <v>403</v>
      </c>
      <c r="BK249" s="26">
        <v>1.1159919816116799</v>
      </c>
      <c r="BL249" s="118" t="s">
        <v>404</v>
      </c>
      <c r="BM249" s="118" t="s">
        <v>403</v>
      </c>
      <c r="BN249" s="26">
        <v>99.605085312864603</v>
      </c>
      <c r="BO249" s="26">
        <v>2042.8848378310599</v>
      </c>
      <c r="BP249" s="26">
        <v>0.49064877729172302</v>
      </c>
      <c r="BQ249" s="159">
        <v>31.243339577752</v>
      </c>
      <c r="BR249" s="159">
        <v>2582.84320638487</v>
      </c>
      <c r="BS249" s="159">
        <v>6.4447681577156901</v>
      </c>
      <c r="BT249" s="118" t="s">
        <v>422</v>
      </c>
      <c r="BU249" s="26">
        <v>45.156910695068099</v>
      </c>
      <c r="BV249" s="26">
        <v>9.0267466153422298</v>
      </c>
      <c r="BW249" s="118" t="s">
        <v>405</v>
      </c>
      <c r="BX249" s="26">
        <v>0.66979043209044098</v>
      </c>
      <c r="BY249" s="26">
        <v>9.8184457259095095E-2</v>
      </c>
      <c r="BZ249" s="26">
        <v>9.9544810429389702E-2</v>
      </c>
      <c r="CA249" s="26">
        <v>1.33666087276368E-2</v>
      </c>
      <c r="CB249" s="118" t="s">
        <v>406</v>
      </c>
      <c r="CC249" s="118" t="s">
        <v>139</v>
      </c>
      <c r="CD249" s="26">
        <v>7.2164184673009497E-4</v>
      </c>
      <c r="CE249" s="118" t="s">
        <v>405</v>
      </c>
      <c r="CF249" s="26">
        <v>3.9408697141002204E-3</v>
      </c>
      <c r="CG249" s="26">
        <v>7.4317259416007801E-3</v>
      </c>
      <c r="CH249" s="26">
        <v>6.8364785764874695E-4</v>
      </c>
      <c r="CI249" s="26">
        <v>3.5812854628064698E-3</v>
      </c>
      <c r="CJ249" s="26">
        <v>1.21553230890832E-3</v>
      </c>
      <c r="CK249" s="26">
        <v>2.00729413079927E-3</v>
      </c>
      <c r="CL249" s="26">
        <v>2.3890052855377098E-3</v>
      </c>
      <c r="CM249" s="26">
        <v>8.8527341917674801E-4</v>
      </c>
      <c r="CN249" s="26">
        <v>9.2431202261931602E-3</v>
      </c>
      <c r="CO249" s="26">
        <v>3.58241382626844E-3</v>
      </c>
      <c r="CP249" s="26">
        <v>1.6880927629335098E-2</v>
      </c>
      <c r="CQ249" s="26">
        <v>3.55134109865941E-3</v>
      </c>
      <c r="CR249" s="26">
        <v>3.2063847098724299E-2</v>
      </c>
      <c r="CS249" s="28">
        <v>6.6621276400949401E-3</v>
      </c>
      <c r="CT249" s="29">
        <f t="shared" si="110"/>
        <v>3.6011635107577966</v>
      </c>
      <c r="CU249" s="30">
        <f t="shared" si="111"/>
        <v>7.2701339048340946E-2</v>
      </c>
      <c r="CV249" s="52"/>
      <c r="CW249" s="113"/>
      <c r="CX249" s="50"/>
      <c r="CY249" s="114"/>
      <c r="CZ249" s="114"/>
      <c r="DA249" s="160" t="s">
        <v>214</v>
      </c>
      <c r="DB249" s="160" t="s">
        <v>407</v>
      </c>
      <c r="DC249" s="167" t="str">
        <f t="shared" si="136"/>
        <v/>
      </c>
      <c r="DD249" s="107" t="str">
        <f t="shared" si="137"/>
        <v/>
      </c>
      <c r="DE249" s="50"/>
      <c r="DF249" s="50"/>
      <c r="DG249" s="50"/>
      <c r="DH249" s="44">
        <v>8.43E-2</v>
      </c>
      <c r="DI249" s="107">
        <f t="shared" si="135"/>
        <v>421.94082387649655</v>
      </c>
      <c r="DJ249" s="44"/>
      <c r="DK249" s="53"/>
      <c r="DL249" s="44"/>
      <c r="DM249" s="53"/>
      <c r="DN249" s="55">
        <f t="shared" si="112"/>
        <v>0.65262982689747007</v>
      </c>
      <c r="DO249" s="55">
        <f t="shared" si="132"/>
        <v>0</v>
      </c>
      <c r="DP249" s="55">
        <f t="shared" si="113"/>
        <v>1.9419380149078069E-2</v>
      </c>
      <c r="DQ249" s="55">
        <f t="shared" si="114"/>
        <v>4.2867084203201115E-2</v>
      </c>
      <c r="DR249" s="55">
        <f t="shared" si="115"/>
        <v>4.8307004821842324E-2</v>
      </c>
      <c r="DS249" s="55">
        <f t="shared" si="116"/>
        <v>9.1169714683368139E-2</v>
      </c>
      <c r="DT249" s="55">
        <f t="shared" si="117"/>
        <v>1.6915703411333521E-3</v>
      </c>
      <c r="DU249" s="55">
        <f t="shared" si="118"/>
        <v>0.98610421836228301</v>
      </c>
      <c r="DV249" s="56">
        <f t="shared" si="119"/>
        <v>9.2724679029957211E-3</v>
      </c>
      <c r="DW249" s="55">
        <f t="shared" si="124"/>
        <v>1.9361427840765162E-3</v>
      </c>
      <c r="DX249" s="55">
        <f t="shared" si="125"/>
        <v>0</v>
      </c>
      <c r="DY249" s="55">
        <f t="shared" si="126"/>
        <v>0</v>
      </c>
      <c r="DZ249" s="58">
        <f t="shared" si="139"/>
        <v>3.5028250100415047E-3</v>
      </c>
      <c r="EA249" s="56">
        <f t="shared" si="140"/>
        <v>6.7868063688400542E-3</v>
      </c>
      <c r="EB249" s="56">
        <f t="shared" si="120"/>
        <v>0.66125830174915901</v>
      </c>
      <c r="EC249" s="59" t="e">
        <f t="shared" si="121"/>
        <v>#VALUE!</v>
      </c>
      <c r="ED249" s="59">
        <f t="shared" si="122"/>
        <v>6.5804869600202202E-4</v>
      </c>
      <c r="EE249" s="60" t="e">
        <f t="shared" si="123"/>
        <v>#VALUE!</v>
      </c>
      <c r="EF249" s="60">
        <f t="shared" si="127"/>
        <v>0.52985802346329869</v>
      </c>
    </row>
    <row r="250" spans="1:136" ht="14" customHeight="1" x14ac:dyDescent="0.2">
      <c r="A250" s="157">
        <v>79</v>
      </c>
      <c r="B250" s="42" t="s">
        <v>397</v>
      </c>
      <c r="C250" s="42" t="s">
        <v>445</v>
      </c>
      <c r="D250" s="158">
        <v>20</v>
      </c>
      <c r="E250" s="158">
        <v>1</v>
      </c>
      <c r="F250" s="158">
        <v>121</v>
      </c>
      <c r="G250" s="158">
        <v>126</v>
      </c>
      <c r="H250" s="158">
        <v>104.11</v>
      </c>
      <c r="I250" s="158">
        <v>23</v>
      </c>
      <c r="J250" s="78"/>
      <c r="K250" s="43"/>
      <c r="L250" s="42" t="s">
        <v>434</v>
      </c>
      <c r="M250" s="43"/>
      <c r="N250" s="42" t="s">
        <v>400</v>
      </c>
      <c r="O250" s="43"/>
      <c r="P250" s="42" t="s">
        <v>401</v>
      </c>
      <c r="Q250" s="44">
        <v>35.270000000000003</v>
      </c>
      <c r="R250" s="45" t="s">
        <v>204</v>
      </c>
      <c r="S250" s="44">
        <v>0.1</v>
      </c>
      <c r="T250" s="44">
        <v>2.36</v>
      </c>
      <c r="U250" s="44">
        <v>5.5672376000000003</v>
      </c>
      <c r="V250" s="44">
        <v>8.19</v>
      </c>
      <c r="W250" s="44">
        <f t="shared" si="138"/>
        <v>7.3693619999999997</v>
      </c>
      <c r="X250" s="44">
        <v>0.1</v>
      </c>
      <c r="Y250" s="44">
        <v>41.26</v>
      </c>
      <c r="Z250" s="45" t="s">
        <v>211</v>
      </c>
      <c r="AA250" s="105">
        <v>0.08</v>
      </c>
      <c r="AB250" s="45" t="s">
        <v>204</v>
      </c>
      <c r="AC250" s="45" t="s">
        <v>204</v>
      </c>
      <c r="AD250" s="46">
        <f t="shared" si="128"/>
        <v>0.3285595</v>
      </c>
      <c r="AE250" s="46">
        <f t="shared" si="129"/>
        <v>9.4851350000000001E-2</v>
      </c>
      <c r="AF250" s="44">
        <v>15.235675486245199</v>
      </c>
      <c r="AG250" s="44" t="e">
        <f t="shared" si="134"/>
        <v>#VALUE!</v>
      </c>
      <c r="AH250" s="47"/>
      <c r="AI250" s="48">
        <f t="shared" si="109"/>
        <v>1.1698327190246667</v>
      </c>
      <c r="AJ250" s="49"/>
      <c r="AK250" s="44"/>
      <c r="AL250" s="50">
        <v>2582</v>
      </c>
      <c r="AM250" s="50">
        <v>649</v>
      </c>
      <c r="AN250" s="50">
        <v>6</v>
      </c>
      <c r="AO250" s="50">
        <v>8</v>
      </c>
      <c r="AP250" s="45" t="s">
        <v>266</v>
      </c>
      <c r="AQ250" s="50">
        <v>35</v>
      </c>
      <c r="AR250" s="50">
        <v>111</v>
      </c>
      <c r="AS250" s="50"/>
      <c r="AT250" s="50"/>
      <c r="AU250" s="50">
        <v>7</v>
      </c>
      <c r="AV250" s="50">
        <v>3</v>
      </c>
      <c r="AW250" s="50">
        <v>5</v>
      </c>
      <c r="AX250" s="50"/>
      <c r="AY250" s="50"/>
      <c r="AZ250" s="50"/>
      <c r="BA250" s="45" t="s">
        <v>409</v>
      </c>
      <c r="BB250" s="50"/>
      <c r="BC250" s="50"/>
      <c r="BD250" s="50"/>
      <c r="BE250" s="50"/>
      <c r="BF250" s="51"/>
      <c r="BG250" s="118" t="s">
        <v>402</v>
      </c>
      <c r="BH250" s="118" t="s">
        <v>402</v>
      </c>
      <c r="BI250" s="26">
        <v>736.533309326515</v>
      </c>
      <c r="BJ250" s="118" t="s">
        <v>403</v>
      </c>
      <c r="BK250" s="26">
        <v>0.65248699912476904</v>
      </c>
      <c r="BL250" s="26">
        <v>1.56056065368899E-2</v>
      </c>
      <c r="BM250" s="118" t="s">
        <v>403</v>
      </c>
      <c r="BN250" s="26">
        <v>114.701161070466</v>
      </c>
      <c r="BO250" s="26">
        <v>2457.64042672703</v>
      </c>
      <c r="BP250" s="26">
        <v>0.35518190745684097</v>
      </c>
      <c r="BQ250" s="159">
        <v>6.5165977588927104</v>
      </c>
      <c r="BR250" s="159">
        <v>481.82114044509302</v>
      </c>
      <c r="BS250" s="159">
        <v>5.6030329849212599</v>
      </c>
      <c r="BT250" s="118" t="s">
        <v>422</v>
      </c>
      <c r="BU250" s="26">
        <v>47.254409959021302</v>
      </c>
      <c r="BV250" s="26">
        <v>3.80746032162142</v>
      </c>
      <c r="BW250" s="118" t="s">
        <v>405</v>
      </c>
      <c r="BX250" s="118" t="s">
        <v>417</v>
      </c>
      <c r="BY250" s="26">
        <v>4.6654925397286301E-2</v>
      </c>
      <c r="BZ250" s="26">
        <v>0.34010381394157002</v>
      </c>
      <c r="CA250" s="26">
        <v>9.4879066849946608E-3</v>
      </c>
      <c r="CB250" s="118" t="s">
        <v>406</v>
      </c>
      <c r="CC250" s="118" t="s">
        <v>139</v>
      </c>
      <c r="CD250" s="26">
        <v>1.5065524619843999E-3</v>
      </c>
      <c r="CE250" s="118" t="s">
        <v>405</v>
      </c>
      <c r="CF250" s="26">
        <v>5.3641961906242203E-3</v>
      </c>
      <c r="CG250" s="26">
        <v>8.4868424595831507E-3</v>
      </c>
      <c r="CH250" s="26">
        <v>1.10396416945354E-3</v>
      </c>
      <c r="CI250" s="26">
        <v>4.2079476775943999E-3</v>
      </c>
      <c r="CJ250" s="26">
        <v>1.8364304129639599E-3</v>
      </c>
      <c r="CK250" s="26">
        <v>1.7820220399231899E-2</v>
      </c>
      <c r="CL250" s="26">
        <v>2.7933630851826102E-3</v>
      </c>
      <c r="CM250" s="26">
        <v>6.0588239470674697E-4</v>
      </c>
      <c r="CN250" s="26">
        <v>5.5622360424323501E-3</v>
      </c>
      <c r="CO250" s="26">
        <v>1.81406765563602E-3</v>
      </c>
      <c r="CP250" s="26">
        <v>6.7145514550852299E-3</v>
      </c>
      <c r="CQ250" s="26">
        <v>1.80574928878669E-3</v>
      </c>
      <c r="CR250" s="26">
        <v>1.5403299266068499E-2</v>
      </c>
      <c r="CS250" s="28">
        <v>3.2442909720228901E-3</v>
      </c>
      <c r="CT250" s="29">
        <f t="shared" si="110"/>
        <v>24.053915057352036</v>
      </c>
      <c r="CU250" s="30">
        <f t="shared" si="111"/>
        <v>0.20321143244291734</v>
      </c>
      <c r="CV250" s="52"/>
      <c r="CW250" s="113"/>
      <c r="CX250" s="50"/>
      <c r="CY250" s="114"/>
      <c r="CZ250" s="114"/>
      <c r="DA250" s="160" t="s">
        <v>214</v>
      </c>
      <c r="DB250" s="160" t="s">
        <v>407</v>
      </c>
      <c r="DC250" s="167" t="str">
        <f t="shared" si="136"/>
        <v/>
      </c>
      <c r="DD250" s="107" t="str">
        <f t="shared" si="137"/>
        <v/>
      </c>
      <c r="DE250" s="50"/>
      <c r="DF250" s="50"/>
      <c r="DG250" s="50"/>
      <c r="DH250" s="44">
        <v>0.12379999999999999</v>
      </c>
      <c r="DI250" s="107">
        <f t="shared" si="135"/>
        <v>619.64737836192489</v>
      </c>
      <c r="DJ250" s="44"/>
      <c r="DK250" s="53"/>
      <c r="DL250" s="44"/>
      <c r="DM250" s="53"/>
      <c r="DN250" s="55">
        <f t="shared" si="112"/>
        <v>0.58705059920106528</v>
      </c>
      <c r="DO250" s="55">
        <f t="shared" si="132"/>
        <v>0</v>
      </c>
      <c r="DP250" s="55">
        <f t="shared" si="113"/>
        <v>1.9615535504119265E-3</v>
      </c>
      <c r="DQ250" s="55">
        <f t="shared" si="114"/>
        <v>3.2846207376478774E-2</v>
      </c>
      <c r="DR250" s="55">
        <f t="shared" si="115"/>
        <v>6.9725563278852778E-2</v>
      </c>
      <c r="DS250" s="55">
        <f t="shared" si="116"/>
        <v>0.10256592901878915</v>
      </c>
      <c r="DT250" s="55">
        <f t="shared" si="117"/>
        <v>1.4096419509444602E-3</v>
      </c>
      <c r="DU250" s="55">
        <f t="shared" si="118"/>
        <v>1.0238213399503722</v>
      </c>
      <c r="DV250" s="56" t="e">
        <f t="shared" si="119"/>
        <v>#VALUE!</v>
      </c>
      <c r="DW250" s="55">
        <f t="shared" si="124"/>
        <v>2.5815237121020219E-3</v>
      </c>
      <c r="DX250" s="55">
        <f t="shared" si="125"/>
        <v>0</v>
      </c>
      <c r="DY250" s="55">
        <f t="shared" si="126"/>
        <v>0</v>
      </c>
      <c r="DZ250" s="58">
        <f t="shared" si="139"/>
        <v>4.3989757665015396E-3</v>
      </c>
      <c r="EA250" s="56">
        <f t="shared" si="140"/>
        <v>1.2481261925126653E-3</v>
      </c>
      <c r="EB250" s="56">
        <f t="shared" si="120"/>
        <v>0.84572164786262549</v>
      </c>
      <c r="EC250" s="59" t="e">
        <f t="shared" si="121"/>
        <v>#VALUE!</v>
      </c>
      <c r="ED250" s="59">
        <f t="shared" si="122"/>
        <v>9.6638705296619597E-4</v>
      </c>
      <c r="EE250" s="60" t="e">
        <f t="shared" si="123"/>
        <v>#VALUE!</v>
      </c>
      <c r="EF250" s="60">
        <f t="shared" si="127"/>
        <v>0.67981213591971346</v>
      </c>
    </row>
    <row r="251" spans="1:136" ht="14" customHeight="1" x14ac:dyDescent="0.2">
      <c r="A251" s="157">
        <v>80</v>
      </c>
      <c r="B251" s="42" t="s">
        <v>397</v>
      </c>
      <c r="C251" s="42" t="s">
        <v>445</v>
      </c>
      <c r="D251" s="158">
        <v>22</v>
      </c>
      <c r="E251" s="158">
        <v>1</v>
      </c>
      <c r="F251" s="158">
        <v>24</v>
      </c>
      <c r="G251" s="158">
        <v>32</v>
      </c>
      <c r="H251" s="158">
        <v>122.34</v>
      </c>
      <c r="I251" s="158">
        <v>4</v>
      </c>
      <c r="J251" s="78"/>
      <c r="K251" s="43"/>
      <c r="L251" s="42" t="s">
        <v>447</v>
      </c>
      <c r="M251" s="43"/>
      <c r="N251" s="42" t="s">
        <v>400</v>
      </c>
      <c r="O251" s="43"/>
      <c r="P251" s="42" t="s">
        <v>401</v>
      </c>
      <c r="Q251" s="44">
        <v>38.700000000000003</v>
      </c>
      <c r="R251" s="45" t="s">
        <v>204</v>
      </c>
      <c r="S251" s="44">
        <v>0.7</v>
      </c>
      <c r="T251" s="44">
        <v>2.71</v>
      </c>
      <c r="U251" s="44">
        <v>3.8782686000000002</v>
      </c>
      <c r="V251" s="44">
        <v>6.89</v>
      </c>
      <c r="W251" s="44">
        <f t="shared" si="138"/>
        <v>6.1996219999999997</v>
      </c>
      <c r="X251" s="44">
        <v>0.1</v>
      </c>
      <c r="Y251" s="44">
        <v>40.020000000000003</v>
      </c>
      <c r="Z251" s="44">
        <v>0.21</v>
      </c>
      <c r="AA251" s="105">
        <v>0.1</v>
      </c>
      <c r="AB251" s="45" t="s">
        <v>204</v>
      </c>
      <c r="AC251" s="45" t="s">
        <v>204</v>
      </c>
      <c r="AD251" s="46">
        <f t="shared" si="128"/>
        <v>0.27053349999999998</v>
      </c>
      <c r="AE251" s="46">
        <f t="shared" si="129"/>
        <v>0.46373395000000001</v>
      </c>
      <c r="AF251" s="44">
        <v>13.455448086963701</v>
      </c>
      <c r="AG251" s="44" t="e">
        <f t="shared" si="134"/>
        <v>#VALUE!</v>
      </c>
      <c r="AH251" s="47"/>
      <c r="AI251" s="48">
        <f t="shared" si="109"/>
        <v>1.0341085271317829</v>
      </c>
      <c r="AJ251" s="49"/>
      <c r="AK251" s="44"/>
      <c r="AL251" s="50">
        <v>2126</v>
      </c>
      <c r="AM251" s="50">
        <v>3173</v>
      </c>
      <c r="AN251" s="50">
        <v>10</v>
      </c>
      <c r="AO251" s="50">
        <v>22</v>
      </c>
      <c r="AP251" s="45" t="s">
        <v>266</v>
      </c>
      <c r="AQ251" s="50">
        <v>31</v>
      </c>
      <c r="AR251" s="50">
        <v>86</v>
      </c>
      <c r="AS251" s="50"/>
      <c r="AT251" s="50"/>
      <c r="AU251" s="50">
        <v>7</v>
      </c>
      <c r="AV251" s="50">
        <v>3</v>
      </c>
      <c r="AW251" s="45" t="s">
        <v>264</v>
      </c>
      <c r="AX251" s="50"/>
      <c r="AY251" s="50"/>
      <c r="AZ251" s="50"/>
      <c r="BA251" s="50">
        <v>13</v>
      </c>
      <c r="BB251" s="50"/>
      <c r="BC251" s="50"/>
      <c r="BD251" s="50"/>
      <c r="BE251" s="50"/>
      <c r="BF251" s="51"/>
      <c r="BG251" s="118" t="s">
        <v>402</v>
      </c>
      <c r="BH251" s="118" t="s">
        <v>402</v>
      </c>
      <c r="BI251" s="26">
        <v>762.75971162579901</v>
      </c>
      <c r="BJ251" s="118" t="s">
        <v>403</v>
      </c>
      <c r="BK251" s="26">
        <v>0.62045711479321297</v>
      </c>
      <c r="BL251" s="26">
        <v>1.3158468823802699E-2</v>
      </c>
      <c r="BM251" s="118" t="s">
        <v>403</v>
      </c>
      <c r="BN251" s="26">
        <v>94.178425229557405</v>
      </c>
      <c r="BO251" s="26">
        <v>2039.0403025554201</v>
      </c>
      <c r="BP251" s="26">
        <v>0.39011027714945801</v>
      </c>
      <c r="BQ251" s="159">
        <v>16.6619244263367</v>
      </c>
      <c r="BR251" s="159">
        <v>1552.0120889222601</v>
      </c>
      <c r="BS251" s="159">
        <v>4.7636164999501496</v>
      </c>
      <c r="BT251" s="118" t="s">
        <v>422</v>
      </c>
      <c r="BU251" s="26">
        <v>38.460761587471502</v>
      </c>
      <c r="BV251" s="26">
        <v>5.8037108143850302</v>
      </c>
      <c r="BW251" s="26">
        <v>6.2919608623574097E-2</v>
      </c>
      <c r="BX251" s="26">
        <v>0.56793149844378998</v>
      </c>
      <c r="BY251" s="26">
        <v>4.1866531093591099E-2</v>
      </c>
      <c r="BZ251" s="26">
        <v>0.20590921612259899</v>
      </c>
      <c r="CA251" s="26">
        <v>1.9066585245711601E-2</v>
      </c>
      <c r="CB251" s="118" t="s">
        <v>406</v>
      </c>
      <c r="CC251" s="26">
        <v>6.70186768393192E-3</v>
      </c>
      <c r="CD251" s="26">
        <v>1.1490968496149299E-3</v>
      </c>
      <c r="CE251" s="118" t="s">
        <v>405</v>
      </c>
      <c r="CF251" s="26">
        <v>3.2231069187029101E-3</v>
      </c>
      <c r="CG251" s="26">
        <v>6.0710991182774902E-3</v>
      </c>
      <c r="CH251" s="26">
        <v>8.1723723283348205E-4</v>
      </c>
      <c r="CI251" s="26">
        <v>6.7354893161052304E-3</v>
      </c>
      <c r="CJ251" s="26">
        <v>4.4438218847143102E-3</v>
      </c>
      <c r="CK251" s="26">
        <v>1.57453222249409E-3</v>
      </c>
      <c r="CL251" s="26">
        <v>5.9031869183904699E-3</v>
      </c>
      <c r="CM251" s="26">
        <v>1.0765819510703499E-3</v>
      </c>
      <c r="CN251" s="26">
        <v>8.2669300781105706E-3</v>
      </c>
      <c r="CO251" s="26">
        <v>1.8422461317002599E-3</v>
      </c>
      <c r="CP251" s="26">
        <v>5.2351139694277503E-3</v>
      </c>
      <c r="CQ251" s="26">
        <v>1.18087649040713E-3</v>
      </c>
      <c r="CR251" s="26">
        <v>1.0469887122171499E-2</v>
      </c>
      <c r="CS251" s="28">
        <v>2.5803402617983E-3</v>
      </c>
      <c r="CT251" s="29">
        <f t="shared" si="110"/>
        <v>0.93983929397315014</v>
      </c>
      <c r="CU251" s="30">
        <f t="shared" si="111"/>
        <v>0.15351860500429029</v>
      </c>
      <c r="CV251" s="52"/>
      <c r="CW251" s="113"/>
      <c r="CX251" s="50"/>
      <c r="CY251" s="114"/>
      <c r="CZ251" s="114"/>
      <c r="DA251" s="160" t="s">
        <v>214</v>
      </c>
      <c r="DB251" s="160" t="s">
        <v>407</v>
      </c>
      <c r="DC251" s="167" t="str">
        <f t="shared" si="136"/>
        <v/>
      </c>
      <c r="DD251" s="107" t="str">
        <f t="shared" si="137"/>
        <v/>
      </c>
      <c r="DE251" s="50"/>
      <c r="DF251" s="50"/>
      <c r="DG251" s="50"/>
      <c r="DH251" s="44">
        <v>0.06</v>
      </c>
      <c r="DI251" s="107">
        <f t="shared" si="135"/>
        <v>300.31375364875197</v>
      </c>
      <c r="DJ251" s="44"/>
      <c r="DK251" s="53"/>
      <c r="DL251" s="44"/>
      <c r="DM251" s="53"/>
      <c r="DN251" s="55">
        <f t="shared" si="112"/>
        <v>0.64414114513981369</v>
      </c>
      <c r="DO251" s="55">
        <f t="shared" si="132"/>
        <v>0</v>
      </c>
      <c r="DP251" s="55">
        <f t="shared" si="113"/>
        <v>1.3730874852883483E-2</v>
      </c>
      <c r="DQ251" s="55">
        <f t="shared" si="114"/>
        <v>3.7717466945024355E-2</v>
      </c>
      <c r="DR251" s="55">
        <f t="shared" si="115"/>
        <v>4.8572466654142402E-2</v>
      </c>
      <c r="DS251" s="55">
        <f t="shared" si="116"/>
        <v>8.6285622825330546E-2</v>
      </c>
      <c r="DT251" s="55">
        <f t="shared" si="117"/>
        <v>1.4096419509444602E-3</v>
      </c>
      <c r="DU251" s="55">
        <f t="shared" si="118"/>
        <v>0.99305210918114162</v>
      </c>
      <c r="DV251" s="56">
        <f t="shared" si="119"/>
        <v>3.744650499286733E-3</v>
      </c>
      <c r="DW251" s="55">
        <f t="shared" si="124"/>
        <v>3.2269046401275274E-3</v>
      </c>
      <c r="DX251" s="55">
        <f t="shared" si="125"/>
        <v>0</v>
      </c>
      <c r="DY251" s="55">
        <f t="shared" si="126"/>
        <v>0</v>
      </c>
      <c r="DZ251" s="58">
        <f t="shared" si="139"/>
        <v>3.622084616414513E-3</v>
      </c>
      <c r="EA251" s="56">
        <f t="shared" si="140"/>
        <v>6.1021639581551419E-3</v>
      </c>
      <c r="EB251" s="56">
        <f t="shared" si="120"/>
        <v>0.74690247499104634</v>
      </c>
      <c r="EC251" s="59" t="e">
        <f t="shared" si="121"/>
        <v>#VALUE!</v>
      </c>
      <c r="ED251" s="59">
        <f t="shared" si="122"/>
        <v>4.6836206121140351E-4</v>
      </c>
      <c r="EE251" s="60" t="e">
        <f t="shared" si="123"/>
        <v>#VALUE!</v>
      </c>
      <c r="EF251" s="60">
        <f t="shared" si="127"/>
        <v>0.5629265347306871</v>
      </c>
    </row>
    <row r="252" spans="1:136" ht="14" customHeight="1" x14ac:dyDescent="0.2">
      <c r="A252" s="157">
        <v>81</v>
      </c>
      <c r="B252" s="42" t="s">
        <v>397</v>
      </c>
      <c r="C252" s="42" t="s">
        <v>445</v>
      </c>
      <c r="D252" s="158">
        <v>24</v>
      </c>
      <c r="E252" s="158">
        <v>1</v>
      </c>
      <c r="F252" s="158">
        <v>16</v>
      </c>
      <c r="G252" s="158">
        <v>26</v>
      </c>
      <c r="H252" s="161">
        <v>131.96</v>
      </c>
      <c r="I252" s="158">
        <v>1</v>
      </c>
      <c r="J252" s="78"/>
      <c r="K252" s="43"/>
      <c r="L252" s="42" t="s">
        <v>450</v>
      </c>
      <c r="M252" s="43"/>
      <c r="N252" s="42" t="s">
        <v>400</v>
      </c>
      <c r="O252" s="43"/>
      <c r="P252" s="42" t="s">
        <v>401</v>
      </c>
      <c r="Q252" s="44">
        <v>37.159219999999998</v>
      </c>
      <c r="R252" s="44">
        <v>5.883E-2</v>
      </c>
      <c r="S252" s="44">
        <v>0.75183</v>
      </c>
      <c r="T252" s="44">
        <v>3.06</v>
      </c>
      <c r="U252" s="44">
        <v>4.2596296000000002</v>
      </c>
      <c r="V252" s="44">
        <v>7.6603300000000001</v>
      </c>
      <c r="W252" s="44">
        <f t="shared" si="138"/>
        <v>6.8927649340000006</v>
      </c>
      <c r="X252" s="44">
        <v>0.10764</v>
      </c>
      <c r="Y252" s="44">
        <v>38.225369999999998</v>
      </c>
      <c r="Z252" s="44">
        <v>0.27955999999999998</v>
      </c>
      <c r="AA252" s="44">
        <v>0.27081</v>
      </c>
      <c r="AB252" s="44">
        <v>1.285E-2</v>
      </c>
      <c r="AC252" s="44">
        <v>1.619E-2</v>
      </c>
      <c r="AD252" s="46">
        <f t="shared" si="128"/>
        <v>0.27045714999999998</v>
      </c>
      <c r="AE252" s="46">
        <f t="shared" si="129"/>
        <v>0.34310173999999999</v>
      </c>
      <c r="AF252" s="44">
        <v>13.74</v>
      </c>
      <c r="AG252" s="44">
        <f t="shared" si="134"/>
        <v>84.515638490000001</v>
      </c>
      <c r="AH252" s="47"/>
      <c r="AI252" s="48">
        <f t="shared" si="109"/>
        <v>1.0286913987968531</v>
      </c>
      <c r="AJ252" s="49"/>
      <c r="AK252" s="44"/>
      <c r="AL252" s="50">
        <v>2125.4</v>
      </c>
      <c r="AM252" s="50">
        <v>2347.6</v>
      </c>
      <c r="AN252" s="45" t="s">
        <v>403</v>
      </c>
      <c r="AO252" s="45" t="s">
        <v>403</v>
      </c>
      <c r="AP252" s="45" t="s">
        <v>403</v>
      </c>
      <c r="AQ252" s="45" t="s">
        <v>403</v>
      </c>
      <c r="AR252" s="45" t="s">
        <v>403</v>
      </c>
      <c r="AS252" s="50"/>
      <c r="AT252" s="50"/>
      <c r="AU252" s="45" t="s">
        <v>403</v>
      </c>
      <c r="AV252" s="45" t="s">
        <v>403</v>
      </c>
      <c r="AW252" s="45" t="s">
        <v>403</v>
      </c>
      <c r="AX252" s="50"/>
      <c r="AY252" s="50"/>
      <c r="AZ252" s="50"/>
      <c r="BA252" s="50">
        <v>7.8</v>
      </c>
      <c r="BB252" s="50"/>
      <c r="BC252" s="50"/>
      <c r="BD252" s="50"/>
      <c r="BE252" s="50"/>
      <c r="BF252" s="51"/>
      <c r="BG252" s="118" t="s">
        <v>403</v>
      </c>
      <c r="BH252" s="118" t="s">
        <v>403</v>
      </c>
      <c r="BI252" s="118" t="s">
        <v>403</v>
      </c>
      <c r="BJ252" s="118" t="s">
        <v>412</v>
      </c>
      <c r="BK252" s="26">
        <v>0.120250961037921</v>
      </c>
      <c r="BL252" s="26">
        <v>5.2800731683551598E-4</v>
      </c>
      <c r="BM252" s="26">
        <v>337.87080350000002</v>
      </c>
      <c r="BN252" s="26">
        <v>91.673609233333295</v>
      </c>
      <c r="BO252" s="26">
        <v>1839.6409755</v>
      </c>
      <c r="BP252" s="118" t="s">
        <v>403</v>
      </c>
      <c r="BQ252" s="118" t="s">
        <v>403</v>
      </c>
      <c r="BR252" s="118" t="s">
        <v>403</v>
      </c>
      <c r="BS252" s="159">
        <v>10.714018316666699</v>
      </c>
      <c r="BT252" s="26">
        <v>5.9930155127537701E-2</v>
      </c>
      <c r="BU252" s="118" t="s">
        <v>403</v>
      </c>
      <c r="BV252" s="26">
        <v>6.7143462500000002</v>
      </c>
      <c r="BW252" s="26">
        <v>3.60373558082729E-2</v>
      </c>
      <c r="BX252" s="26">
        <v>1.4971301572631801</v>
      </c>
      <c r="BY252" s="26">
        <v>1.5318319485246701</v>
      </c>
      <c r="BZ252" s="26">
        <v>1.2445632540063301</v>
      </c>
      <c r="CA252" s="26">
        <v>0.32499397304690802</v>
      </c>
      <c r="CB252" s="26">
        <v>4.51662500200243E-2</v>
      </c>
      <c r="CC252" s="26">
        <v>1.4830031391846099E-2</v>
      </c>
      <c r="CD252" s="26">
        <v>7.6741999999999999E-3</v>
      </c>
      <c r="CE252" s="26">
        <v>4.0010000000000002E-3</v>
      </c>
      <c r="CF252" s="26">
        <v>0.15976054169329501</v>
      </c>
      <c r="CG252" s="26">
        <v>0.46319516700543301</v>
      </c>
      <c r="CH252" s="26">
        <v>7.6449850998545094E-2</v>
      </c>
      <c r="CI252" s="26">
        <v>0.43917</v>
      </c>
      <c r="CJ252" s="26">
        <v>0.156806748637729</v>
      </c>
      <c r="CK252" s="26">
        <v>4.8761382691431203E-2</v>
      </c>
      <c r="CL252" s="26">
        <v>0.228094257853236</v>
      </c>
      <c r="CM252" s="26">
        <v>4.0625583965464097E-2</v>
      </c>
      <c r="CN252" s="26">
        <v>0.29366045387734901</v>
      </c>
      <c r="CO252" s="26">
        <v>6.4147498229799302E-2</v>
      </c>
      <c r="CP252" s="26">
        <v>0.18266998450979299</v>
      </c>
      <c r="CQ252" s="26">
        <v>2.7999993803917399E-2</v>
      </c>
      <c r="CR252" s="26">
        <v>0.18339754493420801</v>
      </c>
      <c r="CS252" s="28">
        <v>3.1624934284271197E-2</v>
      </c>
      <c r="CT252" s="29">
        <f t="shared" si="110"/>
        <v>0.78824295150337575</v>
      </c>
      <c r="CU252" s="30">
        <f t="shared" si="111"/>
        <v>0.62087357254866027</v>
      </c>
      <c r="CV252" s="52"/>
      <c r="CW252" s="113"/>
      <c r="CX252" s="50"/>
      <c r="CY252" s="114"/>
      <c r="CZ252" s="114"/>
      <c r="DA252" s="160" t="s">
        <v>412</v>
      </c>
      <c r="DB252" s="115">
        <v>0.2132945892</v>
      </c>
      <c r="DC252" s="167">
        <f t="shared" si="136"/>
        <v>5.8171251599999994E-2</v>
      </c>
      <c r="DD252" s="107">
        <f t="shared" si="137"/>
        <v>581.71251599999994</v>
      </c>
      <c r="DE252" s="50"/>
      <c r="DF252" s="50"/>
      <c r="DG252" s="50"/>
      <c r="DH252" s="44">
        <v>0.17547499999999999</v>
      </c>
      <c r="DI252" s="107">
        <f t="shared" si="135"/>
        <v>878.29259869191253</v>
      </c>
      <c r="DJ252" s="44"/>
      <c r="DK252" s="53"/>
      <c r="DL252" s="44"/>
      <c r="DM252" s="53"/>
      <c r="DN252" s="55">
        <f t="shared" si="112"/>
        <v>0.61849567243675097</v>
      </c>
      <c r="DO252" s="55">
        <f t="shared" si="132"/>
        <v>7.3647971957936913E-4</v>
      </c>
      <c r="DP252" s="55">
        <f t="shared" si="113"/>
        <v>1.4747548058061987E-2</v>
      </c>
      <c r="DQ252" s="55">
        <f t="shared" si="114"/>
        <v>4.2588726513569944E-2</v>
      </c>
      <c r="DR252" s="55">
        <f t="shared" si="115"/>
        <v>5.334873317051788E-2</v>
      </c>
      <c r="DS252" s="55">
        <f t="shared" si="116"/>
        <v>9.5932706109951305E-2</v>
      </c>
      <c r="DT252" s="55">
        <f t="shared" si="117"/>
        <v>1.5173385959966169E-3</v>
      </c>
      <c r="DU252" s="55">
        <f t="shared" si="118"/>
        <v>0.94852034739454094</v>
      </c>
      <c r="DV252" s="56">
        <f t="shared" si="119"/>
        <v>4.985021398002853E-3</v>
      </c>
      <c r="DW252" s="55">
        <f t="shared" si="124"/>
        <v>8.7387804559293566E-3</v>
      </c>
      <c r="DX252" s="55">
        <f t="shared" si="125"/>
        <v>2.7282377919320594E-4</v>
      </c>
      <c r="DY252" s="55">
        <f t="shared" si="126"/>
        <v>2.2811732754703421E-4</v>
      </c>
      <c r="DZ252" s="58">
        <f t="shared" si="139"/>
        <v>3.6210623912170301E-3</v>
      </c>
      <c r="EA252" s="56">
        <f t="shared" si="140"/>
        <v>4.5147936048424231E-3</v>
      </c>
      <c r="EB252" s="56">
        <f t="shared" si="120"/>
        <v>0.7626977518734388</v>
      </c>
      <c r="EC252" s="59">
        <f t="shared" si="121"/>
        <v>4.843164732328699E-3</v>
      </c>
      <c r="ED252" s="59">
        <f t="shared" si="122"/>
        <v>1.3697638781845173E-3</v>
      </c>
      <c r="EE252" s="60">
        <f t="shared" si="123"/>
        <v>1.5524372078021065</v>
      </c>
      <c r="EF252" s="60">
        <f t="shared" si="127"/>
        <v>0.55610578846147973</v>
      </c>
    </row>
    <row r="253" spans="1:136" ht="14" customHeight="1" x14ac:dyDescent="0.2">
      <c r="A253" s="157">
        <v>82</v>
      </c>
      <c r="B253" s="42" t="s">
        <v>397</v>
      </c>
      <c r="C253" s="42" t="s">
        <v>445</v>
      </c>
      <c r="D253" s="158">
        <v>27</v>
      </c>
      <c r="E253" s="158">
        <v>1</v>
      </c>
      <c r="F253" s="158">
        <v>130</v>
      </c>
      <c r="G253" s="158">
        <v>140</v>
      </c>
      <c r="H253" s="161">
        <v>147.4</v>
      </c>
      <c r="I253" s="158">
        <v>8</v>
      </c>
      <c r="J253" s="78"/>
      <c r="K253" s="43"/>
      <c r="L253" s="42" t="s">
        <v>447</v>
      </c>
      <c r="M253" s="43"/>
      <c r="N253" s="42" t="s">
        <v>400</v>
      </c>
      <c r="O253" s="43"/>
      <c r="P253" s="42" t="s">
        <v>401</v>
      </c>
      <c r="Q253" s="44">
        <v>38.078670000000002</v>
      </c>
      <c r="R253" s="44">
        <v>1.2E-2</v>
      </c>
      <c r="S253" s="44">
        <v>0.47893999999999998</v>
      </c>
      <c r="T253" s="44">
        <v>2.66</v>
      </c>
      <c r="U253" s="44">
        <v>4.5261756000000002</v>
      </c>
      <c r="V253" s="44">
        <v>7.4823399999999998</v>
      </c>
      <c r="W253" s="44">
        <f t="shared" si="138"/>
        <v>6.7326095320000006</v>
      </c>
      <c r="X253" s="44">
        <v>9.4589999999999994E-2</v>
      </c>
      <c r="Y253" s="44">
        <v>40.909199999999998</v>
      </c>
      <c r="Z253" s="44">
        <v>0.37289</v>
      </c>
      <c r="AA253" s="44">
        <v>0.18362999999999999</v>
      </c>
      <c r="AB253" s="44">
        <v>1.1900000000000001E-2</v>
      </c>
      <c r="AC253" s="44">
        <v>1.085E-2</v>
      </c>
      <c r="AD253" s="46">
        <f t="shared" si="128"/>
        <v>0.28833577500000002</v>
      </c>
      <c r="AE253" s="46">
        <f t="shared" si="129"/>
        <v>0.22952857500000001</v>
      </c>
      <c r="AF253" s="44">
        <v>12.73</v>
      </c>
      <c r="AG253" s="44">
        <f t="shared" si="134"/>
        <v>87.65032995</v>
      </c>
      <c r="AH253" s="47"/>
      <c r="AI253" s="48">
        <f t="shared" si="109"/>
        <v>1.0743337411732079</v>
      </c>
      <c r="AJ253" s="49"/>
      <c r="AK253" s="44"/>
      <c r="AL253" s="50">
        <v>2265.9</v>
      </c>
      <c r="AM253" s="50">
        <v>1570.5</v>
      </c>
      <c r="AN253" s="45" t="s">
        <v>403</v>
      </c>
      <c r="AO253" s="45" t="s">
        <v>403</v>
      </c>
      <c r="AP253" s="45" t="s">
        <v>403</v>
      </c>
      <c r="AQ253" s="45" t="s">
        <v>403</v>
      </c>
      <c r="AR253" s="45" t="s">
        <v>403</v>
      </c>
      <c r="AS253" s="50"/>
      <c r="AT253" s="50"/>
      <c r="AU253" s="45" t="s">
        <v>403</v>
      </c>
      <c r="AV253" s="45" t="s">
        <v>403</v>
      </c>
      <c r="AW253" s="45" t="s">
        <v>403</v>
      </c>
      <c r="AX253" s="50"/>
      <c r="AY253" s="50"/>
      <c r="AZ253" s="50"/>
      <c r="BA253" s="50">
        <v>5.2</v>
      </c>
      <c r="BB253" s="50"/>
      <c r="BC253" s="50"/>
      <c r="BD253" s="50"/>
      <c r="BE253" s="50"/>
      <c r="BF253" s="51"/>
      <c r="BG253" s="118" t="s">
        <v>403</v>
      </c>
      <c r="BH253" s="118" t="s">
        <v>403</v>
      </c>
      <c r="BI253" s="118" t="s">
        <v>403</v>
      </c>
      <c r="BJ253" s="118" t="s">
        <v>412</v>
      </c>
      <c r="BK253" s="26">
        <v>8.5750961037920903E-2</v>
      </c>
      <c r="BL253" s="26">
        <v>6.1638731683551597E-4</v>
      </c>
      <c r="BM253" s="26">
        <v>55.409803500000002</v>
      </c>
      <c r="BN253" s="26">
        <v>101.995609233333</v>
      </c>
      <c r="BO253" s="26">
        <v>2119.6409755</v>
      </c>
      <c r="BP253" s="118" t="s">
        <v>403</v>
      </c>
      <c r="BQ253" s="118" t="s">
        <v>403</v>
      </c>
      <c r="BR253" s="118" t="s">
        <v>403</v>
      </c>
      <c r="BS253" s="159">
        <v>13.9050183166667</v>
      </c>
      <c r="BT253" s="118" t="s">
        <v>412</v>
      </c>
      <c r="BU253" s="118" t="s">
        <v>403</v>
      </c>
      <c r="BV253" s="26">
        <v>4.8063462499999998</v>
      </c>
      <c r="BW253" s="26">
        <v>1.6622355808272898E-2</v>
      </c>
      <c r="BX253" s="26">
        <v>0.62298015726317701</v>
      </c>
      <c r="BY253" s="26">
        <v>6.3006948524673298E-2</v>
      </c>
      <c r="BZ253" s="118" t="s">
        <v>412</v>
      </c>
      <c r="CA253" s="26">
        <v>1.2357364912858399E-2</v>
      </c>
      <c r="CB253" s="26">
        <v>2.7310045788292402E-3</v>
      </c>
      <c r="CC253" s="26">
        <v>6.2505712223908804E-4</v>
      </c>
      <c r="CD253" s="118" t="s">
        <v>412</v>
      </c>
      <c r="CE253" s="26">
        <v>1.1115000000000001E-3</v>
      </c>
      <c r="CF253" s="26">
        <v>4.74944481718741E-4</v>
      </c>
      <c r="CG253" s="26">
        <v>2.57356700543253E-3</v>
      </c>
      <c r="CH253" s="118" t="s">
        <v>412</v>
      </c>
      <c r="CI253" s="26">
        <v>1.3683E-3</v>
      </c>
      <c r="CJ253" s="118" t="s">
        <v>412</v>
      </c>
      <c r="CK253" s="26">
        <v>4.58358498298705E-4</v>
      </c>
      <c r="CL253" s="26">
        <v>4.3406073055552901E-3</v>
      </c>
      <c r="CM253" s="26">
        <v>9.2523982674540598E-4</v>
      </c>
      <c r="CN253" s="26">
        <v>1.0357193634872801E-2</v>
      </c>
      <c r="CO253" s="26">
        <v>2.7676204993233198E-3</v>
      </c>
      <c r="CP253" s="26">
        <v>9.9400670013911098E-3</v>
      </c>
      <c r="CQ253" s="26">
        <v>1.8481659093783299E-3</v>
      </c>
      <c r="CR253" s="26">
        <v>1.61799892969639E-2</v>
      </c>
      <c r="CS253" s="28">
        <v>3.4339223540359501E-3</v>
      </c>
      <c r="CT253" s="29"/>
      <c r="CU253" s="30">
        <f t="shared" si="111"/>
        <v>1.699869795063964E-2</v>
      </c>
      <c r="CV253" s="52"/>
      <c r="CW253" s="113"/>
      <c r="CX253" s="50"/>
      <c r="CY253" s="114"/>
      <c r="CZ253" s="114"/>
      <c r="DA253" s="115">
        <v>3.0882829546244198E-3</v>
      </c>
      <c r="DB253" s="115">
        <v>0.22039561499999999</v>
      </c>
      <c r="DC253" s="167">
        <f t="shared" si="136"/>
        <v>6.0107894999999995E-2</v>
      </c>
      <c r="DD253" s="107">
        <f t="shared" si="137"/>
        <v>601.07894999999996</v>
      </c>
      <c r="DE253" s="50"/>
      <c r="DF253" s="50"/>
      <c r="DG253" s="50"/>
      <c r="DH253" s="44">
        <v>0.122475</v>
      </c>
      <c r="DI253" s="107">
        <f t="shared" si="135"/>
        <v>613.01544963551498</v>
      </c>
      <c r="DJ253" s="44"/>
      <c r="DK253" s="53"/>
      <c r="DL253" s="44"/>
      <c r="DM253" s="53"/>
      <c r="DN253" s="55">
        <f t="shared" si="112"/>
        <v>0.63379943408788286</v>
      </c>
      <c r="DO253" s="55">
        <f t="shared" si="132"/>
        <v>1.5022533800701052E-4</v>
      </c>
      <c r="DP253" s="55">
        <f t="shared" si="113"/>
        <v>9.3946645743428793E-3</v>
      </c>
      <c r="DQ253" s="55">
        <f t="shared" si="114"/>
        <v>3.7021572720946423E-2</v>
      </c>
      <c r="DR253" s="55">
        <f t="shared" si="115"/>
        <v>5.6687026113094126E-2</v>
      </c>
      <c r="DS253" s="55">
        <f t="shared" si="116"/>
        <v>9.3703681725817695E-2</v>
      </c>
      <c r="DT253" s="55">
        <f t="shared" si="117"/>
        <v>1.3333803213983648E-3</v>
      </c>
      <c r="DU253" s="55">
        <f t="shared" si="118"/>
        <v>1.0151166253101738</v>
      </c>
      <c r="DV253" s="56">
        <f t="shared" si="119"/>
        <v>6.6492510699001431E-3</v>
      </c>
      <c r="DW253" s="55">
        <f t="shared" si="124"/>
        <v>5.9255649906661779E-3</v>
      </c>
      <c r="DX253" s="55">
        <f t="shared" si="125"/>
        <v>2.5265392781316352E-4</v>
      </c>
      <c r="DY253" s="55">
        <f t="shared" si="126"/>
        <v>1.5287665249446086E-4</v>
      </c>
      <c r="DZ253" s="58">
        <f t="shared" si="139"/>
        <v>3.8604334582942835E-3</v>
      </c>
      <c r="EA253" s="56">
        <f t="shared" si="140"/>
        <v>3.0203115336535297E-3</v>
      </c>
      <c r="EB253" s="56">
        <f t="shared" si="120"/>
        <v>0.70663336108798225</v>
      </c>
      <c r="EC253" s="59">
        <f t="shared" si="121"/>
        <v>5.0044038797768713E-3</v>
      </c>
      <c r="ED253" s="59">
        <f t="shared" si="122"/>
        <v>9.5604405744777752E-4</v>
      </c>
      <c r="EE253" s="60">
        <f t="shared" si="123"/>
        <v>1.5701194670202909</v>
      </c>
      <c r="EF253" s="60">
        <f t="shared" si="127"/>
        <v>0.60496049962010656</v>
      </c>
    </row>
    <row r="254" spans="1:136" ht="14" customHeight="1" x14ac:dyDescent="0.2">
      <c r="A254" s="157">
        <v>83</v>
      </c>
      <c r="B254" s="42" t="s">
        <v>397</v>
      </c>
      <c r="C254" s="42" t="s">
        <v>445</v>
      </c>
      <c r="D254" s="158">
        <v>27</v>
      </c>
      <c r="E254" s="158">
        <v>2</v>
      </c>
      <c r="F254" s="158">
        <v>5</v>
      </c>
      <c r="G254" s="158">
        <v>11</v>
      </c>
      <c r="H254" s="158">
        <v>147.65</v>
      </c>
      <c r="I254" s="158">
        <v>2</v>
      </c>
      <c r="J254" s="78"/>
      <c r="K254" s="43"/>
      <c r="L254" s="42" t="s">
        <v>447</v>
      </c>
      <c r="M254" s="43"/>
      <c r="N254" s="42" t="s">
        <v>400</v>
      </c>
      <c r="O254" s="43"/>
      <c r="P254" s="42" t="s">
        <v>401</v>
      </c>
      <c r="Q254" s="44">
        <v>37.9</v>
      </c>
      <c r="R254" s="45" t="s">
        <v>204</v>
      </c>
      <c r="S254" s="44">
        <v>0.67</v>
      </c>
      <c r="T254" s="44">
        <v>2.9</v>
      </c>
      <c r="U254" s="44">
        <v>4.2871139999999999</v>
      </c>
      <c r="V254" s="44">
        <v>7.51</v>
      </c>
      <c r="W254" s="44">
        <f t="shared" si="138"/>
        <v>6.757498</v>
      </c>
      <c r="X254" s="44">
        <v>0.1</v>
      </c>
      <c r="Y254" s="44">
        <v>40.549999999999997</v>
      </c>
      <c r="Z254" s="44">
        <v>0.35</v>
      </c>
      <c r="AA254" s="105">
        <v>0.08</v>
      </c>
      <c r="AB254" s="45" t="s">
        <v>204</v>
      </c>
      <c r="AC254" s="45" t="s">
        <v>204</v>
      </c>
      <c r="AD254" s="46">
        <f t="shared" si="128"/>
        <v>0.28160425</v>
      </c>
      <c r="AE254" s="46">
        <f t="shared" si="129"/>
        <v>0.40980460000000002</v>
      </c>
      <c r="AF254" s="44">
        <v>13.5891517599539</v>
      </c>
      <c r="AG254" s="44" t="e">
        <f t="shared" si="134"/>
        <v>#VALUE!</v>
      </c>
      <c r="AH254" s="47"/>
      <c r="AI254" s="48">
        <f t="shared" si="109"/>
        <v>1.0699208443271768</v>
      </c>
      <c r="AJ254" s="49"/>
      <c r="AK254" s="44"/>
      <c r="AL254" s="50">
        <v>2213</v>
      </c>
      <c r="AM254" s="50">
        <v>2804</v>
      </c>
      <c r="AN254" s="50">
        <v>6</v>
      </c>
      <c r="AO254" s="50">
        <v>25</v>
      </c>
      <c r="AP254" s="50">
        <v>4</v>
      </c>
      <c r="AQ254" s="50">
        <v>37</v>
      </c>
      <c r="AR254" s="50">
        <v>99</v>
      </c>
      <c r="AS254" s="50"/>
      <c r="AT254" s="50"/>
      <c r="AU254" s="50">
        <v>7</v>
      </c>
      <c r="AV254" s="50">
        <v>4</v>
      </c>
      <c r="AW254" s="50">
        <v>3</v>
      </c>
      <c r="AX254" s="50"/>
      <c r="AY254" s="50"/>
      <c r="AZ254" s="50"/>
      <c r="BA254" s="45" t="s">
        <v>409</v>
      </c>
      <c r="BB254" s="50"/>
      <c r="BC254" s="50"/>
      <c r="BD254" s="50"/>
      <c r="BE254" s="50"/>
      <c r="BF254" s="51"/>
      <c r="BG254" s="118" t="s">
        <v>402</v>
      </c>
      <c r="BH254" s="118" t="s">
        <v>402</v>
      </c>
      <c r="BI254" s="26">
        <v>752.29601189385801</v>
      </c>
      <c r="BJ254" s="118" t="s">
        <v>403</v>
      </c>
      <c r="BK254" s="118" t="s">
        <v>417</v>
      </c>
      <c r="BL254" s="118" t="s">
        <v>404</v>
      </c>
      <c r="BM254" s="118" t="s">
        <v>403</v>
      </c>
      <c r="BN254" s="26">
        <v>102.184714337457</v>
      </c>
      <c r="BO254" s="26">
        <v>2172.20112166634</v>
      </c>
      <c r="BP254" s="26">
        <v>0.36347224895318803</v>
      </c>
      <c r="BQ254" s="159">
        <v>21.222250842422401</v>
      </c>
      <c r="BR254" s="159">
        <v>1481.03944407277</v>
      </c>
      <c r="BS254" s="159">
        <v>6.7701143986647399</v>
      </c>
      <c r="BT254" s="118" t="s">
        <v>422</v>
      </c>
      <c r="BU254" s="26">
        <v>44.771845670334699</v>
      </c>
      <c r="BV254" s="26">
        <v>5.8728076662806901</v>
      </c>
      <c r="BW254" s="26">
        <v>5.3001829758327901E-2</v>
      </c>
      <c r="BX254" s="26">
        <v>0.651386016286434</v>
      </c>
      <c r="BY254" s="26">
        <v>8.6073181901312398E-2</v>
      </c>
      <c r="BZ254" s="26">
        <v>0.112007047769243</v>
      </c>
      <c r="CA254" s="26">
        <v>1.6823704844661301E-2</v>
      </c>
      <c r="CB254" s="118" t="s">
        <v>406</v>
      </c>
      <c r="CC254" s="118" t="s">
        <v>139</v>
      </c>
      <c r="CD254" s="26">
        <v>4.8201266503954798E-3</v>
      </c>
      <c r="CE254" s="118" t="s">
        <v>405</v>
      </c>
      <c r="CF254" s="26">
        <v>1.1623020876548E-2</v>
      </c>
      <c r="CG254" s="26">
        <v>2.97839356169236E-2</v>
      </c>
      <c r="CH254" s="26">
        <v>4.45627815136641E-3</v>
      </c>
      <c r="CI254" s="26">
        <v>1.95374582675195E-2</v>
      </c>
      <c r="CJ254" s="26">
        <v>5.8937453465764201E-3</v>
      </c>
      <c r="CK254" s="26">
        <v>8.9076324564539404E-4</v>
      </c>
      <c r="CL254" s="26">
        <v>8.6997497525647394E-3</v>
      </c>
      <c r="CM254" s="26">
        <v>2.0595359126092702E-3</v>
      </c>
      <c r="CN254" s="26">
        <v>1.45709738856372E-2</v>
      </c>
      <c r="CO254" s="26">
        <v>3.7006325692246901E-3</v>
      </c>
      <c r="CP254" s="26">
        <v>1.2871669571907799E-2</v>
      </c>
      <c r="CQ254" s="26">
        <v>2.19524472203627E-3</v>
      </c>
      <c r="CR254" s="26">
        <v>2.0624173484280299E-2</v>
      </c>
      <c r="CS254" s="28">
        <v>3.89908679245088E-3</v>
      </c>
      <c r="CT254" s="29">
        <f t="shared" si="110"/>
        <v>0.38030922514985094</v>
      </c>
      <c r="CU254" s="30">
        <f t="shared" si="111"/>
        <v>0.36636957200061515</v>
      </c>
      <c r="CV254" s="52"/>
      <c r="CW254" s="113"/>
      <c r="CX254" s="50"/>
      <c r="CY254" s="114"/>
      <c r="CZ254" s="114"/>
      <c r="DA254" s="160" t="s">
        <v>214</v>
      </c>
      <c r="DB254" s="160" t="s">
        <v>407</v>
      </c>
      <c r="DC254" s="167" t="str">
        <f t="shared" si="136"/>
        <v/>
      </c>
      <c r="DD254" s="107" t="str">
        <f t="shared" si="137"/>
        <v/>
      </c>
      <c r="DE254" s="50"/>
      <c r="DF254" s="50"/>
      <c r="DG254" s="50"/>
      <c r="DH254" s="44">
        <v>7.0699999999999999E-2</v>
      </c>
      <c r="DI254" s="107">
        <f t="shared" si="135"/>
        <v>353.86970638277938</v>
      </c>
      <c r="DJ254" s="44"/>
      <c r="DK254" s="53"/>
      <c r="DL254" s="44"/>
      <c r="DM254" s="53"/>
      <c r="DN254" s="55">
        <f t="shared" si="112"/>
        <v>0.63082556591211714</v>
      </c>
      <c r="DO254" s="55">
        <f t="shared" si="132"/>
        <v>0</v>
      </c>
      <c r="DP254" s="55">
        <f t="shared" si="113"/>
        <v>1.3142408787759907E-2</v>
      </c>
      <c r="DQ254" s="55">
        <f t="shared" si="114"/>
        <v>4.036186499652053E-2</v>
      </c>
      <c r="DR254" s="55">
        <f t="shared" si="115"/>
        <v>5.3692955100507235E-2</v>
      </c>
      <c r="DS254" s="55">
        <f t="shared" si="116"/>
        <v>9.4050076548364656E-2</v>
      </c>
      <c r="DT254" s="55">
        <f t="shared" si="117"/>
        <v>1.4096419509444602E-3</v>
      </c>
      <c r="DU254" s="55">
        <f t="shared" si="118"/>
        <v>1.0062034739454093</v>
      </c>
      <c r="DV254" s="56">
        <f t="shared" si="119"/>
        <v>6.2410841654778884E-3</v>
      </c>
      <c r="DW254" s="55">
        <f t="shared" si="124"/>
        <v>2.5815237121020219E-3</v>
      </c>
      <c r="DX254" s="55">
        <f t="shared" si="125"/>
        <v>0</v>
      </c>
      <c r="DY254" s="55">
        <f t="shared" si="126"/>
        <v>0</v>
      </c>
      <c r="DZ254" s="58">
        <f t="shared" si="139"/>
        <v>3.7703072700495384E-3</v>
      </c>
      <c r="EA254" s="56">
        <f t="shared" si="140"/>
        <v>5.3925205605631953E-3</v>
      </c>
      <c r="EB254" s="56">
        <f t="shared" si="120"/>
        <v>0.75432427199300023</v>
      </c>
      <c r="EC254" s="59" t="e">
        <f t="shared" si="121"/>
        <v>#VALUE!</v>
      </c>
      <c r="ED254" s="59">
        <f t="shared" si="122"/>
        <v>5.5188662879410383E-4</v>
      </c>
      <c r="EE254" s="60" t="e">
        <f t="shared" si="123"/>
        <v>#VALUE!</v>
      </c>
      <c r="EF254" s="60">
        <f t="shared" si="127"/>
        <v>0.57089751620665585</v>
      </c>
    </row>
    <row r="255" spans="1:136" ht="14" customHeight="1" x14ac:dyDescent="0.2">
      <c r="A255" s="156" t="s">
        <v>451</v>
      </c>
      <c r="B255" s="42" t="s">
        <v>397</v>
      </c>
      <c r="C255" s="43"/>
      <c r="D255" s="43"/>
      <c r="E255" s="43"/>
      <c r="F255" s="43"/>
      <c r="G255" s="43"/>
      <c r="H255" s="43"/>
      <c r="I255" s="43"/>
      <c r="J255" s="78" t="s">
        <v>452</v>
      </c>
      <c r="K255" s="43"/>
      <c r="L255" s="117"/>
      <c r="M255" s="42" t="s">
        <v>453</v>
      </c>
      <c r="N255" s="42" t="s">
        <v>400</v>
      </c>
      <c r="O255" s="43"/>
      <c r="P255" s="42" t="s">
        <v>454</v>
      </c>
      <c r="Q255" s="105">
        <v>41.28</v>
      </c>
      <c r="R255" s="53"/>
      <c r="S255" s="105">
        <v>0.78</v>
      </c>
      <c r="T255" s="105">
        <v>3.62</v>
      </c>
      <c r="U255" s="105">
        <v>3.01</v>
      </c>
      <c r="V255" s="44">
        <f t="shared" ref="V255:V272" si="141">U255+1/0.8998*T255</f>
        <v>7.0331162480551237</v>
      </c>
      <c r="W255" s="44">
        <f t="shared" si="138"/>
        <v>6.3283980000000009</v>
      </c>
      <c r="X255" s="53"/>
      <c r="Y255" s="105">
        <v>36.979999999999997</v>
      </c>
      <c r="Z255" s="105">
        <v>0.02</v>
      </c>
      <c r="AA255" s="105">
        <v>0.1</v>
      </c>
      <c r="AB255" s="105">
        <v>0.06</v>
      </c>
      <c r="AC255" s="53"/>
      <c r="AD255" s="46">
        <f t="shared" si="128"/>
        <v>0</v>
      </c>
      <c r="AE255" s="46">
        <f t="shared" si="129"/>
        <v>0</v>
      </c>
      <c r="AF255" s="105">
        <v>11.7</v>
      </c>
      <c r="AG255" s="53"/>
      <c r="AH255" s="109"/>
      <c r="AI255" s="48">
        <f t="shared" si="109"/>
        <v>0.89583333333333326</v>
      </c>
      <c r="AJ255" s="52"/>
      <c r="AK255" s="53"/>
      <c r="AL255" s="53"/>
      <c r="AM255" s="53"/>
      <c r="AN255" s="53"/>
      <c r="AO255" s="53"/>
      <c r="AP255" s="53"/>
      <c r="AQ255" s="53"/>
      <c r="AR255" s="53"/>
      <c r="AS255" s="53"/>
      <c r="AT255" s="53"/>
      <c r="AU255" s="53"/>
      <c r="AV255" s="53"/>
      <c r="AW255" s="53"/>
      <c r="AX255" s="53"/>
      <c r="AY255" s="53"/>
      <c r="AZ255" s="53"/>
      <c r="BA255" s="53"/>
      <c r="BB255" s="53"/>
      <c r="BC255" s="53"/>
      <c r="BD255" s="53"/>
      <c r="BE255" s="53"/>
      <c r="BF255" s="109"/>
      <c r="BG255" s="26"/>
      <c r="BH255" s="26"/>
      <c r="BI255" s="26"/>
      <c r="BJ255" s="26"/>
      <c r="BK255" s="26"/>
      <c r="BL255" s="26"/>
      <c r="BM255" s="26"/>
      <c r="BN255" s="26"/>
      <c r="BO255" s="26"/>
      <c r="BP255" s="26"/>
      <c r="BQ255" s="27"/>
      <c r="BR255" s="27"/>
      <c r="BS255" s="27"/>
      <c r="BT255" s="26"/>
      <c r="BU255" s="26"/>
      <c r="BV255" s="26"/>
      <c r="BW255" s="26"/>
      <c r="BX255" s="26"/>
      <c r="BY255" s="26"/>
      <c r="BZ255" s="26"/>
      <c r="CA255" s="26"/>
      <c r="CB255" s="26"/>
      <c r="CC255" s="26"/>
      <c r="CD255" s="26"/>
      <c r="CE255" s="26"/>
      <c r="CF255" s="26"/>
      <c r="CG255" s="26"/>
      <c r="CH255" s="26"/>
      <c r="CI255" s="26"/>
      <c r="CJ255" s="26"/>
      <c r="CK255" s="26"/>
      <c r="CL255" s="26"/>
      <c r="CM255" s="26"/>
      <c r="CN255" s="26"/>
      <c r="CO255" s="26"/>
      <c r="CP255" s="26"/>
      <c r="CQ255" s="26"/>
      <c r="CR255" s="26"/>
      <c r="CS255" s="28"/>
      <c r="CT255" s="29"/>
      <c r="CU255" s="30"/>
      <c r="CV255" s="52"/>
      <c r="CW255" s="53"/>
      <c r="CX255" s="53"/>
      <c r="CY255" s="53"/>
      <c r="CZ255" s="53"/>
      <c r="DA255" s="53"/>
      <c r="DB255" s="53"/>
      <c r="DC255" s="53"/>
      <c r="DD255" s="105">
        <v>800</v>
      </c>
      <c r="DE255" s="53"/>
      <c r="DF255" s="53"/>
      <c r="DG255" s="53"/>
      <c r="DH255" s="53"/>
      <c r="DI255" s="105">
        <v>6290</v>
      </c>
      <c r="DJ255" s="53"/>
      <c r="DK255" s="53"/>
      <c r="DL255" s="123"/>
      <c r="DM255" s="54"/>
      <c r="DN255" s="55">
        <f t="shared" si="112"/>
        <v>0.68708388814913457</v>
      </c>
      <c r="DO255" s="55">
        <f t="shared" si="132"/>
        <v>0</v>
      </c>
      <c r="DP255" s="55">
        <f t="shared" si="113"/>
        <v>1.5300117693213025E-2</v>
      </c>
      <c r="DQ255" s="55">
        <f t="shared" si="114"/>
        <v>5.0382741823242871E-2</v>
      </c>
      <c r="DR255" s="55">
        <f t="shared" si="115"/>
        <v>3.7698039952407787E-2</v>
      </c>
      <c r="DS255" s="55">
        <f t="shared" si="116"/>
        <v>8.8077912317327783E-2</v>
      </c>
      <c r="DT255" s="55">
        <f t="shared" si="117"/>
        <v>0</v>
      </c>
      <c r="DU255" s="55">
        <f t="shared" si="118"/>
        <v>0.91761786600496276</v>
      </c>
      <c r="DV255" s="56">
        <f t="shared" si="119"/>
        <v>3.566333808844508E-4</v>
      </c>
      <c r="DW255" s="55">
        <f t="shared" si="124"/>
        <v>3.2269046401275274E-3</v>
      </c>
      <c r="DX255" s="55">
        <f t="shared" si="125"/>
        <v>1.2738853503184713E-3</v>
      </c>
      <c r="DY255" s="55">
        <f t="shared" si="126"/>
        <v>0</v>
      </c>
      <c r="DZ255" s="58">
        <f t="shared" si="139"/>
        <v>0</v>
      </c>
      <c r="EA255" s="56">
        <f t="shared" si="140"/>
        <v>0</v>
      </c>
      <c r="EB255" s="56">
        <f t="shared" si="120"/>
        <v>0.64945878434637794</v>
      </c>
      <c r="EC255" s="59">
        <f t="shared" si="121"/>
        <v>6.6605611522770804E-3</v>
      </c>
      <c r="ED255" s="59">
        <f t="shared" si="122"/>
        <v>9.8097317529631939E-3</v>
      </c>
      <c r="EE255" s="60">
        <f t="shared" si="123"/>
        <v>1.5325913485603979</v>
      </c>
      <c r="EF255" s="60">
        <f t="shared" si="127"/>
        <v>0.42800787349033659</v>
      </c>
    </row>
    <row r="256" spans="1:136" ht="14" customHeight="1" x14ac:dyDescent="0.2">
      <c r="A256" s="156" t="s">
        <v>455</v>
      </c>
      <c r="B256" s="42" t="s">
        <v>397</v>
      </c>
      <c r="C256" s="43"/>
      <c r="D256" s="43"/>
      <c r="E256" s="43"/>
      <c r="F256" s="43"/>
      <c r="G256" s="43"/>
      <c r="H256" s="43"/>
      <c r="I256" s="43"/>
      <c r="J256" s="78" t="s">
        <v>452</v>
      </c>
      <c r="K256" s="43"/>
      <c r="L256" s="117"/>
      <c r="M256" s="42" t="s">
        <v>453</v>
      </c>
      <c r="N256" s="42" t="s">
        <v>400</v>
      </c>
      <c r="O256" s="43"/>
      <c r="P256" s="42" t="s">
        <v>454</v>
      </c>
      <c r="Q256" s="105">
        <v>40.67</v>
      </c>
      <c r="R256" s="53"/>
      <c r="S256" s="105">
        <v>0.75</v>
      </c>
      <c r="T256" s="105">
        <v>3.65</v>
      </c>
      <c r="U256" s="105">
        <v>2.8</v>
      </c>
      <c r="V256" s="44">
        <f t="shared" si="141"/>
        <v>6.8564569904423207</v>
      </c>
      <c r="W256" s="44">
        <f t="shared" si="138"/>
        <v>6.1694400000000007</v>
      </c>
      <c r="X256" s="53"/>
      <c r="Y256" s="105">
        <v>37.46</v>
      </c>
      <c r="Z256" s="105">
        <v>0.02</v>
      </c>
      <c r="AA256" s="105">
        <v>0.1</v>
      </c>
      <c r="AB256" s="105">
        <v>0.02</v>
      </c>
      <c r="AC256" s="53"/>
      <c r="AD256" s="46">
        <f t="shared" si="128"/>
        <v>0</v>
      </c>
      <c r="AE256" s="46">
        <f t="shared" si="129"/>
        <v>0</v>
      </c>
      <c r="AF256" s="105">
        <v>11.95</v>
      </c>
      <c r="AG256" s="53"/>
      <c r="AH256" s="109"/>
      <c r="AI256" s="48">
        <f t="shared" si="109"/>
        <v>0.92107204327514136</v>
      </c>
      <c r="AJ256" s="52"/>
      <c r="AK256" s="53"/>
      <c r="AL256" s="53"/>
      <c r="AM256" s="53"/>
      <c r="AN256" s="53"/>
      <c r="AO256" s="53"/>
      <c r="AP256" s="53"/>
      <c r="AQ256" s="53"/>
      <c r="AR256" s="53"/>
      <c r="AS256" s="53"/>
      <c r="AT256" s="53"/>
      <c r="AU256" s="53"/>
      <c r="AV256" s="53"/>
      <c r="AW256" s="53"/>
      <c r="AX256" s="53"/>
      <c r="AY256" s="53"/>
      <c r="AZ256" s="53"/>
      <c r="BA256" s="53"/>
      <c r="BB256" s="53"/>
      <c r="BC256" s="53"/>
      <c r="BD256" s="53"/>
      <c r="BE256" s="53"/>
      <c r="BF256" s="109"/>
      <c r="BG256" s="26"/>
      <c r="BH256" s="26"/>
      <c r="BI256" s="26"/>
      <c r="BJ256" s="26"/>
      <c r="BK256" s="26"/>
      <c r="BL256" s="26"/>
      <c r="BM256" s="26"/>
      <c r="BN256" s="26"/>
      <c r="BO256" s="26"/>
      <c r="BP256" s="26"/>
      <c r="BQ256" s="27"/>
      <c r="BR256" s="27"/>
      <c r="BS256" s="27"/>
      <c r="BT256" s="26"/>
      <c r="BU256" s="26"/>
      <c r="BV256" s="26"/>
      <c r="BW256" s="26"/>
      <c r="BX256" s="26"/>
      <c r="BY256" s="26"/>
      <c r="BZ256" s="26"/>
      <c r="CA256" s="26"/>
      <c r="CB256" s="26"/>
      <c r="CC256" s="26"/>
      <c r="CD256" s="26"/>
      <c r="CE256" s="26"/>
      <c r="CF256" s="26"/>
      <c r="CG256" s="26"/>
      <c r="CH256" s="26"/>
      <c r="CI256" s="26"/>
      <c r="CJ256" s="26"/>
      <c r="CK256" s="26"/>
      <c r="CL256" s="26"/>
      <c r="CM256" s="26"/>
      <c r="CN256" s="26"/>
      <c r="CO256" s="26"/>
      <c r="CP256" s="26"/>
      <c r="CQ256" s="26"/>
      <c r="CR256" s="26"/>
      <c r="CS256" s="28"/>
      <c r="CT256" s="29"/>
      <c r="CU256" s="30"/>
      <c r="CV256" s="52"/>
      <c r="CW256" s="53"/>
      <c r="CX256" s="53"/>
      <c r="CY256" s="53"/>
      <c r="CZ256" s="53"/>
      <c r="DA256" s="53"/>
      <c r="DB256" s="53"/>
      <c r="DC256" s="53"/>
      <c r="DD256" s="105">
        <v>1300</v>
      </c>
      <c r="DE256" s="53"/>
      <c r="DF256" s="53"/>
      <c r="DG256" s="53"/>
      <c r="DH256" s="53"/>
      <c r="DI256" s="105">
        <v>7490</v>
      </c>
      <c r="DJ256" s="53"/>
      <c r="DK256" s="53"/>
      <c r="DL256" s="123"/>
      <c r="DM256" s="54"/>
      <c r="DN256" s="55">
        <f t="shared" si="112"/>
        <v>0.67693075898801602</v>
      </c>
      <c r="DO256" s="55">
        <f t="shared" si="132"/>
        <v>0</v>
      </c>
      <c r="DP256" s="55">
        <f t="shared" si="113"/>
        <v>1.4711651628089448E-2</v>
      </c>
      <c r="DQ256" s="55">
        <f t="shared" si="114"/>
        <v>5.0800278357689632E-2</v>
      </c>
      <c r="DR256" s="55">
        <f t="shared" si="115"/>
        <v>3.5067944141774686E-2</v>
      </c>
      <c r="DS256" s="55">
        <f t="shared" si="116"/>
        <v>8.5865553235908165E-2</v>
      </c>
      <c r="DT256" s="55">
        <f t="shared" si="117"/>
        <v>0</v>
      </c>
      <c r="DU256" s="55">
        <f t="shared" si="118"/>
        <v>0.92952853598014895</v>
      </c>
      <c r="DV256" s="56">
        <f t="shared" si="119"/>
        <v>3.566333808844508E-4</v>
      </c>
      <c r="DW256" s="55">
        <f t="shared" si="124"/>
        <v>3.2269046401275274E-3</v>
      </c>
      <c r="DX256" s="55">
        <f t="shared" si="125"/>
        <v>4.2462845010615713E-4</v>
      </c>
      <c r="DY256" s="55">
        <f t="shared" si="126"/>
        <v>0</v>
      </c>
      <c r="DZ256" s="58">
        <f t="shared" si="139"/>
        <v>0</v>
      </c>
      <c r="EA256" s="56">
        <f t="shared" si="140"/>
        <v>0</v>
      </c>
      <c r="EB256" s="56">
        <f t="shared" si="120"/>
        <v>0.66333610879822369</v>
      </c>
      <c r="EC256" s="59">
        <f t="shared" si="121"/>
        <v>1.0823411872450256E-2</v>
      </c>
      <c r="ED256" s="59">
        <f t="shared" si="122"/>
        <v>1.168122270742358E-2</v>
      </c>
      <c r="EE256" s="60">
        <f t="shared" si="123"/>
        <v>1.5354184232389139</v>
      </c>
      <c r="EF256" s="60">
        <f t="shared" si="127"/>
        <v>0.40840526637531294</v>
      </c>
    </row>
    <row r="257" spans="1:136" ht="14" customHeight="1" x14ac:dyDescent="0.2">
      <c r="A257" s="156" t="s">
        <v>456</v>
      </c>
      <c r="B257" s="42" t="s">
        <v>397</v>
      </c>
      <c r="C257" s="43"/>
      <c r="D257" s="43"/>
      <c r="E257" s="43"/>
      <c r="F257" s="43"/>
      <c r="G257" s="43"/>
      <c r="H257" s="43"/>
      <c r="I257" s="43"/>
      <c r="J257" s="78" t="s">
        <v>452</v>
      </c>
      <c r="K257" s="43"/>
      <c r="L257" s="117"/>
      <c r="M257" s="42" t="s">
        <v>453</v>
      </c>
      <c r="N257" s="42" t="s">
        <v>400</v>
      </c>
      <c r="O257" s="43"/>
      <c r="P257" s="42" t="s">
        <v>454</v>
      </c>
      <c r="Q257" s="105">
        <v>45.56</v>
      </c>
      <c r="R257" s="53"/>
      <c r="S257" s="105">
        <v>0.97</v>
      </c>
      <c r="T257" s="105">
        <v>2.73</v>
      </c>
      <c r="U257" s="105">
        <v>3.27</v>
      </c>
      <c r="V257" s="44">
        <f t="shared" si="141"/>
        <v>6.3040075572349412</v>
      </c>
      <c r="W257" s="44">
        <f t="shared" si="138"/>
        <v>5.6723460000000001</v>
      </c>
      <c r="X257" s="53"/>
      <c r="Y257" s="105">
        <v>34.700000000000003</v>
      </c>
      <c r="Z257" s="105">
        <v>0.24</v>
      </c>
      <c r="AA257" s="105">
        <v>0.14000000000000001</v>
      </c>
      <c r="AB257" s="105">
        <v>0.01</v>
      </c>
      <c r="AC257" s="53"/>
      <c r="AD257" s="46">
        <f t="shared" si="128"/>
        <v>0</v>
      </c>
      <c r="AE257" s="46">
        <f t="shared" si="129"/>
        <v>0</v>
      </c>
      <c r="AF257" s="105">
        <v>10.18</v>
      </c>
      <c r="AG257" s="53"/>
      <c r="AH257" s="109"/>
      <c r="AI257" s="48">
        <f t="shared" si="109"/>
        <v>0.76163301141352069</v>
      </c>
      <c r="AJ257" s="52"/>
      <c r="AK257" s="53"/>
      <c r="AL257" s="53"/>
      <c r="AM257" s="53"/>
      <c r="AN257" s="53"/>
      <c r="AO257" s="53"/>
      <c r="AP257" s="53"/>
      <c r="AQ257" s="53"/>
      <c r="AR257" s="53"/>
      <c r="AS257" s="53"/>
      <c r="AT257" s="162"/>
      <c r="AU257" s="162"/>
      <c r="AV257" s="162"/>
      <c r="AW257" s="162"/>
      <c r="AX257" s="162"/>
      <c r="AY257" s="162"/>
      <c r="AZ257" s="162"/>
      <c r="BA257" s="162"/>
      <c r="BB257" s="162"/>
      <c r="BC257" s="162"/>
      <c r="BD257" s="162"/>
      <c r="BE257" s="162"/>
      <c r="BF257" s="163"/>
      <c r="BG257" s="26"/>
      <c r="BH257" s="26"/>
      <c r="BI257" s="26"/>
      <c r="BJ257" s="26"/>
      <c r="BK257" s="26"/>
      <c r="BL257" s="26"/>
      <c r="BM257" s="26"/>
      <c r="BN257" s="26"/>
      <c r="BO257" s="26"/>
      <c r="BP257" s="26"/>
      <c r="BQ257" s="27"/>
      <c r="BR257" s="27"/>
      <c r="BS257" s="27"/>
      <c r="BT257" s="26"/>
      <c r="BU257" s="26"/>
      <c r="BV257" s="26"/>
      <c r="BW257" s="26"/>
      <c r="BX257" s="26"/>
      <c r="BY257" s="26"/>
      <c r="BZ257" s="26"/>
      <c r="CA257" s="26"/>
      <c r="CB257" s="26"/>
      <c r="CC257" s="26"/>
      <c r="CD257" s="26"/>
      <c r="CE257" s="26"/>
      <c r="CF257" s="26"/>
      <c r="CG257" s="26"/>
      <c r="CH257" s="26"/>
      <c r="CI257" s="26"/>
      <c r="CJ257" s="26"/>
      <c r="CK257" s="26"/>
      <c r="CL257" s="26"/>
      <c r="CM257" s="26"/>
      <c r="CN257" s="26"/>
      <c r="CO257" s="26"/>
      <c r="CP257" s="26"/>
      <c r="CQ257" s="26"/>
      <c r="CR257" s="26"/>
      <c r="CS257" s="28"/>
      <c r="CT257" s="29"/>
      <c r="CU257" s="30"/>
      <c r="CV257" s="52"/>
      <c r="CW257" s="53"/>
      <c r="CX257" s="53"/>
      <c r="CY257" s="53"/>
      <c r="CZ257" s="53"/>
      <c r="DA257" s="53"/>
      <c r="DB257" s="53"/>
      <c r="DC257" s="53"/>
      <c r="DD257" s="105">
        <v>2100</v>
      </c>
      <c r="DE257" s="53"/>
      <c r="DF257" s="53"/>
      <c r="DG257" s="53"/>
      <c r="DH257" s="53"/>
      <c r="DI257" s="105">
        <v>3260</v>
      </c>
      <c r="DJ257" s="53"/>
      <c r="DK257" s="53"/>
      <c r="DL257" s="123"/>
      <c r="DM257" s="54"/>
      <c r="DN257" s="55">
        <f t="shared" si="112"/>
        <v>0.75832223701731027</v>
      </c>
      <c r="DO257" s="55">
        <f t="shared" si="132"/>
        <v>0</v>
      </c>
      <c r="DP257" s="55">
        <f t="shared" si="113"/>
        <v>1.9027069438995684E-2</v>
      </c>
      <c r="DQ257" s="55">
        <f t="shared" si="114"/>
        <v>3.7995824634655534E-2</v>
      </c>
      <c r="DR257" s="55">
        <f t="shared" si="115"/>
        <v>4.0954349051286872E-2</v>
      </c>
      <c r="DS257" s="55">
        <f t="shared" si="116"/>
        <v>7.8947056367432156E-2</v>
      </c>
      <c r="DT257" s="55">
        <f t="shared" si="117"/>
        <v>0</v>
      </c>
      <c r="DU257" s="55">
        <f t="shared" si="118"/>
        <v>0.86104218362282892</v>
      </c>
      <c r="DV257" s="56">
        <f t="shared" si="119"/>
        <v>4.2796005706134095E-3</v>
      </c>
      <c r="DW257" s="55">
        <f t="shared" si="124"/>
        <v>4.5176664961785384E-3</v>
      </c>
      <c r="DX257" s="55">
        <f t="shared" si="125"/>
        <v>2.1231422505307856E-4</v>
      </c>
      <c r="DY257" s="55">
        <f t="shared" si="126"/>
        <v>0</v>
      </c>
      <c r="DZ257" s="58">
        <f t="shared" si="139"/>
        <v>0</v>
      </c>
      <c r="EA257" s="56">
        <f t="shared" si="140"/>
        <v>0</v>
      </c>
      <c r="EB257" s="56">
        <f t="shared" si="120"/>
        <v>0.56508465167915622</v>
      </c>
      <c r="EC257" s="59">
        <f t="shared" si="121"/>
        <v>1.7483973024727335E-2</v>
      </c>
      <c r="ED257" s="59">
        <f t="shared" si="122"/>
        <v>5.0842170929507168E-3</v>
      </c>
      <c r="EE257" s="60">
        <f t="shared" si="123"/>
        <v>1.5499091870704258</v>
      </c>
      <c r="EF257" s="60">
        <f t="shared" si="127"/>
        <v>0.51875713846351434</v>
      </c>
    </row>
    <row r="258" spans="1:136" ht="14" customHeight="1" x14ac:dyDescent="0.2">
      <c r="A258" s="156" t="s">
        <v>457</v>
      </c>
      <c r="B258" s="42" t="s">
        <v>397</v>
      </c>
      <c r="C258" s="43"/>
      <c r="D258" s="43"/>
      <c r="E258" s="43"/>
      <c r="F258" s="43"/>
      <c r="G258" s="43"/>
      <c r="H258" s="43"/>
      <c r="I258" s="43"/>
      <c r="J258" s="78" t="s">
        <v>452</v>
      </c>
      <c r="K258" s="43"/>
      <c r="L258" s="117"/>
      <c r="M258" s="42" t="s">
        <v>453</v>
      </c>
      <c r="N258" s="42" t="s">
        <v>400</v>
      </c>
      <c r="O258" s="43"/>
      <c r="P258" s="42" t="s">
        <v>454</v>
      </c>
      <c r="Q258" s="105">
        <v>40.78</v>
      </c>
      <c r="R258" s="53"/>
      <c r="S258" s="105">
        <v>0.76</v>
      </c>
      <c r="T258" s="105">
        <v>2.76</v>
      </c>
      <c r="U258" s="105">
        <v>3.87</v>
      </c>
      <c r="V258" s="44">
        <f t="shared" si="141"/>
        <v>6.9373482996221387</v>
      </c>
      <c r="W258" s="44">
        <f t="shared" si="138"/>
        <v>6.2422260000000005</v>
      </c>
      <c r="X258" s="53"/>
      <c r="Y258" s="105">
        <v>38.700000000000003</v>
      </c>
      <c r="Z258" s="105">
        <v>0.01</v>
      </c>
      <c r="AA258" s="105">
        <v>0.14000000000000001</v>
      </c>
      <c r="AB258" s="45" t="s">
        <v>227</v>
      </c>
      <c r="AC258" s="53"/>
      <c r="AD258" s="46">
        <f t="shared" si="128"/>
        <v>0</v>
      </c>
      <c r="AE258" s="46">
        <f t="shared" si="129"/>
        <v>0</v>
      </c>
      <c r="AF258" s="105">
        <v>12.21</v>
      </c>
      <c r="AG258" s="53"/>
      <c r="AH258" s="109"/>
      <c r="AI258" s="48">
        <f t="shared" ref="AI258:AI321" si="142">Y258/Q258</f>
        <v>0.94899460519862677</v>
      </c>
      <c r="AJ258" s="52"/>
      <c r="AK258" s="53"/>
      <c r="AL258" s="53"/>
      <c r="AM258" s="53"/>
      <c r="AN258" s="53"/>
      <c r="AO258" s="53"/>
      <c r="AP258" s="53"/>
      <c r="AQ258" s="53"/>
      <c r="AR258" s="53"/>
      <c r="AS258" s="53"/>
      <c r="AT258" s="53"/>
      <c r="AU258" s="53"/>
      <c r="AV258" s="53"/>
      <c r="AW258" s="53"/>
      <c r="AX258" s="53"/>
      <c r="AY258" s="53"/>
      <c r="AZ258" s="53"/>
      <c r="BA258" s="53"/>
      <c r="BB258" s="53"/>
      <c r="BC258" s="53"/>
      <c r="BD258" s="53"/>
      <c r="BE258" s="53"/>
      <c r="BF258" s="109"/>
      <c r="BG258" s="26"/>
      <c r="BH258" s="26"/>
      <c r="BI258" s="26"/>
      <c r="BJ258" s="26"/>
      <c r="BK258" s="26"/>
      <c r="BL258" s="26"/>
      <c r="BM258" s="26"/>
      <c r="BN258" s="26"/>
      <c r="BO258" s="26"/>
      <c r="BP258" s="26"/>
      <c r="BQ258" s="27"/>
      <c r="BR258" s="27"/>
      <c r="BS258" s="27"/>
      <c r="BT258" s="26"/>
      <c r="BU258" s="26"/>
      <c r="BV258" s="26"/>
      <c r="BW258" s="26"/>
      <c r="BX258" s="26"/>
      <c r="BY258" s="26"/>
      <c r="BZ258" s="26"/>
      <c r="CA258" s="26"/>
      <c r="CB258" s="26"/>
      <c r="CC258" s="26"/>
      <c r="CD258" s="26"/>
      <c r="CE258" s="26"/>
      <c r="CF258" s="26"/>
      <c r="CG258" s="26"/>
      <c r="CH258" s="26"/>
      <c r="CI258" s="26"/>
      <c r="CJ258" s="26"/>
      <c r="CK258" s="26"/>
      <c r="CL258" s="26"/>
      <c r="CM258" s="26"/>
      <c r="CN258" s="26"/>
      <c r="CO258" s="26"/>
      <c r="CP258" s="26"/>
      <c r="CQ258" s="26"/>
      <c r="CR258" s="26"/>
      <c r="CS258" s="28"/>
      <c r="CT258" s="29"/>
      <c r="CU258" s="30"/>
      <c r="CV258" s="52"/>
      <c r="CW258" s="53"/>
      <c r="CX258" s="53"/>
      <c r="CY258" s="53"/>
      <c r="CZ258" s="53"/>
      <c r="DA258" s="53"/>
      <c r="DB258" s="53"/>
      <c r="DC258" s="53"/>
      <c r="DD258" s="105">
        <v>1400</v>
      </c>
      <c r="DE258" s="53"/>
      <c r="DF258" s="53"/>
      <c r="DG258" s="53"/>
      <c r="DH258" s="53"/>
      <c r="DI258" s="105">
        <v>1550</v>
      </c>
      <c r="DJ258" s="53"/>
      <c r="DK258" s="53"/>
      <c r="DL258" s="123"/>
      <c r="DM258" s="54"/>
      <c r="DN258" s="55">
        <f t="shared" ref="DN258:DN321" si="143">Q258/60.08</f>
        <v>0.6787616511318243</v>
      </c>
      <c r="DO258" s="55">
        <f t="shared" si="132"/>
        <v>0</v>
      </c>
      <c r="DP258" s="55">
        <f t="shared" ref="DP258:DP321" si="144">2*S258/101.96</f>
        <v>1.490780698313064E-2</v>
      </c>
      <c r="DQ258" s="55">
        <f t="shared" ref="DQ258:DQ321" si="145">T258/71.85</f>
        <v>3.8413361169102295E-2</v>
      </c>
      <c r="DR258" s="55">
        <f t="shared" ref="DR258:DR321" si="146">2*U258/159.69</f>
        <v>4.8468908510238592E-2</v>
      </c>
      <c r="DS258" s="55">
        <f t="shared" ref="DS258:DS321" si="147">W258/71.85</f>
        <v>8.6878580375782902E-2</v>
      </c>
      <c r="DT258" s="55">
        <f t="shared" ref="DT258:DT321" si="148">X258/70.94</f>
        <v>0</v>
      </c>
      <c r="DU258" s="55">
        <f t="shared" ref="DU258:DU321" si="149">Y258/40.3</f>
        <v>0.96029776674937983</v>
      </c>
      <c r="DV258" s="56">
        <f t="shared" ref="DV258:DV321" si="150">Z258/56.08</f>
        <v>1.783166904422254E-4</v>
      </c>
      <c r="DW258" s="55">
        <f t="shared" si="124"/>
        <v>4.5176664961785384E-3</v>
      </c>
      <c r="DX258" s="55">
        <f t="shared" si="125"/>
        <v>0</v>
      </c>
      <c r="DY258" s="55">
        <f t="shared" si="126"/>
        <v>0</v>
      </c>
      <c r="DZ258" s="58">
        <f t="shared" si="139"/>
        <v>0</v>
      </c>
      <c r="EA258" s="56">
        <f t="shared" si="140"/>
        <v>0</v>
      </c>
      <c r="EB258" s="56">
        <f t="shared" ref="EB258:EB321" si="151">AF258/18.015</f>
        <v>0.67776852622814321</v>
      </c>
      <c r="EC258" s="59">
        <f t="shared" ref="EC258:EC321" si="152">DD258/12.011/10000</f>
        <v>1.165598201648489E-2</v>
      </c>
      <c r="ED258" s="59">
        <f t="shared" ref="ED258:ED321" si="153">DI258/32.06/2/10000</f>
        <v>2.417342482844666E-3</v>
      </c>
      <c r="EE258" s="60">
        <f t="shared" ref="EE258:EE321" si="154">DN258+DP258*3/4+DQ258/2+DR258*3/4+DU258/2+DV258/2+EC258+EB258/2-ED258</f>
        <v>1.5738618127040254</v>
      </c>
      <c r="EF258" s="60">
        <f t="shared" si="127"/>
        <v>0.55789250124244816</v>
      </c>
    </row>
    <row r="259" spans="1:136" ht="14" customHeight="1" x14ac:dyDescent="0.2">
      <c r="A259" s="156" t="s">
        <v>458</v>
      </c>
      <c r="B259" s="42" t="s">
        <v>397</v>
      </c>
      <c r="C259" s="43"/>
      <c r="D259" s="43"/>
      <c r="E259" s="43"/>
      <c r="F259" s="43"/>
      <c r="G259" s="43"/>
      <c r="H259" s="43"/>
      <c r="I259" s="43"/>
      <c r="J259" s="78" t="s">
        <v>452</v>
      </c>
      <c r="K259" s="43"/>
      <c r="L259" s="117"/>
      <c r="M259" s="42" t="s">
        <v>453</v>
      </c>
      <c r="N259" s="42" t="s">
        <v>400</v>
      </c>
      <c r="O259" s="43"/>
      <c r="P259" s="42" t="s">
        <v>454</v>
      </c>
      <c r="Q259" s="105">
        <v>40.880000000000003</v>
      </c>
      <c r="R259" s="53"/>
      <c r="S259" s="105">
        <v>0.65</v>
      </c>
      <c r="T259" s="105">
        <v>3.88</v>
      </c>
      <c r="U259" s="105">
        <v>2.2599999999999998</v>
      </c>
      <c r="V259" s="44">
        <f t="shared" si="141"/>
        <v>6.572069348744165</v>
      </c>
      <c r="W259" s="44">
        <f t="shared" si="138"/>
        <v>5.9135479999999996</v>
      </c>
      <c r="X259" s="53"/>
      <c r="Y259" s="105">
        <v>37.89</v>
      </c>
      <c r="Z259" s="105">
        <v>0.05</v>
      </c>
      <c r="AA259" s="105">
        <v>0.08</v>
      </c>
      <c r="AB259" s="105">
        <v>0.01</v>
      </c>
      <c r="AC259" s="53"/>
      <c r="AD259" s="46">
        <f t="shared" si="128"/>
        <v>0</v>
      </c>
      <c r="AE259" s="46">
        <f t="shared" si="129"/>
        <v>0</v>
      </c>
      <c r="AF259" s="105">
        <v>12.11</v>
      </c>
      <c r="AG259" s="53"/>
      <c r="AH259" s="109"/>
      <c r="AI259" s="48">
        <f t="shared" si="142"/>
        <v>0.92685909980430525</v>
      </c>
      <c r="AJ259" s="52"/>
      <c r="AK259" s="53"/>
      <c r="AL259" s="53"/>
      <c r="AM259" s="53"/>
      <c r="AN259" s="53"/>
      <c r="AO259" s="53"/>
      <c r="AP259" s="53"/>
      <c r="AQ259" s="53"/>
      <c r="AR259" s="53"/>
      <c r="AS259" s="53"/>
      <c r="AT259" s="53"/>
      <c r="AU259" s="53"/>
      <c r="AV259" s="53"/>
      <c r="AW259" s="53"/>
      <c r="AX259" s="53"/>
      <c r="AY259" s="53"/>
      <c r="AZ259" s="53"/>
      <c r="BA259" s="53"/>
      <c r="BB259" s="53"/>
      <c r="BC259" s="53"/>
      <c r="BD259" s="53"/>
      <c r="BE259" s="53"/>
      <c r="BF259" s="109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7"/>
      <c r="BR259" s="27"/>
      <c r="BS259" s="27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  <c r="CQ259" s="26"/>
      <c r="CR259" s="26"/>
      <c r="CS259" s="28"/>
      <c r="CT259" s="29"/>
      <c r="CU259" s="30"/>
      <c r="CV259" s="52"/>
      <c r="CW259" s="53"/>
      <c r="CX259" s="53"/>
      <c r="CY259" s="53"/>
      <c r="CZ259" s="53"/>
      <c r="DA259" s="53"/>
      <c r="DB259" s="53"/>
      <c r="DC259" s="53"/>
      <c r="DD259" s="105">
        <v>800</v>
      </c>
      <c r="DE259" s="53"/>
      <c r="DF259" s="53"/>
      <c r="DG259" s="53"/>
      <c r="DH259" s="53"/>
      <c r="DI259" s="105">
        <v>2640</v>
      </c>
      <c r="DJ259" s="53"/>
      <c r="DK259" s="53"/>
      <c r="DL259" s="123"/>
      <c r="DM259" s="54"/>
      <c r="DN259" s="55">
        <f t="shared" si="143"/>
        <v>0.68042609853528635</v>
      </c>
      <c r="DO259" s="55">
        <f t="shared" si="132"/>
        <v>0</v>
      </c>
      <c r="DP259" s="55">
        <f t="shared" si="144"/>
        <v>1.2750098077677522E-2</v>
      </c>
      <c r="DQ259" s="55">
        <f t="shared" si="145"/>
        <v>5.4001391788448157E-2</v>
      </c>
      <c r="DR259" s="55">
        <f t="shared" si="146"/>
        <v>2.8304840628718138E-2</v>
      </c>
      <c r="DS259" s="55">
        <f t="shared" si="147"/>
        <v>8.2304077940153098E-2</v>
      </c>
      <c r="DT259" s="55">
        <f t="shared" si="148"/>
        <v>0</v>
      </c>
      <c r="DU259" s="55">
        <f t="shared" si="149"/>
        <v>0.94019851116625319</v>
      </c>
      <c r="DV259" s="56">
        <f t="shared" si="150"/>
        <v>8.9158345221112699E-4</v>
      </c>
      <c r="DW259" s="55">
        <f t="shared" ref="DW259:DW322" si="155">IF(ISNUMBER(AA259)=FALSE,0,AA259/61.9789*2)</f>
        <v>2.5815237121020219E-3</v>
      </c>
      <c r="DX259" s="55">
        <f t="shared" ref="DX259:DX322" si="156">IF(ISNUMBER(AB259)=FALSE,0,AB259/94.2*2)</f>
        <v>2.1231422505307856E-4</v>
      </c>
      <c r="DY259" s="55">
        <f t="shared" ref="DY259:DY322" si="157">IF(ISNUMBER(AC259)=FALSE,0,AC259/141.9445*2)</f>
        <v>0</v>
      </c>
      <c r="DZ259" s="58">
        <f t="shared" si="139"/>
        <v>0</v>
      </c>
      <c r="EA259" s="56">
        <f t="shared" si="140"/>
        <v>0</v>
      </c>
      <c r="EB259" s="56">
        <f t="shared" si="151"/>
        <v>0.67221759644740486</v>
      </c>
      <c r="EC259" s="59">
        <f t="shared" si="152"/>
        <v>6.6605611522770804E-3</v>
      </c>
      <c r="ED259" s="59">
        <f t="shared" si="153"/>
        <v>4.1172800998128508E-3</v>
      </c>
      <c r="EE259" s="60">
        <f t="shared" si="154"/>
        <v>1.5474151250447059</v>
      </c>
      <c r="EF259" s="60">
        <f t="shared" ref="EF259:EF322" si="158">IF(DR259=0,"",DR259/DS259)</f>
        <v>0.34390568896598084</v>
      </c>
    </row>
    <row r="260" spans="1:136" ht="14" customHeight="1" x14ac:dyDescent="0.2">
      <c r="A260" s="156" t="s">
        <v>459</v>
      </c>
      <c r="B260" s="42" t="s">
        <v>397</v>
      </c>
      <c r="C260" s="43"/>
      <c r="D260" s="43"/>
      <c r="E260" s="43"/>
      <c r="F260" s="43"/>
      <c r="G260" s="43"/>
      <c r="H260" s="43"/>
      <c r="I260" s="43"/>
      <c r="J260" s="78" t="s">
        <v>452</v>
      </c>
      <c r="K260" s="43"/>
      <c r="L260" s="117"/>
      <c r="M260" s="42" t="s">
        <v>453</v>
      </c>
      <c r="N260" s="42" t="s">
        <v>400</v>
      </c>
      <c r="O260" s="43"/>
      <c r="P260" s="42" t="s">
        <v>454</v>
      </c>
      <c r="Q260" s="105">
        <v>41.18</v>
      </c>
      <c r="R260" s="53"/>
      <c r="S260" s="105">
        <v>0.57999999999999996</v>
      </c>
      <c r="T260" s="105">
        <v>2.76</v>
      </c>
      <c r="U260" s="105">
        <v>4.05</v>
      </c>
      <c r="V260" s="44">
        <f t="shared" si="141"/>
        <v>7.1173482996221384</v>
      </c>
      <c r="W260" s="44">
        <f t="shared" si="138"/>
        <v>6.4041900000000007</v>
      </c>
      <c r="X260" s="53"/>
      <c r="Y260" s="105">
        <v>36.049999999999997</v>
      </c>
      <c r="Z260" s="105">
        <v>0.01</v>
      </c>
      <c r="AA260" s="105">
        <v>0.14000000000000001</v>
      </c>
      <c r="AB260" s="105">
        <v>0.01</v>
      </c>
      <c r="AC260" s="53"/>
      <c r="AD260" s="46">
        <f t="shared" si="128"/>
        <v>0</v>
      </c>
      <c r="AE260" s="46">
        <f t="shared" si="129"/>
        <v>0</v>
      </c>
      <c r="AF260" s="105">
        <v>12.56</v>
      </c>
      <c r="AG260" s="53"/>
      <c r="AH260" s="109"/>
      <c r="AI260" s="48">
        <f t="shared" si="142"/>
        <v>0.87542496357455069</v>
      </c>
      <c r="AJ260" s="52"/>
      <c r="AK260" s="53"/>
      <c r="AL260" s="53"/>
      <c r="AM260" s="53"/>
      <c r="AN260" s="53"/>
      <c r="AO260" s="53"/>
      <c r="AP260" s="53"/>
      <c r="AQ260" s="53"/>
      <c r="AR260" s="53"/>
      <c r="AS260" s="53"/>
      <c r="AT260" s="53"/>
      <c r="AU260" s="53"/>
      <c r="AV260" s="53"/>
      <c r="AW260" s="53"/>
      <c r="AX260" s="53"/>
      <c r="AY260" s="53"/>
      <c r="AZ260" s="53"/>
      <c r="BA260" s="53"/>
      <c r="BB260" s="53"/>
      <c r="BC260" s="53"/>
      <c r="BD260" s="53"/>
      <c r="BE260" s="53"/>
      <c r="BF260" s="109"/>
      <c r="BG260" s="26"/>
      <c r="BH260" s="26"/>
      <c r="BI260" s="26"/>
      <c r="BJ260" s="26"/>
      <c r="BK260" s="26"/>
      <c r="BL260" s="26"/>
      <c r="BM260" s="26"/>
      <c r="BN260" s="26"/>
      <c r="BO260" s="26"/>
      <c r="BP260" s="26"/>
      <c r="BQ260" s="27"/>
      <c r="BR260" s="27"/>
      <c r="BS260" s="27"/>
      <c r="BT260" s="26"/>
      <c r="BU260" s="26"/>
      <c r="BV260" s="26"/>
      <c r="BW260" s="26"/>
      <c r="BX260" s="26"/>
      <c r="BY260" s="26"/>
      <c r="BZ260" s="26"/>
      <c r="CA260" s="26"/>
      <c r="CB260" s="26"/>
      <c r="CC260" s="26"/>
      <c r="CD260" s="26"/>
      <c r="CE260" s="26"/>
      <c r="CF260" s="26"/>
      <c r="CG260" s="26"/>
      <c r="CH260" s="26"/>
      <c r="CI260" s="26"/>
      <c r="CJ260" s="26"/>
      <c r="CK260" s="26"/>
      <c r="CL260" s="26"/>
      <c r="CM260" s="26"/>
      <c r="CN260" s="26"/>
      <c r="CO260" s="26"/>
      <c r="CP260" s="26"/>
      <c r="CQ260" s="26"/>
      <c r="CR260" s="26"/>
      <c r="CS260" s="28"/>
      <c r="CT260" s="29"/>
      <c r="CU260" s="30"/>
      <c r="CV260" s="52"/>
      <c r="CW260" s="53"/>
      <c r="CX260" s="53"/>
      <c r="CY260" s="53"/>
      <c r="CZ260" s="53"/>
      <c r="DA260" s="53"/>
      <c r="DB260" s="53"/>
      <c r="DC260" s="53"/>
      <c r="DD260" s="105">
        <v>1900</v>
      </c>
      <c r="DE260" s="53"/>
      <c r="DF260" s="53"/>
      <c r="DG260" s="53"/>
      <c r="DH260" s="53"/>
      <c r="DI260" s="105">
        <v>13070</v>
      </c>
      <c r="DJ260" s="53"/>
      <c r="DK260" s="53"/>
      <c r="DL260" s="123"/>
      <c r="DM260" s="54"/>
      <c r="DN260" s="55">
        <f t="shared" si="143"/>
        <v>0.6854194407456724</v>
      </c>
      <c r="DO260" s="55">
        <f t="shared" si="132"/>
        <v>0</v>
      </c>
      <c r="DP260" s="55">
        <f t="shared" si="144"/>
        <v>1.1377010592389172E-2</v>
      </c>
      <c r="DQ260" s="55">
        <f t="shared" si="145"/>
        <v>3.8413361169102295E-2</v>
      </c>
      <c r="DR260" s="55">
        <f t="shared" si="146"/>
        <v>5.0723276347924104E-2</v>
      </c>
      <c r="DS260" s="55">
        <f t="shared" si="147"/>
        <v>8.9132776617954088E-2</v>
      </c>
      <c r="DT260" s="55">
        <f t="shared" si="148"/>
        <v>0</v>
      </c>
      <c r="DU260" s="55">
        <f t="shared" si="149"/>
        <v>0.89454094292803965</v>
      </c>
      <c r="DV260" s="56">
        <f t="shared" si="150"/>
        <v>1.783166904422254E-4</v>
      </c>
      <c r="DW260" s="55">
        <f t="shared" si="155"/>
        <v>4.5176664961785384E-3</v>
      </c>
      <c r="DX260" s="55">
        <f t="shared" si="156"/>
        <v>2.1231422505307856E-4</v>
      </c>
      <c r="DY260" s="55">
        <f t="shared" si="157"/>
        <v>0</v>
      </c>
      <c r="DZ260" s="58">
        <f t="shared" si="139"/>
        <v>0</v>
      </c>
      <c r="EA260" s="56">
        <f t="shared" si="140"/>
        <v>0</v>
      </c>
      <c r="EB260" s="56">
        <f t="shared" si="151"/>
        <v>0.69719678046072719</v>
      </c>
      <c r="EC260" s="59">
        <f t="shared" si="152"/>
        <v>1.5818832736658062E-2</v>
      </c>
      <c r="ED260" s="59">
        <f t="shared" si="153"/>
        <v>2.038365564566438E-2</v>
      </c>
      <c r="EE260" s="60">
        <f t="shared" si="154"/>
        <v>1.5425945336660565</v>
      </c>
      <c r="EF260" s="60">
        <f t="shared" si="158"/>
        <v>0.56907546553090183</v>
      </c>
    </row>
    <row r="261" spans="1:136" ht="14" customHeight="1" x14ac:dyDescent="0.2">
      <c r="A261" s="156" t="s">
        <v>460</v>
      </c>
      <c r="B261" s="42" t="s">
        <v>397</v>
      </c>
      <c r="C261" s="43"/>
      <c r="D261" s="43"/>
      <c r="E261" s="43"/>
      <c r="F261" s="43"/>
      <c r="G261" s="43"/>
      <c r="H261" s="43"/>
      <c r="I261" s="43"/>
      <c r="J261" s="78" t="s">
        <v>452</v>
      </c>
      <c r="K261" s="43"/>
      <c r="L261" s="117"/>
      <c r="M261" s="42" t="s">
        <v>453</v>
      </c>
      <c r="N261" s="42" t="s">
        <v>400</v>
      </c>
      <c r="O261" s="43"/>
      <c r="P261" s="42" t="s">
        <v>454</v>
      </c>
      <c r="Q261" s="105">
        <v>38.94</v>
      </c>
      <c r="R261" s="53"/>
      <c r="S261" s="105">
        <v>0.62</v>
      </c>
      <c r="T261" s="105">
        <v>4.0599999999999996</v>
      </c>
      <c r="U261" s="105">
        <v>3.1</v>
      </c>
      <c r="V261" s="44">
        <f t="shared" si="141"/>
        <v>7.6121138030673485</v>
      </c>
      <c r="W261" s="44">
        <f t="shared" si="138"/>
        <v>6.8493800000000009</v>
      </c>
      <c r="X261" s="53"/>
      <c r="Y261" s="105">
        <v>40.81</v>
      </c>
      <c r="Z261" s="105">
        <v>0.65</v>
      </c>
      <c r="AA261" s="105">
        <v>0.04</v>
      </c>
      <c r="AB261" s="45" t="s">
        <v>227</v>
      </c>
      <c r="AC261" s="53"/>
      <c r="AD261" s="46">
        <f t="shared" si="128"/>
        <v>0</v>
      </c>
      <c r="AE261" s="46">
        <f t="shared" si="129"/>
        <v>0</v>
      </c>
      <c r="AF261" s="105">
        <v>11.27</v>
      </c>
      <c r="AG261" s="53"/>
      <c r="AH261" s="109"/>
      <c r="AI261" s="48">
        <f t="shared" si="142"/>
        <v>1.0480225988700567</v>
      </c>
      <c r="AJ261" s="52"/>
      <c r="AK261" s="53"/>
      <c r="AL261" s="53"/>
      <c r="AM261" s="53"/>
      <c r="AN261" s="53"/>
      <c r="AO261" s="53"/>
      <c r="AP261" s="53"/>
      <c r="AQ261" s="53"/>
      <c r="AR261" s="53"/>
      <c r="AS261" s="53"/>
      <c r="AT261" s="53"/>
      <c r="AU261" s="53"/>
      <c r="AV261" s="53"/>
      <c r="AW261" s="53"/>
      <c r="AX261" s="53"/>
      <c r="AY261" s="53"/>
      <c r="AZ261" s="53"/>
      <c r="BA261" s="53"/>
      <c r="BB261" s="53"/>
      <c r="BC261" s="53"/>
      <c r="BD261" s="53"/>
      <c r="BE261" s="53"/>
      <c r="BF261" s="109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7"/>
      <c r="BR261" s="27"/>
      <c r="BS261" s="27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6"/>
      <c r="CM261" s="26"/>
      <c r="CN261" s="26"/>
      <c r="CO261" s="26"/>
      <c r="CP261" s="26"/>
      <c r="CQ261" s="26"/>
      <c r="CR261" s="26"/>
      <c r="CS261" s="28"/>
      <c r="CT261" s="29"/>
      <c r="CU261" s="30"/>
      <c r="CV261" s="52"/>
      <c r="CW261" s="53"/>
      <c r="CX261" s="53"/>
      <c r="CY261" s="53"/>
      <c r="CZ261" s="53"/>
      <c r="DA261" s="53"/>
      <c r="DB261" s="53"/>
      <c r="DC261" s="53"/>
      <c r="DD261" s="105">
        <v>1900</v>
      </c>
      <c r="DE261" s="53"/>
      <c r="DF261" s="53"/>
      <c r="DG261" s="53"/>
      <c r="DH261" s="53"/>
      <c r="DI261" s="105">
        <v>250</v>
      </c>
      <c r="DJ261" s="53"/>
      <c r="DK261" s="53"/>
      <c r="DL261" s="123"/>
      <c r="DM261" s="54"/>
      <c r="DN261" s="55">
        <f t="shared" si="143"/>
        <v>0.64813581890812244</v>
      </c>
      <c r="DO261" s="55">
        <f t="shared" si="132"/>
        <v>0</v>
      </c>
      <c r="DP261" s="55">
        <f t="shared" si="144"/>
        <v>1.2161632012553943E-2</v>
      </c>
      <c r="DQ261" s="55">
        <f t="shared" si="145"/>
        <v>5.6506610995128742E-2</v>
      </c>
      <c r="DR261" s="55">
        <f t="shared" si="146"/>
        <v>3.882522387125055E-2</v>
      </c>
      <c r="DS261" s="55">
        <f t="shared" si="147"/>
        <v>9.5328879610299261E-2</v>
      </c>
      <c r="DT261" s="55">
        <f t="shared" si="148"/>
        <v>0</v>
      </c>
      <c r="DU261" s="55">
        <f t="shared" si="149"/>
        <v>1.0126550868486353</v>
      </c>
      <c r="DV261" s="56">
        <f t="shared" si="150"/>
        <v>1.1590584878744651E-2</v>
      </c>
      <c r="DW261" s="55">
        <f t="shared" si="155"/>
        <v>1.290761856051011E-3</v>
      </c>
      <c r="DX261" s="55">
        <f t="shared" si="156"/>
        <v>0</v>
      </c>
      <c r="DY261" s="55">
        <f t="shared" si="157"/>
        <v>0</v>
      </c>
      <c r="DZ261" s="58">
        <f t="shared" si="139"/>
        <v>0</v>
      </c>
      <c r="EA261" s="56">
        <f t="shared" si="140"/>
        <v>0</v>
      </c>
      <c r="EB261" s="56">
        <f t="shared" si="151"/>
        <v>0.62558978628920336</v>
      </c>
      <c r="EC261" s="59">
        <f t="shared" si="152"/>
        <v>1.5818832736658062E-2</v>
      </c>
      <c r="ED261" s="59">
        <f t="shared" si="153"/>
        <v>3.8989394884591388E-4</v>
      </c>
      <c r="EE261" s="60">
        <f t="shared" si="154"/>
        <v>1.5549759341146439</v>
      </c>
      <c r="EF261" s="60">
        <f t="shared" si="158"/>
        <v>0.40727661994944814</v>
      </c>
    </row>
    <row r="262" spans="1:136" ht="14" customHeight="1" x14ac:dyDescent="0.2">
      <c r="A262" s="156" t="s">
        <v>461</v>
      </c>
      <c r="B262" s="42" t="s">
        <v>397</v>
      </c>
      <c r="C262" s="43"/>
      <c r="D262" s="43"/>
      <c r="E262" s="43"/>
      <c r="F262" s="43"/>
      <c r="G262" s="43"/>
      <c r="H262" s="43"/>
      <c r="I262" s="43"/>
      <c r="J262" s="78" t="s">
        <v>452</v>
      </c>
      <c r="K262" s="43"/>
      <c r="L262" s="117"/>
      <c r="M262" s="42" t="s">
        <v>453</v>
      </c>
      <c r="N262" s="42" t="s">
        <v>400</v>
      </c>
      <c r="O262" s="43"/>
      <c r="P262" s="42" t="s">
        <v>454</v>
      </c>
      <c r="Q262" s="105">
        <v>32.78</v>
      </c>
      <c r="R262" s="53"/>
      <c r="S262" s="105">
        <v>0.59</v>
      </c>
      <c r="T262" s="105">
        <v>2.82</v>
      </c>
      <c r="U262" s="105">
        <v>4.76</v>
      </c>
      <c r="V262" s="44">
        <f t="shared" si="141"/>
        <v>7.8940297843965324</v>
      </c>
      <c r="W262" s="44">
        <f t="shared" si="138"/>
        <v>7.1030480000000003</v>
      </c>
      <c r="X262" s="53"/>
      <c r="Y262" s="105">
        <v>41.22</v>
      </c>
      <c r="Z262" s="105">
        <v>0.09</v>
      </c>
      <c r="AA262" s="105">
        <v>0.04</v>
      </c>
      <c r="AB262" s="45" t="s">
        <v>227</v>
      </c>
      <c r="AC262" s="53"/>
      <c r="AD262" s="46">
        <f t="shared" si="128"/>
        <v>0</v>
      </c>
      <c r="AE262" s="46">
        <f t="shared" si="129"/>
        <v>0</v>
      </c>
      <c r="AF262" s="105">
        <v>14.93</v>
      </c>
      <c r="AG262" s="53"/>
      <c r="AH262" s="109"/>
      <c r="AI262" s="48">
        <f t="shared" si="142"/>
        <v>1.2574740695546065</v>
      </c>
      <c r="AJ262" s="52"/>
      <c r="AK262" s="53"/>
      <c r="AL262" s="53"/>
      <c r="AM262" s="53"/>
      <c r="AN262" s="53"/>
      <c r="AO262" s="53"/>
      <c r="AP262" s="53"/>
      <c r="AQ262" s="53"/>
      <c r="AR262" s="53"/>
      <c r="AS262" s="53"/>
      <c r="AT262" s="53"/>
      <c r="AU262" s="53"/>
      <c r="AV262" s="53"/>
      <c r="AW262" s="53"/>
      <c r="AX262" s="53"/>
      <c r="AY262" s="53"/>
      <c r="AZ262" s="53"/>
      <c r="BA262" s="53"/>
      <c r="BB262" s="53"/>
      <c r="BC262" s="53"/>
      <c r="BD262" s="53"/>
      <c r="BE262" s="53"/>
      <c r="BF262" s="109"/>
      <c r="BG262" s="26"/>
      <c r="BH262" s="26"/>
      <c r="BI262" s="26"/>
      <c r="BJ262" s="26"/>
      <c r="BK262" s="26"/>
      <c r="BL262" s="26"/>
      <c r="BM262" s="26"/>
      <c r="BN262" s="26"/>
      <c r="BO262" s="26"/>
      <c r="BP262" s="26"/>
      <c r="BQ262" s="27"/>
      <c r="BR262" s="27"/>
      <c r="BS262" s="27"/>
      <c r="BT262" s="26"/>
      <c r="BU262" s="26"/>
      <c r="BV262" s="26"/>
      <c r="BW262" s="26"/>
      <c r="BX262" s="26"/>
      <c r="BY262" s="26"/>
      <c r="BZ262" s="26"/>
      <c r="CA262" s="26"/>
      <c r="CB262" s="26"/>
      <c r="CC262" s="26"/>
      <c r="CD262" s="26"/>
      <c r="CE262" s="26"/>
      <c r="CF262" s="26"/>
      <c r="CG262" s="26"/>
      <c r="CH262" s="26"/>
      <c r="CI262" s="26"/>
      <c r="CJ262" s="26"/>
      <c r="CK262" s="26"/>
      <c r="CL262" s="26"/>
      <c r="CM262" s="26"/>
      <c r="CN262" s="26"/>
      <c r="CO262" s="26"/>
      <c r="CP262" s="26"/>
      <c r="CQ262" s="26"/>
      <c r="CR262" s="26"/>
      <c r="CS262" s="28"/>
      <c r="CT262" s="29"/>
      <c r="CU262" s="30"/>
      <c r="CV262" s="52"/>
      <c r="CW262" s="53"/>
      <c r="CX262" s="53"/>
      <c r="CY262" s="53"/>
      <c r="CZ262" s="53"/>
      <c r="DA262" s="53"/>
      <c r="DB262" s="53"/>
      <c r="DC262" s="53"/>
      <c r="DD262" s="105">
        <v>1900</v>
      </c>
      <c r="DE262" s="53"/>
      <c r="DF262" s="53"/>
      <c r="DG262" s="53"/>
      <c r="DH262" s="53"/>
      <c r="DI262" s="105">
        <v>310</v>
      </c>
      <c r="DJ262" s="53"/>
      <c r="DK262" s="53"/>
      <c r="DL262" s="123"/>
      <c r="DM262" s="54"/>
      <c r="DN262" s="55">
        <f t="shared" si="143"/>
        <v>0.54560585885486024</v>
      </c>
      <c r="DO262" s="55">
        <f t="shared" si="132"/>
        <v>0</v>
      </c>
      <c r="DP262" s="55">
        <f t="shared" si="144"/>
        <v>1.1573165947430365E-2</v>
      </c>
      <c r="DQ262" s="55">
        <f t="shared" si="145"/>
        <v>3.9248434237995823E-2</v>
      </c>
      <c r="DR262" s="55">
        <f t="shared" si="146"/>
        <v>5.9615505041016967E-2</v>
      </c>
      <c r="DS262" s="55">
        <f t="shared" si="147"/>
        <v>9.8859401530967297E-2</v>
      </c>
      <c r="DT262" s="55">
        <f t="shared" si="148"/>
        <v>0</v>
      </c>
      <c r="DU262" s="55">
        <f t="shared" si="149"/>
        <v>1.0228287841191068</v>
      </c>
      <c r="DV262" s="56">
        <f t="shared" si="150"/>
        <v>1.6048502139800285E-3</v>
      </c>
      <c r="DW262" s="55">
        <f t="shared" si="155"/>
        <v>1.290761856051011E-3</v>
      </c>
      <c r="DX262" s="55">
        <f t="shared" si="156"/>
        <v>0</v>
      </c>
      <c r="DY262" s="55">
        <f t="shared" si="157"/>
        <v>0</v>
      </c>
      <c r="DZ262" s="58">
        <f t="shared" si="139"/>
        <v>0</v>
      </c>
      <c r="EA262" s="56">
        <f t="shared" si="140"/>
        <v>0</v>
      </c>
      <c r="EB262" s="56">
        <f t="shared" si="151"/>
        <v>0.82875381626422417</v>
      </c>
      <c r="EC262" s="59">
        <f t="shared" si="152"/>
        <v>1.5818832736658062E-2</v>
      </c>
      <c r="ED262" s="59">
        <f t="shared" si="153"/>
        <v>4.8346849656893324E-4</v>
      </c>
      <c r="EE262" s="60">
        <f t="shared" si="154"/>
        <v>1.5605506687539381</v>
      </c>
      <c r="EF262" s="60">
        <f t="shared" si="158"/>
        <v>0.60303323829390831</v>
      </c>
    </row>
    <row r="263" spans="1:136" ht="14" customHeight="1" x14ac:dyDescent="0.2">
      <c r="A263" s="156" t="s">
        <v>462</v>
      </c>
      <c r="B263" s="42" t="s">
        <v>397</v>
      </c>
      <c r="C263" s="43"/>
      <c r="D263" s="43"/>
      <c r="E263" s="43"/>
      <c r="F263" s="43"/>
      <c r="G263" s="43"/>
      <c r="H263" s="43"/>
      <c r="I263" s="43"/>
      <c r="J263" s="78" t="s">
        <v>452</v>
      </c>
      <c r="K263" s="43"/>
      <c r="L263" s="117"/>
      <c r="M263" s="42" t="s">
        <v>453</v>
      </c>
      <c r="N263" s="42" t="s">
        <v>400</v>
      </c>
      <c r="O263" s="43"/>
      <c r="P263" s="42" t="s">
        <v>454</v>
      </c>
      <c r="Q263" s="105">
        <v>37.17</v>
      </c>
      <c r="R263" s="53"/>
      <c r="S263" s="105">
        <v>0.62</v>
      </c>
      <c r="T263" s="105">
        <v>2.96</v>
      </c>
      <c r="U263" s="105">
        <v>4.03</v>
      </c>
      <c r="V263" s="44">
        <f t="shared" si="141"/>
        <v>7.3196199155367863</v>
      </c>
      <c r="W263" s="44">
        <f t="shared" si="138"/>
        <v>6.5861940000000008</v>
      </c>
      <c r="X263" s="53"/>
      <c r="Y263" s="105">
        <v>39.67</v>
      </c>
      <c r="Z263" s="105">
        <v>0.61</v>
      </c>
      <c r="AA263" s="105">
        <v>0.04</v>
      </c>
      <c r="AB263" s="45" t="s">
        <v>227</v>
      </c>
      <c r="AC263" s="53"/>
      <c r="AD263" s="46">
        <f t="shared" si="128"/>
        <v>0</v>
      </c>
      <c r="AE263" s="46">
        <f t="shared" si="129"/>
        <v>0</v>
      </c>
      <c r="AF263" s="105">
        <v>13.2</v>
      </c>
      <c r="AG263" s="53"/>
      <c r="AH263" s="109"/>
      <c r="AI263" s="48">
        <f t="shared" si="142"/>
        <v>1.0672585418348131</v>
      </c>
      <c r="AJ263" s="52"/>
      <c r="AK263" s="53"/>
      <c r="AL263" s="53"/>
      <c r="AM263" s="53"/>
      <c r="AN263" s="53"/>
      <c r="AO263" s="53"/>
      <c r="AP263" s="53"/>
      <c r="AQ263" s="53"/>
      <c r="AR263" s="53"/>
      <c r="AS263" s="53"/>
      <c r="AT263" s="53"/>
      <c r="AU263" s="53"/>
      <c r="AV263" s="53"/>
      <c r="AW263" s="53"/>
      <c r="AX263" s="53"/>
      <c r="AY263" s="53"/>
      <c r="AZ263" s="53"/>
      <c r="BA263" s="53"/>
      <c r="BB263" s="53"/>
      <c r="BC263" s="53"/>
      <c r="BD263" s="53"/>
      <c r="BE263" s="53"/>
      <c r="BF263" s="109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7"/>
      <c r="BR263" s="27"/>
      <c r="BS263" s="27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  <c r="CQ263" s="26"/>
      <c r="CR263" s="26"/>
      <c r="CS263" s="28"/>
      <c r="CT263" s="29"/>
      <c r="CU263" s="30"/>
      <c r="CV263" s="52"/>
      <c r="CW263" s="53"/>
      <c r="CX263" s="53"/>
      <c r="CY263" s="53"/>
      <c r="CZ263" s="53"/>
      <c r="DA263" s="53"/>
      <c r="DB263" s="53"/>
      <c r="DC263" s="53"/>
      <c r="DD263" s="105">
        <v>1900</v>
      </c>
      <c r="DE263" s="53"/>
      <c r="DF263" s="53"/>
      <c r="DG263" s="53"/>
      <c r="DH263" s="53"/>
      <c r="DI263" s="105">
        <v>370</v>
      </c>
      <c r="DJ263" s="53"/>
      <c r="DK263" s="53"/>
      <c r="DL263" s="123"/>
      <c r="DM263" s="54"/>
      <c r="DN263" s="55">
        <f t="shared" si="143"/>
        <v>0.61867509986684421</v>
      </c>
      <c r="DO263" s="55">
        <f t="shared" si="132"/>
        <v>0</v>
      </c>
      <c r="DP263" s="55">
        <f t="shared" si="144"/>
        <v>1.2161632012553943E-2</v>
      </c>
      <c r="DQ263" s="55">
        <f t="shared" si="145"/>
        <v>4.1196938065414059E-2</v>
      </c>
      <c r="DR263" s="55">
        <f t="shared" si="146"/>
        <v>5.0472791032625718E-2</v>
      </c>
      <c r="DS263" s="55">
        <f t="shared" si="147"/>
        <v>9.166588726513572E-2</v>
      </c>
      <c r="DT263" s="55">
        <f t="shared" si="148"/>
        <v>0</v>
      </c>
      <c r="DU263" s="55">
        <f t="shared" si="149"/>
        <v>0.98436724565756839</v>
      </c>
      <c r="DV263" s="56">
        <f t="shared" si="150"/>
        <v>1.0877318116975749E-2</v>
      </c>
      <c r="DW263" s="55">
        <f t="shared" si="155"/>
        <v>1.290761856051011E-3</v>
      </c>
      <c r="DX263" s="55">
        <f t="shared" si="156"/>
        <v>0</v>
      </c>
      <c r="DY263" s="55">
        <f t="shared" si="157"/>
        <v>0</v>
      </c>
      <c r="DZ263" s="58">
        <f t="shared" si="139"/>
        <v>0</v>
      </c>
      <c r="EA263" s="56">
        <f t="shared" si="140"/>
        <v>0</v>
      </c>
      <c r="EB263" s="56">
        <f t="shared" si="151"/>
        <v>0.73272273105745211</v>
      </c>
      <c r="EC263" s="59">
        <f t="shared" si="152"/>
        <v>1.5818832736658062E-2</v>
      </c>
      <c r="ED263" s="59">
        <f t="shared" si="153"/>
        <v>5.7704304429195255E-4</v>
      </c>
      <c r="EE263" s="60">
        <f t="shared" si="154"/>
        <v>1.5654748232918001</v>
      </c>
      <c r="EF263" s="60">
        <f t="shared" si="158"/>
        <v>0.55061694746528222</v>
      </c>
    </row>
    <row r="264" spans="1:136" ht="14" customHeight="1" x14ac:dyDescent="0.2">
      <c r="A264" s="156" t="s">
        <v>463</v>
      </c>
      <c r="B264" s="42" t="s">
        <v>397</v>
      </c>
      <c r="C264" s="43"/>
      <c r="D264" s="43"/>
      <c r="E264" s="43"/>
      <c r="F264" s="43"/>
      <c r="G264" s="43"/>
      <c r="H264" s="43"/>
      <c r="I264" s="43"/>
      <c r="J264" s="78" t="s">
        <v>452</v>
      </c>
      <c r="K264" s="43"/>
      <c r="L264" s="117"/>
      <c r="M264" s="42" t="s">
        <v>453</v>
      </c>
      <c r="N264" s="42" t="s">
        <v>400</v>
      </c>
      <c r="O264" s="43"/>
      <c r="P264" s="42" t="s">
        <v>454</v>
      </c>
      <c r="Q264" s="105">
        <v>36.72</v>
      </c>
      <c r="R264" s="53"/>
      <c r="S264" s="105">
        <v>0.56999999999999995</v>
      </c>
      <c r="T264" s="105">
        <v>2.96</v>
      </c>
      <c r="U264" s="105">
        <v>3.99</v>
      </c>
      <c r="V264" s="44">
        <f t="shared" si="141"/>
        <v>7.2796199155367862</v>
      </c>
      <c r="W264" s="44">
        <f t="shared" si="138"/>
        <v>6.5502020000000005</v>
      </c>
      <c r="X264" s="53"/>
      <c r="Y264" s="105">
        <v>39.32</v>
      </c>
      <c r="Z264" s="105">
        <v>0.46</v>
      </c>
      <c r="AA264" s="105">
        <v>0.05</v>
      </c>
      <c r="AB264" s="45" t="s">
        <v>227</v>
      </c>
      <c r="AC264" s="53"/>
      <c r="AD264" s="46">
        <f t="shared" si="128"/>
        <v>0</v>
      </c>
      <c r="AE264" s="46">
        <f t="shared" si="129"/>
        <v>0</v>
      </c>
      <c r="AF264" s="105">
        <v>14.03</v>
      </c>
      <c r="AG264" s="53"/>
      <c r="AH264" s="109"/>
      <c r="AI264" s="48">
        <f t="shared" si="142"/>
        <v>1.070806100217865</v>
      </c>
      <c r="AJ264" s="52"/>
      <c r="AK264" s="53"/>
      <c r="AL264" s="53"/>
      <c r="AM264" s="53"/>
      <c r="AN264" s="53"/>
      <c r="AO264" s="53"/>
      <c r="AP264" s="53"/>
      <c r="AQ264" s="53"/>
      <c r="AR264" s="53"/>
      <c r="AS264" s="53"/>
      <c r="AT264" s="53"/>
      <c r="AU264" s="53"/>
      <c r="AV264" s="53"/>
      <c r="AW264" s="53"/>
      <c r="AX264" s="53"/>
      <c r="AY264" s="53"/>
      <c r="AZ264" s="53"/>
      <c r="BA264" s="53"/>
      <c r="BB264" s="53"/>
      <c r="BC264" s="53"/>
      <c r="BD264" s="53"/>
      <c r="BE264" s="53"/>
      <c r="BF264" s="109"/>
      <c r="BG264" s="26"/>
      <c r="BH264" s="26"/>
      <c r="BI264" s="26"/>
      <c r="BJ264" s="26"/>
      <c r="BK264" s="26"/>
      <c r="BL264" s="26"/>
      <c r="BM264" s="26"/>
      <c r="BN264" s="26"/>
      <c r="BO264" s="26"/>
      <c r="BP264" s="26"/>
      <c r="BQ264" s="27"/>
      <c r="BR264" s="27"/>
      <c r="BS264" s="27"/>
      <c r="BT264" s="26"/>
      <c r="BU264" s="26"/>
      <c r="BV264" s="26"/>
      <c r="BW264" s="26"/>
      <c r="BX264" s="26"/>
      <c r="BY264" s="26"/>
      <c r="BZ264" s="26"/>
      <c r="CA264" s="26"/>
      <c r="CB264" s="26"/>
      <c r="CC264" s="26"/>
      <c r="CD264" s="26"/>
      <c r="CE264" s="26"/>
      <c r="CF264" s="26"/>
      <c r="CG264" s="26"/>
      <c r="CH264" s="26"/>
      <c r="CI264" s="26"/>
      <c r="CJ264" s="26"/>
      <c r="CK264" s="26"/>
      <c r="CL264" s="26"/>
      <c r="CM264" s="26"/>
      <c r="CN264" s="26"/>
      <c r="CO264" s="26"/>
      <c r="CP264" s="26"/>
      <c r="CQ264" s="26"/>
      <c r="CR264" s="26"/>
      <c r="CS264" s="28"/>
      <c r="CT264" s="29"/>
      <c r="CU264" s="30"/>
      <c r="CV264" s="52"/>
      <c r="CW264" s="53"/>
      <c r="CX264" s="53"/>
      <c r="CY264" s="53"/>
      <c r="CZ264" s="53"/>
      <c r="DA264" s="53"/>
      <c r="DB264" s="53"/>
      <c r="DC264" s="53"/>
      <c r="DD264" s="105">
        <v>2100</v>
      </c>
      <c r="DE264" s="53"/>
      <c r="DF264" s="53"/>
      <c r="DG264" s="53"/>
      <c r="DH264" s="53"/>
      <c r="DI264" s="105">
        <v>500</v>
      </c>
      <c r="DJ264" s="53"/>
      <c r="DK264" s="53"/>
      <c r="DL264" s="123"/>
      <c r="DM264" s="54"/>
      <c r="DN264" s="55">
        <f t="shared" si="143"/>
        <v>0.61118508655126502</v>
      </c>
      <c r="DO264" s="55">
        <f t="shared" si="132"/>
        <v>0</v>
      </c>
      <c r="DP264" s="55">
        <f t="shared" si="144"/>
        <v>1.118085523734798E-2</v>
      </c>
      <c r="DQ264" s="55">
        <f t="shared" si="145"/>
        <v>4.1196938065414059E-2</v>
      </c>
      <c r="DR264" s="55">
        <f t="shared" si="146"/>
        <v>4.9971820402028931E-2</v>
      </c>
      <c r="DS264" s="55">
        <f t="shared" si="147"/>
        <v>9.1164954766875445E-2</v>
      </c>
      <c r="DT264" s="55">
        <f t="shared" si="148"/>
        <v>0</v>
      </c>
      <c r="DU264" s="55">
        <f t="shared" si="149"/>
        <v>0.97568238213399516</v>
      </c>
      <c r="DV264" s="56">
        <f t="shared" si="150"/>
        <v>8.2025677603423681E-3</v>
      </c>
      <c r="DW264" s="55">
        <f t="shared" si="155"/>
        <v>1.6134523200637637E-3</v>
      </c>
      <c r="DX264" s="55">
        <f t="shared" si="156"/>
        <v>0</v>
      </c>
      <c r="DY264" s="55">
        <f t="shared" si="157"/>
        <v>0</v>
      </c>
      <c r="DZ264" s="58">
        <f t="shared" si="139"/>
        <v>0</v>
      </c>
      <c r="EA264" s="56">
        <f t="shared" si="140"/>
        <v>0</v>
      </c>
      <c r="EB264" s="56">
        <f t="shared" si="151"/>
        <v>0.77879544823757973</v>
      </c>
      <c r="EC264" s="59">
        <f t="shared" si="152"/>
        <v>1.7483973024727335E-2</v>
      </c>
      <c r="ED264" s="59">
        <f t="shared" si="153"/>
        <v>7.7978789769182777E-4</v>
      </c>
      <c r="EE264" s="60">
        <f t="shared" si="154"/>
        <v>1.575692446506499</v>
      </c>
      <c r="EF264" s="60">
        <f t="shared" si="158"/>
        <v>0.54814726261659996</v>
      </c>
    </row>
    <row r="265" spans="1:136" ht="14" customHeight="1" x14ac:dyDescent="0.2">
      <c r="A265" s="156" t="s">
        <v>464</v>
      </c>
      <c r="B265" s="42" t="s">
        <v>397</v>
      </c>
      <c r="C265" s="43"/>
      <c r="D265" s="43"/>
      <c r="E265" s="43"/>
      <c r="F265" s="43"/>
      <c r="G265" s="43"/>
      <c r="H265" s="43"/>
      <c r="I265" s="43"/>
      <c r="J265" s="78" t="s">
        <v>452</v>
      </c>
      <c r="K265" s="43"/>
      <c r="L265" s="117"/>
      <c r="M265" s="42" t="s">
        <v>453</v>
      </c>
      <c r="N265" s="42" t="s">
        <v>400</v>
      </c>
      <c r="O265" s="43"/>
      <c r="P265" s="42" t="s">
        <v>454</v>
      </c>
      <c r="Q265" s="105">
        <v>35.86</v>
      </c>
      <c r="R265" s="53"/>
      <c r="S265" s="105">
        <v>0.59</v>
      </c>
      <c r="T265" s="105">
        <v>3.42</v>
      </c>
      <c r="U265" s="105">
        <v>3.36</v>
      </c>
      <c r="V265" s="44">
        <f t="shared" si="141"/>
        <v>7.160844632140476</v>
      </c>
      <c r="W265" s="44">
        <f t="shared" si="138"/>
        <v>6.4433280000000002</v>
      </c>
      <c r="X265" s="53"/>
      <c r="Y265" s="105">
        <v>38.57</v>
      </c>
      <c r="Z265" s="105">
        <v>0.5</v>
      </c>
      <c r="AA265" s="105">
        <v>0.05</v>
      </c>
      <c r="AB265" s="45" t="s">
        <v>227</v>
      </c>
      <c r="AC265" s="53"/>
      <c r="AD265" s="46">
        <f t="shared" si="128"/>
        <v>0</v>
      </c>
      <c r="AE265" s="46">
        <f t="shared" si="129"/>
        <v>0</v>
      </c>
      <c r="AF265" s="105">
        <v>15.62</v>
      </c>
      <c r="AG265" s="53"/>
      <c r="AH265" s="109"/>
      <c r="AI265" s="48">
        <f t="shared" si="142"/>
        <v>1.0755716675962075</v>
      </c>
      <c r="AJ265" s="52"/>
      <c r="AK265" s="53"/>
      <c r="AL265" s="53"/>
      <c r="AM265" s="53"/>
      <c r="AN265" s="53"/>
      <c r="AO265" s="53"/>
      <c r="AP265" s="53"/>
      <c r="AQ265" s="53"/>
      <c r="AR265" s="53"/>
      <c r="AS265" s="53"/>
      <c r="AT265" s="53"/>
      <c r="AU265" s="53"/>
      <c r="AV265" s="53"/>
      <c r="AW265" s="53"/>
      <c r="AX265" s="53"/>
      <c r="AY265" s="53"/>
      <c r="AZ265" s="53"/>
      <c r="BA265" s="53"/>
      <c r="BB265" s="53"/>
      <c r="BC265" s="53"/>
      <c r="BD265" s="53"/>
      <c r="BE265" s="53"/>
      <c r="BF265" s="109"/>
      <c r="BG265" s="26"/>
      <c r="BH265" s="26"/>
      <c r="BI265" s="26"/>
      <c r="BJ265" s="26"/>
      <c r="BK265" s="26"/>
      <c r="BL265" s="26"/>
      <c r="BM265" s="26"/>
      <c r="BN265" s="26"/>
      <c r="BO265" s="26"/>
      <c r="BP265" s="26"/>
      <c r="BQ265" s="27"/>
      <c r="BR265" s="27"/>
      <c r="BS265" s="27"/>
      <c r="BT265" s="26"/>
      <c r="BU265" s="26"/>
      <c r="BV265" s="26"/>
      <c r="BW265" s="26"/>
      <c r="BX265" s="26"/>
      <c r="BY265" s="26"/>
      <c r="BZ265" s="26"/>
      <c r="CA265" s="26"/>
      <c r="CB265" s="26"/>
      <c r="CC265" s="26"/>
      <c r="CD265" s="26"/>
      <c r="CE265" s="26"/>
      <c r="CF265" s="26"/>
      <c r="CG265" s="26"/>
      <c r="CH265" s="26"/>
      <c r="CI265" s="26"/>
      <c r="CJ265" s="26"/>
      <c r="CK265" s="26"/>
      <c r="CL265" s="26"/>
      <c r="CM265" s="26"/>
      <c r="CN265" s="26"/>
      <c r="CO265" s="26"/>
      <c r="CP265" s="26"/>
      <c r="CQ265" s="26"/>
      <c r="CR265" s="26"/>
      <c r="CS265" s="28"/>
      <c r="CT265" s="29"/>
      <c r="CU265" s="30"/>
      <c r="CV265" s="52"/>
      <c r="CW265" s="53"/>
      <c r="CX265" s="53"/>
      <c r="CY265" s="53"/>
      <c r="CZ265" s="53"/>
      <c r="DA265" s="53"/>
      <c r="DB265" s="53"/>
      <c r="DC265" s="53"/>
      <c r="DD265" s="105">
        <v>21300</v>
      </c>
      <c r="DE265" s="53"/>
      <c r="DF265" s="53"/>
      <c r="DG265" s="53"/>
      <c r="DH265" s="53"/>
      <c r="DI265" s="105">
        <v>1160</v>
      </c>
      <c r="DJ265" s="53"/>
      <c r="DK265" s="53"/>
      <c r="DL265" s="123"/>
      <c r="DM265" s="54"/>
      <c r="DN265" s="55">
        <f t="shared" si="143"/>
        <v>0.59687083888149139</v>
      </c>
      <c r="DO265" s="55">
        <f t="shared" si="132"/>
        <v>0</v>
      </c>
      <c r="DP265" s="55">
        <f t="shared" si="144"/>
        <v>1.1573165947430365E-2</v>
      </c>
      <c r="DQ265" s="55">
        <f t="shared" si="145"/>
        <v>4.7599164926931108E-2</v>
      </c>
      <c r="DR265" s="55">
        <f t="shared" si="146"/>
        <v>4.2081532970129627E-2</v>
      </c>
      <c r="DS265" s="55">
        <f t="shared" si="147"/>
        <v>8.9677494780793329E-2</v>
      </c>
      <c r="DT265" s="55">
        <f t="shared" si="148"/>
        <v>0</v>
      </c>
      <c r="DU265" s="55">
        <f t="shared" si="149"/>
        <v>0.95707196029776687</v>
      </c>
      <c r="DV265" s="56">
        <f t="shared" si="150"/>
        <v>8.9158345221112701E-3</v>
      </c>
      <c r="DW265" s="55">
        <f t="shared" si="155"/>
        <v>1.6134523200637637E-3</v>
      </c>
      <c r="DX265" s="55">
        <f t="shared" si="156"/>
        <v>0</v>
      </c>
      <c r="DY265" s="55">
        <f t="shared" si="157"/>
        <v>0</v>
      </c>
      <c r="DZ265" s="58">
        <f t="shared" si="139"/>
        <v>0</v>
      </c>
      <c r="EA265" s="56">
        <f t="shared" si="140"/>
        <v>0</v>
      </c>
      <c r="EB265" s="56">
        <f t="shared" si="151"/>
        <v>0.86705523175131827</v>
      </c>
      <c r="EC265" s="59">
        <f t="shared" si="152"/>
        <v>0.17733744067937726</v>
      </c>
      <c r="ED265" s="59">
        <f t="shared" si="153"/>
        <v>1.8091079226450403E-3</v>
      </c>
      <c r="EE265" s="60">
        <f t="shared" si="154"/>
        <v>1.7529612915754575</v>
      </c>
      <c r="EF265" s="60">
        <f t="shared" si="158"/>
        <v>0.46925410966255532</v>
      </c>
    </row>
    <row r="266" spans="1:136" ht="14" customHeight="1" x14ac:dyDescent="0.2">
      <c r="A266" s="156" t="s">
        <v>465</v>
      </c>
      <c r="B266" s="42" t="s">
        <v>397</v>
      </c>
      <c r="C266" s="43"/>
      <c r="D266" s="43"/>
      <c r="E266" s="43"/>
      <c r="F266" s="43"/>
      <c r="G266" s="43"/>
      <c r="H266" s="43"/>
      <c r="I266" s="43"/>
      <c r="J266" s="78" t="s">
        <v>452</v>
      </c>
      <c r="K266" s="43"/>
      <c r="L266" s="117"/>
      <c r="M266" s="42" t="s">
        <v>453</v>
      </c>
      <c r="N266" s="42" t="s">
        <v>400</v>
      </c>
      <c r="O266" s="43"/>
      <c r="P266" s="42" t="s">
        <v>454</v>
      </c>
      <c r="Q266" s="105">
        <v>34.090000000000003</v>
      </c>
      <c r="R266" s="53"/>
      <c r="S266" s="105">
        <v>0.24</v>
      </c>
      <c r="T266" s="105">
        <v>2.5</v>
      </c>
      <c r="U266" s="105">
        <v>4.95</v>
      </c>
      <c r="V266" s="44">
        <f t="shared" si="141"/>
        <v>7.7283951989330966</v>
      </c>
      <c r="W266" s="44">
        <f t="shared" si="138"/>
        <v>6.9540100000000002</v>
      </c>
      <c r="X266" s="53"/>
      <c r="Y266" s="105">
        <v>40.49</v>
      </c>
      <c r="Z266" s="105">
        <v>0.08</v>
      </c>
      <c r="AA266" s="105">
        <v>0.05</v>
      </c>
      <c r="AB266" s="45" t="s">
        <v>227</v>
      </c>
      <c r="AC266" s="53"/>
      <c r="AD266" s="46">
        <f t="shared" ref="AD266:AD329" si="159">IF(ISNUMBER(AL266)=FALSE,0,1.2725*AL266/10000)</f>
        <v>0</v>
      </c>
      <c r="AE266" s="46">
        <f t="shared" ref="AE266:AE329" si="160">IF(ISNUMBER(AM266)=FALSE,0,1.4615*AM266/10000)</f>
        <v>0</v>
      </c>
      <c r="AF266" s="105">
        <v>15.46</v>
      </c>
      <c r="AG266" s="53"/>
      <c r="AH266" s="109"/>
      <c r="AI266" s="48">
        <f t="shared" si="142"/>
        <v>1.1877383396890584</v>
      </c>
      <c r="AJ266" s="52"/>
      <c r="AK266" s="53"/>
      <c r="AL266" s="53"/>
      <c r="AM266" s="53"/>
      <c r="AN266" s="53"/>
      <c r="AO266" s="53"/>
      <c r="AP266" s="53"/>
      <c r="AQ266" s="53"/>
      <c r="AR266" s="53"/>
      <c r="AS266" s="53"/>
      <c r="AT266" s="53"/>
      <c r="AU266" s="53"/>
      <c r="AV266" s="53"/>
      <c r="AW266" s="53"/>
      <c r="AX266" s="53"/>
      <c r="AY266" s="53"/>
      <c r="AZ266" s="53"/>
      <c r="BA266" s="53"/>
      <c r="BB266" s="53"/>
      <c r="BC266" s="53"/>
      <c r="BD266" s="53"/>
      <c r="BE266" s="53"/>
      <c r="BF266" s="109"/>
      <c r="BG266" s="26"/>
      <c r="BH266" s="26"/>
      <c r="BI266" s="26"/>
      <c r="BJ266" s="26"/>
      <c r="BK266" s="26"/>
      <c r="BL266" s="26"/>
      <c r="BM266" s="26"/>
      <c r="BN266" s="26"/>
      <c r="BO266" s="26"/>
      <c r="BP266" s="26"/>
      <c r="BQ266" s="164"/>
      <c r="BR266" s="164"/>
      <c r="BS266" s="164"/>
      <c r="BT266" s="26"/>
      <c r="BU266" s="26"/>
      <c r="BV266" s="26"/>
      <c r="BW266" s="26"/>
      <c r="BX266" s="26"/>
      <c r="BY266" s="26"/>
      <c r="BZ266" s="26"/>
      <c r="CA266" s="26"/>
      <c r="CB266" s="26"/>
      <c r="CC266" s="26"/>
      <c r="CD266" s="26"/>
      <c r="CE266" s="26"/>
      <c r="CF266" s="26"/>
      <c r="CG266" s="26"/>
      <c r="CH266" s="26"/>
      <c r="CI266" s="26"/>
      <c r="CJ266" s="26"/>
      <c r="CK266" s="26"/>
      <c r="CL266" s="26"/>
      <c r="CM266" s="26"/>
      <c r="CN266" s="26"/>
      <c r="CO266" s="26"/>
      <c r="CP266" s="26"/>
      <c r="CQ266" s="26"/>
      <c r="CR266" s="26"/>
      <c r="CS266" s="28"/>
      <c r="CT266" s="29"/>
      <c r="CU266" s="30"/>
      <c r="CV266" s="52"/>
      <c r="CW266" s="53"/>
      <c r="CX266" s="53"/>
      <c r="CY266" s="53"/>
      <c r="CZ266" s="53"/>
      <c r="DA266" s="53"/>
      <c r="DB266" s="53"/>
      <c r="DC266" s="53"/>
      <c r="DD266" s="105">
        <v>2000</v>
      </c>
      <c r="DE266" s="53"/>
      <c r="DF266" s="53"/>
      <c r="DG266" s="53"/>
      <c r="DH266" s="53"/>
      <c r="DI266" s="105">
        <v>640</v>
      </c>
      <c r="DJ266" s="53"/>
      <c r="DK266" s="53"/>
      <c r="DL266" s="123"/>
      <c r="DM266" s="54"/>
      <c r="DN266" s="55">
        <f t="shared" si="143"/>
        <v>0.56741011984021317</v>
      </c>
      <c r="DO266" s="55">
        <f t="shared" si="132"/>
        <v>0</v>
      </c>
      <c r="DP266" s="55">
        <f t="shared" si="144"/>
        <v>4.7077285209886233E-3</v>
      </c>
      <c r="DQ266" s="55">
        <f t="shared" si="145"/>
        <v>3.4794711203897009E-2</v>
      </c>
      <c r="DR266" s="55">
        <f t="shared" si="146"/>
        <v>6.1995115536351682E-2</v>
      </c>
      <c r="DS266" s="55">
        <f t="shared" si="147"/>
        <v>9.6785107863604738E-2</v>
      </c>
      <c r="DT266" s="55">
        <f t="shared" si="148"/>
        <v>0</v>
      </c>
      <c r="DU266" s="55">
        <f t="shared" si="149"/>
        <v>1.0047146401985112</v>
      </c>
      <c r="DV266" s="56">
        <f t="shared" si="150"/>
        <v>1.4265335235378032E-3</v>
      </c>
      <c r="DW266" s="55">
        <f t="shared" si="155"/>
        <v>1.6134523200637637E-3</v>
      </c>
      <c r="DX266" s="55">
        <f t="shared" si="156"/>
        <v>0</v>
      </c>
      <c r="DY266" s="55">
        <f t="shared" si="157"/>
        <v>0</v>
      </c>
      <c r="DZ266" s="58">
        <f t="shared" si="139"/>
        <v>0</v>
      </c>
      <c r="EA266" s="56">
        <f t="shared" si="140"/>
        <v>0</v>
      </c>
      <c r="EB266" s="56">
        <f t="shared" si="151"/>
        <v>0.85817374410213709</v>
      </c>
      <c r="EC266" s="59">
        <f t="shared" si="152"/>
        <v>1.6651402880692698E-2</v>
      </c>
      <c r="ED266" s="59">
        <f t="shared" si="153"/>
        <v>9.9812850904553948E-4</v>
      </c>
      <c r="EE266" s="60">
        <f t="shared" si="154"/>
        <v>1.5826453417689073</v>
      </c>
      <c r="EF266" s="60">
        <f t="shared" si="158"/>
        <v>0.64054395252334528</v>
      </c>
    </row>
    <row r="267" spans="1:136" ht="14" customHeight="1" x14ac:dyDescent="0.2">
      <c r="A267" s="156" t="s">
        <v>466</v>
      </c>
      <c r="B267" s="42" t="s">
        <v>397</v>
      </c>
      <c r="C267" s="43"/>
      <c r="D267" s="43"/>
      <c r="E267" s="43"/>
      <c r="F267" s="43"/>
      <c r="G267" s="43"/>
      <c r="H267" s="43"/>
      <c r="I267" s="43"/>
      <c r="J267" s="78" t="s">
        <v>452</v>
      </c>
      <c r="K267" s="43"/>
      <c r="L267" s="117"/>
      <c r="M267" s="42" t="s">
        <v>453</v>
      </c>
      <c r="N267" s="42" t="s">
        <v>400</v>
      </c>
      <c r="O267" s="43"/>
      <c r="P267" s="42" t="s">
        <v>454</v>
      </c>
      <c r="Q267" s="105">
        <v>35.28</v>
      </c>
      <c r="R267" s="53"/>
      <c r="S267" s="105">
        <v>0.28999999999999998</v>
      </c>
      <c r="T267" s="105">
        <v>2.67</v>
      </c>
      <c r="U267" s="105">
        <v>4.5199999999999996</v>
      </c>
      <c r="V267" s="44">
        <f t="shared" si="141"/>
        <v>7.4873260724605464</v>
      </c>
      <c r="W267" s="44">
        <f t="shared" si="138"/>
        <v>6.7370960000000002</v>
      </c>
      <c r="X267" s="53"/>
      <c r="Y267" s="105">
        <v>40.340000000000003</v>
      </c>
      <c r="Z267" s="105">
        <v>0.14000000000000001</v>
      </c>
      <c r="AA267" s="105">
        <v>0.05</v>
      </c>
      <c r="AB267" s="45" t="s">
        <v>227</v>
      </c>
      <c r="AC267" s="53"/>
      <c r="AD267" s="46">
        <f t="shared" si="159"/>
        <v>0</v>
      </c>
      <c r="AE267" s="46">
        <f t="shared" si="160"/>
        <v>0</v>
      </c>
      <c r="AF267" s="105">
        <v>14.96</v>
      </c>
      <c r="AG267" s="53"/>
      <c r="AH267" s="109"/>
      <c r="AI267" s="48">
        <f t="shared" si="142"/>
        <v>1.1434240362811792</v>
      </c>
      <c r="AJ267" s="52"/>
      <c r="AK267" s="53"/>
      <c r="AL267" s="53"/>
      <c r="AM267" s="53"/>
      <c r="AN267" s="53"/>
      <c r="AO267" s="53"/>
      <c r="AP267" s="53"/>
      <c r="AQ267" s="53"/>
      <c r="AR267" s="53"/>
      <c r="AS267" s="53"/>
      <c r="AT267" s="53"/>
      <c r="AU267" s="53"/>
      <c r="AV267" s="53"/>
      <c r="AW267" s="53"/>
      <c r="AX267" s="53"/>
      <c r="AY267" s="53"/>
      <c r="AZ267" s="53"/>
      <c r="BA267" s="53"/>
      <c r="BB267" s="53"/>
      <c r="BC267" s="53"/>
      <c r="BD267" s="53"/>
      <c r="BE267" s="53"/>
      <c r="BF267" s="109"/>
      <c r="BG267" s="26"/>
      <c r="BH267" s="26"/>
      <c r="BI267" s="26"/>
      <c r="BJ267" s="26"/>
      <c r="BK267" s="26"/>
      <c r="BL267" s="26"/>
      <c r="BM267" s="26"/>
      <c r="BN267" s="26"/>
      <c r="BO267" s="26"/>
      <c r="BP267" s="26"/>
      <c r="BQ267" s="164"/>
      <c r="BR267" s="164"/>
      <c r="BS267" s="164"/>
      <c r="BT267" s="26"/>
      <c r="BU267" s="26"/>
      <c r="BV267" s="26"/>
      <c r="BW267" s="26"/>
      <c r="BX267" s="26"/>
      <c r="BY267" s="26"/>
      <c r="BZ267" s="26"/>
      <c r="CA267" s="26"/>
      <c r="CB267" s="26"/>
      <c r="CC267" s="26"/>
      <c r="CD267" s="26"/>
      <c r="CE267" s="26"/>
      <c r="CF267" s="26"/>
      <c r="CG267" s="26"/>
      <c r="CH267" s="26"/>
      <c r="CI267" s="26"/>
      <c r="CJ267" s="26"/>
      <c r="CK267" s="26"/>
      <c r="CL267" s="26"/>
      <c r="CM267" s="26"/>
      <c r="CN267" s="26"/>
      <c r="CO267" s="26"/>
      <c r="CP267" s="26"/>
      <c r="CQ267" s="26"/>
      <c r="CR267" s="26"/>
      <c r="CS267" s="28"/>
      <c r="CT267" s="29"/>
      <c r="CU267" s="30"/>
      <c r="CV267" s="52"/>
      <c r="CW267" s="53"/>
      <c r="CX267" s="53"/>
      <c r="CY267" s="53"/>
      <c r="CZ267" s="53"/>
      <c r="DA267" s="53"/>
      <c r="DB267" s="53"/>
      <c r="DC267" s="53"/>
      <c r="DD267" s="105">
        <v>1600</v>
      </c>
      <c r="DE267" s="53"/>
      <c r="DF267" s="53"/>
      <c r="DG267" s="53"/>
      <c r="DH267" s="53"/>
      <c r="DI267" s="105">
        <v>550</v>
      </c>
      <c r="DJ267" s="53"/>
      <c r="DK267" s="53"/>
      <c r="DL267" s="123"/>
      <c r="DM267" s="54"/>
      <c r="DN267" s="55">
        <f t="shared" si="143"/>
        <v>0.5872170439414115</v>
      </c>
      <c r="DO267" s="55">
        <f t="shared" si="132"/>
        <v>0</v>
      </c>
      <c r="DP267" s="55">
        <f t="shared" si="144"/>
        <v>5.6885052961945862E-3</v>
      </c>
      <c r="DQ267" s="55">
        <f t="shared" si="145"/>
        <v>3.7160751565762005E-2</v>
      </c>
      <c r="DR267" s="55">
        <f t="shared" si="146"/>
        <v>5.6609681257436276E-2</v>
      </c>
      <c r="DS267" s="55">
        <f t="shared" si="147"/>
        <v>9.3766123869171894E-2</v>
      </c>
      <c r="DT267" s="55">
        <f t="shared" si="148"/>
        <v>0</v>
      </c>
      <c r="DU267" s="55">
        <f t="shared" si="149"/>
        <v>1.0009925558312656</v>
      </c>
      <c r="DV267" s="56">
        <f t="shared" si="150"/>
        <v>2.4964336661911558E-3</v>
      </c>
      <c r="DW267" s="55">
        <f t="shared" si="155"/>
        <v>1.6134523200637637E-3</v>
      </c>
      <c r="DX267" s="55">
        <f t="shared" si="156"/>
        <v>0</v>
      </c>
      <c r="DY267" s="55">
        <f t="shared" si="157"/>
        <v>0</v>
      </c>
      <c r="DZ267" s="58">
        <f t="shared" si="139"/>
        <v>0</v>
      </c>
      <c r="EA267" s="56">
        <f t="shared" si="140"/>
        <v>0</v>
      </c>
      <c r="EB267" s="56">
        <f t="shared" si="151"/>
        <v>0.83041909519844581</v>
      </c>
      <c r="EC267" s="59">
        <f t="shared" si="152"/>
        <v>1.3321122304554161E-2</v>
      </c>
      <c r="ED267" s="59">
        <f t="shared" si="153"/>
        <v>8.5776668746101058E-4</v>
      </c>
      <c r="EE267" s="60">
        <f t="shared" si="154"/>
        <v>1.5819384576045601</v>
      </c>
      <c r="EF267" s="60">
        <f t="shared" si="158"/>
        <v>0.60373276532600928</v>
      </c>
    </row>
    <row r="268" spans="1:136" ht="14" customHeight="1" x14ac:dyDescent="0.2">
      <c r="A268" s="156" t="s">
        <v>467</v>
      </c>
      <c r="B268" s="42" t="s">
        <v>397</v>
      </c>
      <c r="C268" s="43"/>
      <c r="D268" s="43"/>
      <c r="E268" s="43"/>
      <c r="F268" s="43"/>
      <c r="G268" s="43"/>
      <c r="H268" s="43"/>
      <c r="I268" s="43"/>
      <c r="J268" s="78" t="s">
        <v>452</v>
      </c>
      <c r="K268" s="43"/>
      <c r="L268" s="117"/>
      <c r="M268" s="42" t="s">
        <v>453</v>
      </c>
      <c r="N268" s="42" t="s">
        <v>400</v>
      </c>
      <c r="O268" s="43"/>
      <c r="P268" s="42" t="s">
        <v>454</v>
      </c>
      <c r="Q268" s="105">
        <v>36.28</v>
      </c>
      <c r="R268" s="53"/>
      <c r="S268" s="105">
        <v>0.74</v>
      </c>
      <c r="T268" s="105">
        <v>2.76</v>
      </c>
      <c r="U268" s="105">
        <v>3.77</v>
      </c>
      <c r="V268" s="44">
        <f t="shared" si="141"/>
        <v>6.8373482996221382</v>
      </c>
      <c r="W268" s="44">
        <f t="shared" si="138"/>
        <v>6.1522459999999999</v>
      </c>
      <c r="X268" s="53"/>
      <c r="Y268" s="105">
        <v>38.659999999999997</v>
      </c>
      <c r="Z268" s="105">
        <v>0.15</v>
      </c>
      <c r="AA268" s="105">
        <v>0.06</v>
      </c>
      <c r="AB268" s="45" t="s">
        <v>227</v>
      </c>
      <c r="AC268" s="53"/>
      <c r="AD268" s="46">
        <f t="shared" si="159"/>
        <v>0</v>
      </c>
      <c r="AE268" s="46">
        <f t="shared" si="160"/>
        <v>0</v>
      </c>
      <c r="AF268" s="105">
        <v>15.37</v>
      </c>
      <c r="AG268" s="53"/>
      <c r="AH268" s="109"/>
      <c r="AI268" s="48">
        <f t="shared" si="142"/>
        <v>1.0656008820286658</v>
      </c>
      <c r="AJ268" s="52"/>
      <c r="AK268" s="53"/>
      <c r="AL268" s="53"/>
      <c r="AM268" s="53"/>
      <c r="AN268" s="53"/>
      <c r="AO268" s="53"/>
      <c r="AP268" s="53"/>
      <c r="AQ268" s="53"/>
      <c r="AR268" s="53"/>
      <c r="AS268" s="53"/>
      <c r="AT268" s="162"/>
      <c r="AU268" s="162"/>
      <c r="AV268" s="162"/>
      <c r="AW268" s="162"/>
      <c r="AX268" s="162"/>
      <c r="AY268" s="162"/>
      <c r="AZ268" s="162"/>
      <c r="BA268" s="162"/>
      <c r="BB268" s="162"/>
      <c r="BC268" s="162"/>
      <c r="BD268" s="162"/>
      <c r="BE268" s="162"/>
      <c r="BF268" s="163"/>
      <c r="BG268" s="26"/>
      <c r="BH268" s="26"/>
      <c r="BI268" s="26"/>
      <c r="BJ268" s="26"/>
      <c r="BK268" s="26"/>
      <c r="BL268" s="26"/>
      <c r="BM268" s="26"/>
      <c r="BN268" s="26"/>
      <c r="BO268" s="26"/>
      <c r="BP268" s="26"/>
      <c r="BQ268" s="27"/>
      <c r="BR268" s="27"/>
      <c r="BS268" s="27"/>
      <c r="BT268" s="26"/>
      <c r="BU268" s="26"/>
      <c r="BV268" s="26"/>
      <c r="BW268" s="26"/>
      <c r="BX268" s="26"/>
      <c r="BY268" s="26"/>
      <c r="BZ268" s="26"/>
      <c r="CA268" s="26"/>
      <c r="CB268" s="26"/>
      <c r="CC268" s="26"/>
      <c r="CD268" s="26"/>
      <c r="CE268" s="26"/>
      <c r="CF268" s="26"/>
      <c r="CG268" s="26"/>
      <c r="CH268" s="26"/>
      <c r="CI268" s="26"/>
      <c r="CJ268" s="26"/>
      <c r="CK268" s="26"/>
      <c r="CL268" s="26"/>
      <c r="CM268" s="26"/>
      <c r="CN268" s="26"/>
      <c r="CO268" s="26"/>
      <c r="CP268" s="26"/>
      <c r="CQ268" s="26"/>
      <c r="CR268" s="26"/>
      <c r="CS268" s="28"/>
      <c r="CT268" s="29"/>
      <c r="CU268" s="30"/>
      <c r="CV268" s="52"/>
      <c r="CW268" s="53"/>
      <c r="CX268" s="53"/>
      <c r="CY268" s="53"/>
      <c r="CZ268" s="53"/>
      <c r="DA268" s="53"/>
      <c r="DB268" s="53"/>
      <c r="DC268" s="53"/>
      <c r="DD268" s="105">
        <v>12500</v>
      </c>
      <c r="DE268" s="53"/>
      <c r="DF268" s="53"/>
      <c r="DG268" s="53"/>
      <c r="DH268" s="53"/>
      <c r="DI268" s="105">
        <v>1070</v>
      </c>
      <c r="DJ268" s="53"/>
      <c r="DK268" s="53"/>
      <c r="DL268" s="123"/>
      <c r="DM268" s="54"/>
      <c r="DN268" s="55">
        <f t="shared" si="143"/>
        <v>0.60386151797603205</v>
      </c>
      <c r="DO268" s="55">
        <f t="shared" si="132"/>
        <v>0</v>
      </c>
      <c r="DP268" s="55">
        <f t="shared" si="144"/>
        <v>1.4515496273048255E-2</v>
      </c>
      <c r="DQ268" s="55">
        <f t="shared" si="145"/>
        <v>3.8413361169102295E-2</v>
      </c>
      <c r="DR268" s="55">
        <f t="shared" si="146"/>
        <v>4.7216481933746633E-2</v>
      </c>
      <c r="DS268" s="55">
        <f t="shared" si="147"/>
        <v>8.5626249130132226E-2</v>
      </c>
      <c r="DT268" s="55">
        <f t="shared" si="148"/>
        <v>0</v>
      </c>
      <c r="DU268" s="55">
        <f t="shared" si="149"/>
        <v>0.95930521091811416</v>
      </c>
      <c r="DV268" s="56">
        <f t="shared" si="150"/>
        <v>2.6747503566333809E-3</v>
      </c>
      <c r="DW268" s="55">
        <f t="shared" si="155"/>
        <v>1.9361427840765162E-3</v>
      </c>
      <c r="DX268" s="55">
        <f t="shared" si="156"/>
        <v>0</v>
      </c>
      <c r="DY268" s="55">
        <f t="shared" si="157"/>
        <v>0</v>
      </c>
      <c r="DZ268" s="58">
        <f t="shared" si="139"/>
        <v>0</v>
      </c>
      <c r="EA268" s="56">
        <f t="shared" si="140"/>
        <v>0</v>
      </c>
      <c r="EB268" s="56">
        <f t="shared" si="151"/>
        <v>0.85317790729947263</v>
      </c>
      <c r="EC268" s="59">
        <f t="shared" si="152"/>
        <v>0.10407126800432936</v>
      </c>
      <c r="ED268" s="59">
        <f t="shared" si="153"/>
        <v>1.6687461010605116E-3</v>
      </c>
      <c r="EE268" s="60">
        <f t="shared" si="154"/>
        <v>1.6793486384060585</v>
      </c>
      <c r="EF268" s="60">
        <f t="shared" si="158"/>
        <v>0.55142532124685772</v>
      </c>
    </row>
    <row r="269" spans="1:136" ht="14" customHeight="1" x14ac:dyDescent="0.2">
      <c r="A269" s="156" t="s">
        <v>468</v>
      </c>
      <c r="B269" s="42" t="s">
        <v>397</v>
      </c>
      <c r="C269" s="43"/>
      <c r="D269" s="43"/>
      <c r="E269" s="43"/>
      <c r="F269" s="43"/>
      <c r="G269" s="43"/>
      <c r="H269" s="43"/>
      <c r="I269" s="43"/>
      <c r="J269" s="78" t="s">
        <v>452</v>
      </c>
      <c r="K269" s="43"/>
      <c r="L269" s="117"/>
      <c r="M269" s="42" t="s">
        <v>453</v>
      </c>
      <c r="N269" s="42" t="s">
        <v>400</v>
      </c>
      <c r="O269" s="43"/>
      <c r="P269" s="42" t="s">
        <v>454</v>
      </c>
      <c r="Q269" s="105">
        <v>36.619999999999997</v>
      </c>
      <c r="R269" s="53"/>
      <c r="S269" s="105">
        <v>0.81</v>
      </c>
      <c r="T269" s="105">
        <v>3.04</v>
      </c>
      <c r="U269" s="105">
        <v>4.0999999999999996</v>
      </c>
      <c r="V269" s="44">
        <f t="shared" si="141"/>
        <v>7.4785285619026443</v>
      </c>
      <c r="W269" s="44">
        <f t="shared" si="138"/>
        <v>6.7291799999999995</v>
      </c>
      <c r="X269" s="53"/>
      <c r="Y269" s="105">
        <v>38.409999999999997</v>
      </c>
      <c r="Z269" s="105">
        <v>0.17</v>
      </c>
      <c r="AA269" s="105">
        <v>0.3</v>
      </c>
      <c r="AB269" s="105">
        <v>0.01</v>
      </c>
      <c r="AC269" s="53"/>
      <c r="AD269" s="46">
        <f t="shared" si="159"/>
        <v>0</v>
      </c>
      <c r="AE269" s="46">
        <f t="shared" si="160"/>
        <v>0</v>
      </c>
      <c r="AF269" s="105">
        <v>14.89</v>
      </c>
      <c r="AG269" s="53"/>
      <c r="AH269" s="109"/>
      <c r="AI269" s="48">
        <f t="shared" si="142"/>
        <v>1.0488803932277444</v>
      </c>
      <c r="AJ269" s="52"/>
      <c r="AK269" s="53"/>
      <c r="AL269" s="53"/>
      <c r="AM269" s="53"/>
      <c r="AN269" s="53"/>
      <c r="AO269" s="53"/>
      <c r="AP269" s="53"/>
      <c r="AQ269" s="53"/>
      <c r="AR269" s="53"/>
      <c r="AS269" s="53"/>
      <c r="AT269" s="53"/>
      <c r="AU269" s="53"/>
      <c r="AV269" s="53"/>
      <c r="AW269" s="53"/>
      <c r="AX269" s="53"/>
      <c r="AY269" s="53"/>
      <c r="AZ269" s="53"/>
      <c r="BA269" s="53"/>
      <c r="BB269" s="53"/>
      <c r="BC269" s="53"/>
      <c r="BD269" s="53"/>
      <c r="BE269" s="53"/>
      <c r="BF269" s="109"/>
      <c r="BG269" s="26"/>
      <c r="BH269" s="26"/>
      <c r="BI269" s="26"/>
      <c r="BJ269" s="26"/>
      <c r="BK269" s="26"/>
      <c r="BL269" s="26"/>
      <c r="BM269" s="26"/>
      <c r="BN269" s="26"/>
      <c r="BO269" s="26"/>
      <c r="BP269" s="26"/>
      <c r="BQ269" s="27"/>
      <c r="BR269" s="27"/>
      <c r="BS269" s="27"/>
      <c r="BT269" s="26"/>
      <c r="BU269" s="26"/>
      <c r="BV269" s="26"/>
      <c r="BW269" s="26"/>
      <c r="BX269" s="26"/>
      <c r="BY269" s="26"/>
      <c r="BZ269" s="26"/>
      <c r="CA269" s="26"/>
      <c r="CB269" s="26"/>
      <c r="CC269" s="26"/>
      <c r="CD269" s="26"/>
      <c r="CE269" s="26"/>
      <c r="CF269" s="26"/>
      <c r="CG269" s="26"/>
      <c r="CH269" s="26"/>
      <c r="CI269" s="26"/>
      <c r="CJ269" s="26"/>
      <c r="CK269" s="26"/>
      <c r="CL269" s="26"/>
      <c r="CM269" s="26"/>
      <c r="CN269" s="26"/>
      <c r="CO269" s="26"/>
      <c r="CP269" s="26"/>
      <c r="CQ269" s="26"/>
      <c r="CR269" s="26"/>
      <c r="CS269" s="28"/>
      <c r="CT269" s="29"/>
      <c r="CU269" s="30"/>
      <c r="CV269" s="52"/>
      <c r="CW269" s="53"/>
      <c r="CX269" s="53"/>
      <c r="CY269" s="53"/>
      <c r="CZ269" s="53"/>
      <c r="DA269" s="53"/>
      <c r="DB269" s="53"/>
      <c r="DC269" s="53"/>
      <c r="DD269" s="105">
        <v>10500</v>
      </c>
      <c r="DE269" s="53"/>
      <c r="DF269" s="53"/>
      <c r="DG269" s="53"/>
      <c r="DH269" s="53"/>
      <c r="DI269" s="105">
        <v>1290</v>
      </c>
      <c r="DJ269" s="53"/>
      <c r="DK269" s="53"/>
      <c r="DL269" s="123"/>
      <c r="DM269" s="54"/>
      <c r="DN269" s="55">
        <f t="shared" si="143"/>
        <v>0.60952063914780286</v>
      </c>
      <c r="DO269" s="55">
        <f t="shared" si="132"/>
        <v>0</v>
      </c>
      <c r="DP269" s="55">
        <f t="shared" si="144"/>
        <v>1.5888583758336603E-2</v>
      </c>
      <c r="DQ269" s="55">
        <f t="shared" si="145"/>
        <v>4.2310368823938765E-2</v>
      </c>
      <c r="DR269" s="55">
        <f t="shared" si="146"/>
        <v>5.1349489636170073E-2</v>
      </c>
      <c r="DS269" s="55">
        <f t="shared" si="147"/>
        <v>9.3655949895615861E-2</v>
      </c>
      <c r="DT269" s="55">
        <f t="shared" si="148"/>
        <v>0</v>
      </c>
      <c r="DU269" s="55">
        <f t="shared" si="149"/>
        <v>0.95310173697270473</v>
      </c>
      <c r="DV269" s="56">
        <f t="shared" si="150"/>
        <v>3.0313837375178319E-3</v>
      </c>
      <c r="DW269" s="55">
        <f t="shared" si="155"/>
        <v>9.6807139203825814E-3</v>
      </c>
      <c r="DX269" s="55">
        <f t="shared" si="156"/>
        <v>2.1231422505307856E-4</v>
      </c>
      <c r="DY269" s="55">
        <f t="shared" si="157"/>
        <v>0</v>
      </c>
      <c r="DZ269" s="58">
        <f t="shared" si="139"/>
        <v>0</v>
      </c>
      <c r="EA269" s="56">
        <f t="shared" si="140"/>
        <v>0</v>
      </c>
      <c r="EB269" s="56">
        <f t="shared" si="151"/>
        <v>0.82653344435192899</v>
      </c>
      <c r="EC269" s="59">
        <f t="shared" si="152"/>
        <v>8.741986512363667E-2</v>
      </c>
      <c r="ED269" s="59">
        <f t="shared" si="153"/>
        <v>2.011852776044916E-3</v>
      </c>
      <c r="EE269" s="60">
        <f t="shared" si="154"/>
        <v>1.6578456734843197</v>
      </c>
      <c r="EF269" s="60">
        <f t="shared" si="158"/>
        <v>0.54827792247477702</v>
      </c>
    </row>
    <row r="270" spans="1:136" ht="14" customHeight="1" x14ac:dyDescent="0.2">
      <c r="A270" s="156" t="s">
        <v>469</v>
      </c>
      <c r="B270" s="42" t="s">
        <v>397</v>
      </c>
      <c r="C270" s="43"/>
      <c r="D270" s="43"/>
      <c r="E270" s="43"/>
      <c r="F270" s="43"/>
      <c r="G270" s="43"/>
      <c r="H270" s="43"/>
      <c r="I270" s="43"/>
      <c r="J270" s="78" t="s">
        <v>452</v>
      </c>
      <c r="K270" s="43"/>
      <c r="L270" s="117"/>
      <c r="M270" s="42" t="s">
        <v>453</v>
      </c>
      <c r="N270" s="42" t="s">
        <v>400</v>
      </c>
      <c r="O270" s="43"/>
      <c r="P270" s="42" t="s">
        <v>454</v>
      </c>
      <c r="Q270" s="105">
        <v>36.729999999999997</v>
      </c>
      <c r="R270" s="53"/>
      <c r="S270" s="105">
        <v>0.56000000000000005</v>
      </c>
      <c r="T270" s="105">
        <v>2.7</v>
      </c>
      <c r="U270" s="105">
        <v>4.33</v>
      </c>
      <c r="V270" s="44">
        <f t="shared" si="141"/>
        <v>7.3306668148477439</v>
      </c>
      <c r="W270" s="44">
        <f t="shared" si="138"/>
        <v>6.5961340000000002</v>
      </c>
      <c r="X270" s="53"/>
      <c r="Y270" s="105">
        <v>39.78</v>
      </c>
      <c r="Z270" s="105">
        <v>0.02</v>
      </c>
      <c r="AA270" s="105">
        <v>0.08</v>
      </c>
      <c r="AB270" s="45" t="s">
        <v>227</v>
      </c>
      <c r="AC270" s="53"/>
      <c r="AD270" s="46">
        <f t="shared" si="159"/>
        <v>0</v>
      </c>
      <c r="AE270" s="46">
        <f t="shared" si="160"/>
        <v>0</v>
      </c>
      <c r="AF270" s="105">
        <v>15.01</v>
      </c>
      <c r="AG270" s="53"/>
      <c r="AH270" s="109"/>
      <c r="AI270" s="48">
        <f t="shared" si="142"/>
        <v>1.0830383882384973</v>
      </c>
      <c r="AJ270" s="52"/>
      <c r="AK270" s="53"/>
      <c r="AL270" s="53"/>
      <c r="AM270" s="53"/>
      <c r="AN270" s="53"/>
      <c r="AO270" s="53"/>
      <c r="AP270" s="53"/>
      <c r="AQ270" s="53"/>
      <c r="AR270" s="53"/>
      <c r="AS270" s="53"/>
      <c r="AT270" s="53"/>
      <c r="AU270" s="53"/>
      <c r="AV270" s="53"/>
      <c r="AW270" s="53"/>
      <c r="AX270" s="53"/>
      <c r="AY270" s="53"/>
      <c r="AZ270" s="53"/>
      <c r="BA270" s="53"/>
      <c r="BB270" s="53"/>
      <c r="BC270" s="53"/>
      <c r="BD270" s="53"/>
      <c r="BE270" s="53"/>
      <c r="BF270" s="109"/>
      <c r="BG270" s="26"/>
      <c r="BH270" s="26"/>
      <c r="BI270" s="26"/>
      <c r="BJ270" s="26"/>
      <c r="BK270" s="26"/>
      <c r="BL270" s="26"/>
      <c r="BM270" s="26"/>
      <c r="BN270" s="26"/>
      <c r="BO270" s="26"/>
      <c r="BP270" s="26"/>
      <c r="BQ270" s="27"/>
      <c r="BR270" s="27"/>
      <c r="BS270" s="27"/>
      <c r="BT270" s="26"/>
      <c r="BU270" s="26"/>
      <c r="BV270" s="26"/>
      <c r="BW270" s="26"/>
      <c r="BX270" s="26"/>
      <c r="BY270" s="26"/>
      <c r="BZ270" s="26"/>
      <c r="CA270" s="26"/>
      <c r="CB270" s="26"/>
      <c r="CC270" s="26"/>
      <c r="CD270" s="26"/>
      <c r="CE270" s="26"/>
      <c r="CF270" s="26"/>
      <c r="CG270" s="26"/>
      <c r="CH270" s="26"/>
      <c r="CI270" s="26"/>
      <c r="CJ270" s="26"/>
      <c r="CK270" s="26"/>
      <c r="CL270" s="26"/>
      <c r="CM270" s="26"/>
      <c r="CN270" s="26"/>
      <c r="CO270" s="26"/>
      <c r="CP270" s="26"/>
      <c r="CQ270" s="26"/>
      <c r="CR270" s="26"/>
      <c r="CS270" s="28"/>
      <c r="CT270" s="29"/>
      <c r="CU270" s="30"/>
      <c r="CV270" s="52"/>
      <c r="CW270" s="53"/>
      <c r="CX270" s="53"/>
      <c r="CY270" s="53"/>
      <c r="CZ270" s="53"/>
      <c r="DA270" s="53"/>
      <c r="DB270" s="53"/>
      <c r="DC270" s="53"/>
      <c r="DD270" s="105">
        <v>3300</v>
      </c>
      <c r="DE270" s="53"/>
      <c r="DF270" s="53"/>
      <c r="DG270" s="53"/>
      <c r="DH270" s="53"/>
      <c r="DI270" s="105">
        <v>1690</v>
      </c>
      <c r="DJ270" s="53"/>
      <c r="DK270" s="53"/>
      <c r="DL270" s="123"/>
      <c r="DM270" s="54"/>
      <c r="DN270" s="55">
        <f t="shared" si="143"/>
        <v>0.61135153129161113</v>
      </c>
      <c r="DO270" s="55">
        <f t="shared" ref="DO270:DO308" si="161">IF(ISNUMBER(R270)=FALSE,0,R270/79.88)</f>
        <v>0</v>
      </c>
      <c r="DP270" s="55">
        <f t="shared" si="144"/>
        <v>1.0984699882306789E-2</v>
      </c>
      <c r="DQ270" s="55">
        <f t="shared" si="145"/>
        <v>3.7578288100208773E-2</v>
      </c>
      <c r="DR270" s="55">
        <f t="shared" si="146"/>
        <v>5.4230070762101575E-2</v>
      </c>
      <c r="DS270" s="55">
        <f t="shared" si="147"/>
        <v>9.18042310368824E-2</v>
      </c>
      <c r="DT270" s="55">
        <f t="shared" si="148"/>
        <v>0</v>
      </c>
      <c r="DU270" s="55">
        <f t="shared" si="149"/>
        <v>0.98709677419354847</v>
      </c>
      <c r="DV270" s="56">
        <f t="shared" si="150"/>
        <v>3.566333808844508E-4</v>
      </c>
      <c r="DW270" s="55">
        <f t="shared" si="155"/>
        <v>2.5815237121020219E-3</v>
      </c>
      <c r="DX270" s="55">
        <f t="shared" si="156"/>
        <v>0</v>
      </c>
      <c r="DY270" s="55">
        <f t="shared" si="157"/>
        <v>0</v>
      </c>
      <c r="DZ270" s="58">
        <f t="shared" si="139"/>
        <v>0</v>
      </c>
      <c r="EA270" s="56">
        <f t="shared" si="140"/>
        <v>0</v>
      </c>
      <c r="EB270" s="56">
        <f t="shared" si="151"/>
        <v>0.83319456008881487</v>
      </c>
      <c r="EC270" s="59">
        <f t="shared" si="152"/>
        <v>2.7474814753142954E-2</v>
      </c>
      <c r="ED270" s="59">
        <f t="shared" si="153"/>
        <v>2.635683094198378E-3</v>
      </c>
      <c r="EE270" s="60">
        <f t="shared" si="154"/>
        <v>1.61421486881559</v>
      </c>
      <c r="EF270" s="60">
        <f t="shared" si="158"/>
        <v>0.59071428570993223</v>
      </c>
    </row>
    <row r="271" spans="1:136" ht="14" customHeight="1" x14ac:dyDescent="0.2">
      <c r="A271" s="156" t="s">
        <v>470</v>
      </c>
      <c r="B271" s="42" t="s">
        <v>397</v>
      </c>
      <c r="C271" s="43"/>
      <c r="D271" s="43"/>
      <c r="E271" s="43"/>
      <c r="F271" s="43"/>
      <c r="G271" s="43"/>
      <c r="H271" s="43"/>
      <c r="I271" s="43"/>
      <c r="J271" s="78" t="s">
        <v>452</v>
      </c>
      <c r="K271" s="43"/>
      <c r="L271" s="117"/>
      <c r="M271" s="42" t="s">
        <v>453</v>
      </c>
      <c r="N271" s="42" t="s">
        <v>400</v>
      </c>
      <c r="O271" s="43"/>
      <c r="P271" s="42" t="s">
        <v>454</v>
      </c>
      <c r="Q271" s="105">
        <v>36.409999999999997</v>
      </c>
      <c r="R271" s="53"/>
      <c r="S271" s="105">
        <v>0.56000000000000005</v>
      </c>
      <c r="T271" s="105">
        <v>2.7</v>
      </c>
      <c r="U271" s="105">
        <v>4.08</v>
      </c>
      <c r="V271" s="44">
        <f t="shared" si="141"/>
        <v>7.0806668148477439</v>
      </c>
      <c r="W271" s="44">
        <f t="shared" si="138"/>
        <v>6.3711840000000004</v>
      </c>
      <c r="X271" s="53"/>
      <c r="Y271" s="105">
        <v>39.39</v>
      </c>
      <c r="Z271" s="105">
        <v>0.12</v>
      </c>
      <c r="AA271" s="105">
        <v>0.08</v>
      </c>
      <c r="AB271" s="45" t="s">
        <v>227</v>
      </c>
      <c r="AC271" s="53"/>
      <c r="AD271" s="46">
        <f t="shared" si="159"/>
        <v>0</v>
      </c>
      <c r="AE271" s="46">
        <f t="shared" si="160"/>
        <v>0</v>
      </c>
      <c r="AF271" s="105">
        <v>15.76</v>
      </c>
      <c r="AG271" s="53"/>
      <c r="AH271" s="109"/>
      <c r="AI271" s="48">
        <f t="shared" si="142"/>
        <v>1.0818456468003297</v>
      </c>
      <c r="AJ271" s="52"/>
      <c r="AK271" s="53"/>
      <c r="AL271" s="53"/>
      <c r="AM271" s="53"/>
      <c r="AN271" s="53"/>
      <c r="AO271" s="53"/>
      <c r="AP271" s="53"/>
      <c r="AQ271" s="53"/>
      <c r="AR271" s="53"/>
      <c r="AS271" s="53"/>
      <c r="AT271" s="53"/>
      <c r="AU271" s="53"/>
      <c r="AV271" s="53"/>
      <c r="AW271" s="53"/>
      <c r="AX271" s="53"/>
      <c r="AY271" s="53"/>
      <c r="AZ271" s="53"/>
      <c r="BA271" s="53"/>
      <c r="BB271" s="53"/>
      <c r="BC271" s="53"/>
      <c r="BD271" s="53"/>
      <c r="BE271" s="53"/>
      <c r="BF271" s="109"/>
      <c r="BG271" s="26"/>
      <c r="BH271" s="26"/>
      <c r="BI271" s="26"/>
      <c r="BJ271" s="26"/>
      <c r="BK271" s="26"/>
      <c r="BL271" s="26"/>
      <c r="BM271" s="26"/>
      <c r="BN271" s="26"/>
      <c r="BO271" s="26"/>
      <c r="BP271" s="26"/>
      <c r="BQ271" s="27"/>
      <c r="BR271" s="27"/>
      <c r="BS271" s="27"/>
      <c r="BT271" s="26"/>
      <c r="BU271" s="26"/>
      <c r="BV271" s="26"/>
      <c r="BW271" s="26"/>
      <c r="BX271" s="26"/>
      <c r="BY271" s="26"/>
      <c r="BZ271" s="26"/>
      <c r="CA271" s="26"/>
      <c r="CB271" s="26"/>
      <c r="CC271" s="26"/>
      <c r="CD271" s="26"/>
      <c r="CE271" s="26"/>
      <c r="CF271" s="26"/>
      <c r="CG271" s="26"/>
      <c r="CH271" s="26"/>
      <c r="CI271" s="26"/>
      <c r="CJ271" s="26"/>
      <c r="CK271" s="26"/>
      <c r="CL271" s="26"/>
      <c r="CM271" s="26"/>
      <c r="CN271" s="26"/>
      <c r="CO271" s="26"/>
      <c r="CP271" s="26"/>
      <c r="CQ271" s="26"/>
      <c r="CR271" s="26"/>
      <c r="CS271" s="28"/>
      <c r="CT271" s="29"/>
      <c r="CU271" s="30"/>
      <c r="CV271" s="52"/>
      <c r="CW271" s="53"/>
      <c r="CX271" s="53"/>
      <c r="CY271" s="53"/>
      <c r="CZ271" s="53"/>
      <c r="DA271" s="53"/>
      <c r="DB271" s="53"/>
      <c r="DC271" s="53"/>
      <c r="DD271" s="105">
        <v>9300</v>
      </c>
      <c r="DE271" s="53"/>
      <c r="DF271" s="53"/>
      <c r="DG271" s="53"/>
      <c r="DH271" s="53"/>
      <c r="DI271" s="105">
        <v>1250</v>
      </c>
      <c r="DJ271" s="53"/>
      <c r="DK271" s="53"/>
      <c r="DL271" s="123"/>
      <c r="DM271" s="54"/>
      <c r="DN271" s="55">
        <f t="shared" si="143"/>
        <v>0.60602529960053253</v>
      </c>
      <c r="DO271" s="55">
        <f t="shared" si="161"/>
        <v>0</v>
      </c>
      <c r="DP271" s="55">
        <f t="shared" si="144"/>
        <v>1.0984699882306789E-2</v>
      </c>
      <c r="DQ271" s="55">
        <f t="shared" si="145"/>
        <v>3.7578288100208773E-2</v>
      </c>
      <c r="DR271" s="55">
        <f t="shared" si="146"/>
        <v>5.1099004320871694E-2</v>
      </c>
      <c r="DS271" s="55">
        <f t="shared" si="147"/>
        <v>8.8673402922755759E-2</v>
      </c>
      <c r="DT271" s="55">
        <f t="shared" si="148"/>
        <v>0</v>
      </c>
      <c r="DU271" s="55">
        <f t="shared" si="149"/>
        <v>0.97741935483870979</v>
      </c>
      <c r="DV271" s="56">
        <f t="shared" si="150"/>
        <v>2.1398002853067048E-3</v>
      </c>
      <c r="DW271" s="55">
        <f t="shared" si="155"/>
        <v>2.5815237121020219E-3</v>
      </c>
      <c r="DX271" s="55">
        <f t="shared" si="156"/>
        <v>0</v>
      </c>
      <c r="DY271" s="55">
        <f t="shared" si="157"/>
        <v>0</v>
      </c>
      <c r="DZ271" s="58">
        <f t="shared" si="139"/>
        <v>0</v>
      </c>
      <c r="EA271" s="56">
        <f t="shared" si="140"/>
        <v>0</v>
      </c>
      <c r="EB271" s="56">
        <f t="shared" si="151"/>
        <v>0.87482653344435191</v>
      </c>
      <c r="EC271" s="59">
        <f t="shared" si="152"/>
        <v>7.742902339522105E-2</v>
      </c>
      <c r="ED271" s="59">
        <f t="shared" si="153"/>
        <v>1.9494697442295696E-3</v>
      </c>
      <c r="EE271" s="60">
        <f t="shared" si="154"/>
        <v>1.6740496197381964</v>
      </c>
      <c r="EF271" s="60">
        <f t="shared" si="158"/>
        <v>0.5762607798573437</v>
      </c>
    </row>
    <row r="272" spans="1:136" ht="14" customHeight="1" x14ac:dyDescent="0.2">
      <c r="A272" s="155" t="s">
        <v>471</v>
      </c>
      <c r="B272" s="42" t="s">
        <v>472</v>
      </c>
      <c r="C272" s="43"/>
      <c r="D272" s="43"/>
      <c r="E272" s="43"/>
      <c r="F272" s="43"/>
      <c r="G272" s="43"/>
      <c r="H272" s="43"/>
      <c r="I272" s="43"/>
      <c r="J272" s="78" t="s">
        <v>473</v>
      </c>
      <c r="K272" s="42" t="s">
        <v>474</v>
      </c>
      <c r="L272" s="42" t="s">
        <v>475</v>
      </c>
      <c r="M272" s="43"/>
      <c r="N272" s="43"/>
      <c r="O272" s="117"/>
      <c r="P272" s="42" t="s">
        <v>476</v>
      </c>
      <c r="Q272" s="44">
        <v>45.970867495645599</v>
      </c>
      <c r="R272" s="44">
        <v>2.97289507408788E-2</v>
      </c>
      <c r="S272" s="44">
        <v>1.3378027833395501</v>
      </c>
      <c r="T272" s="44">
        <v>2.7554453094147502</v>
      </c>
      <c r="U272" s="44">
        <v>4.8456643069087804</v>
      </c>
      <c r="V272" s="44">
        <f t="shared" si="141"/>
        <v>7.9079507143490453</v>
      </c>
      <c r="W272" s="44">
        <f t="shared" si="138"/>
        <v>7.1155740527712714</v>
      </c>
      <c r="X272" s="44">
        <v>0.13873510345743501</v>
      </c>
      <c r="Y272" s="44">
        <v>43.969118145759801</v>
      </c>
      <c r="Z272" s="44">
        <v>0</v>
      </c>
      <c r="AA272" s="44">
        <v>0</v>
      </c>
      <c r="AB272" s="44"/>
      <c r="AC272" s="44">
        <v>9.9096502469596098E-3</v>
      </c>
      <c r="AD272" s="46">
        <f t="shared" si="159"/>
        <v>0</v>
      </c>
      <c r="AE272" s="46">
        <f t="shared" si="160"/>
        <v>0</v>
      </c>
      <c r="AF272" s="44">
        <v>9.2498849118328899</v>
      </c>
      <c r="AG272" s="53"/>
      <c r="AH272" s="109"/>
      <c r="AI272" s="48">
        <f t="shared" si="142"/>
        <v>0.95645613278723951</v>
      </c>
      <c r="AJ272" s="52"/>
      <c r="AK272" s="53"/>
      <c r="AL272" s="53"/>
      <c r="AM272" s="53"/>
      <c r="AN272" s="53"/>
      <c r="AO272" s="53"/>
      <c r="AP272" s="53"/>
      <c r="AQ272" s="53"/>
      <c r="AR272" s="53"/>
      <c r="AS272" s="53"/>
      <c r="AT272" s="53"/>
      <c r="AU272" s="53"/>
      <c r="AV272" s="53"/>
      <c r="AW272" s="53"/>
      <c r="AX272" s="53"/>
      <c r="AY272" s="53"/>
      <c r="AZ272" s="53"/>
      <c r="BA272" s="53"/>
      <c r="BB272" s="53"/>
      <c r="BC272" s="53"/>
      <c r="BD272" s="53"/>
      <c r="BE272" s="53"/>
      <c r="BF272" s="109"/>
      <c r="BG272" s="27"/>
      <c r="BH272" s="27"/>
      <c r="BI272" s="27"/>
      <c r="BJ272" s="27"/>
      <c r="BK272" s="27"/>
      <c r="BL272" s="27"/>
      <c r="BM272" s="27"/>
      <c r="BN272" s="27"/>
      <c r="BO272" s="27"/>
      <c r="BP272" s="27"/>
      <c r="BQ272" s="27"/>
      <c r="BR272" s="27"/>
      <c r="BS272" s="27"/>
      <c r="BT272" s="27"/>
      <c r="BU272" s="27"/>
      <c r="BV272" s="27"/>
      <c r="BW272" s="27"/>
      <c r="BX272" s="27"/>
      <c r="BY272" s="27"/>
      <c r="BZ272" s="27"/>
      <c r="CA272" s="27"/>
      <c r="CB272" s="27"/>
      <c r="CC272" s="27"/>
      <c r="CD272" s="27"/>
      <c r="CE272" s="27"/>
      <c r="CF272" s="27"/>
      <c r="CG272" s="27"/>
      <c r="CH272" s="27"/>
      <c r="CI272" s="27"/>
      <c r="CJ272" s="27"/>
      <c r="CK272" s="27"/>
      <c r="CL272" s="27"/>
      <c r="CM272" s="27"/>
      <c r="CN272" s="27"/>
      <c r="CO272" s="27"/>
      <c r="CP272" s="27"/>
      <c r="CQ272" s="27"/>
      <c r="CR272" s="26"/>
      <c r="CS272" s="28"/>
      <c r="CT272" s="29"/>
      <c r="CU272" s="30"/>
      <c r="CV272" s="52"/>
      <c r="CW272" s="53"/>
      <c r="CX272" s="53"/>
      <c r="CY272" s="53"/>
      <c r="CZ272" s="53"/>
      <c r="DA272" s="53"/>
      <c r="DB272" s="53"/>
      <c r="DC272" s="53"/>
      <c r="DD272" s="53"/>
      <c r="DE272" s="53"/>
      <c r="DF272" s="53"/>
      <c r="DG272" s="53"/>
      <c r="DH272" s="53"/>
      <c r="DI272" s="53"/>
      <c r="DJ272" s="53"/>
      <c r="DK272" s="53"/>
      <c r="DL272" s="123"/>
      <c r="DM272" s="54"/>
      <c r="DN272" s="55">
        <f t="shared" si="143"/>
        <v>0.76516091038025302</v>
      </c>
      <c r="DO272" s="55">
        <f t="shared" si="161"/>
        <v>3.7217013947019029E-4</v>
      </c>
      <c r="DP272" s="55">
        <f t="shared" si="144"/>
        <v>2.6241717994106514E-2</v>
      </c>
      <c r="DQ272" s="55">
        <f t="shared" si="145"/>
        <v>3.8349969511687551E-2</v>
      </c>
      <c r="DR272" s="55">
        <f t="shared" si="146"/>
        <v>6.0688387587310169E-2</v>
      </c>
      <c r="DS272" s="55">
        <f t="shared" si="147"/>
        <v>9.903373768644777E-2</v>
      </c>
      <c r="DT272" s="55">
        <f t="shared" si="148"/>
        <v>1.9556682190222021E-3</v>
      </c>
      <c r="DU272" s="55">
        <f t="shared" si="149"/>
        <v>1.0910451152793996</v>
      </c>
      <c r="DV272" s="56">
        <f t="shared" si="150"/>
        <v>0</v>
      </c>
      <c r="DW272" s="55">
        <f t="shared" si="155"/>
        <v>0</v>
      </c>
      <c r="DX272" s="55">
        <f t="shared" si="156"/>
        <v>0</v>
      </c>
      <c r="DY272" s="55">
        <f t="shared" si="157"/>
        <v>1.3962711125770438E-4</v>
      </c>
      <c r="DZ272" s="58">
        <f t="shared" si="139"/>
        <v>0</v>
      </c>
      <c r="EA272" s="56">
        <f t="shared" si="140"/>
        <v>0</v>
      </c>
      <c r="EB272" s="56">
        <f t="shared" si="151"/>
        <v>0.51345461625494804</v>
      </c>
      <c r="EC272" s="59">
        <f t="shared" si="152"/>
        <v>0</v>
      </c>
      <c r="ED272" s="59">
        <f t="shared" si="153"/>
        <v>0</v>
      </c>
      <c r="EE272" s="60">
        <f t="shared" si="154"/>
        <v>1.6517833400893331</v>
      </c>
      <c r="EF272" s="60">
        <f t="shared" si="158"/>
        <v>0.61280518139643081</v>
      </c>
    </row>
    <row r="273" spans="1:136" ht="14" customHeight="1" x14ac:dyDescent="0.2">
      <c r="A273" s="155" t="s">
        <v>477</v>
      </c>
      <c r="B273" s="42" t="s">
        <v>472</v>
      </c>
      <c r="C273" s="43"/>
      <c r="D273" s="43"/>
      <c r="E273" s="43"/>
      <c r="F273" s="43"/>
      <c r="G273" s="43"/>
      <c r="H273" s="43"/>
      <c r="I273" s="43"/>
      <c r="J273" s="78" t="s">
        <v>473</v>
      </c>
      <c r="K273" s="42" t="s">
        <v>478</v>
      </c>
      <c r="L273" s="42" t="s">
        <v>475</v>
      </c>
      <c r="M273" s="43"/>
      <c r="N273" s="43"/>
      <c r="O273" s="117"/>
      <c r="P273" s="42" t="s">
        <v>476</v>
      </c>
      <c r="Q273" s="44">
        <v>46.616257961792599</v>
      </c>
      <c r="R273" s="44">
        <v>2.96918840520972E-2</v>
      </c>
      <c r="S273" s="44">
        <v>1.9992535261745501</v>
      </c>
      <c r="T273" s="44"/>
      <c r="U273" s="53"/>
      <c r="V273" s="44">
        <v>8.1256789355906101</v>
      </c>
      <c r="W273" s="44">
        <f t="shared" si="138"/>
        <v>7.3114859062444308</v>
      </c>
      <c r="X273" s="44">
        <v>9.8972946840324094E-2</v>
      </c>
      <c r="Y273" s="44">
        <v>42.083296996505801</v>
      </c>
      <c r="Z273" s="44">
        <v>0.23753507241677799</v>
      </c>
      <c r="AA273" s="44">
        <v>0</v>
      </c>
      <c r="AB273" s="44"/>
      <c r="AC273" s="44">
        <v>9.8972946840324098E-3</v>
      </c>
      <c r="AD273" s="46">
        <f t="shared" si="159"/>
        <v>0</v>
      </c>
      <c r="AE273" s="46">
        <f t="shared" si="160"/>
        <v>0</v>
      </c>
      <c r="AF273" s="44">
        <v>11.5800203873598</v>
      </c>
      <c r="AG273" s="53"/>
      <c r="AH273" s="109"/>
      <c r="AI273" s="48">
        <f t="shared" si="142"/>
        <v>0.90276008492569093</v>
      </c>
      <c r="AJ273" s="52"/>
      <c r="AK273" s="53"/>
      <c r="AL273" s="53"/>
      <c r="AM273" s="53"/>
      <c r="AN273" s="53"/>
      <c r="AO273" s="53"/>
      <c r="AP273" s="53"/>
      <c r="AQ273" s="53"/>
      <c r="AR273" s="53"/>
      <c r="AS273" s="53"/>
      <c r="AT273" s="53"/>
      <c r="AU273" s="53"/>
      <c r="AV273" s="53"/>
      <c r="AW273" s="53"/>
      <c r="AX273" s="53"/>
      <c r="AY273" s="53"/>
      <c r="AZ273" s="53"/>
      <c r="BA273" s="53"/>
      <c r="BB273" s="53"/>
      <c r="BC273" s="53"/>
      <c r="BD273" s="53"/>
      <c r="BE273" s="53"/>
      <c r="BF273" s="109"/>
      <c r="BG273" s="27"/>
      <c r="BH273" s="27"/>
      <c r="BI273" s="27"/>
      <c r="BJ273" s="27"/>
      <c r="BK273" s="27"/>
      <c r="BL273" s="27"/>
      <c r="BM273" s="27"/>
      <c r="BN273" s="27"/>
      <c r="BO273" s="27"/>
      <c r="BP273" s="27"/>
      <c r="BQ273" s="27"/>
      <c r="BR273" s="27"/>
      <c r="BS273" s="27"/>
      <c r="BT273" s="27"/>
      <c r="BU273" s="27"/>
      <c r="BV273" s="27"/>
      <c r="BW273" s="27"/>
      <c r="BX273" s="27"/>
      <c r="BY273" s="27"/>
      <c r="BZ273" s="27"/>
      <c r="CA273" s="27"/>
      <c r="CB273" s="27"/>
      <c r="CC273" s="27"/>
      <c r="CD273" s="27"/>
      <c r="CE273" s="27"/>
      <c r="CF273" s="27"/>
      <c r="CG273" s="27"/>
      <c r="CH273" s="27"/>
      <c r="CI273" s="27"/>
      <c r="CJ273" s="27"/>
      <c r="CK273" s="27"/>
      <c r="CL273" s="27"/>
      <c r="CM273" s="27"/>
      <c r="CN273" s="27"/>
      <c r="CO273" s="27"/>
      <c r="CP273" s="27"/>
      <c r="CQ273" s="27"/>
      <c r="CR273" s="27"/>
      <c r="CS273" s="110"/>
      <c r="CT273" s="29"/>
      <c r="CU273" s="30"/>
      <c r="CV273" s="52"/>
      <c r="CW273" s="53"/>
      <c r="CX273" s="53"/>
      <c r="CY273" s="53"/>
      <c r="CZ273" s="53"/>
      <c r="DA273" s="53"/>
      <c r="DB273" s="53"/>
      <c r="DC273" s="53"/>
      <c r="DD273" s="53"/>
      <c r="DE273" s="53"/>
      <c r="DF273" s="53"/>
      <c r="DG273" s="53"/>
      <c r="DH273" s="53"/>
      <c r="DI273" s="53"/>
      <c r="DJ273" s="53"/>
      <c r="DK273" s="53"/>
      <c r="DL273" s="123"/>
      <c r="DM273" s="54"/>
      <c r="DN273" s="55">
        <f t="shared" si="143"/>
        <v>0.77590309523622836</v>
      </c>
      <c r="DO273" s="55">
        <f t="shared" si="161"/>
        <v>3.7170610981593892E-4</v>
      </c>
      <c r="DP273" s="55">
        <f t="shared" si="144"/>
        <v>3.9216428524412518E-2</v>
      </c>
      <c r="DQ273" s="55">
        <f t="shared" si="145"/>
        <v>0</v>
      </c>
      <c r="DR273" s="55">
        <f t="shared" si="146"/>
        <v>0</v>
      </c>
      <c r="DS273" s="55">
        <f t="shared" si="147"/>
        <v>0.10176041623165527</v>
      </c>
      <c r="DT273" s="55">
        <f t="shared" si="148"/>
        <v>1.3951641787471681E-3</v>
      </c>
      <c r="DU273" s="55">
        <f t="shared" si="149"/>
        <v>1.0442505458190026</v>
      </c>
      <c r="DV273" s="56">
        <f t="shared" si="150"/>
        <v>4.2356467977314191E-3</v>
      </c>
      <c r="DW273" s="55">
        <f t="shared" si="155"/>
        <v>0</v>
      </c>
      <c r="DX273" s="55">
        <f t="shared" si="156"/>
        <v>0</v>
      </c>
      <c r="DY273" s="55">
        <f t="shared" si="157"/>
        <v>1.394530212024053E-4</v>
      </c>
      <c r="DZ273" s="58">
        <f t="shared" si="139"/>
        <v>0</v>
      </c>
      <c r="EA273" s="56">
        <f t="shared" si="140"/>
        <v>0</v>
      </c>
      <c r="EB273" s="56">
        <f t="shared" si="151"/>
        <v>0.64279880029751879</v>
      </c>
      <c r="EC273" s="59">
        <f t="shared" si="152"/>
        <v>0</v>
      </c>
      <c r="ED273" s="59">
        <f t="shared" si="153"/>
        <v>0</v>
      </c>
      <c r="EE273" s="60">
        <f t="shared" si="154"/>
        <v>1.6509579130866641</v>
      </c>
      <c r="EF273" s="60" t="str">
        <f t="shared" si="158"/>
        <v/>
      </c>
    </row>
    <row r="274" spans="1:136" ht="14" customHeight="1" x14ac:dyDescent="0.2">
      <c r="A274" s="155" t="s">
        <v>479</v>
      </c>
      <c r="B274" s="42" t="s">
        <v>472</v>
      </c>
      <c r="C274" s="43"/>
      <c r="D274" s="43"/>
      <c r="E274" s="43"/>
      <c r="F274" s="43"/>
      <c r="G274" s="43"/>
      <c r="H274" s="43"/>
      <c r="I274" s="43"/>
      <c r="J274" s="78" t="s">
        <v>473</v>
      </c>
      <c r="K274" s="42" t="s">
        <v>478</v>
      </c>
      <c r="L274" s="42" t="s">
        <v>475</v>
      </c>
      <c r="M274" s="43"/>
      <c r="N274" s="43"/>
      <c r="O274" s="117"/>
      <c r="P274" s="42" t="s">
        <v>476</v>
      </c>
      <c r="Q274" s="44">
        <v>47.8413370143912</v>
      </c>
      <c r="R274" s="44">
        <v>1.9904862498186501E-2</v>
      </c>
      <c r="S274" s="44">
        <v>1.1743868873929999</v>
      </c>
      <c r="T274" s="44">
        <v>2.1658557305972401</v>
      </c>
      <c r="U274" s="44">
        <v>3.4151701730776098</v>
      </c>
      <c r="V274" s="44">
        <f>U274+1/0.8998*T274</f>
        <v>5.8222114384668515</v>
      </c>
      <c r="W274" s="44">
        <f t="shared" si="138"/>
        <v>5.2388258523324733</v>
      </c>
      <c r="X274" s="44">
        <v>9.9524312490932396E-2</v>
      </c>
      <c r="Y274" s="44">
        <v>44.437605527201299</v>
      </c>
      <c r="Z274" s="44">
        <v>0</v>
      </c>
      <c r="AA274" s="44">
        <v>0</v>
      </c>
      <c r="AB274" s="44"/>
      <c r="AC274" s="44">
        <v>9.9524312490932403E-3</v>
      </c>
      <c r="AD274" s="46">
        <f t="shared" si="159"/>
        <v>0</v>
      </c>
      <c r="AE274" s="46">
        <f t="shared" si="160"/>
        <v>0</v>
      </c>
      <c r="AF274" s="44">
        <v>12.9521067901695</v>
      </c>
      <c r="AG274" s="53"/>
      <c r="AH274" s="109"/>
      <c r="AI274" s="48">
        <f t="shared" si="142"/>
        <v>0.92885375494071121</v>
      </c>
      <c r="AJ274" s="52"/>
      <c r="AK274" s="53"/>
      <c r="AL274" s="53"/>
      <c r="AM274" s="53"/>
      <c r="AN274" s="53"/>
      <c r="AO274" s="53"/>
      <c r="AP274" s="53"/>
      <c r="AQ274" s="53"/>
      <c r="AR274" s="53"/>
      <c r="AS274" s="53"/>
      <c r="AT274" s="53"/>
      <c r="AU274" s="53"/>
      <c r="AV274" s="53"/>
      <c r="AW274" s="53"/>
      <c r="AX274" s="53"/>
      <c r="AY274" s="53"/>
      <c r="AZ274" s="53"/>
      <c r="BA274" s="53"/>
      <c r="BB274" s="53"/>
      <c r="BC274" s="53"/>
      <c r="BD274" s="53"/>
      <c r="BE274" s="53"/>
      <c r="BF274" s="109"/>
      <c r="BG274" s="27"/>
      <c r="BH274" s="27"/>
      <c r="BI274" s="27"/>
      <c r="BJ274" s="27"/>
      <c r="BK274" s="27"/>
      <c r="BL274" s="27"/>
      <c r="BM274" s="27"/>
      <c r="BN274" s="27"/>
      <c r="BO274" s="27"/>
      <c r="BP274" s="27"/>
      <c r="BQ274" s="27"/>
      <c r="BR274" s="27"/>
      <c r="BS274" s="27"/>
      <c r="BT274" s="27"/>
      <c r="BU274" s="27"/>
      <c r="BV274" s="27"/>
      <c r="BW274" s="27"/>
      <c r="BX274" s="27"/>
      <c r="BY274" s="27"/>
      <c r="BZ274" s="27"/>
      <c r="CA274" s="27"/>
      <c r="CB274" s="27"/>
      <c r="CC274" s="27"/>
      <c r="CD274" s="27"/>
      <c r="CE274" s="27"/>
      <c r="CF274" s="27"/>
      <c r="CG274" s="27"/>
      <c r="CH274" s="27"/>
      <c r="CI274" s="27"/>
      <c r="CJ274" s="27"/>
      <c r="CK274" s="27"/>
      <c r="CL274" s="27"/>
      <c r="CM274" s="27"/>
      <c r="CN274" s="27"/>
      <c r="CO274" s="27"/>
      <c r="CP274" s="27"/>
      <c r="CQ274" s="27"/>
      <c r="CR274" s="27"/>
      <c r="CS274" s="110"/>
      <c r="CT274" s="29"/>
      <c r="CU274" s="30"/>
      <c r="CV274" s="52"/>
      <c r="CW274" s="53"/>
      <c r="CX274" s="53"/>
      <c r="CY274" s="53"/>
      <c r="CZ274" s="53"/>
      <c r="DA274" s="53"/>
      <c r="DB274" s="53"/>
      <c r="DC274" s="53"/>
      <c r="DD274" s="53"/>
      <c r="DE274" s="53"/>
      <c r="DF274" s="53"/>
      <c r="DG274" s="53"/>
      <c r="DH274" s="53"/>
      <c r="DI274" s="53"/>
      <c r="DJ274" s="53"/>
      <c r="DK274" s="53"/>
      <c r="DL274" s="123"/>
      <c r="DM274" s="54"/>
      <c r="DN274" s="55">
        <f t="shared" si="143"/>
        <v>0.79629389171756326</v>
      </c>
      <c r="DO274" s="55">
        <f t="shared" si="161"/>
        <v>2.491845580644279E-4</v>
      </c>
      <c r="DP274" s="55">
        <f t="shared" si="144"/>
        <v>2.3036227685229501E-2</v>
      </c>
      <c r="DQ274" s="55">
        <f t="shared" si="145"/>
        <v>3.0144129862174535E-2</v>
      </c>
      <c r="DR274" s="55">
        <f t="shared" si="146"/>
        <v>4.2772498880050219E-2</v>
      </c>
      <c r="DS274" s="55">
        <f t="shared" si="147"/>
        <v>7.2913373031767204E-2</v>
      </c>
      <c r="DT274" s="55">
        <f t="shared" si="148"/>
        <v>1.4029364602612404E-3</v>
      </c>
      <c r="DU274" s="55">
        <f t="shared" si="149"/>
        <v>1.1026701123375013</v>
      </c>
      <c r="DV274" s="56">
        <f t="shared" si="150"/>
        <v>0</v>
      </c>
      <c r="DW274" s="55">
        <f t="shared" si="155"/>
        <v>0</v>
      </c>
      <c r="DX274" s="55">
        <f t="shared" si="156"/>
        <v>0</v>
      </c>
      <c r="DY274" s="55">
        <f t="shared" si="157"/>
        <v>1.4022989617904519E-4</v>
      </c>
      <c r="DZ274" s="58">
        <f t="shared" si="139"/>
        <v>0</v>
      </c>
      <c r="EA274" s="56">
        <f t="shared" si="140"/>
        <v>0</v>
      </c>
      <c r="EB274" s="56">
        <f t="shared" si="151"/>
        <v>0.71896235304854283</v>
      </c>
      <c r="EC274" s="59">
        <f t="shared" si="152"/>
        <v>0</v>
      </c>
      <c r="ED274" s="59">
        <f t="shared" si="153"/>
        <v>0</v>
      </c>
      <c r="EE274" s="60">
        <f t="shared" si="154"/>
        <v>1.7715387342656324</v>
      </c>
      <c r="EF274" s="60">
        <f t="shared" si="158"/>
        <v>0.58662076792709783</v>
      </c>
    </row>
    <row r="275" spans="1:136" ht="14" customHeight="1" x14ac:dyDescent="0.2">
      <c r="A275" s="155" t="s">
        <v>480</v>
      </c>
      <c r="B275" s="42" t="s">
        <v>472</v>
      </c>
      <c r="C275" s="43"/>
      <c r="D275" s="43"/>
      <c r="E275" s="43"/>
      <c r="F275" s="43"/>
      <c r="G275" s="43"/>
      <c r="H275" s="43"/>
      <c r="I275" s="43"/>
      <c r="J275" s="78" t="s">
        <v>473</v>
      </c>
      <c r="K275" s="42" t="s">
        <v>478</v>
      </c>
      <c r="L275" s="42" t="s">
        <v>475</v>
      </c>
      <c r="M275" s="43"/>
      <c r="N275" s="43"/>
      <c r="O275" s="117"/>
      <c r="P275" s="42" t="s">
        <v>476</v>
      </c>
      <c r="Q275" s="44">
        <v>48.1364657053524</v>
      </c>
      <c r="R275" s="44">
        <v>1.9907554055149899E-2</v>
      </c>
      <c r="S275" s="44">
        <v>2.0604318447080101</v>
      </c>
      <c r="T275" s="44">
        <v>3.2496741072123601</v>
      </c>
      <c r="U275" s="44">
        <v>5.0781545227635396</v>
      </c>
      <c r="V275" s="44">
        <f>U275+1/0.8998*T275</f>
        <v>8.6897060977939464</v>
      </c>
      <c r="W275" s="44">
        <f t="shared" si="138"/>
        <v>7.8189975467949937</v>
      </c>
      <c r="X275" s="44">
        <v>0.11944532433089899</v>
      </c>
      <c r="Y275" s="44">
        <v>40.243120522485498</v>
      </c>
      <c r="Z275" s="44">
        <v>0.12939910135847399</v>
      </c>
      <c r="AA275" s="44">
        <v>4.9768885137874697E-2</v>
      </c>
      <c r="AB275" s="44"/>
      <c r="AC275" s="44">
        <v>9.9537770275749393E-3</v>
      </c>
      <c r="AD275" s="46">
        <f t="shared" si="159"/>
        <v>0</v>
      </c>
      <c r="AE275" s="46">
        <f t="shared" si="160"/>
        <v>0</v>
      </c>
      <c r="AF275" s="44">
        <v>10.470479591430699</v>
      </c>
      <c r="AG275" s="53"/>
      <c r="AH275" s="109"/>
      <c r="AI275" s="48">
        <f t="shared" si="142"/>
        <v>0.83602150537634456</v>
      </c>
      <c r="AJ275" s="52"/>
      <c r="AK275" s="53"/>
      <c r="AL275" s="53"/>
      <c r="AM275" s="53"/>
      <c r="AN275" s="53"/>
      <c r="AO275" s="53"/>
      <c r="AP275" s="53"/>
      <c r="AQ275" s="53"/>
      <c r="AR275" s="53"/>
      <c r="AS275" s="53"/>
      <c r="AT275" s="53"/>
      <c r="AU275" s="53"/>
      <c r="AV275" s="53"/>
      <c r="AW275" s="53"/>
      <c r="AX275" s="53"/>
      <c r="AY275" s="53"/>
      <c r="AZ275" s="53"/>
      <c r="BA275" s="53"/>
      <c r="BB275" s="53"/>
      <c r="BC275" s="53"/>
      <c r="BD275" s="53"/>
      <c r="BE275" s="53"/>
      <c r="BF275" s="109"/>
      <c r="BG275" s="27"/>
      <c r="BH275" s="27"/>
      <c r="BI275" s="27"/>
      <c r="BJ275" s="27"/>
      <c r="BK275" s="27"/>
      <c r="BL275" s="27"/>
      <c r="BM275" s="27"/>
      <c r="BN275" s="27"/>
      <c r="BO275" s="27"/>
      <c r="BP275" s="27"/>
      <c r="BQ275" s="27"/>
      <c r="BR275" s="27"/>
      <c r="BS275" s="27"/>
      <c r="BT275" s="27"/>
      <c r="BU275" s="27"/>
      <c r="BV275" s="27"/>
      <c r="BW275" s="27"/>
      <c r="BX275" s="27"/>
      <c r="BY275" s="27"/>
      <c r="BZ275" s="27"/>
      <c r="CA275" s="27"/>
      <c r="CB275" s="27"/>
      <c r="CC275" s="27"/>
      <c r="CD275" s="27"/>
      <c r="CE275" s="27"/>
      <c r="CF275" s="27"/>
      <c r="CG275" s="27"/>
      <c r="CH275" s="27"/>
      <c r="CI275" s="27"/>
      <c r="CJ275" s="27"/>
      <c r="CK275" s="27"/>
      <c r="CL275" s="27"/>
      <c r="CM275" s="27"/>
      <c r="CN275" s="27"/>
      <c r="CO275" s="27"/>
      <c r="CP275" s="27"/>
      <c r="CQ275" s="27"/>
      <c r="CR275" s="27"/>
      <c r="CS275" s="110"/>
      <c r="CT275" s="29"/>
      <c r="CU275" s="30"/>
      <c r="CV275" s="52"/>
      <c r="CW275" s="53"/>
      <c r="CX275" s="53"/>
      <c r="CY275" s="53"/>
      <c r="CZ275" s="53"/>
      <c r="DA275" s="53"/>
      <c r="DB275" s="53"/>
      <c r="DC275" s="53"/>
      <c r="DD275" s="53"/>
      <c r="DE275" s="53"/>
      <c r="DF275" s="53"/>
      <c r="DG275" s="53"/>
      <c r="DH275" s="53"/>
      <c r="DI275" s="53"/>
      <c r="DJ275" s="53"/>
      <c r="DK275" s="53"/>
      <c r="DL275" s="123"/>
      <c r="DM275" s="54"/>
      <c r="DN275" s="55">
        <f t="shared" si="143"/>
        <v>0.80120615355113856</v>
      </c>
      <c r="DO275" s="55">
        <f t="shared" si="161"/>
        <v>2.4921825306897723E-4</v>
      </c>
      <c r="DP275" s="55">
        <f t="shared" si="144"/>
        <v>4.0416474003687919E-2</v>
      </c>
      <c r="DQ275" s="55">
        <f t="shared" si="145"/>
        <v>4.5228588826894366E-2</v>
      </c>
      <c r="DR275" s="55">
        <f t="shared" si="146"/>
        <v>6.3600156838418687E-2</v>
      </c>
      <c r="DS275" s="55">
        <f t="shared" si="147"/>
        <v>0.10882390461788441</v>
      </c>
      <c r="DT275" s="55">
        <f t="shared" si="148"/>
        <v>1.6837514002100225E-3</v>
      </c>
      <c r="DU275" s="55">
        <f t="shared" si="149"/>
        <v>0.99858859857284121</v>
      </c>
      <c r="DV275" s="56">
        <f t="shared" si="150"/>
        <v>2.3074019500441156E-3</v>
      </c>
      <c r="DW275" s="55">
        <f t="shared" si="155"/>
        <v>1.6059944638538179E-3</v>
      </c>
      <c r="DX275" s="55">
        <f t="shared" si="156"/>
        <v>0</v>
      </c>
      <c r="DY275" s="55">
        <f t="shared" si="157"/>
        <v>1.4024885821676696E-4</v>
      </c>
      <c r="DZ275" s="58">
        <f t="shared" si="139"/>
        <v>0</v>
      </c>
      <c r="EA275" s="56">
        <f t="shared" si="140"/>
        <v>0</v>
      </c>
      <c r="EB275" s="56">
        <f t="shared" si="151"/>
        <v>0.58120896982684978</v>
      </c>
      <c r="EC275" s="59">
        <f t="shared" si="152"/>
        <v>0</v>
      </c>
      <c r="ED275" s="59">
        <f t="shared" si="153"/>
        <v>0</v>
      </c>
      <c r="EE275" s="60">
        <f t="shared" si="154"/>
        <v>1.692885406271033</v>
      </c>
      <c r="EF275" s="60">
        <f t="shared" si="158"/>
        <v>0.58443185862278335</v>
      </c>
    </row>
    <row r="276" spans="1:136" ht="14" customHeight="1" x14ac:dyDescent="0.2">
      <c r="A276" s="155" t="s">
        <v>481</v>
      </c>
      <c r="B276" s="42" t="s">
        <v>472</v>
      </c>
      <c r="C276" s="43"/>
      <c r="D276" s="43"/>
      <c r="E276" s="43"/>
      <c r="F276" s="43"/>
      <c r="G276" s="43"/>
      <c r="H276" s="43"/>
      <c r="I276" s="43"/>
      <c r="J276" s="78" t="s">
        <v>482</v>
      </c>
      <c r="K276" s="42" t="s">
        <v>478</v>
      </c>
      <c r="L276" s="42" t="s">
        <v>475</v>
      </c>
      <c r="M276" s="43"/>
      <c r="N276" s="43"/>
      <c r="O276" s="117"/>
      <c r="P276" s="42" t="s">
        <v>476</v>
      </c>
      <c r="Q276" s="44">
        <v>44.436196448302603</v>
      </c>
      <c r="R276" s="44">
        <v>4.97605783295662E-2</v>
      </c>
      <c r="S276" s="44">
        <v>1.8510935138598601</v>
      </c>
      <c r="T276" s="44">
        <v>2.0216612224440902</v>
      </c>
      <c r="U276" s="44">
        <v>7.5560809479735296</v>
      </c>
      <c r="V276" s="44">
        <f>U276+1/0.8998*T276</f>
        <v>9.8028704816966794</v>
      </c>
      <c r="W276" s="44">
        <f t="shared" ref="W276:W285" si="162">0.8998*V276</f>
        <v>8.8206228594306726</v>
      </c>
      <c r="X276" s="44">
        <v>0.13932961932278501</v>
      </c>
      <c r="Y276" s="44">
        <v>42.973235445413401</v>
      </c>
      <c r="Z276" s="44">
        <v>9.9521156659132508E-3</v>
      </c>
      <c r="AA276" s="44">
        <v>0</v>
      </c>
      <c r="AB276" s="44"/>
      <c r="AC276" s="44">
        <v>9.9521156659132508E-3</v>
      </c>
      <c r="AD276" s="46">
        <f t="shared" si="159"/>
        <v>0</v>
      </c>
      <c r="AE276" s="46">
        <f t="shared" si="160"/>
        <v>0</v>
      </c>
      <c r="AF276" s="44">
        <v>4.5114826987445102</v>
      </c>
      <c r="AG276" s="53"/>
      <c r="AH276" s="109"/>
      <c r="AI276" s="48">
        <f t="shared" si="142"/>
        <v>0.96707726763717905</v>
      </c>
      <c r="AJ276" s="52"/>
      <c r="AK276" s="53"/>
      <c r="AL276" s="53"/>
      <c r="AM276" s="53"/>
      <c r="AN276" s="53"/>
      <c r="AO276" s="53"/>
      <c r="AP276" s="53"/>
      <c r="AQ276" s="53"/>
      <c r="AR276" s="53"/>
      <c r="AS276" s="53"/>
      <c r="AT276" s="53"/>
      <c r="AU276" s="53"/>
      <c r="AV276" s="53"/>
      <c r="AW276" s="53"/>
      <c r="AX276" s="53"/>
      <c r="AY276" s="53"/>
      <c r="AZ276" s="53"/>
      <c r="BA276" s="53"/>
      <c r="BB276" s="53"/>
      <c r="BC276" s="53"/>
      <c r="BD276" s="53"/>
      <c r="BE276" s="53"/>
      <c r="BF276" s="109"/>
      <c r="BG276" s="27"/>
      <c r="BH276" s="27"/>
      <c r="BI276" s="27"/>
      <c r="BJ276" s="27"/>
      <c r="BK276" s="27"/>
      <c r="BL276" s="27"/>
      <c r="BM276" s="27"/>
      <c r="BN276" s="27"/>
      <c r="BO276" s="27"/>
      <c r="BP276" s="27"/>
      <c r="BQ276" s="27"/>
      <c r="BR276" s="27"/>
      <c r="BS276" s="27"/>
      <c r="BT276" s="27"/>
      <c r="BU276" s="27"/>
      <c r="BV276" s="27"/>
      <c r="BW276" s="27"/>
      <c r="BX276" s="27"/>
      <c r="BY276" s="27"/>
      <c r="BZ276" s="27"/>
      <c r="CA276" s="27"/>
      <c r="CB276" s="27"/>
      <c r="CC276" s="27"/>
      <c r="CD276" s="27"/>
      <c r="CE276" s="27"/>
      <c r="CF276" s="27"/>
      <c r="CG276" s="27"/>
      <c r="CH276" s="27"/>
      <c r="CI276" s="27"/>
      <c r="CJ276" s="27"/>
      <c r="CK276" s="27"/>
      <c r="CL276" s="27"/>
      <c r="CM276" s="27"/>
      <c r="CN276" s="27"/>
      <c r="CO276" s="27"/>
      <c r="CP276" s="27"/>
      <c r="CQ276" s="27"/>
      <c r="CR276" s="27"/>
      <c r="CS276" s="110"/>
      <c r="CT276" s="29"/>
      <c r="CU276" s="30"/>
      <c r="CV276" s="52"/>
      <c r="CW276" s="53"/>
      <c r="CX276" s="53"/>
      <c r="CY276" s="53"/>
      <c r="CZ276" s="53"/>
      <c r="DA276" s="53"/>
      <c r="DB276" s="53"/>
      <c r="DC276" s="53"/>
      <c r="DD276" s="53"/>
      <c r="DE276" s="53"/>
      <c r="DF276" s="53"/>
      <c r="DG276" s="53"/>
      <c r="DH276" s="53"/>
      <c r="DI276" s="53"/>
      <c r="DJ276" s="53"/>
      <c r="DK276" s="53"/>
      <c r="DL276" s="123"/>
      <c r="DM276" s="54"/>
      <c r="DN276" s="55">
        <f t="shared" si="143"/>
        <v>0.73961711798106866</v>
      </c>
      <c r="DO276" s="55">
        <f t="shared" si="161"/>
        <v>6.2294164158195045E-4</v>
      </c>
      <c r="DP276" s="55">
        <f t="shared" si="144"/>
        <v>3.6310190542562973E-2</v>
      </c>
      <c r="DQ276" s="55">
        <f t="shared" si="145"/>
        <v>2.8137247354823803E-2</v>
      </c>
      <c r="DR276" s="55">
        <f t="shared" si="146"/>
        <v>9.4634365933665601E-2</v>
      </c>
      <c r="DS276" s="55">
        <f t="shared" si="147"/>
        <v>0.122764410012953</v>
      </c>
      <c r="DT276" s="55">
        <f t="shared" si="148"/>
        <v>1.964048764065196E-3</v>
      </c>
      <c r="DU276" s="55">
        <f t="shared" si="149"/>
        <v>1.0663333857422681</v>
      </c>
      <c r="DV276" s="56">
        <f t="shared" si="150"/>
        <v>1.7746283284438751E-4</v>
      </c>
      <c r="DW276" s="55">
        <f t="shared" si="155"/>
        <v>0</v>
      </c>
      <c r="DX276" s="55">
        <f t="shared" si="156"/>
        <v>0</v>
      </c>
      <c r="DY276" s="55">
        <f t="shared" si="157"/>
        <v>1.4022544960760368E-4</v>
      </c>
      <c r="DZ276" s="58">
        <f t="shared" si="139"/>
        <v>0</v>
      </c>
      <c r="EA276" s="56">
        <f t="shared" si="140"/>
        <v>0</v>
      </c>
      <c r="EB276" s="56">
        <f t="shared" si="151"/>
        <v>0.25042923667746381</v>
      </c>
      <c r="EC276" s="59">
        <f t="shared" si="152"/>
        <v>0</v>
      </c>
      <c r="ED276" s="59">
        <f t="shared" si="153"/>
        <v>0</v>
      </c>
      <c r="EE276" s="60">
        <f t="shared" si="154"/>
        <v>1.5103642016419401</v>
      </c>
      <c r="EF276" s="60">
        <f t="shared" si="158"/>
        <v>0.77086157074090633</v>
      </c>
    </row>
    <row r="277" spans="1:136" ht="14" customHeight="1" x14ac:dyDescent="0.2">
      <c r="A277" s="155" t="s">
        <v>483</v>
      </c>
      <c r="B277" s="42" t="s">
        <v>472</v>
      </c>
      <c r="C277" s="43"/>
      <c r="D277" s="43"/>
      <c r="E277" s="43"/>
      <c r="F277" s="43"/>
      <c r="G277" s="43"/>
      <c r="H277" s="43"/>
      <c r="I277" s="43"/>
      <c r="J277" s="78" t="s">
        <v>473</v>
      </c>
      <c r="K277" s="42" t="s">
        <v>474</v>
      </c>
      <c r="L277" s="42" t="s">
        <v>475</v>
      </c>
      <c r="M277" s="43"/>
      <c r="N277" s="43"/>
      <c r="O277" s="117"/>
      <c r="P277" s="42" t="s">
        <v>476</v>
      </c>
      <c r="Q277" s="44">
        <v>44.756519110427803</v>
      </c>
      <c r="R277" s="44">
        <v>1.9909483590047999E-2</v>
      </c>
      <c r="S277" s="44">
        <v>1.1945690154028801</v>
      </c>
      <c r="T277" s="44">
        <v>2.3102979548476399</v>
      </c>
      <c r="U277" s="44">
        <v>7.47680794203883</v>
      </c>
      <c r="V277" s="44">
        <f>U277+1/0.8998*T277</f>
        <v>10.044376240380284</v>
      </c>
      <c r="W277" s="44">
        <f t="shared" si="162"/>
        <v>9.0379297410941799</v>
      </c>
      <c r="X277" s="44">
        <v>0.14932112692536001</v>
      </c>
      <c r="Y277" s="44">
        <v>43.014439296298598</v>
      </c>
      <c r="Z277" s="44">
        <v>0.12941164333531199</v>
      </c>
      <c r="AA277" s="44">
        <v>0</v>
      </c>
      <c r="AB277" s="44"/>
      <c r="AC277" s="44">
        <v>9.9547417950239907E-3</v>
      </c>
      <c r="AD277" s="46">
        <f t="shared" si="159"/>
        <v>0</v>
      </c>
      <c r="AE277" s="46">
        <f t="shared" si="160"/>
        <v>0</v>
      </c>
      <c r="AF277" s="44">
        <v>11.220149395371701</v>
      </c>
      <c r="AG277" s="53"/>
      <c r="AH277" s="109"/>
      <c r="AI277" s="48">
        <f t="shared" si="142"/>
        <v>0.96107651245551584</v>
      </c>
      <c r="AJ277" s="52"/>
      <c r="AK277" s="53"/>
      <c r="AL277" s="53"/>
      <c r="AM277" s="53"/>
      <c r="AN277" s="53"/>
      <c r="AO277" s="53"/>
      <c r="AP277" s="53"/>
      <c r="AQ277" s="53"/>
      <c r="AR277" s="53"/>
      <c r="AS277" s="53"/>
      <c r="AT277" s="53"/>
      <c r="AU277" s="53"/>
      <c r="AV277" s="53"/>
      <c r="AW277" s="53"/>
      <c r="AX277" s="53"/>
      <c r="AY277" s="53"/>
      <c r="AZ277" s="53"/>
      <c r="BA277" s="53"/>
      <c r="BB277" s="53"/>
      <c r="BC277" s="53"/>
      <c r="BD277" s="53"/>
      <c r="BE277" s="53"/>
      <c r="BF277" s="109"/>
      <c r="BG277" s="27"/>
      <c r="BH277" s="27"/>
      <c r="BI277" s="27"/>
      <c r="BJ277" s="27"/>
      <c r="BK277" s="27"/>
      <c r="BL277" s="27"/>
      <c r="BM277" s="27"/>
      <c r="BN277" s="27"/>
      <c r="BO277" s="27"/>
      <c r="BP277" s="27"/>
      <c r="BQ277" s="27"/>
      <c r="BR277" s="27"/>
      <c r="BS277" s="27"/>
      <c r="BT277" s="27"/>
      <c r="BU277" s="27"/>
      <c r="BV277" s="27"/>
      <c r="BW277" s="27"/>
      <c r="BX277" s="27"/>
      <c r="BY277" s="27"/>
      <c r="BZ277" s="27"/>
      <c r="CA277" s="27"/>
      <c r="CB277" s="27"/>
      <c r="CC277" s="27"/>
      <c r="CD277" s="27"/>
      <c r="CE277" s="27"/>
      <c r="CF277" s="27"/>
      <c r="CG277" s="27"/>
      <c r="CH277" s="27"/>
      <c r="CI277" s="27"/>
      <c r="CJ277" s="27"/>
      <c r="CK277" s="27"/>
      <c r="CL277" s="27"/>
      <c r="CM277" s="27"/>
      <c r="CN277" s="27"/>
      <c r="CO277" s="27"/>
      <c r="CP277" s="27"/>
      <c r="CQ277" s="27"/>
      <c r="CR277" s="26"/>
      <c r="CS277" s="28"/>
      <c r="CT277" s="29"/>
      <c r="CU277" s="30"/>
      <c r="CV277" s="52"/>
      <c r="CW277" s="53"/>
      <c r="CX277" s="53"/>
      <c r="CY277" s="53"/>
      <c r="CZ277" s="53"/>
      <c r="DA277" s="53"/>
      <c r="DB277" s="53"/>
      <c r="DC277" s="53"/>
      <c r="DD277" s="53"/>
      <c r="DE277" s="53"/>
      <c r="DF277" s="53"/>
      <c r="DG277" s="53"/>
      <c r="DH277" s="53"/>
      <c r="DI277" s="53"/>
      <c r="DJ277" s="53"/>
      <c r="DK277" s="53"/>
      <c r="DL277" s="123"/>
      <c r="DM277" s="54"/>
      <c r="DN277" s="55">
        <f t="shared" si="143"/>
        <v>0.74494872021351211</v>
      </c>
      <c r="DO277" s="55">
        <f t="shared" si="161"/>
        <v>2.4924240848833251E-4</v>
      </c>
      <c r="DP277" s="55">
        <f t="shared" si="144"/>
        <v>2.3432110933755985E-2</v>
      </c>
      <c r="DQ277" s="55">
        <f t="shared" si="145"/>
        <v>3.2154460053551007E-2</v>
      </c>
      <c r="DR277" s="55">
        <f t="shared" si="146"/>
        <v>9.3641529739355384E-2</v>
      </c>
      <c r="DS277" s="55">
        <f t="shared" si="147"/>
        <v>0.12578886208899348</v>
      </c>
      <c r="DT277" s="55">
        <f t="shared" si="148"/>
        <v>2.1048932467628984E-3</v>
      </c>
      <c r="DU277" s="55">
        <f t="shared" si="149"/>
        <v>1.0673558138039354</v>
      </c>
      <c r="DV277" s="56">
        <f t="shared" si="150"/>
        <v>2.3076255944242509E-3</v>
      </c>
      <c r="DW277" s="55">
        <f t="shared" si="155"/>
        <v>0</v>
      </c>
      <c r="DX277" s="55">
        <f t="shared" si="156"/>
        <v>0</v>
      </c>
      <c r="DY277" s="55">
        <f t="shared" si="157"/>
        <v>1.4026245180368371E-4</v>
      </c>
      <c r="DZ277" s="58">
        <f t="shared" si="139"/>
        <v>0</v>
      </c>
      <c r="EA277" s="56">
        <f t="shared" si="140"/>
        <v>0</v>
      </c>
      <c r="EB277" s="56">
        <f t="shared" si="151"/>
        <v>0.62282261423101304</v>
      </c>
      <c r="EC277" s="59">
        <f t="shared" si="152"/>
        <v>0</v>
      </c>
      <c r="ED277" s="59">
        <f t="shared" si="153"/>
        <v>0</v>
      </c>
      <c r="EE277" s="60">
        <f t="shared" si="154"/>
        <v>1.6950742075598075</v>
      </c>
      <c r="EF277" s="60">
        <f t="shared" si="158"/>
        <v>0.74443419062894134</v>
      </c>
    </row>
    <row r="278" spans="1:136" ht="14" customHeight="1" x14ac:dyDescent="0.2">
      <c r="A278" s="155" t="s">
        <v>484</v>
      </c>
      <c r="B278" s="42" t="s">
        <v>472</v>
      </c>
      <c r="C278" s="43"/>
      <c r="D278" s="43"/>
      <c r="E278" s="43"/>
      <c r="F278" s="43"/>
      <c r="G278" s="43"/>
      <c r="H278" s="43"/>
      <c r="I278" s="43"/>
      <c r="J278" s="78" t="s">
        <v>482</v>
      </c>
      <c r="K278" s="42" t="s">
        <v>485</v>
      </c>
      <c r="L278" s="42" t="s">
        <v>475</v>
      </c>
      <c r="M278" s="43"/>
      <c r="N278" s="43"/>
      <c r="O278" s="117"/>
      <c r="P278" s="42" t="s">
        <v>476</v>
      </c>
      <c r="Q278" s="44">
        <v>42.149788192593803</v>
      </c>
      <c r="R278" s="44">
        <v>1.9905448969347699E-2</v>
      </c>
      <c r="S278" s="44">
        <v>1.30380690749228</v>
      </c>
      <c r="T278" s="44">
        <v>4.7744170343360404</v>
      </c>
      <c r="U278" s="44">
        <v>5.1344073574838598</v>
      </c>
      <c r="V278" s="44">
        <v>7.71</v>
      </c>
      <c r="W278" s="44">
        <f t="shared" si="162"/>
        <v>6.9374580000000003</v>
      </c>
      <c r="X278" s="44">
        <v>0.13933814278543399</v>
      </c>
      <c r="Y278" s="44">
        <v>44.040805844681799</v>
      </c>
      <c r="Z278" s="44">
        <v>1.4033341523390099</v>
      </c>
      <c r="AA278" s="44">
        <v>0</v>
      </c>
      <c r="AB278" s="44"/>
      <c r="AC278" s="44">
        <v>9.9527244846738597E-3</v>
      </c>
      <c r="AD278" s="46">
        <f t="shared" si="159"/>
        <v>0</v>
      </c>
      <c r="AE278" s="46">
        <f t="shared" si="160"/>
        <v>0</v>
      </c>
      <c r="AF278" s="44">
        <v>2.5849609516382599</v>
      </c>
      <c r="AG278" s="53"/>
      <c r="AH278" s="109"/>
      <c r="AI278" s="48">
        <f t="shared" si="142"/>
        <v>1.0448642266824075</v>
      </c>
      <c r="AJ278" s="52"/>
      <c r="AK278" s="53"/>
      <c r="AL278" s="53"/>
      <c r="AM278" s="53"/>
      <c r="AN278" s="53"/>
      <c r="AO278" s="53"/>
      <c r="AP278" s="53"/>
      <c r="AQ278" s="53"/>
      <c r="AR278" s="53"/>
      <c r="AS278" s="53"/>
      <c r="AT278" s="53"/>
      <c r="AU278" s="53"/>
      <c r="AV278" s="53"/>
      <c r="AW278" s="53"/>
      <c r="AX278" s="53"/>
      <c r="AY278" s="53"/>
      <c r="AZ278" s="53"/>
      <c r="BA278" s="53"/>
      <c r="BB278" s="53"/>
      <c r="BC278" s="53"/>
      <c r="BD278" s="53"/>
      <c r="BE278" s="53"/>
      <c r="BF278" s="109"/>
      <c r="BG278" s="27"/>
      <c r="BH278" s="27"/>
      <c r="BI278" s="27"/>
      <c r="BJ278" s="27"/>
      <c r="BK278" s="27"/>
      <c r="BL278" s="27"/>
      <c r="BM278" s="27"/>
      <c r="BN278" s="27"/>
      <c r="BO278" s="27"/>
      <c r="BP278" s="27"/>
      <c r="BQ278" s="27"/>
      <c r="BR278" s="27"/>
      <c r="BS278" s="27"/>
      <c r="BT278" s="27"/>
      <c r="BU278" s="27"/>
      <c r="BV278" s="27"/>
      <c r="BW278" s="27"/>
      <c r="BX278" s="27"/>
      <c r="BY278" s="27"/>
      <c r="BZ278" s="27"/>
      <c r="CA278" s="27"/>
      <c r="CB278" s="27"/>
      <c r="CC278" s="27"/>
      <c r="CD278" s="27"/>
      <c r="CE278" s="27"/>
      <c r="CF278" s="27"/>
      <c r="CG278" s="27"/>
      <c r="CH278" s="27"/>
      <c r="CI278" s="27"/>
      <c r="CJ278" s="27"/>
      <c r="CK278" s="27"/>
      <c r="CL278" s="27"/>
      <c r="CM278" s="27"/>
      <c r="CN278" s="27"/>
      <c r="CO278" s="27"/>
      <c r="CP278" s="27"/>
      <c r="CQ278" s="27"/>
      <c r="CR278" s="27"/>
      <c r="CS278" s="110"/>
      <c r="CT278" s="29"/>
      <c r="CU278" s="30"/>
      <c r="CV278" s="52"/>
      <c r="CW278" s="53"/>
      <c r="CX278" s="53"/>
      <c r="CY278" s="53"/>
      <c r="CZ278" s="53"/>
      <c r="DA278" s="53"/>
      <c r="DB278" s="53"/>
      <c r="DC278" s="53"/>
      <c r="DD278" s="53"/>
      <c r="DE278" s="53"/>
      <c r="DF278" s="53"/>
      <c r="DG278" s="53"/>
      <c r="DH278" s="53"/>
      <c r="DI278" s="53"/>
      <c r="DJ278" s="53"/>
      <c r="DK278" s="53"/>
      <c r="DL278" s="123"/>
      <c r="DM278" s="54"/>
      <c r="DN278" s="55">
        <f t="shared" si="143"/>
        <v>0.70156105513638156</v>
      </c>
      <c r="DO278" s="55">
        <f t="shared" si="161"/>
        <v>2.4919189996679646E-4</v>
      </c>
      <c r="DP278" s="55">
        <f t="shared" si="144"/>
        <v>2.5574870684430758E-2</v>
      </c>
      <c r="DQ278" s="55">
        <f t="shared" si="145"/>
        <v>6.6449784750675589E-2</v>
      </c>
      <c r="DR278" s="55">
        <f t="shared" si="146"/>
        <v>6.4304682290486068E-2</v>
      </c>
      <c r="DS278" s="55">
        <f t="shared" si="147"/>
        <v>9.6554739039665979E-2</v>
      </c>
      <c r="DT278" s="55">
        <f t="shared" si="148"/>
        <v>1.9641689143703694E-3</v>
      </c>
      <c r="DU278" s="55">
        <f t="shared" si="149"/>
        <v>1.0928239663692756</v>
      </c>
      <c r="DV278" s="56">
        <f t="shared" si="150"/>
        <v>2.5023790162963803E-2</v>
      </c>
      <c r="DW278" s="55">
        <f t="shared" si="155"/>
        <v>0</v>
      </c>
      <c r="DX278" s="55">
        <f t="shared" si="156"/>
        <v>0</v>
      </c>
      <c r="DY278" s="55">
        <f t="shared" si="157"/>
        <v>1.4023402787249748E-4</v>
      </c>
      <c r="DZ278" s="58">
        <f t="shared" si="139"/>
        <v>0</v>
      </c>
      <c r="EA278" s="56">
        <f t="shared" si="140"/>
        <v>0</v>
      </c>
      <c r="EB278" s="56">
        <f t="shared" si="151"/>
        <v>0.14348936728494366</v>
      </c>
      <c r="EC278" s="59">
        <f t="shared" si="152"/>
        <v>0</v>
      </c>
      <c r="ED278" s="59">
        <f t="shared" si="153"/>
        <v>0</v>
      </c>
      <c r="EE278" s="60">
        <f t="shared" si="154"/>
        <v>1.4328641741514985</v>
      </c>
      <c r="EF278" s="60">
        <f t="shared" si="158"/>
        <v>0.66599198475456334</v>
      </c>
    </row>
    <row r="279" spans="1:136" ht="14" customHeight="1" x14ac:dyDescent="0.2">
      <c r="A279" s="155" t="s">
        <v>486</v>
      </c>
      <c r="B279" s="42" t="s">
        <v>472</v>
      </c>
      <c r="C279" s="43"/>
      <c r="D279" s="43"/>
      <c r="E279" s="43"/>
      <c r="F279" s="43"/>
      <c r="G279" s="43"/>
      <c r="H279" s="43"/>
      <c r="I279" s="43"/>
      <c r="J279" s="78" t="s">
        <v>473</v>
      </c>
      <c r="K279" s="42" t="s">
        <v>474</v>
      </c>
      <c r="L279" s="42" t="s">
        <v>475</v>
      </c>
      <c r="M279" s="43"/>
      <c r="N279" s="43"/>
      <c r="O279" s="117"/>
      <c r="P279" s="42" t="s">
        <v>476</v>
      </c>
      <c r="Q279" s="44">
        <v>46.461490951288397</v>
      </c>
      <c r="R279" s="44">
        <v>9.9170738423240996E-3</v>
      </c>
      <c r="S279" s="44">
        <v>1.2297171564481899</v>
      </c>
      <c r="T279" s="44">
        <v>1.46082575803126</v>
      </c>
      <c r="U279" s="44">
        <v>3.8110823676631398</v>
      </c>
      <c r="V279" s="44">
        <f>U279+1/0.8998*T279</f>
        <v>5.4345828766998814</v>
      </c>
      <c r="W279" s="44">
        <f t="shared" si="162"/>
        <v>4.8900376724545538</v>
      </c>
      <c r="X279" s="44">
        <v>0.10908781226556501</v>
      </c>
      <c r="Y279" s="44">
        <v>46.0846421452801</v>
      </c>
      <c r="Z279" s="44">
        <v>0</v>
      </c>
      <c r="AA279" s="44">
        <v>0</v>
      </c>
      <c r="AB279" s="44"/>
      <c r="AC279" s="44">
        <v>9.9170738423240996E-3</v>
      </c>
      <c r="AD279" s="46">
        <f t="shared" si="159"/>
        <v>0</v>
      </c>
      <c r="AE279" s="46">
        <f t="shared" si="160"/>
        <v>0</v>
      </c>
      <c r="AF279" s="44">
        <v>9.4963206955319208</v>
      </c>
      <c r="AG279" s="53"/>
      <c r="AH279" s="109"/>
      <c r="AI279" s="48">
        <f t="shared" si="142"/>
        <v>0.99188900747065145</v>
      </c>
      <c r="AJ279" s="52"/>
      <c r="AK279" s="53"/>
      <c r="AL279" s="53"/>
      <c r="AM279" s="53"/>
      <c r="AN279" s="53"/>
      <c r="AO279" s="53"/>
      <c r="AP279" s="53"/>
      <c r="AQ279" s="53"/>
      <c r="AR279" s="53"/>
      <c r="AS279" s="53"/>
      <c r="AT279" s="53"/>
      <c r="AU279" s="53"/>
      <c r="AV279" s="53"/>
      <c r="AW279" s="53"/>
      <c r="AX279" s="53"/>
      <c r="AY279" s="53"/>
      <c r="AZ279" s="53"/>
      <c r="BA279" s="53"/>
      <c r="BB279" s="53"/>
      <c r="BC279" s="53"/>
      <c r="BD279" s="53"/>
      <c r="BE279" s="53"/>
      <c r="BF279" s="109"/>
      <c r="BG279" s="27"/>
      <c r="BH279" s="27"/>
      <c r="BI279" s="27"/>
      <c r="BJ279" s="27"/>
      <c r="BK279" s="27"/>
      <c r="BL279" s="27"/>
      <c r="BM279" s="27"/>
      <c r="BN279" s="27"/>
      <c r="BO279" s="27"/>
      <c r="BP279" s="27"/>
      <c r="BQ279" s="27"/>
      <c r="BR279" s="27"/>
      <c r="BS279" s="27"/>
      <c r="BT279" s="27"/>
      <c r="BU279" s="27"/>
      <c r="BV279" s="27"/>
      <c r="BW279" s="27"/>
      <c r="BX279" s="27"/>
      <c r="BY279" s="27"/>
      <c r="BZ279" s="27"/>
      <c r="CA279" s="27"/>
      <c r="CB279" s="27"/>
      <c r="CC279" s="27"/>
      <c r="CD279" s="27"/>
      <c r="CE279" s="27"/>
      <c r="CF279" s="27"/>
      <c r="CG279" s="27"/>
      <c r="CH279" s="27"/>
      <c r="CI279" s="27"/>
      <c r="CJ279" s="27"/>
      <c r="CK279" s="27"/>
      <c r="CL279" s="27"/>
      <c r="CM279" s="27"/>
      <c r="CN279" s="27"/>
      <c r="CO279" s="27"/>
      <c r="CP279" s="27"/>
      <c r="CQ279" s="27"/>
      <c r="CR279" s="26"/>
      <c r="CS279" s="28"/>
      <c r="CT279" s="29"/>
      <c r="CU279" s="30"/>
      <c r="CV279" s="52"/>
      <c r="CW279" s="53"/>
      <c r="CX279" s="53"/>
      <c r="CY279" s="53"/>
      <c r="CZ279" s="53"/>
      <c r="DA279" s="53"/>
      <c r="DB279" s="53"/>
      <c r="DC279" s="53"/>
      <c r="DD279" s="53"/>
      <c r="DE279" s="53"/>
      <c r="DF279" s="53"/>
      <c r="DG279" s="53"/>
      <c r="DH279" s="53"/>
      <c r="DI279" s="53"/>
      <c r="DJ279" s="53"/>
      <c r="DK279" s="53"/>
      <c r="DL279" s="123"/>
      <c r="DM279" s="54"/>
      <c r="DN279" s="55">
        <f t="shared" si="143"/>
        <v>0.77332707974847537</v>
      </c>
      <c r="DO279" s="55">
        <f t="shared" si="161"/>
        <v>1.2414964750030171E-4</v>
      </c>
      <c r="DP279" s="55">
        <f t="shared" si="144"/>
        <v>2.4121560542334053E-2</v>
      </c>
      <c r="DQ279" s="55">
        <f t="shared" si="145"/>
        <v>2.0331604147964651E-2</v>
      </c>
      <c r="DR279" s="55">
        <f t="shared" si="146"/>
        <v>4.7731008424611934E-2</v>
      </c>
      <c r="DS279" s="55">
        <f t="shared" si="147"/>
        <v>6.8058979435693168E-2</v>
      </c>
      <c r="DT279" s="55">
        <f t="shared" si="148"/>
        <v>1.5377475650629406E-3</v>
      </c>
      <c r="DU279" s="55">
        <f t="shared" si="149"/>
        <v>1.1435395073270498</v>
      </c>
      <c r="DV279" s="56">
        <f t="shared" si="150"/>
        <v>0</v>
      </c>
      <c r="DW279" s="55">
        <f t="shared" si="155"/>
        <v>0</v>
      </c>
      <c r="DX279" s="55">
        <f t="shared" si="156"/>
        <v>0</v>
      </c>
      <c r="DY279" s="55">
        <f t="shared" si="157"/>
        <v>1.3973170982072711E-4</v>
      </c>
      <c r="DZ279" s="58">
        <f t="shared" si="139"/>
        <v>0</v>
      </c>
      <c r="EA279" s="56">
        <f t="shared" si="140"/>
        <v>0</v>
      </c>
      <c r="EB279" s="56">
        <f t="shared" si="151"/>
        <v>0.52713409356269336</v>
      </c>
      <c r="EC279" s="59">
        <f t="shared" si="152"/>
        <v>0</v>
      </c>
      <c r="ED279" s="59">
        <f t="shared" si="153"/>
        <v>0</v>
      </c>
      <c r="EE279" s="60">
        <f t="shared" si="154"/>
        <v>1.6727191089925388</v>
      </c>
      <c r="EF279" s="60">
        <f t="shared" si="158"/>
        <v>0.70131830980086163</v>
      </c>
    </row>
    <row r="280" spans="1:136" ht="14" customHeight="1" x14ac:dyDescent="0.2">
      <c r="A280" s="155" t="s">
        <v>487</v>
      </c>
      <c r="B280" s="42" t="s">
        <v>472</v>
      </c>
      <c r="C280" s="43"/>
      <c r="D280" s="43"/>
      <c r="E280" s="43"/>
      <c r="F280" s="43"/>
      <c r="G280" s="43"/>
      <c r="H280" s="43"/>
      <c r="I280" s="43"/>
      <c r="J280" s="78" t="s">
        <v>482</v>
      </c>
      <c r="K280" s="42" t="s">
        <v>488</v>
      </c>
      <c r="L280" s="42" t="s">
        <v>475</v>
      </c>
      <c r="M280" s="43"/>
      <c r="N280" s="43"/>
      <c r="O280" s="117"/>
      <c r="P280" s="42" t="s">
        <v>476</v>
      </c>
      <c r="Q280" s="44">
        <v>49.181049579291702</v>
      </c>
      <c r="R280" s="44">
        <v>2.00820945607561E-2</v>
      </c>
      <c r="S280" s="44">
        <v>0.74303749874797598</v>
      </c>
      <c r="T280" s="44">
        <v>3.7695196361923702</v>
      </c>
      <c r="U280" s="44">
        <v>4.45612375591947</v>
      </c>
      <c r="V280" s="44">
        <v>7.71</v>
      </c>
      <c r="W280" s="44">
        <f t="shared" si="162"/>
        <v>6.9374580000000003</v>
      </c>
      <c r="X280" s="44">
        <v>0.140574661925293</v>
      </c>
      <c r="Y280" s="44">
        <v>39.742465135736303</v>
      </c>
      <c r="Z280" s="44">
        <v>0.98402263347704899</v>
      </c>
      <c r="AA280" s="44">
        <v>0</v>
      </c>
      <c r="AB280" s="44"/>
      <c r="AC280" s="44">
        <v>4.0164189121512199E-2</v>
      </c>
      <c r="AD280" s="46">
        <f t="shared" si="159"/>
        <v>0</v>
      </c>
      <c r="AE280" s="46">
        <f t="shared" si="160"/>
        <v>0</v>
      </c>
      <c r="AF280" s="44">
        <v>3.2285326473555598</v>
      </c>
      <c r="AG280" s="53"/>
      <c r="AH280" s="109"/>
      <c r="AI280" s="48">
        <f t="shared" si="142"/>
        <v>0.8080849326255608</v>
      </c>
      <c r="AJ280" s="52"/>
      <c r="AK280" s="53"/>
      <c r="AL280" s="53"/>
      <c r="AM280" s="53"/>
      <c r="AN280" s="53"/>
      <c r="AO280" s="53"/>
      <c r="AP280" s="53"/>
      <c r="AQ280" s="53"/>
      <c r="AR280" s="53"/>
      <c r="AS280" s="53"/>
      <c r="AT280" s="53"/>
      <c r="AU280" s="53"/>
      <c r="AV280" s="53"/>
      <c r="AW280" s="53"/>
      <c r="AX280" s="53"/>
      <c r="AY280" s="53"/>
      <c r="AZ280" s="53"/>
      <c r="BA280" s="53"/>
      <c r="BB280" s="53"/>
      <c r="BC280" s="53"/>
      <c r="BD280" s="53"/>
      <c r="BE280" s="53"/>
      <c r="BF280" s="109"/>
      <c r="BG280" s="27"/>
      <c r="BH280" s="27"/>
      <c r="BI280" s="27"/>
      <c r="BJ280" s="27"/>
      <c r="BK280" s="27"/>
      <c r="BL280" s="27"/>
      <c r="BM280" s="27"/>
      <c r="BN280" s="27"/>
      <c r="BO280" s="27"/>
      <c r="BP280" s="27"/>
      <c r="BQ280" s="27"/>
      <c r="BR280" s="27"/>
      <c r="BS280" s="27"/>
      <c r="BT280" s="27"/>
      <c r="BU280" s="27"/>
      <c r="BV280" s="27"/>
      <c r="BW280" s="27"/>
      <c r="BX280" s="27"/>
      <c r="BY280" s="27"/>
      <c r="BZ280" s="27"/>
      <c r="CA280" s="27"/>
      <c r="CB280" s="27"/>
      <c r="CC280" s="27"/>
      <c r="CD280" s="27"/>
      <c r="CE280" s="27"/>
      <c r="CF280" s="27"/>
      <c r="CG280" s="27"/>
      <c r="CH280" s="27"/>
      <c r="CI280" s="27"/>
      <c r="CJ280" s="27"/>
      <c r="CK280" s="27"/>
      <c r="CL280" s="27"/>
      <c r="CM280" s="27"/>
      <c r="CN280" s="27"/>
      <c r="CO280" s="27"/>
      <c r="CP280" s="27"/>
      <c r="CQ280" s="27"/>
      <c r="CR280" s="27"/>
      <c r="CS280" s="110"/>
      <c r="CT280" s="29"/>
      <c r="CU280" s="30"/>
      <c r="CV280" s="52"/>
      <c r="CW280" s="53"/>
      <c r="CX280" s="53"/>
      <c r="CY280" s="53"/>
      <c r="CZ280" s="53"/>
      <c r="DA280" s="53"/>
      <c r="DB280" s="53"/>
      <c r="DC280" s="53"/>
      <c r="DD280" s="53"/>
      <c r="DE280" s="53"/>
      <c r="DF280" s="53"/>
      <c r="DG280" s="53"/>
      <c r="DH280" s="53"/>
      <c r="DI280" s="53"/>
      <c r="DJ280" s="53"/>
      <c r="DK280" s="53"/>
      <c r="DL280" s="123"/>
      <c r="DM280" s="54"/>
      <c r="DN280" s="55">
        <f t="shared" si="143"/>
        <v>0.81859270271790452</v>
      </c>
      <c r="DO280" s="55">
        <f t="shared" si="161"/>
        <v>2.5140328693986106E-4</v>
      </c>
      <c r="DP280" s="55">
        <f t="shared" si="144"/>
        <v>1.4575078437582895E-2</v>
      </c>
      <c r="DQ280" s="55">
        <f t="shared" si="145"/>
        <v>5.2463738847492981E-2</v>
      </c>
      <c r="DR280" s="55">
        <f t="shared" si="146"/>
        <v>5.5809678200506856E-2</v>
      </c>
      <c r="DS280" s="55">
        <f t="shared" si="147"/>
        <v>9.6554739039665979E-2</v>
      </c>
      <c r="DT280" s="55">
        <f t="shared" si="148"/>
        <v>1.9815994068972794E-3</v>
      </c>
      <c r="DU280" s="55">
        <f t="shared" si="149"/>
        <v>0.98616538798353115</v>
      </c>
      <c r="DV280" s="56">
        <f t="shared" si="150"/>
        <v>1.7546765932187038E-2</v>
      </c>
      <c r="DW280" s="55">
        <f t="shared" si="155"/>
        <v>0</v>
      </c>
      <c r="DX280" s="55">
        <f t="shared" si="156"/>
        <v>0</v>
      </c>
      <c r="DY280" s="55">
        <f t="shared" si="157"/>
        <v>5.6591398922131112E-4</v>
      </c>
      <c r="DZ280" s="58">
        <f t="shared" si="139"/>
        <v>0</v>
      </c>
      <c r="EA280" s="56">
        <f t="shared" si="140"/>
        <v>0</v>
      </c>
      <c r="EB280" s="56">
        <f t="shared" si="151"/>
        <v>0.17921358020291756</v>
      </c>
      <c r="EC280" s="59">
        <f t="shared" si="152"/>
        <v>0</v>
      </c>
      <c r="ED280" s="59">
        <f t="shared" si="153"/>
        <v>0</v>
      </c>
      <c r="EE280" s="60">
        <f t="shared" si="154"/>
        <v>1.4890760066795361</v>
      </c>
      <c r="EF280" s="60">
        <f t="shared" si="158"/>
        <v>0.57801076110391114</v>
      </c>
    </row>
    <row r="281" spans="1:136" ht="14" customHeight="1" x14ac:dyDescent="0.2">
      <c r="A281" s="155" t="s">
        <v>489</v>
      </c>
      <c r="B281" s="42" t="s">
        <v>472</v>
      </c>
      <c r="C281" s="43"/>
      <c r="D281" s="43"/>
      <c r="E281" s="43"/>
      <c r="F281" s="43"/>
      <c r="G281" s="43"/>
      <c r="H281" s="43"/>
      <c r="I281" s="43"/>
      <c r="J281" s="78" t="s">
        <v>482</v>
      </c>
      <c r="K281" s="42" t="s">
        <v>490</v>
      </c>
      <c r="L281" s="42" t="s">
        <v>475</v>
      </c>
      <c r="M281" s="43"/>
      <c r="N281" s="43"/>
      <c r="O281" s="117"/>
      <c r="P281" s="42" t="s">
        <v>476</v>
      </c>
      <c r="Q281" s="44">
        <v>45.657436417765197</v>
      </c>
      <c r="R281" s="44">
        <v>1.99595350460176E-2</v>
      </c>
      <c r="S281" s="44">
        <v>0.63870512147256298</v>
      </c>
      <c r="T281" s="44">
        <v>5.3846654631565096</v>
      </c>
      <c r="U281" s="44">
        <v>4.3149259679207104</v>
      </c>
      <c r="V281" s="44">
        <v>7.71</v>
      </c>
      <c r="W281" s="44">
        <f t="shared" si="162"/>
        <v>6.9374580000000003</v>
      </c>
      <c r="X281" s="44">
        <v>0.139716745322123</v>
      </c>
      <c r="Y281" s="44">
        <v>38.0927726353246</v>
      </c>
      <c r="Z281" s="44">
        <v>4.5807132930610397</v>
      </c>
      <c r="AA281" s="44">
        <v>0</v>
      </c>
      <c r="AB281" s="44"/>
      <c r="AC281" s="44">
        <v>1.99595350460176E-2</v>
      </c>
      <c r="AD281" s="46">
        <f t="shared" si="159"/>
        <v>0</v>
      </c>
      <c r="AE281" s="46">
        <f t="shared" si="160"/>
        <v>0</v>
      </c>
      <c r="AF281" s="44">
        <v>3.75861415247729</v>
      </c>
      <c r="AG281" s="53"/>
      <c r="AH281" s="109"/>
      <c r="AI281" s="48">
        <f t="shared" si="142"/>
        <v>0.83431693989071176</v>
      </c>
      <c r="AJ281" s="52"/>
      <c r="AK281" s="53"/>
      <c r="AL281" s="53"/>
      <c r="AM281" s="53"/>
      <c r="AN281" s="53"/>
      <c r="AO281" s="53"/>
      <c r="AP281" s="53"/>
      <c r="AQ281" s="53"/>
      <c r="AR281" s="53"/>
      <c r="AS281" s="53"/>
      <c r="AT281" s="53"/>
      <c r="AU281" s="53"/>
      <c r="AV281" s="53"/>
      <c r="AW281" s="53"/>
      <c r="AX281" s="53"/>
      <c r="AY281" s="53"/>
      <c r="AZ281" s="53"/>
      <c r="BA281" s="53"/>
      <c r="BB281" s="53"/>
      <c r="BC281" s="53"/>
      <c r="BD281" s="53"/>
      <c r="BE281" s="53"/>
      <c r="BF281" s="109"/>
      <c r="BG281" s="27"/>
      <c r="BH281" s="27"/>
      <c r="BI281" s="27"/>
      <c r="BJ281" s="27"/>
      <c r="BK281" s="27"/>
      <c r="BL281" s="27"/>
      <c r="BM281" s="27"/>
      <c r="BN281" s="27"/>
      <c r="BO281" s="27"/>
      <c r="BP281" s="27"/>
      <c r="BQ281" s="27"/>
      <c r="BR281" s="27"/>
      <c r="BS281" s="27"/>
      <c r="BT281" s="27"/>
      <c r="BU281" s="27"/>
      <c r="BV281" s="27"/>
      <c r="BW281" s="27"/>
      <c r="BX281" s="27"/>
      <c r="BY281" s="27"/>
      <c r="BZ281" s="27"/>
      <c r="CA281" s="27"/>
      <c r="CB281" s="27"/>
      <c r="CC281" s="27"/>
      <c r="CD281" s="27"/>
      <c r="CE281" s="27"/>
      <c r="CF281" s="27"/>
      <c r="CG281" s="27"/>
      <c r="CH281" s="27"/>
      <c r="CI281" s="27"/>
      <c r="CJ281" s="27"/>
      <c r="CK281" s="27"/>
      <c r="CL281" s="27"/>
      <c r="CM281" s="27"/>
      <c r="CN281" s="27"/>
      <c r="CO281" s="27"/>
      <c r="CP281" s="27"/>
      <c r="CQ281" s="27"/>
      <c r="CR281" s="27"/>
      <c r="CS281" s="110"/>
      <c r="CT281" s="29"/>
      <c r="CU281" s="30"/>
      <c r="CV281" s="52"/>
      <c r="CW281" s="53"/>
      <c r="CX281" s="53"/>
      <c r="CY281" s="53"/>
      <c r="CZ281" s="53"/>
      <c r="DA281" s="53"/>
      <c r="DB281" s="53"/>
      <c r="DC281" s="53"/>
      <c r="DD281" s="53"/>
      <c r="DE281" s="53"/>
      <c r="DF281" s="53"/>
      <c r="DG281" s="53"/>
      <c r="DH281" s="53"/>
      <c r="DI281" s="53"/>
      <c r="DJ281" s="53"/>
      <c r="DK281" s="53"/>
      <c r="DL281" s="123"/>
      <c r="DM281" s="54"/>
      <c r="DN281" s="55">
        <f t="shared" si="143"/>
        <v>0.75994401494282948</v>
      </c>
      <c r="DO281" s="55">
        <f t="shared" si="161"/>
        <v>2.4986899156256387E-4</v>
      </c>
      <c r="DP281" s="55">
        <f t="shared" si="144"/>
        <v>1.2528542986907866E-2</v>
      </c>
      <c r="DQ281" s="55">
        <f t="shared" si="145"/>
        <v>7.4943151888051632E-2</v>
      </c>
      <c r="DR281" s="55">
        <f t="shared" si="146"/>
        <v>5.4041279578191624E-2</v>
      </c>
      <c r="DS281" s="55">
        <f t="shared" si="147"/>
        <v>9.6554739039665979E-2</v>
      </c>
      <c r="DT281" s="55">
        <f t="shared" si="148"/>
        <v>1.9695058545548772E-3</v>
      </c>
      <c r="DU281" s="55">
        <f t="shared" si="149"/>
        <v>0.94523009020656579</v>
      </c>
      <c r="DV281" s="56">
        <f t="shared" si="150"/>
        <v>8.1681763428335233E-2</v>
      </c>
      <c r="DW281" s="55">
        <f t="shared" si="155"/>
        <v>0</v>
      </c>
      <c r="DX281" s="55">
        <f t="shared" si="156"/>
        <v>0</v>
      </c>
      <c r="DY281" s="55">
        <f t="shared" si="157"/>
        <v>2.81230129325442E-4</v>
      </c>
      <c r="DZ281" s="58">
        <f t="shared" si="139"/>
        <v>0</v>
      </c>
      <c r="EA281" s="56">
        <f t="shared" si="140"/>
        <v>0</v>
      </c>
      <c r="EB281" s="56">
        <f t="shared" si="151"/>
        <v>0.20863803233290534</v>
      </c>
      <c r="EC281" s="59">
        <f t="shared" si="152"/>
        <v>0</v>
      </c>
      <c r="ED281" s="59">
        <f t="shared" si="153"/>
        <v>0</v>
      </c>
      <c r="EE281" s="60">
        <f t="shared" si="154"/>
        <v>1.4651179007945832</v>
      </c>
      <c r="EF281" s="60">
        <f t="shared" si="158"/>
        <v>0.55969577584369778</v>
      </c>
    </row>
    <row r="282" spans="1:136" ht="14" customHeight="1" x14ac:dyDescent="0.2">
      <c r="A282" s="155" t="s">
        <v>491</v>
      </c>
      <c r="B282" s="42" t="s">
        <v>472</v>
      </c>
      <c r="C282" s="43"/>
      <c r="D282" s="43"/>
      <c r="E282" s="43"/>
      <c r="F282" s="43"/>
      <c r="G282" s="43"/>
      <c r="H282" s="43"/>
      <c r="I282" s="43"/>
      <c r="J282" s="78" t="s">
        <v>482</v>
      </c>
      <c r="K282" s="42" t="s">
        <v>490</v>
      </c>
      <c r="L282" s="42" t="s">
        <v>475</v>
      </c>
      <c r="M282" s="43"/>
      <c r="N282" s="43"/>
      <c r="O282" s="117"/>
      <c r="P282" s="42" t="s">
        <v>476</v>
      </c>
      <c r="Q282" s="44">
        <v>43.463940019765403</v>
      </c>
      <c r="R282" s="44">
        <v>1.97653206092612E-2</v>
      </c>
      <c r="S282" s="44">
        <v>0.26683182822502699</v>
      </c>
      <c r="T282" s="44"/>
      <c r="U282" s="53"/>
      <c r="V282" s="44">
        <v>13.272412789118899</v>
      </c>
      <c r="W282" s="44">
        <f t="shared" si="162"/>
        <v>11.942517027649187</v>
      </c>
      <c r="X282" s="44">
        <v>0.14823990456945901</v>
      </c>
      <c r="Y282" s="44">
        <v>37.563991817900899</v>
      </c>
      <c r="Z282" s="44">
        <v>4.2495439309911598</v>
      </c>
      <c r="AA282" s="44">
        <v>0</v>
      </c>
      <c r="AB282" s="44"/>
      <c r="AC282" s="44">
        <v>9.8826603046306104E-3</v>
      </c>
      <c r="AD282" s="46">
        <f t="shared" si="159"/>
        <v>0</v>
      </c>
      <c r="AE282" s="46">
        <f t="shared" si="160"/>
        <v>0</v>
      </c>
      <c r="AF282" s="44">
        <v>2.4975197342881801</v>
      </c>
      <c r="AG282" s="53"/>
      <c r="AH282" s="109"/>
      <c r="AI282" s="48">
        <f t="shared" si="142"/>
        <v>0.86425648021828028</v>
      </c>
      <c r="AJ282" s="52"/>
      <c r="AK282" s="53"/>
      <c r="AL282" s="53"/>
      <c r="AM282" s="53"/>
      <c r="AN282" s="53"/>
      <c r="AO282" s="53"/>
      <c r="AP282" s="53"/>
      <c r="AQ282" s="53"/>
      <c r="AR282" s="53"/>
      <c r="AS282" s="53"/>
      <c r="AT282" s="53"/>
      <c r="AU282" s="53"/>
      <c r="AV282" s="53"/>
      <c r="AW282" s="53"/>
      <c r="AX282" s="53"/>
      <c r="AY282" s="53"/>
      <c r="AZ282" s="53"/>
      <c r="BA282" s="53"/>
      <c r="BB282" s="53"/>
      <c r="BC282" s="53"/>
      <c r="BD282" s="53"/>
      <c r="BE282" s="53"/>
      <c r="BF282" s="109"/>
      <c r="BG282" s="27"/>
      <c r="BH282" s="27"/>
      <c r="BI282" s="27"/>
      <c r="BJ282" s="27"/>
      <c r="BK282" s="27"/>
      <c r="BL282" s="27"/>
      <c r="BM282" s="27"/>
      <c r="BN282" s="27"/>
      <c r="BO282" s="27"/>
      <c r="BP282" s="27"/>
      <c r="BQ282" s="27"/>
      <c r="BR282" s="27"/>
      <c r="BS282" s="27"/>
      <c r="BT282" s="27"/>
      <c r="BU282" s="27"/>
      <c r="BV282" s="27"/>
      <c r="BW282" s="27"/>
      <c r="BX282" s="27"/>
      <c r="BY282" s="27"/>
      <c r="BZ282" s="27"/>
      <c r="CA282" s="27"/>
      <c r="CB282" s="27"/>
      <c r="CC282" s="27"/>
      <c r="CD282" s="27"/>
      <c r="CE282" s="27"/>
      <c r="CF282" s="27"/>
      <c r="CG282" s="27"/>
      <c r="CH282" s="27"/>
      <c r="CI282" s="27"/>
      <c r="CJ282" s="27"/>
      <c r="CK282" s="27"/>
      <c r="CL282" s="27"/>
      <c r="CM282" s="27"/>
      <c r="CN282" s="27"/>
      <c r="CO282" s="27"/>
      <c r="CP282" s="27"/>
      <c r="CQ282" s="27"/>
      <c r="CR282" s="27"/>
      <c r="CS282" s="110"/>
      <c r="CT282" s="29"/>
      <c r="CU282" s="30"/>
      <c r="CV282" s="52"/>
      <c r="CW282" s="53"/>
      <c r="CX282" s="53"/>
      <c r="CY282" s="53"/>
      <c r="CZ282" s="53"/>
      <c r="DA282" s="53"/>
      <c r="DB282" s="53"/>
      <c r="DC282" s="53"/>
      <c r="DD282" s="53"/>
      <c r="DE282" s="53"/>
      <c r="DF282" s="53"/>
      <c r="DG282" s="53"/>
      <c r="DH282" s="53"/>
      <c r="DI282" s="53"/>
      <c r="DJ282" s="53"/>
      <c r="DK282" s="53"/>
      <c r="DL282" s="123"/>
      <c r="DM282" s="54"/>
      <c r="DN282" s="55">
        <f t="shared" si="143"/>
        <v>0.72343442110128831</v>
      </c>
      <c r="DO282" s="55">
        <f t="shared" si="161"/>
        <v>2.4743766411193291E-4</v>
      </c>
      <c r="DP282" s="55">
        <f t="shared" si="144"/>
        <v>5.2340492001770695E-3</v>
      </c>
      <c r="DQ282" s="55">
        <f t="shared" si="145"/>
        <v>0</v>
      </c>
      <c r="DR282" s="55">
        <f t="shared" si="146"/>
        <v>0</v>
      </c>
      <c r="DS282" s="55">
        <f t="shared" si="147"/>
        <v>0.16621457240987039</v>
      </c>
      <c r="DT282" s="55">
        <f t="shared" si="148"/>
        <v>2.0896518828511278E-3</v>
      </c>
      <c r="DU282" s="55">
        <f t="shared" si="149"/>
        <v>0.93210897811168492</v>
      </c>
      <c r="DV282" s="56">
        <f t="shared" si="150"/>
        <v>7.5776460966318834E-2</v>
      </c>
      <c r="DW282" s="55">
        <f t="shared" si="155"/>
        <v>0</v>
      </c>
      <c r="DX282" s="55">
        <f t="shared" si="156"/>
        <v>0</v>
      </c>
      <c r="DY282" s="55">
        <f t="shared" si="157"/>
        <v>1.3924682259095083E-4</v>
      </c>
      <c r="DZ282" s="58">
        <f t="shared" si="139"/>
        <v>0</v>
      </c>
      <c r="EA282" s="56">
        <f t="shared" si="140"/>
        <v>0</v>
      </c>
      <c r="EB282" s="56">
        <f t="shared" si="151"/>
        <v>0.13863556671041799</v>
      </c>
      <c r="EC282" s="59">
        <f t="shared" si="152"/>
        <v>0</v>
      </c>
      <c r="ED282" s="59">
        <f t="shared" si="153"/>
        <v>0</v>
      </c>
      <c r="EE282" s="60">
        <f t="shared" si="154"/>
        <v>1.3006204608956318</v>
      </c>
      <c r="EF282" s="60" t="str">
        <f t="shared" si="158"/>
        <v/>
      </c>
    </row>
    <row r="283" spans="1:136" ht="14" customHeight="1" x14ac:dyDescent="0.2">
      <c r="A283" s="155" t="s">
        <v>492</v>
      </c>
      <c r="B283" s="42" t="s">
        <v>472</v>
      </c>
      <c r="C283" s="43"/>
      <c r="D283" s="43"/>
      <c r="E283" s="43"/>
      <c r="F283" s="43"/>
      <c r="G283" s="43"/>
      <c r="H283" s="43"/>
      <c r="I283" s="43"/>
      <c r="J283" s="78" t="s">
        <v>482</v>
      </c>
      <c r="K283" s="42" t="s">
        <v>493</v>
      </c>
      <c r="L283" s="42" t="s">
        <v>475</v>
      </c>
      <c r="M283" s="43"/>
      <c r="N283" s="43"/>
      <c r="O283" s="117"/>
      <c r="P283" s="42" t="s">
        <v>476</v>
      </c>
      <c r="Q283" s="44">
        <v>44.876550195115698</v>
      </c>
      <c r="R283" s="44">
        <v>9.9174696563791593E-3</v>
      </c>
      <c r="S283" s="44">
        <v>1.9041541740248</v>
      </c>
      <c r="T283" s="44"/>
      <c r="U283" s="53"/>
      <c r="V283" s="44">
        <v>8.2414172844510905</v>
      </c>
      <c r="W283" s="44">
        <f t="shared" si="162"/>
        <v>7.4156272725490915</v>
      </c>
      <c r="X283" s="44">
        <v>0.11900963587655</v>
      </c>
      <c r="Y283" s="44">
        <v>43.190580353531303</v>
      </c>
      <c r="Z283" s="44">
        <v>0.89257226907412501</v>
      </c>
      <c r="AA283" s="44">
        <v>0</v>
      </c>
      <c r="AB283" s="44"/>
      <c r="AC283" s="44">
        <v>9.9174696563791593E-3</v>
      </c>
      <c r="AD283" s="46">
        <f t="shared" si="159"/>
        <v>0</v>
      </c>
      <c r="AE283" s="46">
        <f t="shared" si="160"/>
        <v>0</v>
      </c>
      <c r="AF283" s="44">
        <v>3.09422082302684</v>
      </c>
      <c r="AG283" s="53"/>
      <c r="AH283" s="109"/>
      <c r="AI283" s="48">
        <f t="shared" si="142"/>
        <v>0.96243093922652068</v>
      </c>
      <c r="AJ283" s="52"/>
      <c r="AK283" s="53"/>
      <c r="AL283" s="53"/>
      <c r="AM283" s="53"/>
      <c r="AN283" s="53"/>
      <c r="AO283" s="53"/>
      <c r="AP283" s="53"/>
      <c r="AQ283" s="53"/>
      <c r="AR283" s="53"/>
      <c r="AS283" s="53"/>
      <c r="AT283" s="53"/>
      <c r="AU283" s="53"/>
      <c r="AV283" s="53"/>
      <c r="AW283" s="53"/>
      <c r="AX283" s="53"/>
      <c r="AY283" s="53"/>
      <c r="AZ283" s="53"/>
      <c r="BA283" s="53"/>
      <c r="BB283" s="53"/>
      <c r="BC283" s="53"/>
      <c r="BD283" s="53"/>
      <c r="BE283" s="53"/>
      <c r="BF283" s="109"/>
      <c r="BG283" s="27"/>
      <c r="BH283" s="27"/>
      <c r="BI283" s="27"/>
      <c r="BJ283" s="27"/>
      <c r="BK283" s="27"/>
      <c r="BL283" s="27"/>
      <c r="BM283" s="27"/>
      <c r="BN283" s="27"/>
      <c r="BO283" s="27"/>
      <c r="BP283" s="27"/>
      <c r="BQ283" s="27"/>
      <c r="BR283" s="27"/>
      <c r="BS283" s="27"/>
      <c r="BT283" s="27"/>
      <c r="BU283" s="27"/>
      <c r="BV283" s="27"/>
      <c r="BW283" s="27"/>
      <c r="BX283" s="27"/>
      <c r="BY283" s="27"/>
      <c r="BZ283" s="27"/>
      <c r="CA283" s="27"/>
      <c r="CB283" s="27"/>
      <c r="CC283" s="27"/>
      <c r="CD283" s="27"/>
      <c r="CE283" s="27"/>
      <c r="CF283" s="27"/>
      <c r="CG283" s="27"/>
      <c r="CH283" s="27"/>
      <c r="CI283" s="27"/>
      <c r="CJ283" s="27"/>
      <c r="CK283" s="27"/>
      <c r="CL283" s="27"/>
      <c r="CM283" s="27"/>
      <c r="CN283" s="27"/>
      <c r="CO283" s="27"/>
      <c r="CP283" s="27"/>
      <c r="CQ283" s="27"/>
      <c r="CR283" s="27"/>
      <c r="CS283" s="110"/>
      <c r="CT283" s="29"/>
      <c r="CU283" s="30"/>
      <c r="CV283" s="52"/>
      <c r="CW283" s="53"/>
      <c r="CX283" s="53"/>
      <c r="CY283" s="53"/>
      <c r="CZ283" s="53"/>
      <c r="DA283" s="53"/>
      <c r="DB283" s="53"/>
      <c r="DC283" s="53"/>
      <c r="DD283" s="53"/>
      <c r="DE283" s="53"/>
      <c r="DF283" s="53"/>
      <c r="DG283" s="53"/>
      <c r="DH283" s="53"/>
      <c r="DI283" s="53"/>
      <c r="DJ283" s="53"/>
      <c r="DK283" s="53"/>
      <c r="DL283" s="123"/>
      <c r="DM283" s="54"/>
      <c r="DN283" s="55">
        <f t="shared" si="143"/>
        <v>0.74694657448594703</v>
      </c>
      <c r="DO283" s="55">
        <f t="shared" si="161"/>
        <v>1.2415460260865248E-4</v>
      </c>
      <c r="DP283" s="55">
        <f t="shared" si="144"/>
        <v>3.7351003805900354E-2</v>
      </c>
      <c r="DQ283" s="55">
        <f t="shared" si="145"/>
        <v>0</v>
      </c>
      <c r="DR283" s="55">
        <f t="shared" si="146"/>
        <v>0</v>
      </c>
      <c r="DS283" s="55">
        <f t="shared" si="147"/>
        <v>0.10320984373763524</v>
      </c>
      <c r="DT283" s="55">
        <f t="shared" si="148"/>
        <v>1.6776097529820977E-3</v>
      </c>
      <c r="DU283" s="55">
        <f t="shared" si="149"/>
        <v>1.0717265596409753</v>
      </c>
      <c r="DV283" s="56">
        <f t="shared" si="150"/>
        <v>1.5916053300180547E-2</v>
      </c>
      <c r="DW283" s="55">
        <f t="shared" si="155"/>
        <v>0</v>
      </c>
      <c r="DX283" s="55">
        <f t="shared" si="156"/>
        <v>0</v>
      </c>
      <c r="DY283" s="55">
        <f t="shared" si="157"/>
        <v>1.3973728684632598E-4</v>
      </c>
      <c r="DZ283" s="58">
        <f t="shared" si="139"/>
        <v>0</v>
      </c>
      <c r="EA283" s="56">
        <f t="shared" si="140"/>
        <v>0</v>
      </c>
      <c r="EB283" s="56">
        <f t="shared" si="151"/>
        <v>0.17175802514720176</v>
      </c>
      <c r="EC283" s="59">
        <f t="shared" si="152"/>
        <v>0</v>
      </c>
      <c r="ED283" s="59">
        <f t="shared" si="153"/>
        <v>0</v>
      </c>
      <c r="EE283" s="60">
        <f t="shared" si="154"/>
        <v>1.4046601463845509</v>
      </c>
      <c r="EF283" s="60" t="str">
        <f t="shared" si="158"/>
        <v/>
      </c>
    </row>
    <row r="284" spans="1:136" ht="14" customHeight="1" x14ac:dyDescent="0.2">
      <c r="A284" s="155" t="s">
        <v>494</v>
      </c>
      <c r="B284" s="42" t="s">
        <v>472</v>
      </c>
      <c r="C284" s="43"/>
      <c r="D284" s="43"/>
      <c r="E284" s="43"/>
      <c r="F284" s="43"/>
      <c r="G284" s="43"/>
      <c r="H284" s="43"/>
      <c r="I284" s="43"/>
      <c r="J284" s="78" t="s">
        <v>482</v>
      </c>
      <c r="K284" s="42" t="s">
        <v>490</v>
      </c>
      <c r="L284" s="42" t="s">
        <v>475</v>
      </c>
      <c r="M284" s="43"/>
      <c r="N284" s="43"/>
      <c r="O284" s="117"/>
      <c r="P284" s="42" t="s">
        <v>476</v>
      </c>
      <c r="Q284" s="44">
        <v>44.087457253319798</v>
      </c>
      <c r="R284" s="44">
        <v>1.98995519085172E-2</v>
      </c>
      <c r="S284" s="44">
        <v>1.1939731145110299</v>
      </c>
      <c r="T284" s="44"/>
      <c r="U284" s="53"/>
      <c r="V284" s="44">
        <v>8.3677615775314695</v>
      </c>
      <c r="W284" s="44">
        <f t="shared" si="162"/>
        <v>7.529311867462817</v>
      </c>
      <c r="X284" s="44">
        <v>0.18904574313091299</v>
      </c>
      <c r="Y284" s="44">
        <v>42.793986379266201</v>
      </c>
      <c r="Z284" s="44">
        <v>2.5471426442901999</v>
      </c>
      <c r="AA284" s="44">
        <v>0</v>
      </c>
      <c r="AB284" s="44"/>
      <c r="AC284" s="44">
        <v>9.9497759542585898E-3</v>
      </c>
      <c r="AD284" s="46">
        <f t="shared" si="159"/>
        <v>0</v>
      </c>
      <c r="AE284" s="46">
        <f t="shared" si="160"/>
        <v>0</v>
      </c>
      <c r="AF284" s="44">
        <v>2.19588875453455</v>
      </c>
      <c r="AG284" s="53"/>
      <c r="AH284" s="109"/>
      <c r="AI284" s="48">
        <f t="shared" si="142"/>
        <v>0.97066125028210382</v>
      </c>
      <c r="AJ284" s="52"/>
      <c r="AK284" s="53"/>
      <c r="AL284" s="53"/>
      <c r="AM284" s="53"/>
      <c r="AN284" s="53"/>
      <c r="AO284" s="53"/>
      <c r="AP284" s="53"/>
      <c r="AQ284" s="53"/>
      <c r="AR284" s="53"/>
      <c r="AS284" s="53"/>
      <c r="AT284" s="53"/>
      <c r="AU284" s="53"/>
      <c r="AV284" s="53"/>
      <c r="AW284" s="53"/>
      <c r="AX284" s="53"/>
      <c r="AY284" s="53"/>
      <c r="AZ284" s="53"/>
      <c r="BA284" s="53"/>
      <c r="BB284" s="53"/>
      <c r="BC284" s="53"/>
      <c r="BD284" s="53"/>
      <c r="BE284" s="53"/>
      <c r="BF284" s="109"/>
      <c r="BG284" s="27"/>
      <c r="BH284" s="27"/>
      <c r="BI284" s="27"/>
      <c r="BJ284" s="27"/>
      <c r="BK284" s="27"/>
      <c r="BL284" s="27"/>
      <c r="BM284" s="27"/>
      <c r="BN284" s="27"/>
      <c r="BO284" s="27"/>
      <c r="BP284" s="27"/>
      <c r="BQ284" s="27"/>
      <c r="BR284" s="27"/>
      <c r="BS284" s="27"/>
      <c r="BT284" s="27"/>
      <c r="BU284" s="27"/>
      <c r="BV284" s="27"/>
      <c r="BW284" s="27"/>
      <c r="BX284" s="27"/>
      <c r="BY284" s="27"/>
      <c r="BZ284" s="27"/>
      <c r="CA284" s="27"/>
      <c r="CB284" s="27"/>
      <c r="CC284" s="27"/>
      <c r="CD284" s="27"/>
      <c r="CE284" s="27"/>
      <c r="CF284" s="27"/>
      <c r="CG284" s="27"/>
      <c r="CH284" s="27"/>
      <c r="CI284" s="27"/>
      <c r="CJ284" s="27"/>
      <c r="CK284" s="27"/>
      <c r="CL284" s="27"/>
      <c r="CM284" s="27"/>
      <c r="CN284" s="27"/>
      <c r="CO284" s="27"/>
      <c r="CP284" s="27"/>
      <c r="CQ284" s="27"/>
      <c r="CR284" s="27"/>
      <c r="CS284" s="110"/>
      <c r="CT284" s="29"/>
      <c r="CU284" s="30"/>
      <c r="CV284" s="52"/>
      <c r="CW284" s="53"/>
      <c r="CX284" s="53"/>
      <c r="CY284" s="53"/>
      <c r="CZ284" s="53"/>
      <c r="DA284" s="53"/>
      <c r="DB284" s="53"/>
      <c r="DC284" s="53"/>
      <c r="DD284" s="53"/>
      <c r="DE284" s="53"/>
      <c r="DF284" s="53"/>
      <c r="DG284" s="53"/>
      <c r="DH284" s="53"/>
      <c r="DI284" s="53"/>
      <c r="DJ284" s="53"/>
      <c r="DK284" s="53"/>
      <c r="DL284" s="123"/>
      <c r="DM284" s="54"/>
      <c r="DN284" s="55">
        <f t="shared" si="143"/>
        <v>0.73381253750532294</v>
      </c>
      <c r="DO284" s="55">
        <f t="shared" si="161"/>
        <v>2.4911807597042065E-4</v>
      </c>
      <c r="DP284" s="55">
        <f t="shared" si="144"/>
        <v>2.3420422018654963E-2</v>
      </c>
      <c r="DQ284" s="55">
        <f t="shared" si="145"/>
        <v>0</v>
      </c>
      <c r="DR284" s="55">
        <f t="shared" si="146"/>
        <v>0</v>
      </c>
      <c r="DS284" s="55">
        <f t="shared" si="147"/>
        <v>0.10479209279697728</v>
      </c>
      <c r="DT284" s="55">
        <f t="shared" si="148"/>
        <v>2.6648681016480545E-3</v>
      </c>
      <c r="DU284" s="55">
        <f t="shared" si="149"/>
        <v>1.0618855180959357</v>
      </c>
      <c r="DV284" s="56">
        <f t="shared" si="150"/>
        <v>4.5419804641408698E-2</v>
      </c>
      <c r="DW284" s="55">
        <f t="shared" si="155"/>
        <v>0</v>
      </c>
      <c r="DX284" s="55">
        <f t="shared" si="156"/>
        <v>0</v>
      </c>
      <c r="DY284" s="55">
        <f t="shared" si="157"/>
        <v>1.4019248303750537E-4</v>
      </c>
      <c r="DZ284" s="58">
        <f t="shared" si="139"/>
        <v>0</v>
      </c>
      <c r="EA284" s="56">
        <f t="shared" si="140"/>
        <v>0</v>
      </c>
      <c r="EB284" s="56">
        <f t="shared" si="151"/>
        <v>0.1218922428273411</v>
      </c>
      <c r="EC284" s="59">
        <f t="shared" si="152"/>
        <v>0</v>
      </c>
      <c r="ED284" s="59">
        <f t="shared" si="153"/>
        <v>0</v>
      </c>
      <c r="EE284" s="60">
        <f t="shared" si="154"/>
        <v>1.3659766368016568</v>
      </c>
      <c r="EF284" s="60" t="str">
        <f t="shared" si="158"/>
        <v/>
      </c>
    </row>
    <row r="285" spans="1:136" ht="14" customHeight="1" x14ac:dyDescent="0.2">
      <c r="A285" s="155" t="s">
        <v>495</v>
      </c>
      <c r="B285" s="42" t="s">
        <v>472</v>
      </c>
      <c r="C285" s="43"/>
      <c r="D285" s="43"/>
      <c r="E285" s="43"/>
      <c r="F285" s="43"/>
      <c r="G285" s="43"/>
      <c r="H285" s="43"/>
      <c r="I285" s="43"/>
      <c r="J285" s="78" t="s">
        <v>473</v>
      </c>
      <c r="K285" s="42" t="s">
        <v>496</v>
      </c>
      <c r="L285" s="42" t="s">
        <v>475</v>
      </c>
      <c r="M285" s="43"/>
      <c r="N285" s="43"/>
      <c r="O285" s="117"/>
      <c r="P285" s="42" t="s">
        <v>476</v>
      </c>
      <c r="Q285" s="44">
        <v>46.765730430835603</v>
      </c>
      <c r="R285" s="44">
        <v>1.9896077613629298E-2</v>
      </c>
      <c r="S285" s="44">
        <v>1.3031930836927199</v>
      </c>
      <c r="T285" s="44"/>
      <c r="U285" s="53"/>
      <c r="V285" s="44">
        <v>7.24217225136106</v>
      </c>
      <c r="W285" s="44">
        <f t="shared" si="162"/>
        <v>6.5165065917746823</v>
      </c>
      <c r="X285" s="44">
        <v>0.109428426874961</v>
      </c>
      <c r="Y285" s="44">
        <v>42.318957084189499</v>
      </c>
      <c r="Z285" s="44">
        <v>1.3330372001131601</v>
      </c>
      <c r="AA285" s="44">
        <v>0</v>
      </c>
      <c r="AB285" s="44"/>
      <c r="AC285" s="44">
        <v>9.9480388068146405E-3</v>
      </c>
      <c r="AD285" s="46">
        <f t="shared" si="159"/>
        <v>0</v>
      </c>
      <c r="AE285" s="46">
        <f t="shared" si="160"/>
        <v>0</v>
      </c>
      <c r="AF285" s="44">
        <v>9.5812830749235296</v>
      </c>
      <c r="AG285" s="53"/>
      <c r="AH285" s="109"/>
      <c r="AI285" s="48">
        <f t="shared" si="142"/>
        <v>0.90491384811742259</v>
      </c>
      <c r="AJ285" s="52"/>
      <c r="AK285" s="53"/>
      <c r="AL285" s="53"/>
      <c r="AM285" s="53"/>
      <c r="AN285" s="53"/>
      <c r="AO285" s="53"/>
      <c r="AP285" s="53"/>
      <c r="AQ285" s="53"/>
      <c r="AR285" s="53"/>
      <c r="AS285" s="53"/>
      <c r="AT285" s="53"/>
      <c r="AU285" s="53"/>
      <c r="AV285" s="53"/>
      <c r="AW285" s="53"/>
      <c r="AX285" s="53"/>
      <c r="AY285" s="53"/>
      <c r="AZ285" s="53"/>
      <c r="BA285" s="53"/>
      <c r="BB285" s="53"/>
      <c r="BC285" s="53"/>
      <c r="BD285" s="53"/>
      <c r="BE285" s="53"/>
      <c r="BF285" s="109"/>
      <c r="BG285" s="27"/>
      <c r="BH285" s="27"/>
      <c r="BI285" s="27"/>
      <c r="BJ285" s="27"/>
      <c r="BK285" s="27"/>
      <c r="BL285" s="27"/>
      <c r="BM285" s="27"/>
      <c r="BN285" s="27"/>
      <c r="BO285" s="27"/>
      <c r="BP285" s="27"/>
      <c r="BQ285" s="27"/>
      <c r="BR285" s="27"/>
      <c r="BS285" s="27"/>
      <c r="BT285" s="27"/>
      <c r="BU285" s="27"/>
      <c r="BV285" s="27"/>
      <c r="BW285" s="27"/>
      <c r="BX285" s="27"/>
      <c r="BY285" s="27"/>
      <c r="BZ285" s="27"/>
      <c r="CA285" s="27"/>
      <c r="CB285" s="27"/>
      <c r="CC285" s="27"/>
      <c r="CD285" s="27"/>
      <c r="CE285" s="27"/>
      <c r="CF285" s="27"/>
      <c r="CG285" s="27"/>
      <c r="CH285" s="27"/>
      <c r="CI285" s="27"/>
      <c r="CJ285" s="27"/>
      <c r="CK285" s="27"/>
      <c r="CL285" s="27"/>
      <c r="CM285" s="27"/>
      <c r="CN285" s="27"/>
      <c r="CO285" s="27"/>
      <c r="CP285" s="27"/>
      <c r="CQ285" s="27"/>
      <c r="CR285" s="26"/>
      <c r="CS285" s="28"/>
      <c r="CT285" s="29"/>
      <c r="CU285" s="30"/>
      <c r="CV285" s="52"/>
      <c r="CW285" s="53"/>
      <c r="CX285" s="53"/>
      <c r="CY285" s="53"/>
      <c r="CZ285" s="53"/>
      <c r="DA285" s="53"/>
      <c r="DB285" s="53"/>
      <c r="DC285" s="53"/>
      <c r="DD285" s="53"/>
      <c r="DE285" s="53"/>
      <c r="DF285" s="53"/>
      <c r="DG285" s="53"/>
      <c r="DH285" s="53"/>
      <c r="DI285" s="53"/>
      <c r="DJ285" s="53"/>
      <c r="DK285" s="53"/>
      <c r="DL285" s="123"/>
      <c r="DM285" s="54"/>
      <c r="DN285" s="55">
        <f t="shared" si="143"/>
        <v>0.77839098586610522</v>
      </c>
      <c r="DO285" s="55">
        <f t="shared" si="161"/>
        <v>2.4907458204343136E-4</v>
      </c>
      <c r="DP285" s="55">
        <f t="shared" si="144"/>
        <v>2.5562830201897216E-2</v>
      </c>
      <c r="DQ285" s="55">
        <f t="shared" si="145"/>
        <v>0</v>
      </c>
      <c r="DR285" s="55">
        <f t="shared" si="146"/>
        <v>0</v>
      </c>
      <c r="DS285" s="55">
        <f t="shared" si="147"/>
        <v>9.0695985967636505E-2</v>
      </c>
      <c r="DT285" s="55">
        <f t="shared" si="148"/>
        <v>1.5425490114880321E-3</v>
      </c>
      <c r="DU285" s="55">
        <f t="shared" si="149"/>
        <v>1.0500981906746776</v>
      </c>
      <c r="DV285" s="56">
        <f t="shared" si="150"/>
        <v>2.3770278176054923E-2</v>
      </c>
      <c r="DW285" s="55">
        <f t="shared" si="155"/>
        <v>0</v>
      </c>
      <c r="DX285" s="55">
        <f t="shared" si="156"/>
        <v>0</v>
      </c>
      <c r="DY285" s="55">
        <f t="shared" si="157"/>
        <v>1.4016800660560487E-4</v>
      </c>
      <c r="DZ285" s="58">
        <f t="shared" si="139"/>
        <v>0</v>
      </c>
      <c r="EA285" s="56">
        <f t="shared" si="140"/>
        <v>0</v>
      </c>
      <c r="EB285" s="56">
        <f t="shared" si="151"/>
        <v>0.53185029558276598</v>
      </c>
      <c r="EC285" s="59">
        <f t="shared" si="152"/>
        <v>0</v>
      </c>
      <c r="ED285" s="59">
        <f t="shared" si="153"/>
        <v>0</v>
      </c>
      <c r="EE285" s="60">
        <f t="shared" si="154"/>
        <v>1.6004224907342772</v>
      </c>
      <c r="EF285" s="60" t="str">
        <f t="shared" si="158"/>
        <v/>
      </c>
    </row>
    <row r="286" spans="1:136" ht="14" customHeight="1" x14ac:dyDescent="0.2">
      <c r="A286" s="155" t="s">
        <v>497</v>
      </c>
      <c r="B286" s="42" t="s">
        <v>472</v>
      </c>
      <c r="C286" s="43"/>
      <c r="D286" s="43"/>
      <c r="E286" s="43"/>
      <c r="F286" s="43"/>
      <c r="G286" s="43"/>
      <c r="H286" s="43"/>
      <c r="I286" s="43"/>
      <c r="J286" s="78"/>
      <c r="K286" s="42" t="s">
        <v>498</v>
      </c>
      <c r="L286" s="117"/>
      <c r="M286" s="43"/>
      <c r="N286" s="43"/>
      <c r="O286" s="43"/>
      <c r="P286" s="42" t="s">
        <v>499</v>
      </c>
      <c r="Q286" s="44">
        <v>46.7</v>
      </c>
      <c r="R286" s="44">
        <v>0.42</v>
      </c>
      <c r="S286" s="44">
        <v>4.92</v>
      </c>
      <c r="T286" s="44"/>
      <c r="U286" s="44"/>
      <c r="V286" s="44">
        <v>5.09</v>
      </c>
      <c r="W286" s="44"/>
      <c r="X286" s="44">
        <v>0.12</v>
      </c>
      <c r="Y286" s="44">
        <v>20.3</v>
      </c>
      <c r="Z286" s="44">
        <v>16.899999999999999</v>
      </c>
      <c r="AA286" s="44">
        <v>0.44</v>
      </c>
      <c r="AB286" s="45" t="s">
        <v>500</v>
      </c>
      <c r="AC286" s="44">
        <v>0.01</v>
      </c>
      <c r="AD286" s="46">
        <f t="shared" si="159"/>
        <v>0.123178</v>
      </c>
      <c r="AE286" s="46">
        <f t="shared" si="160"/>
        <v>1.2215217</v>
      </c>
      <c r="AF286" s="44">
        <v>3.29</v>
      </c>
      <c r="AG286" s="53"/>
      <c r="AH286" s="109"/>
      <c r="AI286" s="48">
        <f t="shared" si="142"/>
        <v>0.43468950749464669</v>
      </c>
      <c r="AJ286" s="52"/>
      <c r="AK286" s="53"/>
      <c r="AL286" s="105">
        <v>968</v>
      </c>
      <c r="AM286" s="105">
        <v>8358</v>
      </c>
      <c r="AN286" s="105">
        <v>31</v>
      </c>
      <c r="AO286" s="105">
        <v>185</v>
      </c>
      <c r="AP286" s="105">
        <v>150</v>
      </c>
      <c r="AQ286" s="105">
        <v>18</v>
      </c>
      <c r="AR286" s="105">
        <v>51</v>
      </c>
      <c r="AS286" s="53"/>
      <c r="AT286" s="53"/>
      <c r="AU286" s="105">
        <v>21</v>
      </c>
      <c r="AV286" s="45" t="s">
        <v>501</v>
      </c>
      <c r="AW286" s="45" t="s">
        <v>502</v>
      </c>
      <c r="AX286" s="45" t="s">
        <v>503</v>
      </c>
      <c r="AY286" s="45" t="s">
        <v>501</v>
      </c>
      <c r="AZ286" s="45" t="s">
        <v>504</v>
      </c>
      <c r="BA286" s="45" t="s">
        <v>505</v>
      </c>
      <c r="BB286" s="45" t="s">
        <v>502</v>
      </c>
      <c r="BC286" s="45" t="s">
        <v>503</v>
      </c>
      <c r="BD286" s="45" t="s">
        <v>506</v>
      </c>
      <c r="BE286" s="45" t="s">
        <v>506</v>
      </c>
      <c r="BF286" s="165" t="s">
        <v>507</v>
      </c>
      <c r="BG286" s="27"/>
      <c r="BH286" s="27"/>
      <c r="BI286" s="27"/>
      <c r="BJ286" s="27"/>
      <c r="BK286" s="27"/>
      <c r="BL286" s="27"/>
      <c r="BM286" s="27"/>
      <c r="BN286" s="27"/>
      <c r="BO286" s="27"/>
      <c r="BP286" s="27"/>
      <c r="BQ286" s="27"/>
      <c r="BR286" s="27"/>
      <c r="BS286" s="27"/>
      <c r="BT286" s="27"/>
      <c r="BU286" s="27"/>
      <c r="BV286" s="27"/>
      <c r="BW286" s="27"/>
      <c r="BX286" s="27"/>
      <c r="BY286" s="27"/>
      <c r="BZ286" s="27"/>
      <c r="CA286" s="27"/>
      <c r="CB286" s="27"/>
      <c r="CC286" s="27"/>
      <c r="CD286" s="27"/>
      <c r="CE286" s="27"/>
      <c r="CF286" s="27"/>
      <c r="CG286" s="27"/>
      <c r="CH286" s="27"/>
      <c r="CI286" s="27"/>
      <c r="CJ286" s="27"/>
      <c r="CK286" s="27"/>
      <c r="CL286" s="27"/>
      <c r="CM286" s="27"/>
      <c r="CN286" s="27"/>
      <c r="CO286" s="27"/>
      <c r="CP286" s="27"/>
      <c r="CQ286" s="27"/>
      <c r="CR286" s="27"/>
      <c r="CS286" s="110"/>
      <c r="CT286" s="29"/>
      <c r="CU286" s="30"/>
      <c r="CV286" s="52"/>
      <c r="CW286" s="53"/>
      <c r="CX286" s="53"/>
      <c r="CY286" s="53"/>
      <c r="CZ286" s="53"/>
      <c r="DA286" s="53"/>
      <c r="DB286" s="53"/>
      <c r="DC286" s="53"/>
      <c r="DD286" s="53"/>
      <c r="DE286" s="53"/>
      <c r="DF286" s="53"/>
      <c r="DG286" s="53"/>
      <c r="DH286" s="53"/>
      <c r="DI286" s="45" t="s">
        <v>504</v>
      </c>
      <c r="DJ286" s="53"/>
      <c r="DK286" s="53"/>
      <c r="DL286" s="123"/>
      <c r="DM286" s="54"/>
      <c r="DN286" s="55">
        <f t="shared" si="143"/>
        <v>0.77729693741677774</v>
      </c>
      <c r="DO286" s="55">
        <f t="shared" si="161"/>
        <v>5.2578868302453679E-3</v>
      </c>
      <c r="DP286" s="55">
        <f t="shared" si="144"/>
        <v>9.6508434680266778E-2</v>
      </c>
      <c r="DQ286" s="55">
        <f t="shared" si="145"/>
        <v>0</v>
      </c>
      <c r="DR286" s="55">
        <f t="shared" si="146"/>
        <v>0</v>
      </c>
      <c r="DS286" s="55">
        <f t="shared" si="147"/>
        <v>0</v>
      </c>
      <c r="DT286" s="55">
        <f t="shared" si="148"/>
        <v>1.6915703411333521E-3</v>
      </c>
      <c r="DU286" s="55">
        <f t="shared" si="149"/>
        <v>0.50372208436724575</v>
      </c>
      <c r="DV286" s="56">
        <f t="shared" si="150"/>
        <v>0.30135520684736089</v>
      </c>
      <c r="DW286" s="55">
        <f t="shared" si="155"/>
        <v>1.4198380416561119E-2</v>
      </c>
      <c r="DX286" s="55">
        <f t="shared" si="156"/>
        <v>0</v>
      </c>
      <c r="DY286" s="55">
        <f t="shared" si="157"/>
        <v>1.409001405478902E-4</v>
      </c>
      <c r="DZ286" s="58">
        <f t="shared" si="139"/>
        <v>1.6491899852724594E-3</v>
      </c>
      <c r="EA286" s="56">
        <f t="shared" si="140"/>
        <v>1.6073711428383444E-2</v>
      </c>
      <c r="EB286" s="56">
        <f t="shared" si="151"/>
        <v>0.18262558978628921</v>
      </c>
      <c r="EC286" s="59">
        <f t="shared" si="152"/>
        <v>0</v>
      </c>
      <c r="ED286" s="59" t="e">
        <f t="shared" si="153"/>
        <v>#VALUE!</v>
      </c>
      <c r="EE286" s="60" t="e">
        <f t="shared" si="154"/>
        <v>#VALUE!</v>
      </c>
      <c r="EF286" s="60" t="str">
        <f t="shared" si="158"/>
        <v/>
      </c>
    </row>
    <row r="287" spans="1:136" ht="14" customHeight="1" x14ac:dyDescent="0.2">
      <c r="A287" s="155" t="s">
        <v>508</v>
      </c>
      <c r="B287" s="42" t="s">
        <v>472</v>
      </c>
      <c r="C287" s="43"/>
      <c r="D287" s="43"/>
      <c r="E287" s="43"/>
      <c r="F287" s="43"/>
      <c r="G287" s="43"/>
      <c r="H287" s="43"/>
      <c r="I287" s="43"/>
      <c r="J287" s="78"/>
      <c r="K287" s="42" t="s">
        <v>509</v>
      </c>
      <c r="L287" s="117"/>
      <c r="M287" s="43"/>
      <c r="N287" s="43"/>
      <c r="O287" s="43"/>
      <c r="P287" s="42" t="s">
        <v>499</v>
      </c>
      <c r="Q287" s="44">
        <v>35.799999999999997</v>
      </c>
      <c r="R287" s="44">
        <v>0.06</v>
      </c>
      <c r="S287" s="44">
        <v>2.54</v>
      </c>
      <c r="T287" s="44"/>
      <c r="U287" s="44"/>
      <c r="V287" s="44">
        <v>11.5</v>
      </c>
      <c r="W287" s="44"/>
      <c r="X287" s="44">
        <v>0.14000000000000001</v>
      </c>
      <c r="Y287" s="44">
        <v>42.1</v>
      </c>
      <c r="Z287" s="44">
        <v>0.03</v>
      </c>
      <c r="AA287" s="45" t="s">
        <v>510</v>
      </c>
      <c r="AB287" s="45" t="s">
        <v>500</v>
      </c>
      <c r="AC287" s="45" t="s">
        <v>511</v>
      </c>
      <c r="AD287" s="46">
        <f t="shared" si="159"/>
        <v>0.24648324999999999</v>
      </c>
      <c r="AE287" s="46">
        <f t="shared" si="160"/>
        <v>1.19302245</v>
      </c>
      <c r="AF287" s="44">
        <v>5.6</v>
      </c>
      <c r="AG287" s="53"/>
      <c r="AH287" s="109"/>
      <c r="AI287" s="48">
        <f t="shared" si="142"/>
        <v>1.1759776536312851</v>
      </c>
      <c r="AJ287" s="52"/>
      <c r="AK287" s="53"/>
      <c r="AL287" s="105">
        <v>1937</v>
      </c>
      <c r="AM287" s="105">
        <v>8163</v>
      </c>
      <c r="AN287" s="105">
        <v>8</v>
      </c>
      <c r="AO287" s="105">
        <v>58</v>
      </c>
      <c r="AP287" s="105">
        <v>375</v>
      </c>
      <c r="AQ287" s="105">
        <v>62</v>
      </c>
      <c r="AR287" s="105">
        <v>80</v>
      </c>
      <c r="AS287" s="53"/>
      <c r="AT287" s="53"/>
      <c r="AU287" s="45" t="s">
        <v>505</v>
      </c>
      <c r="AV287" s="45" t="s">
        <v>501</v>
      </c>
      <c r="AW287" s="45" t="s">
        <v>502</v>
      </c>
      <c r="AX287" s="45" t="s">
        <v>503</v>
      </c>
      <c r="AY287" s="45" t="s">
        <v>501</v>
      </c>
      <c r="AZ287" s="45" t="s">
        <v>504</v>
      </c>
      <c r="BA287" s="45" t="s">
        <v>505</v>
      </c>
      <c r="BB287" s="45" t="s">
        <v>502</v>
      </c>
      <c r="BC287" s="45" t="s">
        <v>503</v>
      </c>
      <c r="BD287" s="45" t="s">
        <v>506</v>
      </c>
      <c r="BE287" s="45" t="s">
        <v>506</v>
      </c>
      <c r="BF287" s="165" t="s">
        <v>507</v>
      </c>
      <c r="BG287" s="27"/>
      <c r="BH287" s="27"/>
      <c r="BI287" s="27"/>
      <c r="BJ287" s="27"/>
      <c r="BK287" s="27"/>
      <c r="BL287" s="27"/>
      <c r="BM287" s="27"/>
      <c r="BN287" s="27"/>
      <c r="BO287" s="27"/>
      <c r="BP287" s="27"/>
      <c r="BQ287" s="27"/>
      <c r="BR287" s="27"/>
      <c r="BS287" s="27"/>
      <c r="BT287" s="27"/>
      <c r="BU287" s="27"/>
      <c r="BV287" s="27"/>
      <c r="BW287" s="27"/>
      <c r="BX287" s="27"/>
      <c r="BY287" s="27"/>
      <c r="BZ287" s="27"/>
      <c r="CA287" s="27"/>
      <c r="CB287" s="27"/>
      <c r="CC287" s="27"/>
      <c r="CD287" s="27"/>
      <c r="CE287" s="27"/>
      <c r="CF287" s="27"/>
      <c r="CG287" s="27"/>
      <c r="CH287" s="27"/>
      <c r="CI287" s="27"/>
      <c r="CJ287" s="27"/>
      <c r="CK287" s="27"/>
      <c r="CL287" s="27"/>
      <c r="CM287" s="27"/>
      <c r="CN287" s="27"/>
      <c r="CO287" s="27"/>
      <c r="CP287" s="27"/>
      <c r="CQ287" s="27"/>
      <c r="CR287" s="27"/>
      <c r="CS287" s="110"/>
      <c r="CT287" s="29"/>
      <c r="CU287" s="30"/>
      <c r="CV287" s="52"/>
      <c r="CW287" s="53"/>
      <c r="CX287" s="53"/>
      <c r="CY287" s="53"/>
      <c r="CZ287" s="53"/>
      <c r="DA287" s="53"/>
      <c r="DB287" s="53"/>
      <c r="DC287" s="53"/>
      <c r="DD287" s="53"/>
      <c r="DE287" s="53"/>
      <c r="DF287" s="53"/>
      <c r="DG287" s="53"/>
      <c r="DH287" s="53"/>
      <c r="DI287" s="105">
        <v>1278</v>
      </c>
      <c r="DJ287" s="53"/>
      <c r="DK287" s="53"/>
      <c r="DL287" s="123"/>
      <c r="DM287" s="54"/>
      <c r="DN287" s="55">
        <f t="shared" si="143"/>
        <v>0.5958721704394141</v>
      </c>
      <c r="DO287" s="55">
        <f t="shared" si="161"/>
        <v>7.5112669003505261E-4</v>
      </c>
      <c r="DP287" s="55">
        <f t="shared" si="144"/>
        <v>4.9823460180462929E-2</v>
      </c>
      <c r="DQ287" s="55">
        <f t="shared" si="145"/>
        <v>0</v>
      </c>
      <c r="DR287" s="55">
        <f t="shared" si="146"/>
        <v>0</v>
      </c>
      <c r="DS287" s="55">
        <f t="shared" si="147"/>
        <v>0</v>
      </c>
      <c r="DT287" s="55">
        <f t="shared" si="148"/>
        <v>1.9734987313222443E-3</v>
      </c>
      <c r="DU287" s="55">
        <f t="shared" si="149"/>
        <v>1.0446650124069481</v>
      </c>
      <c r="DV287" s="56">
        <f t="shared" si="150"/>
        <v>5.3495007132667619E-4</v>
      </c>
      <c r="DW287" s="55">
        <f t="shared" si="155"/>
        <v>0</v>
      </c>
      <c r="DX287" s="55">
        <f t="shared" si="156"/>
        <v>0</v>
      </c>
      <c r="DY287" s="55">
        <f t="shared" si="157"/>
        <v>0</v>
      </c>
      <c r="DZ287" s="58">
        <f t="shared" si="139"/>
        <v>3.3000836792073905E-3</v>
      </c>
      <c r="EA287" s="56">
        <f t="shared" si="140"/>
        <v>1.5698696624777943E-2</v>
      </c>
      <c r="EB287" s="56">
        <f t="shared" si="151"/>
        <v>0.31085206772134327</v>
      </c>
      <c r="EC287" s="59">
        <f t="shared" si="152"/>
        <v>0</v>
      </c>
      <c r="ED287" s="59">
        <f t="shared" si="153"/>
        <v>1.9931378665003115E-3</v>
      </c>
      <c r="EE287" s="60">
        <f t="shared" si="154"/>
        <v>1.3092726428080699</v>
      </c>
      <c r="EF287" s="60" t="str">
        <f t="shared" si="158"/>
        <v/>
      </c>
    </row>
    <row r="288" spans="1:136" ht="14" customHeight="1" x14ac:dyDescent="0.2">
      <c r="A288" s="155" t="s">
        <v>512</v>
      </c>
      <c r="B288" s="42" t="s">
        <v>472</v>
      </c>
      <c r="C288" s="43"/>
      <c r="D288" s="43"/>
      <c r="E288" s="43"/>
      <c r="F288" s="43"/>
      <c r="G288" s="43"/>
      <c r="H288" s="43"/>
      <c r="I288" s="43"/>
      <c r="J288" s="78"/>
      <c r="K288" s="42" t="s">
        <v>513</v>
      </c>
      <c r="L288" s="117"/>
      <c r="M288" s="43"/>
      <c r="N288" s="43"/>
      <c r="O288" s="43"/>
      <c r="P288" s="42" t="s">
        <v>499</v>
      </c>
      <c r="Q288" s="44">
        <v>42.8</v>
      </c>
      <c r="R288" s="44">
        <v>0.14000000000000001</v>
      </c>
      <c r="S288" s="44">
        <v>3.04</v>
      </c>
      <c r="T288" s="44"/>
      <c r="U288" s="44"/>
      <c r="V288" s="44">
        <v>8.6999999999999993</v>
      </c>
      <c r="W288" s="44"/>
      <c r="X288" s="44">
        <v>0.12</v>
      </c>
      <c r="Y288" s="44">
        <v>39.700000000000003</v>
      </c>
      <c r="Z288" s="44">
        <v>2.42</v>
      </c>
      <c r="AA288" s="45" t="s">
        <v>510</v>
      </c>
      <c r="AB288" s="45" t="s">
        <v>500</v>
      </c>
      <c r="AC288" s="44">
        <v>0.02</v>
      </c>
      <c r="AD288" s="46">
        <f t="shared" si="159"/>
        <v>0.25551799999999997</v>
      </c>
      <c r="AE288" s="46">
        <f t="shared" si="160"/>
        <v>0.39635880000000001</v>
      </c>
      <c r="AF288" s="44">
        <v>1.74</v>
      </c>
      <c r="AG288" s="53"/>
      <c r="AH288" s="109"/>
      <c r="AI288" s="48">
        <f t="shared" si="142"/>
        <v>0.92757009345794406</v>
      </c>
      <c r="AJ288" s="52"/>
      <c r="AK288" s="53"/>
      <c r="AL288" s="105">
        <v>2008</v>
      </c>
      <c r="AM288" s="105">
        <v>2712</v>
      </c>
      <c r="AN288" s="105">
        <v>12</v>
      </c>
      <c r="AO288" s="105">
        <v>64</v>
      </c>
      <c r="AP288" s="45" t="s">
        <v>514</v>
      </c>
      <c r="AQ288" s="105">
        <v>43</v>
      </c>
      <c r="AR288" s="105">
        <v>98</v>
      </c>
      <c r="AS288" s="53"/>
      <c r="AT288" s="53"/>
      <c r="AU288" s="45" t="s">
        <v>505</v>
      </c>
      <c r="AV288" s="45" t="s">
        <v>501</v>
      </c>
      <c r="AW288" s="45" t="s">
        <v>502</v>
      </c>
      <c r="AX288" s="45" t="s">
        <v>503</v>
      </c>
      <c r="AY288" s="45" t="s">
        <v>501</v>
      </c>
      <c r="AZ288" s="45" t="s">
        <v>504</v>
      </c>
      <c r="BA288" s="45" t="s">
        <v>505</v>
      </c>
      <c r="BB288" s="45" t="s">
        <v>502</v>
      </c>
      <c r="BC288" s="45" t="s">
        <v>503</v>
      </c>
      <c r="BD288" s="45" t="s">
        <v>506</v>
      </c>
      <c r="BE288" s="45" t="s">
        <v>506</v>
      </c>
      <c r="BF288" s="165" t="s">
        <v>507</v>
      </c>
      <c r="BG288" s="27"/>
      <c r="BH288" s="27"/>
      <c r="BI288" s="27"/>
      <c r="BJ288" s="27"/>
      <c r="BK288" s="27"/>
      <c r="BL288" s="27"/>
      <c r="BM288" s="27"/>
      <c r="BN288" s="27"/>
      <c r="BO288" s="27"/>
      <c r="BP288" s="27"/>
      <c r="BQ288" s="27"/>
      <c r="BR288" s="27"/>
      <c r="BS288" s="27"/>
      <c r="BT288" s="27"/>
      <c r="BU288" s="27"/>
      <c r="BV288" s="27"/>
      <c r="BW288" s="27"/>
      <c r="BX288" s="27"/>
      <c r="BY288" s="27"/>
      <c r="BZ288" s="27"/>
      <c r="CA288" s="27"/>
      <c r="CB288" s="27"/>
      <c r="CC288" s="27"/>
      <c r="CD288" s="27"/>
      <c r="CE288" s="27"/>
      <c r="CF288" s="27"/>
      <c r="CG288" s="27"/>
      <c r="CH288" s="27"/>
      <c r="CI288" s="27"/>
      <c r="CJ288" s="27"/>
      <c r="CK288" s="27"/>
      <c r="CL288" s="27"/>
      <c r="CM288" s="27"/>
      <c r="CN288" s="27"/>
      <c r="CO288" s="27"/>
      <c r="CP288" s="27"/>
      <c r="CQ288" s="27"/>
      <c r="CR288" s="27"/>
      <c r="CS288" s="110"/>
      <c r="CT288" s="29"/>
      <c r="CU288" s="30"/>
      <c r="CV288" s="52"/>
      <c r="CW288" s="53"/>
      <c r="CX288" s="53"/>
      <c r="CY288" s="53"/>
      <c r="CZ288" s="53"/>
      <c r="DA288" s="53"/>
      <c r="DB288" s="53"/>
      <c r="DC288" s="53"/>
      <c r="DD288" s="53"/>
      <c r="DE288" s="53"/>
      <c r="DF288" s="53"/>
      <c r="DG288" s="53"/>
      <c r="DH288" s="53"/>
      <c r="DI288" s="45" t="s">
        <v>504</v>
      </c>
      <c r="DJ288" s="53"/>
      <c r="DK288" s="53"/>
      <c r="DL288" s="123"/>
      <c r="DM288" s="54"/>
      <c r="DN288" s="55">
        <f t="shared" si="143"/>
        <v>0.7123834886817576</v>
      </c>
      <c r="DO288" s="55">
        <f t="shared" si="161"/>
        <v>1.7526289434151229E-3</v>
      </c>
      <c r="DP288" s="55">
        <f t="shared" si="144"/>
        <v>5.9631227932522561E-2</v>
      </c>
      <c r="DQ288" s="55">
        <f t="shared" si="145"/>
        <v>0</v>
      </c>
      <c r="DR288" s="55">
        <f t="shared" si="146"/>
        <v>0</v>
      </c>
      <c r="DS288" s="55">
        <f t="shared" si="147"/>
        <v>0</v>
      </c>
      <c r="DT288" s="55">
        <f t="shared" si="148"/>
        <v>1.6915703411333521E-3</v>
      </c>
      <c r="DU288" s="55">
        <f t="shared" si="149"/>
        <v>0.98511166253101756</v>
      </c>
      <c r="DV288" s="56">
        <f t="shared" si="150"/>
        <v>4.3152639087018545E-2</v>
      </c>
      <c r="DW288" s="55">
        <f t="shared" si="155"/>
        <v>0</v>
      </c>
      <c r="DX288" s="55">
        <f t="shared" si="156"/>
        <v>0</v>
      </c>
      <c r="DY288" s="55">
        <f t="shared" si="157"/>
        <v>2.8180028109578041E-4</v>
      </c>
      <c r="DZ288" s="58">
        <f t="shared" si="139"/>
        <v>3.4210469942428704E-3</v>
      </c>
      <c r="EA288" s="56">
        <f t="shared" si="140"/>
        <v>5.2155904993749589E-3</v>
      </c>
      <c r="EB288" s="56">
        <f t="shared" si="151"/>
        <v>9.6586178184845953E-2</v>
      </c>
      <c r="EC288" s="59">
        <f t="shared" si="152"/>
        <v>0</v>
      </c>
      <c r="ED288" s="59" t="e">
        <f t="shared" si="153"/>
        <v>#VALUE!</v>
      </c>
      <c r="EE288" s="60" t="e">
        <f t="shared" si="154"/>
        <v>#VALUE!</v>
      </c>
      <c r="EF288" s="60" t="str">
        <f t="shared" si="158"/>
        <v/>
      </c>
    </row>
    <row r="289" spans="1:136" ht="14" customHeight="1" x14ac:dyDescent="0.2">
      <c r="A289" s="155" t="s">
        <v>515</v>
      </c>
      <c r="B289" s="42" t="s">
        <v>472</v>
      </c>
      <c r="C289" s="43"/>
      <c r="D289" s="43"/>
      <c r="E289" s="43"/>
      <c r="F289" s="43"/>
      <c r="G289" s="43"/>
      <c r="H289" s="43"/>
      <c r="I289" s="43"/>
      <c r="J289" s="78"/>
      <c r="K289" s="42" t="s">
        <v>516</v>
      </c>
      <c r="L289" s="117"/>
      <c r="M289" s="43"/>
      <c r="N289" s="43"/>
      <c r="O289" s="43"/>
      <c r="P289" s="42" t="s">
        <v>499</v>
      </c>
      <c r="Q289" s="44">
        <v>45.3</v>
      </c>
      <c r="R289" s="44">
        <v>0.13</v>
      </c>
      <c r="S289" s="44">
        <v>13.2</v>
      </c>
      <c r="T289" s="44"/>
      <c r="U289" s="44"/>
      <c r="V289" s="44">
        <v>7.26</v>
      </c>
      <c r="W289" s="44"/>
      <c r="X289" s="44">
        <v>0.14000000000000001</v>
      </c>
      <c r="Y289" s="44">
        <v>14.4</v>
      </c>
      <c r="Z289" s="44">
        <v>14.7</v>
      </c>
      <c r="AA289" s="44">
        <v>2.83</v>
      </c>
      <c r="AB289" s="44">
        <v>0.11</v>
      </c>
      <c r="AC289" s="45" t="s">
        <v>511</v>
      </c>
      <c r="AD289" s="46">
        <f t="shared" si="159"/>
        <v>4.0211000000000004E-2</v>
      </c>
      <c r="AE289" s="46">
        <f t="shared" si="160"/>
        <v>0.11107400000000001</v>
      </c>
      <c r="AF289" s="44">
        <v>0.44</v>
      </c>
      <c r="AG289" s="53"/>
      <c r="AH289" s="109"/>
      <c r="AI289" s="48">
        <f t="shared" si="142"/>
        <v>0.31788079470198677</v>
      </c>
      <c r="AJ289" s="52"/>
      <c r="AK289" s="53"/>
      <c r="AL289" s="105">
        <v>316</v>
      </c>
      <c r="AM289" s="105">
        <v>760</v>
      </c>
      <c r="AN289" s="105">
        <v>65</v>
      </c>
      <c r="AO289" s="105">
        <v>345</v>
      </c>
      <c r="AP289" s="45" t="s">
        <v>514</v>
      </c>
      <c r="AQ289" s="105">
        <v>39</v>
      </c>
      <c r="AR289" s="105">
        <v>47</v>
      </c>
      <c r="AS289" s="53"/>
      <c r="AT289" s="53"/>
      <c r="AU289" s="105">
        <v>17</v>
      </c>
      <c r="AV289" s="45" t="s">
        <v>501</v>
      </c>
      <c r="AW289" s="45" t="s">
        <v>502</v>
      </c>
      <c r="AX289" s="45" t="s">
        <v>503</v>
      </c>
      <c r="AY289" s="105">
        <v>5</v>
      </c>
      <c r="AZ289" s="45" t="s">
        <v>504</v>
      </c>
      <c r="BA289" s="45" t="s">
        <v>505</v>
      </c>
      <c r="BB289" s="45" t="s">
        <v>502</v>
      </c>
      <c r="BC289" s="45" t="s">
        <v>503</v>
      </c>
      <c r="BD289" s="45" t="s">
        <v>506</v>
      </c>
      <c r="BE289" s="45" t="s">
        <v>506</v>
      </c>
      <c r="BF289" s="165" t="s">
        <v>507</v>
      </c>
      <c r="BG289" s="27"/>
      <c r="BH289" s="27"/>
      <c r="BI289" s="27"/>
      <c r="BJ289" s="27"/>
      <c r="BK289" s="27"/>
      <c r="BL289" s="27"/>
      <c r="BM289" s="27"/>
      <c r="BN289" s="27"/>
      <c r="BO289" s="27"/>
      <c r="BP289" s="27"/>
      <c r="BQ289" s="27"/>
      <c r="BR289" s="27"/>
      <c r="BS289" s="27"/>
      <c r="BT289" s="27"/>
      <c r="BU289" s="27"/>
      <c r="BV289" s="27"/>
      <c r="BW289" s="27"/>
      <c r="BX289" s="27"/>
      <c r="BY289" s="27"/>
      <c r="BZ289" s="27"/>
      <c r="CA289" s="27"/>
      <c r="CB289" s="27"/>
      <c r="CC289" s="27"/>
      <c r="CD289" s="27"/>
      <c r="CE289" s="27"/>
      <c r="CF289" s="27"/>
      <c r="CG289" s="27"/>
      <c r="CH289" s="27"/>
      <c r="CI289" s="27"/>
      <c r="CJ289" s="27"/>
      <c r="CK289" s="27"/>
      <c r="CL289" s="27"/>
      <c r="CM289" s="27"/>
      <c r="CN289" s="27"/>
      <c r="CO289" s="27"/>
      <c r="CP289" s="27"/>
      <c r="CQ289" s="27"/>
      <c r="CR289" s="27"/>
      <c r="CS289" s="110"/>
      <c r="CT289" s="29"/>
      <c r="CU289" s="30"/>
      <c r="CV289" s="52"/>
      <c r="CW289" s="53"/>
      <c r="CX289" s="53"/>
      <c r="CY289" s="53"/>
      <c r="CZ289" s="53"/>
      <c r="DA289" s="53"/>
      <c r="DB289" s="53"/>
      <c r="DC289" s="53"/>
      <c r="DD289" s="53"/>
      <c r="DE289" s="53"/>
      <c r="DF289" s="53"/>
      <c r="DG289" s="53"/>
      <c r="DH289" s="53"/>
      <c r="DI289" s="45" t="s">
        <v>504</v>
      </c>
      <c r="DJ289" s="53"/>
      <c r="DK289" s="53"/>
      <c r="DL289" s="123"/>
      <c r="DM289" s="54"/>
      <c r="DN289" s="55">
        <f t="shared" si="143"/>
        <v>0.75399467376830887</v>
      </c>
      <c r="DO289" s="55">
        <f t="shared" si="161"/>
        <v>1.627441161742614E-3</v>
      </c>
      <c r="DP289" s="55">
        <f t="shared" si="144"/>
        <v>0.25892506865437426</v>
      </c>
      <c r="DQ289" s="55">
        <f t="shared" si="145"/>
        <v>0</v>
      </c>
      <c r="DR289" s="55">
        <f t="shared" si="146"/>
        <v>0</v>
      </c>
      <c r="DS289" s="55">
        <f t="shared" si="147"/>
        <v>0</v>
      </c>
      <c r="DT289" s="55">
        <f t="shared" si="148"/>
        <v>1.9734987313222443E-3</v>
      </c>
      <c r="DU289" s="55">
        <f t="shared" si="149"/>
        <v>0.35732009925558317</v>
      </c>
      <c r="DV289" s="56">
        <f t="shared" si="150"/>
        <v>0.26212553495007135</v>
      </c>
      <c r="DW289" s="55">
        <f t="shared" si="155"/>
        <v>9.1321401315609022E-2</v>
      </c>
      <c r="DX289" s="55">
        <f t="shared" si="156"/>
        <v>2.335456475583864E-3</v>
      </c>
      <c r="DY289" s="55">
        <f t="shared" si="157"/>
        <v>0</v>
      </c>
      <c r="DZ289" s="58">
        <f t="shared" si="139"/>
        <v>5.3837193734100955E-4</v>
      </c>
      <c r="EA289" s="56">
        <f t="shared" si="140"/>
        <v>1.4615961576419502E-3</v>
      </c>
      <c r="EB289" s="56">
        <f t="shared" si="151"/>
        <v>2.4424091035248403E-2</v>
      </c>
      <c r="EC289" s="59">
        <f t="shared" si="152"/>
        <v>0</v>
      </c>
      <c r="ED289" s="59" t="e">
        <f t="shared" si="153"/>
        <v>#VALUE!</v>
      </c>
      <c r="EE289" s="60" t="e">
        <f t="shared" si="154"/>
        <v>#VALUE!</v>
      </c>
      <c r="EF289" s="60" t="str">
        <f t="shared" si="158"/>
        <v/>
      </c>
    </row>
    <row r="290" spans="1:136" ht="14" customHeight="1" x14ac:dyDescent="0.2">
      <c r="A290" s="155" t="s">
        <v>517</v>
      </c>
      <c r="B290" s="42" t="s">
        <v>472</v>
      </c>
      <c r="C290" s="43"/>
      <c r="D290" s="43"/>
      <c r="E290" s="43"/>
      <c r="F290" s="43"/>
      <c r="G290" s="43"/>
      <c r="H290" s="43"/>
      <c r="I290" s="43"/>
      <c r="J290" s="78" t="s">
        <v>473</v>
      </c>
      <c r="K290" s="42" t="s">
        <v>474</v>
      </c>
      <c r="L290" s="42" t="s">
        <v>475</v>
      </c>
      <c r="M290" s="43"/>
      <c r="N290" s="43"/>
      <c r="O290" s="117"/>
      <c r="P290" s="42" t="s">
        <v>476</v>
      </c>
      <c r="Q290" s="44">
        <v>40.76470400422</v>
      </c>
      <c r="R290" s="44">
        <v>1.9856163664987801E-2</v>
      </c>
      <c r="S290" s="44">
        <v>0.31769861863980497</v>
      </c>
      <c r="T290" s="44">
        <v>4.9000000000000004</v>
      </c>
      <c r="U290" s="44">
        <v>5.29</v>
      </c>
      <c r="V290" s="44">
        <f t="shared" ref="V290:V321" si="163">U290+1/0.8998*T290</f>
        <v>10.735654589908869</v>
      </c>
      <c r="W290" s="44">
        <f t="shared" ref="W290:W321" si="164">0.8998*V290</f>
        <v>9.6599420000000009</v>
      </c>
      <c r="X290" s="44">
        <v>0.188633554817384</v>
      </c>
      <c r="Y290" s="44">
        <v>46.2152209302591</v>
      </c>
      <c r="Z290" s="44">
        <v>0.30777053680731098</v>
      </c>
      <c r="AA290" s="44">
        <v>0</v>
      </c>
      <c r="AB290" s="44"/>
      <c r="AC290" s="44">
        <v>1.9856163664987801E-2</v>
      </c>
      <c r="AD290" s="46">
        <f t="shared" si="159"/>
        <v>0</v>
      </c>
      <c r="AE290" s="46">
        <f t="shared" si="160"/>
        <v>0</v>
      </c>
      <c r="AF290" s="44">
        <v>7.15</v>
      </c>
      <c r="AG290" s="53"/>
      <c r="AH290" s="109"/>
      <c r="AI290" s="48">
        <f t="shared" si="142"/>
        <v>1.1337067705796382</v>
      </c>
      <c r="AJ290" s="52"/>
      <c r="AK290" s="53"/>
      <c r="AL290" s="53"/>
      <c r="AM290" s="53"/>
      <c r="AN290" s="53"/>
      <c r="AO290" s="53"/>
      <c r="AP290" s="53"/>
      <c r="AQ290" s="53"/>
      <c r="AR290" s="53"/>
      <c r="AS290" s="53"/>
      <c r="AT290" s="53"/>
      <c r="AU290" s="53"/>
      <c r="AV290" s="53"/>
      <c r="AW290" s="53"/>
      <c r="AX290" s="53"/>
      <c r="AY290" s="53"/>
      <c r="AZ290" s="53"/>
      <c r="BA290" s="53"/>
      <c r="BB290" s="53"/>
      <c r="BC290" s="53"/>
      <c r="BD290" s="53"/>
      <c r="BE290" s="53"/>
      <c r="BF290" s="109"/>
      <c r="BG290" s="27"/>
      <c r="BH290" s="27"/>
      <c r="BI290" s="27"/>
      <c r="BJ290" s="27"/>
      <c r="BK290" s="27"/>
      <c r="BL290" s="27"/>
      <c r="BM290" s="27"/>
      <c r="BN290" s="27"/>
      <c r="BO290" s="27"/>
      <c r="BP290" s="27"/>
      <c r="BQ290" s="27"/>
      <c r="BR290" s="27"/>
      <c r="BS290" s="27"/>
      <c r="BT290" s="27"/>
      <c r="BU290" s="27"/>
      <c r="BV290" s="27"/>
      <c r="BW290" s="27"/>
      <c r="BX290" s="27"/>
      <c r="BY290" s="27"/>
      <c r="BZ290" s="27"/>
      <c r="CA290" s="27"/>
      <c r="CB290" s="27"/>
      <c r="CC290" s="27"/>
      <c r="CD290" s="27"/>
      <c r="CE290" s="27"/>
      <c r="CF290" s="27"/>
      <c r="CG290" s="27"/>
      <c r="CH290" s="27"/>
      <c r="CI290" s="27"/>
      <c r="CJ290" s="27"/>
      <c r="CK290" s="27"/>
      <c r="CL290" s="27"/>
      <c r="CM290" s="27"/>
      <c r="CN290" s="27"/>
      <c r="CO290" s="27"/>
      <c r="CP290" s="27"/>
      <c r="CQ290" s="27"/>
      <c r="CR290" s="26"/>
      <c r="CS290" s="28"/>
      <c r="CT290" s="29"/>
      <c r="CU290" s="30"/>
      <c r="CV290" s="52"/>
      <c r="CW290" s="53"/>
      <c r="CX290" s="53"/>
      <c r="CY290" s="53"/>
      <c r="CZ290" s="53"/>
      <c r="DA290" s="53"/>
      <c r="DB290" s="53"/>
      <c r="DC290" s="53"/>
      <c r="DD290" s="53"/>
      <c r="DE290" s="53"/>
      <c r="DF290" s="53"/>
      <c r="DG290" s="53"/>
      <c r="DH290" s="53"/>
      <c r="DI290" s="53"/>
      <c r="DJ290" s="53"/>
      <c r="DK290" s="53"/>
      <c r="DL290" s="123"/>
      <c r="DM290" s="54"/>
      <c r="DN290" s="55">
        <f t="shared" si="143"/>
        <v>0.67850705732723038</v>
      </c>
      <c r="DO290" s="55">
        <f t="shared" si="161"/>
        <v>2.4857490817460946E-4</v>
      </c>
      <c r="DP290" s="55">
        <f t="shared" si="144"/>
        <v>6.231828533538741E-3</v>
      </c>
      <c r="DQ290" s="55">
        <f t="shared" si="145"/>
        <v>6.819763395963814E-2</v>
      </c>
      <c r="DR290" s="55">
        <f t="shared" si="146"/>
        <v>6.6253365896424318E-2</v>
      </c>
      <c r="DS290" s="55">
        <f t="shared" si="147"/>
        <v>0.13444595685455812</v>
      </c>
      <c r="DT290" s="55">
        <f t="shared" si="148"/>
        <v>2.6590577222636597E-3</v>
      </c>
      <c r="DU290" s="55">
        <f t="shared" si="149"/>
        <v>1.1467796756888116</v>
      </c>
      <c r="DV290" s="56">
        <f t="shared" si="150"/>
        <v>5.4880623539106813E-3</v>
      </c>
      <c r="DW290" s="55">
        <f t="shared" si="155"/>
        <v>0</v>
      </c>
      <c r="DX290" s="55">
        <f t="shared" si="156"/>
        <v>0</v>
      </c>
      <c r="DY290" s="55">
        <f t="shared" si="157"/>
        <v>2.7977362511386918E-4</v>
      </c>
      <c r="DZ290" s="58">
        <f t="shared" si="139"/>
        <v>0</v>
      </c>
      <c r="EA290" s="56">
        <f t="shared" si="140"/>
        <v>0</v>
      </c>
      <c r="EB290" s="56">
        <f t="shared" si="151"/>
        <v>0.39689147932278657</v>
      </c>
      <c r="EC290" s="59">
        <f t="shared" si="152"/>
        <v>0</v>
      </c>
      <c r="ED290" s="59">
        <f t="shared" si="153"/>
        <v>0</v>
      </c>
      <c r="EE290" s="60">
        <f t="shared" si="154"/>
        <v>1.541549378812276</v>
      </c>
      <c r="EF290" s="60">
        <f t="shared" si="158"/>
        <v>0.49278808709804744</v>
      </c>
    </row>
    <row r="291" spans="1:136" ht="14" customHeight="1" x14ac:dyDescent="0.2">
      <c r="A291" s="155" t="s">
        <v>518</v>
      </c>
      <c r="B291" s="42" t="s">
        <v>472</v>
      </c>
      <c r="C291" s="43"/>
      <c r="D291" s="43"/>
      <c r="E291" s="43"/>
      <c r="F291" s="43"/>
      <c r="G291" s="43"/>
      <c r="H291" s="43"/>
      <c r="I291" s="43"/>
      <c r="J291" s="78" t="s">
        <v>473</v>
      </c>
      <c r="K291" s="42" t="s">
        <v>478</v>
      </c>
      <c r="L291" s="42" t="s">
        <v>475</v>
      </c>
      <c r="M291" s="43"/>
      <c r="N291" s="43"/>
      <c r="O291" s="117"/>
      <c r="P291" s="42" t="s">
        <v>476</v>
      </c>
      <c r="Q291" s="44">
        <v>43.725260401811198</v>
      </c>
      <c r="R291" s="44">
        <v>6.9992413174635004E-2</v>
      </c>
      <c r="S291" s="44">
        <v>2.4997290419512499</v>
      </c>
      <c r="T291" s="44">
        <v>4.8</v>
      </c>
      <c r="U291" s="44">
        <v>2.72</v>
      </c>
      <c r="V291" s="44">
        <f t="shared" si="163"/>
        <v>8.0545187819515451</v>
      </c>
      <c r="W291" s="44">
        <f t="shared" si="164"/>
        <v>7.2474560000000006</v>
      </c>
      <c r="X291" s="44">
        <v>0.11998699401366</v>
      </c>
      <c r="Y291" s="44">
        <v>43.875244144328299</v>
      </c>
      <c r="Z291" s="44">
        <v>0.109988077845855</v>
      </c>
      <c r="AA291" s="44">
        <v>0</v>
      </c>
      <c r="AB291" s="44"/>
      <c r="AC291" s="44">
        <v>1.9997832335610002E-2</v>
      </c>
      <c r="AD291" s="46">
        <f t="shared" si="159"/>
        <v>0</v>
      </c>
      <c r="AE291" s="46">
        <f t="shared" si="160"/>
        <v>0</v>
      </c>
      <c r="AF291" s="44">
        <v>8.93</v>
      </c>
      <c r="AG291" s="53"/>
      <c r="AH291" s="109"/>
      <c r="AI291" s="48">
        <f t="shared" si="142"/>
        <v>1.0034301394923399</v>
      </c>
      <c r="AJ291" s="52"/>
      <c r="AK291" s="53"/>
      <c r="AL291" s="53"/>
      <c r="AM291" s="53"/>
      <c r="AN291" s="53"/>
      <c r="AO291" s="53"/>
      <c r="AP291" s="53"/>
      <c r="AQ291" s="53"/>
      <c r="AR291" s="53"/>
      <c r="AS291" s="53"/>
      <c r="AT291" s="53"/>
      <c r="AU291" s="53"/>
      <c r="AV291" s="53"/>
      <c r="AW291" s="53"/>
      <c r="AX291" s="53"/>
      <c r="AY291" s="53"/>
      <c r="AZ291" s="53"/>
      <c r="BA291" s="53"/>
      <c r="BB291" s="53"/>
      <c r="BC291" s="53"/>
      <c r="BD291" s="53"/>
      <c r="BE291" s="53"/>
      <c r="BF291" s="109"/>
      <c r="BG291" s="27"/>
      <c r="BH291" s="27"/>
      <c r="BI291" s="27"/>
      <c r="BJ291" s="27"/>
      <c r="BK291" s="27"/>
      <c r="BL291" s="27"/>
      <c r="BM291" s="27"/>
      <c r="BN291" s="27"/>
      <c r="BO291" s="27"/>
      <c r="BP291" s="27"/>
      <c r="BQ291" s="27"/>
      <c r="BR291" s="27"/>
      <c r="BS291" s="27"/>
      <c r="BT291" s="27"/>
      <c r="BU291" s="27"/>
      <c r="BV291" s="27"/>
      <c r="BW291" s="27"/>
      <c r="BX291" s="27"/>
      <c r="BY291" s="27"/>
      <c r="BZ291" s="27"/>
      <c r="CA291" s="27"/>
      <c r="CB291" s="27"/>
      <c r="CC291" s="27"/>
      <c r="CD291" s="27"/>
      <c r="CE291" s="27"/>
      <c r="CF291" s="27"/>
      <c r="CG291" s="27"/>
      <c r="CH291" s="27"/>
      <c r="CI291" s="27"/>
      <c r="CJ291" s="27"/>
      <c r="CK291" s="27"/>
      <c r="CL291" s="27"/>
      <c r="CM291" s="27"/>
      <c r="CN291" s="27"/>
      <c r="CO291" s="27"/>
      <c r="CP291" s="27"/>
      <c r="CQ291" s="27"/>
      <c r="CR291" s="27"/>
      <c r="CS291" s="110"/>
      <c r="CT291" s="29"/>
      <c r="CU291" s="30"/>
      <c r="CV291" s="52"/>
      <c r="CW291" s="53"/>
      <c r="CX291" s="53"/>
      <c r="CY291" s="53"/>
      <c r="CZ291" s="53"/>
      <c r="DA291" s="53"/>
      <c r="DB291" s="53"/>
      <c r="DC291" s="53"/>
      <c r="DD291" s="53"/>
      <c r="DE291" s="53"/>
      <c r="DF291" s="53"/>
      <c r="DG291" s="53"/>
      <c r="DH291" s="53"/>
      <c r="DI291" s="53"/>
      <c r="DJ291" s="53"/>
      <c r="DK291" s="53"/>
      <c r="DL291" s="123"/>
      <c r="DM291" s="54"/>
      <c r="DN291" s="55">
        <f t="shared" si="143"/>
        <v>0.72778396141496671</v>
      </c>
      <c r="DO291" s="55">
        <f t="shared" si="161"/>
        <v>8.762194939238233E-4</v>
      </c>
      <c r="DP291" s="55">
        <f t="shared" si="144"/>
        <v>4.9033523773072775E-2</v>
      </c>
      <c r="DQ291" s="55">
        <f t="shared" si="145"/>
        <v>6.6805845511482262E-2</v>
      </c>
      <c r="DR291" s="55">
        <f t="shared" si="146"/>
        <v>3.4066002880581127E-2</v>
      </c>
      <c r="DS291" s="55">
        <f t="shared" si="147"/>
        <v>0.10086925539318026</v>
      </c>
      <c r="DT291" s="55">
        <f t="shared" si="148"/>
        <v>1.6913870032937695E-3</v>
      </c>
      <c r="DU291" s="55">
        <f t="shared" si="149"/>
        <v>1.0887157355912731</v>
      </c>
      <c r="DV291" s="56">
        <f t="shared" si="150"/>
        <v>1.9612710029574716E-3</v>
      </c>
      <c r="DW291" s="55">
        <f t="shared" si="155"/>
        <v>0</v>
      </c>
      <c r="DX291" s="55">
        <f t="shared" si="156"/>
        <v>0</v>
      </c>
      <c r="DY291" s="55">
        <f t="shared" si="157"/>
        <v>2.8176973867405922E-4</v>
      </c>
      <c r="DZ291" s="58">
        <f t="shared" si="139"/>
        <v>0</v>
      </c>
      <c r="EA291" s="56">
        <f t="shared" si="140"/>
        <v>0</v>
      </c>
      <c r="EB291" s="56">
        <f t="shared" si="151"/>
        <v>0.4956980294199278</v>
      </c>
      <c r="EC291" s="59">
        <f t="shared" si="152"/>
        <v>0</v>
      </c>
      <c r="ED291" s="59">
        <f t="shared" si="153"/>
        <v>0</v>
      </c>
      <c r="EE291" s="60">
        <f t="shared" si="154"/>
        <v>1.6166990471680274</v>
      </c>
      <c r="EF291" s="60">
        <f t="shared" si="158"/>
        <v>0.3377243417510577</v>
      </c>
    </row>
    <row r="292" spans="1:136" ht="14" customHeight="1" x14ac:dyDescent="0.2">
      <c r="A292" s="155" t="s">
        <v>519</v>
      </c>
      <c r="B292" s="42" t="s">
        <v>472</v>
      </c>
      <c r="C292" s="43"/>
      <c r="D292" s="43"/>
      <c r="E292" s="43"/>
      <c r="F292" s="43"/>
      <c r="G292" s="43"/>
      <c r="H292" s="43"/>
      <c r="I292" s="43"/>
      <c r="J292" s="78" t="s">
        <v>473</v>
      </c>
      <c r="K292" s="42" t="s">
        <v>520</v>
      </c>
      <c r="L292" s="42" t="s">
        <v>475</v>
      </c>
      <c r="M292" s="43"/>
      <c r="N292" s="43"/>
      <c r="O292" s="117"/>
      <c r="P292" s="42" t="s">
        <v>476</v>
      </c>
      <c r="Q292" s="44">
        <v>45.390738170763598</v>
      </c>
      <c r="R292" s="44">
        <v>0.10783976671239701</v>
      </c>
      <c r="S292" s="44">
        <v>3.3038183074616301</v>
      </c>
      <c r="T292" s="44">
        <v>3.1</v>
      </c>
      <c r="U292" s="44">
        <v>2.72</v>
      </c>
      <c r="V292" s="44">
        <f t="shared" si="163"/>
        <v>6.1652100466770392</v>
      </c>
      <c r="W292" s="44">
        <f t="shared" si="164"/>
        <v>5.5474560000000004</v>
      </c>
      <c r="X292" s="44">
        <v>0.12744699702374199</v>
      </c>
      <c r="Y292" s="44">
        <v>41.832025869254501</v>
      </c>
      <c r="Z292" s="44">
        <v>1.6666145764643201</v>
      </c>
      <c r="AA292" s="44">
        <v>0</v>
      </c>
      <c r="AB292" s="44"/>
      <c r="AC292" s="44">
        <v>1.9607230311345002E-2</v>
      </c>
      <c r="AD292" s="46">
        <f t="shared" si="159"/>
        <v>0</v>
      </c>
      <c r="AE292" s="46">
        <f t="shared" si="160"/>
        <v>0</v>
      </c>
      <c r="AF292" s="44">
        <v>10.5</v>
      </c>
      <c r="AG292" s="53"/>
      <c r="AH292" s="109"/>
      <c r="AI292" s="48">
        <f t="shared" si="142"/>
        <v>0.92159827213822931</v>
      </c>
      <c r="AJ292" s="52"/>
      <c r="AK292" s="53"/>
      <c r="AL292" s="53"/>
      <c r="AM292" s="53"/>
      <c r="AN292" s="53"/>
      <c r="AO292" s="53"/>
      <c r="AP292" s="53"/>
      <c r="AQ292" s="53"/>
      <c r="AR292" s="53"/>
      <c r="AS292" s="53"/>
      <c r="AT292" s="53"/>
      <c r="AU292" s="53"/>
      <c r="AV292" s="53"/>
      <c r="AW292" s="53"/>
      <c r="AX292" s="53"/>
      <c r="AY292" s="53"/>
      <c r="AZ292" s="53"/>
      <c r="BA292" s="53"/>
      <c r="BB292" s="53"/>
      <c r="BC292" s="53"/>
      <c r="BD292" s="53"/>
      <c r="BE292" s="53"/>
      <c r="BF292" s="109"/>
      <c r="BG292" s="27"/>
      <c r="BH292" s="27"/>
      <c r="BI292" s="27"/>
      <c r="BJ292" s="27"/>
      <c r="BK292" s="27"/>
      <c r="BL292" s="27"/>
      <c r="BM292" s="27"/>
      <c r="BN292" s="27"/>
      <c r="BO292" s="27"/>
      <c r="BP292" s="27"/>
      <c r="BQ292" s="27"/>
      <c r="BR292" s="27"/>
      <c r="BS292" s="27"/>
      <c r="BT292" s="27"/>
      <c r="BU292" s="27"/>
      <c r="BV292" s="27"/>
      <c r="BW292" s="27"/>
      <c r="BX292" s="27"/>
      <c r="BY292" s="27"/>
      <c r="BZ292" s="27"/>
      <c r="CA292" s="27"/>
      <c r="CB292" s="27"/>
      <c r="CC292" s="27"/>
      <c r="CD292" s="27"/>
      <c r="CE292" s="27"/>
      <c r="CF292" s="27"/>
      <c r="CG292" s="27"/>
      <c r="CH292" s="27"/>
      <c r="CI292" s="27"/>
      <c r="CJ292" s="27"/>
      <c r="CK292" s="27"/>
      <c r="CL292" s="27"/>
      <c r="CM292" s="27"/>
      <c r="CN292" s="27"/>
      <c r="CO292" s="27"/>
      <c r="CP292" s="27"/>
      <c r="CQ292" s="27"/>
      <c r="CR292" s="26"/>
      <c r="CS292" s="28"/>
      <c r="CT292" s="29"/>
      <c r="CU292" s="30"/>
      <c r="CV292" s="52"/>
      <c r="CW292" s="53"/>
      <c r="CX292" s="53"/>
      <c r="CY292" s="53"/>
      <c r="CZ292" s="53"/>
      <c r="DA292" s="53"/>
      <c r="DB292" s="53"/>
      <c r="DC292" s="53"/>
      <c r="DD292" s="53"/>
      <c r="DE292" s="53"/>
      <c r="DF292" s="53"/>
      <c r="DG292" s="53"/>
      <c r="DH292" s="53"/>
      <c r="DI292" s="53"/>
      <c r="DJ292" s="53"/>
      <c r="DK292" s="53"/>
      <c r="DL292" s="123"/>
      <c r="DM292" s="54"/>
      <c r="DN292" s="55">
        <f t="shared" si="143"/>
        <v>0.75550496289553259</v>
      </c>
      <c r="DO292" s="55">
        <f t="shared" si="161"/>
        <v>1.3500221170805835E-3</v>
      </c>
      <c r="DP292" s="55">
        <f t="shared" si="144"/>
        <v>6.4806165309172825E-2</v>
      </c>
      <c r="DQ292" s="55">
        <f t="shared" si="145"/>
        <v>4.3145441892832294E-2</v>
      </c>
      <c r="DR292" s="55">
        <f t="shared" si="146"/>
        <v>3.4066002880581127E-2</v>
      </c>
      <c r="DS292" s="55">
        <f t="shared" si="147"/>
        <v>7.7208851774530282E-2</v>
      </c>
      <c r="DT292" s="55">
        <f t="shared" si="148"/>
        <v>1.7965463352656046E-3</v>
      </c>
      <c r="DU292" s="55">
        <f t="shared" si="149"/>
        <v>1.0380155302544543</v>
      </c>
      <c r="DV292" s="56">
        <f t="shared" si="150"/>
        <v>2.9718519551788877E-2</v>
      </c>
      <c r="DW292" s="55">
        <f t="shared" si="155"/>
        <v>0</v>
      </c>
      <c r="DX292" s="55">
        <f t="shared" si="156"/>
        <v>0</v>
      </c>
      <c r="DY292" s="55">
        <f t="shared" si="157"/>
        <v>2.7626615066233634E-4</v>
      </c>
      <c r="DZ292" s="58">
        <f t="shared" si="139"/>
        <v>0</v>
      </c>
      <c r="EA292" s="56">
        <f t="shared" si="140"/>
        <v>0</v>
      </c>
      <c r="EB292" s="56">
        <f t="shared" si="151"/>
        <v>0.58284762697751868</v>
      </c>
      <c r="EC292" s="59">
        <f t="shared" si="152"/>
        <v>0</v>
      </c>
      <c r="ED292" s="59">
        <f t="shared" si="153"/>
        <v>0</v>
      </c>
      <c r="EE292" s="60">
        <f t="shared" si="154"/>
        <v>1.6765226483761451</v>
      </c>
      <c r="EF292" s="60">
        <f t="shared" si="158"/>
        <v>0.44121887707982788</v>
      </c>
    </row>
    <row r="293" spans="1:136" ht="14" customHeight="1" x14ac:dyDescent="0.2">
      <c r="A293" s="156" t="s">
        <v>521</v>
      </c>
      <c r="B293" s="121" t="s">
        <v>472</v>
      </c>
      <c r="C293" s="43"/>
      <c r="D293" s="43"/>
      <c r="E293" s="43"/>
      <c r="F293" s="43"/>
      <c r="G293" s="43"/>
      <c r="H293" s="43"/>
      <c r="I293" s="43"/>
      <c r="J293" s="78" t="s">
        <v>522</v>
      </c>
      <c r="K293" s="43"/>
      <c r="L293" s="42" t="s">
        <v>523</v>
      </c>
      <c r="M293" s="43"/>
      <c r="N293" s="43"/>
      <c r="O293" s="42" t="s">
        <v>262</v>
      </c>
      <c r="P293" s="42" t="s">
        <v>263</v>
      </c>
      <c r="Q293" s="44">
        <v>43.59</v>
      </c>
      <c r="R293" s="44">
        <v>0.01</v>
      </c>
      <c r="S293" s="44">
        <v>0.79</v>
      </c>
      <c r="T293" s="44">
        <v>7.12</v>
      </c>
      <c r="U293" s="44">
        <v>2.1572372999304101</v>
      </c>
      <c r="V293" s="44">
        <f t="shared" si="163"/>
        <v>10.070106826491868</v>
      </c>
      <c r="W293" s="44">
        <f t="shared" si="164"/>
        <v>9.0610821224773836</v>
      </c>
      <c r="X293" s="44">
        <v>0.23</v>
      </c>
      <c r="Y293" s="44">
        <v>41.31</v>
      </c>
      <c r="Z293" s="44">
        <v>0.61</v>
      </c>
      <c r="AA293" s="45" t="s">
        <v>204</v>
      </c>
      <c r="AB293" s="45" t="s">
        <v>204</v>
      </c>
      <c r="AC293" s="105">
        <v>0.01</v>
      </c>
      <c r="AD293" s="46">
        <f t="shared" si="159"/>
        <v>0.25819025000000001</v>
      </c>
      <c r="AE293" s="46">
        <f t="shared" si="160"/>
        <v>0</v>
      </c>
      <c r="AF293" s="105">
        <v>2.6</v>
      </c>
      <c r="AG293" s="53"/>
      <c r="AH293" s="109"/>
      <c r="AI293" s="48">
        <f t="shared" si="142"/>
        <v>0.94769442532690984</v>
      </c>
      <c r="AJ293" s="52"/>
      <c r="AK293" s="53"/>
      <c r="AL293" s="120">
        <v>2029</v>
      </c>
      <c r="AM293" s="53"/>
      <c r="AN293" s="120">
        <v>8</v>
      </c>
      <c r="AO293" s="53"/>
      <c r="AP293" s="53"/>
      <c r="AQ293" s="53"/>
      <c r="AR293" s="53"/>
      <c r="AS293" s="53"/>
      <c r="AT293" s="53"/>
      <c r="AU293" s="120">
        <v>14</v>
      </c>
      <c r="AV293" s="121" t="s">
        <v>265</v>
      </c>
      <c r="AW293" s="121" t="s">
        <v>266</v>
      </c>
      <c r="AX293" s="121" t="s">
        <v>265</v>
      </c>
      <c r="AY293" s="54"/>
      <c r="AZ293" s="54"/>
      <c r="BA293" s="54"/>
      <c r="BB293" s="54"/>
      <c r="BC293" s="54"/>
      <c r="BD293" s="54"/>
      <c r="BE293" s="54"/>
      <c r="BF293" s="122"/>
      <c r="BG293" s="26"/>
      <c r="BH293" s="26"/>
      <c r="BI293" s="26"/>
      <c r="BJ293" s="26"/>
      <c r="BK293" s="26"/>
      <c r="BL293" s="26"/>
      <c r="BM293" s="26"/>
      <c r="BN293" s="26"/>
      <c r="BO293" s="26"/>
      <c r="BP293" s="26"/>
      <c r="BQ293" s="27"/>
      <c r="BR293" s="27"/>
      <c r="BS293" s="27"/>
      <c r="BT293" s="26"/>
      <c r="BU293" s="26"/>
      <c r="BV293" s="26"/>
      <c r="BW293" s="26"/>
      <c r="BX293" s="26"/>
      <c r="BY293" s="26"/>
      <c r="BZ293" s="26"/>
      <c r="CA293" s="26"/>
      <c r="CB293" s="26"/>
      <c r="CC293" s="26"/>
      <c r="CD293" s="26"/>
      <c r="CE293" s="26"/>
      <c r="CF293" s="26"/>
      <c r="CG293" s="26"/>
      <c r="CH293" s="26"/>
      <c r="CI293" s="26"/>
      <c r="CJ293" s="26"/>
      <c r="CK293" s="26"/>
      <c r="CL293" s="26"/>
      <c r="CM293" s="26"/>
      <c r="CN293" s="26"/>
      <c r="CO293" s="26"/>
      <c r="CP293" s="26"/>
      <c r="CQ293" s="26"/>
      <c r="CR293" s="26"/>
      <c r="CS293" s="28"/>
      <c r="CT293" s="29"/>
      <c r="CU293" s="30"/>
      <c r="CV293" s="52"/>
      <c r="CW293" s="53"/>
      <c r="CX293" s="53"/>
      <c r="CY293" s="53"/>
      <c r="CZ293" s="53"/>
      <c r="DA293" s="53"/>
      <c r="DB293" s="53"/>
      <c r="DC293" s="53"/>
      <c r="DD293" s="53"/>
      <c r="DE293" s="53"/>
      <c r="DF293" s="53"/>
      <c r="DG293" s="53"/>
      <c r="DH293" s="53"/>
      <c r="DI293" s="53"/>
      <c r="DJ293" s="53"/>
      <c r="DK293" s="53"/>
      <c r="DL293" s="123"/>
      <c r="DM293" s="54"/>
      <c r="DN293" s="55">
        <f t="shared" si="143"/>
        <v>0.72553262316910794</v>
      </c>
      <c r="DO293" s="55">
        <f t="shared" si="161"/>
        <v>1.2518778167250878E-4</v>
      </c>
      <c r="DP293" s="55">
        <f t="shared" si="144"/>
        <v>1.549627304825422E-2</v>
      </c>
      <c r="DQ293" s="55">
        <f t="shared" si="145"/>
        <v>9.9095337508698686E-2</v>
      </c>
      <c r="DR293" s="55">
        <f t="shared" si="146"/>
        <v>2.7017813262325885E-2</v>
      </c>
      <c r="DS293" s="55">
        <f t="shared" si="147"/>
        <v>0.12611109425855788</v>
      </c>
      <c r="DT293" s="55">
        <f t="shared" si="148"/>
        <v>3.2421764871722585E-3</v>
      </c>
      <c r="DU293" s="55">
        <f t="shared" si="149"/>
        <v>1.0250620347394541</v>
      </c>
      <c r="DV293" s="56">
        <f t="shared" si="150"/>
        <v>1.0877318116975749E-2</v>
      </c>
      <c r="DW293" s="55">
        <f t="shared" si="155"/>
        <v>0</v>
      </c>
      <c r="DX293" s="55">
        <f t="shared" si="156"/>
        <v>0</v>
      </c>
      <c r="DY293" s="55">
        <f t="shared" si="157"/>
        <v>1.409001405478902E-4</v>
      </c>
      <c r="DZ293" s="58">
        <f t="shared" si="139"/>
        <v>3.4568248761547731E-3</v>
      </c>
      <c r="EA293" s="56">
        <f t="shared" si="140"/>
        <v>0</v>
      </c>
      <c r="EB293" s="56">
        <f t="shared" si="151"/>
        <v>0.14432417429919511</v>
      </c>
      <c r="EC293" s="59">
        <f t="shared" si="152"/>
        <v>0</v>
      </c>
      <c r="ED293" s="59">
        <f t="shared" si="153"/>
        <v>0</v>
      </c>
      <c r="EE293" s="60">
        <f t="shared" si="154"/>
        <v>1.3970976202342049</v>
      </c>
      <c r="EF293" s="60">
        <f t="shared" si="158"/>
        <v>0.21423819546702935</v>
      </c>
    </row>
    <row r="294" spans="1:136" ht="14" customHeight="1" x14ac:dyDescent="0.2">
      <c r="A294" s="156" t="s">
        <v>524</v>
      </c>
      <c r="B294" s="121" t="s">
        <v>472</v>
      </c>
      <c r="C294" s="43"/>
      <c r="D294" s="43"/>
      <c r="E294" s="43"/>
      <c r="F294" s="43"/>
      <c r="G294" s="43"/>
      <c r="H294" s="43"/>
      <c r="I294" s="43"/>
      <c r="J294" s="78" t="s">
        <v>525</v>
      </c>
      <c r="K294" s="43"/>
      <c r="L294" s="42" t="s">
        <v>525</v>
      </c>
      <c r="M294" s="43"/>
      <c r="N294" s="43"/>
      <c r="O294" s="42" t="s">
        <v>262</v>
      </c>
      <c r="P294" s="42" t="s">
        <v>263</v>
      </c>
      <c r="Q294" s="44">
        <v>40.53</v>
      </c>
      <c r="R294" s="44">
        <v>0.13</v>
      </c>
      <c r="S294" s="44">
        <v>3.9</v>
      </c>
      <c r="T294" s="44">
        <v>4.22</v>
      </c>
      <c r="U294" s="44">
        <v>3.3201322199025798</v>
      </c>
      <c r="V294" s="44">
        <f t="shared" si="163"/>
        <v>8.0100633157016468</v>
      </c>
      <c r="W294" s="44">
        <f t="shared" si="164"/>
        <v>7.2074549714683425</v>
      </c>
      <c r="X294" s="44">
        <v>0.12</v>
      </c>
      <c r="Y294" s="44">
        <v>36.409999999999997</v>
      </c>
      <c r="Z294" s="44">
        <v>0.74</v>
      </c>
      <c r="AA294" s="105">
        <v>0.01</v>
      </c>
      <c r="AB294" s="45" t="s">
        <v>204</v>
      </c>
      <c r="AC294" s="105">
        <v>0.02</v>
      </c>
      <c r="AD294" s="46">
        <f t="shared" si="159"/>
        <v>0.16224374999999999</v>
      </c>
      <c r="AE294" s="46">
        <f t="shared" si="160"/>
        <v>0</v>
      </c>
      <c r="AF294" s="105">
        <v>9.6</v>
      </c>
      <c r="AG294" s="53"/>
      <c r="AH294" s="109"/>
      <c r="AI294" s="48">
        <f t="shared" si="142"/>
        <v>0.89834690352825053</v>
      </c>
      <c r="AJ294" s="52"/>
      <c r="AK294" s="53"/>
      <c r="AL294" s="120">
        <v>1275</v>
      </c>
      <c r="AM294" s="53"/>
      <c r="AN294" s="120">
        <v>13</v>
      </c>
      <c r="AO294" s="53"/>
      <c r="AP294" s="53"/>
      <c r="AQ294" s="53"/>
      <c r="AR294" s="53"/>
      <c r="AS294" s="53"/>
      <c r="AT294" s="53"/>
      <c r="AU294" s="121" t="s">
        <v>264</v>
      </c>
      <c r="AV294" s="121" t="s">
        <v>265</v>
      </c>
      <c r="AW294" s="121" t="s">
        <v>266</v>
      </c>
      <c r="AX294" s="121" t="s">
        <v>265</v>
      </c>
      <c r="AY294" s="54"/>
      <c r="AZ294" s="54"/>
      <c r="BA294" s="54"/>
      <c r="BB294" s="54"/>
      <c r="BC294" s="54"/>
      <c r="BD294" s="54"/>
      <c r="BE294" s="54"/>
      <c r="BF294" s="122"/>
      <c r="BG294" s="26"/>
      <c r="BH294" s="26"/>
      <c r="BI294" s="26"/>
      <c r="BJ294" s="26"/>
      <c r="BK294" s="26"/>
      <c r="BL294" s="26"/>
      <c r="BM294" s="26"/>
      <c r="BN294" s="26"/>
      <c r="BO294" s="26"/>
      <c r="BP294" s="26"/>
      <c r="BQ294" s="27"/>
      <c r="BR294" s="27"/>
      <c r="BS294" s="27"/>
      <c r="BT294" s="26"/>
      <c r="BU294" s="26"/>
      <c r="BV294" s="26"/>
      <c r="BW294" s="26"/>
      <c r="BX294" s="26"/>
      <c r="BY294" s="26"/>
      <c r="BZ294" s="26"/>
      <c r="CA294" s="26"/>
      <c r="CB294" s="26"/>
      <c r="CC294" s="26"/>
      <c r="CD294" s="26"/>
      <c r="CE294" s="26"/>
      <c r="CF294" s="26"/>
      <c r="CG294" s="26"/>
      <c r="CH294" s="26"/>
      <c r="CI294" s="26"/>
      <c r="CJ294" s="26"/>
      <c r="CK294" s="26"/>
      <c r="CL294" s="26"/>
      <c r="CM294" s="26"/>
      <c r="CN294" s="26"/>
      <c r="CO294" s="26"/>
      <c r="CP294" s="26"/>
      <c r="CQ294" s="26"/>
      <c r="CR294" s="26"/>
      <c r="CS294" s="28"/>
      <c r="CT294" s="29"/>
      <c r="CU294" s="30"/>
      <c r="CV294" s="52"/>
      <c r="CW294" s="53"/>
      <c r="CX294" s="53"/>
      <c r="CY294" s="53"/>
      <c r="CZ294" s="53"/>
      <c r="DA294" s="53"/>
      <c r="DB294" s="53"/>
      <c r="DC294" s="53"/>
      <c r="DD294" s="53"/>
      <c r="DE294" s="53"/>
      <c r="DF294" s="53"/>
      <c r="DG294" s="53"/>
      <c r="DH294" s="53"/>
      <c r="DI294" s="53"/>
      <c r="DJ294" s="53"/>
      <c r="DK294" s="53"/>
      <c r="DL294" s="123"/>
      <c r="DM294" s="54"/>
      <c r="DN294" s="55">
        <f t="shared" si="143"/>
        <v>0.6746005326231691</v>
      </c>
      <c r="DO294" s="55">
        <f t="shared" si="161"/>
        <v>1.627441161742614E-3</v>
      </c>
      <c r="DP294" s="55">
        <f t="shared" si="144"/>
        <v>7.6500588466065125E-2</v>
      </c>
      <c r="DQ294" s="55">
        <f t="shared" si="145"/>
        <v>5.8733472512178149E-2</v>
      </c>
      <c r="DR294" s="55">
        <f t="shared" si="146"/>
        <v>4.1582218296732164E-2</v>
      </c>
      <c r="DS294" s="55">
        <f t="shared" si="147"/>
        <v>0.10031252569893309</v>
      </c>
      <c r="DT294" s="55">
        <f t="shared" si="148"/>
        <v>1.6915703411333521E-3</v>
      </c>
      <c r="DU294" s="55">
        <f t="shared" si="149"/>
        <v>0.90347394540942927</v>
      </c>
      <c r="DV294" s="56">
        <f t="shared" si="150"/>
        <v>1.3195435092724679E-2</v>
      </c>
      <c r="DW294" s="55">
        <f t="shared" si="155"/>
        <v>3.2269046401275274E-4</v>
      </c>
      <c r="DX294" s="55">
        <f t="shared" si="156"/>
        <v>0</v>
      </c>
      <c r="DY294" s="55">
        <f t="shared" si="157"/>
        <v>2.8180028109578041E-4</v>
      </c>
      <c r="DZ294" s="58">
        <f t="shared" si="139"/>
        <v>2.1722285446512252E-3</v>
      </c>
      <c r="EA294" s="56">
        <f t="shared" si="140"/>
        <v>0</v>
      </c>
      <c r="EB294" s="56">
        <f t="shared" si="151"/>
        <v>0.53288925895087425</v>
      </c>
      <c r="EC294" s="59">
        <f t="shared" si="152"/>
        <v>0</v>
      </c>
      <c r="ED294" s="59">
        <f t="shared" si="153"/>
        <v>0</v>
      </c>
      <c r="EE294" s="60">
        <f t="shared" si="154"/>
        <v>1.5173086936778701</v>
      </c>
      <c r="EF294" s="60">
        <f t="shared" si="158"/>
        <v>0.41452668056163228</v>
      </c>
    </row>
    <row r="295" spans="1:136" ht="14" customHeight="1" x14ac:dyDescent="0.2">
      <c r="A295" s="156" t="s">
        <v>526</v>
      </c>
      <c r="B295" s="121" t="s">
        <v>472</v>
      </c>
      <c r="C295" s="43"/>
      <c r="D295" s="43"/>
      <c r="E295" s="43"/>
      <c r="F295" s="43"/>
      <c r="G295" s="43"/>
      <c r="H295" s="43"/>
      <c r="I295" s="43"/>
      <c r="J295" s="78" t="s">
        <v>473</v>
      </c>
      <c r="K295" s="43"/>
      <c r="L295" s="43"/>
      <c r="M295" s="43"/>
      <c r="N295" s="43"/>
      <c r="O295" s="42" t="s">
        <v>262</v>
      </c>
      <c r="P295" s="42" t="s">
        <v>263</v>
      </c>
      <c r="Q295" s="44">
        <v>42.02</v>
      </c>
      <c r="R295" s="44">
        <v>0.01</v>
      </c>
      <c r="S295" s="44">
        <v>0.99</v>
      </c>
      <c r="T295" s="44">
        <v>2.5299999999999998</v>
      </c>
      <c r="U295" s="44">
        <v>4.4583020180932502</v>
      </c>
      <c r="V295" s="44">
        <f t="shared" si="163"/>
        <v>7.2700379594135436</v>
      </c>
      <c r="W295" s="44">
        <f t="shared" si="164"/>
        <v>6.5415801558803066</v>
      </c>
      <c r="X295" s="44">
        <v>0.09</v>
      </c>
      <c r="Y295" s="44">
        <v>37.549999999999997</v>
      </c>
      <c r="Z295" s="44">
        <v>0.01</v>
      </c>
      <c r="AA295" s="105">
        <v>0.01</v>
      </c>
      <c r="AB295" s="45" t="s">
        <v>204</v>
      </c>
      <c r="AC295" s="105">
        <v>0.01</v>
      </c>
      <c r="AD295" s="46">
        <f t="shared" si="159"/>
        <v>0.19672849999999997</v>
      </c>
      <c r="AE295" s="46">
        <f t="shared" si="160"/>
        <v>0</v>
      </c>
      <c r="AF295" s="105">
        <v>11.4</v>
      </c>
      <c r="AG295" s="53"/>
      <c r="AH295" s="109"/>
      <c r="AI295" s="48">
        <f t="shared" si="142"/>
        <v>0.89362208472156102</v>
      </c>
      <c r="AJ295" s="52"/>
      <c r="AK295" s="53"/>
      <c r="AL295" s="120">
        <v>1546</v>
      </c>
      <c r="AM295" s="53"/>
      <c r="AN295" s="120">
        <v>9</v>
      </c>
      <c r="AO295" s="53"/>
      <c r="AP295" s="53"/>
      <c r="AQ295" s="53"/>
      <c r="AR295" s="53"/>
      <c r="AS295" s="53"/>
      <c r="AT295" s="53"/>
      <c r="AU295" s="121" t="s">
        <v>264</v>
      </c>
      <c r="AV295" s="120">
        <v>9</v>
      </c>
      <c r="AW295" s="121" t="s">
        <v>266</v>
      </c>
      <c r="AX295" s="121" t="s">
        <v>265</v>
      </c>
      <c r="AY295" s="54"/>
      <c r="AZ295" s="54"/>
      <c r="BA295" s="54"/>
      <c r="BB295" s="54"/>
      <c r="BC295" s="54"/>
      <c r="BD295" s="54"/>
      <c r="BE295" s="54"/>
      <c r="BF295" s="122"/>
      <c r="BG295" s="26"/>
      <c r="BH295" s="26"/>
      <c r="BI295" s="26"/>
      <c r="BJ295" s="26"/>
      <c r="BK295" s="26"/>
      <c r="BL295" s="26"/>
      <c r="BM295" s="26"/>
      <c r="BN295" s="26"/>
      <c r="BO295" s="26"/>
      <c r="BP295" s="26"/>
      <c r="BQ295" s="27"/>
      <c r="BR295" s="27"/>
      <c r="BS295" s="27"/>
      <c r="BT295" s="26"/>
      <c r="BU295" s="26"/>
      <c r="BV295" s="26"/>
      <c r="BW295" s="26"/>
      <c r="BX295" s="26"/>
      <c r="BY295" s="26"/>
      <c r="BZ295" s="26"/>
      <c r="CA295" s="26"/>
      <c r="CB295" s="26"/>
      <c r="CC295" s="26"/>
      <c r="CD295" s="26"/>
      <c r="CE295" s="26"/>
      <c r="CF295" s="26"/>
      <c r="CG295" s="26"/>
      <c r="CH295" s="26"/>
      <c r="CI295" s="26"/>
      <c r="CJ295" s="26"/>
      <c r="CK295" s="26"/>
      <c r="CL295" s="26"/>
      <c r="CM295" s="26"/>
      <c r="CN295" s="26"/>
      <c r="CO295" s="26"/>
      <c r="CP295" s="26"/>
      <c r="CQ295" s="26"/>
      <c r="CR295" s="26"/>
      <c r="CS295" s="28"/>
      <c r="CT295" s="29"/>
      <c r="CU295" s="30"/>
      <c r="CV295" s="52"/>
      <c r="CW295" s="53"/>
      <c r="CX295" s="53"/>
      <c r="CY295" s="53"/>
      <c r="CZ295" s="53"/>
      <c r="DA295" s="53"/>
      <c r="DB295" s="53"/>
      <c r="DC295" s="53"/>
      <c r="DD295" s="53"/>
      <c r="DE295" s="53"/>
      <c r="DF295" s="53"/>
      <c r="DG295" s="53"/>
      <c r="DH295" s="53"/>
      <c r="DI295" s="53"/>
      <c r="DJ295" s="53"/>
      <c r="DK295" s="53"/>
      <c r="DL295" s="123"/>
      <c r="DM295" s="54"/>
      <c r="DN295" s="55">
        <f t="shared" si="143"/>
        <v>0.69940079893475371</v>
      </c>
      <c r="DO295" s="55">
        <f t="shared" si="161"/>
        <v>1.2518778167250878E-4</v>
      </c>
      <c r="DP295" s="55">
        <f t="shared" si="144"/>
        <v>1.9419380149078069E-2</v>
      </c>
      <c r="DQ295" s="55">
        <f t="shared" si="145"/>
        <v>3.521224773834377E-2</v>
      </c>
      <c r="DR295" s="55">
        <f t="shared" si="146"/>
        <v>5.5836959334876951E-2</v>
      </c>
      <c r="DS295" s="55">
        <f t="shared" si="147"/>
        <v>9.1044956936399538E-2</v>
      </c>
      <c r="DT295" s="55">
        <f t="shared" si="148"/>
        <v>1.268677755850014E-3</v>
      </c>
      <c r="DU295" s="55">
        <f t="shared" si="149"/>
        <v>0.93176178660049624</v>
      </c>
      <c r="DV295" s="56">
        <f t="shared" si="150"/>
        <v>1.783166904422254E-4</v>
      </c>
      <c r="DW295" s="55">
        <f t="shared" si="155"/>
        <v>3.2269046401275274E-4</v>
      </c>
      <c r="DX295" s="55">
        <f t="shared" si="156"/>
        <v>0</v>
      </c>
      <c r="DY295" s="55">
        <f t="shared" si="157"/>
        <v>1.409001405478902E-4</v>
      </c>
      <c r="DZ295" s="58">
        <f t="shared" si="139"/>
        <v>2.6339335921810145E-3</v>
      </c>
      <c r="EA295" s="56">
        <f t="shared" si="140"/>
        <v>0</v>
      </c>
      <c r="EB295" s="56">
        <f t="shared" si="151"/>
        <v>0.63280599500416324</v>
      </c>
      <c r="EC295" s="59">
        <f t="shared" si="152"/>
        <v>0</v>
      </c>
      <c r="ED295" s="59">
        <f t="shared" si="153"/>
        <v>0</v>
      </c>
      <c r="EE295" s="60">
        <f t="shared" si="154"/>
        <v>1.5558222265644428</v>
      </c>
      <c r="EF295" s="60">
        <f t="shared" si="158"/>
        <v>0.61328997468670865</v>
      </c>
    </row>
    <row r="296" spans="1:136" ht="14" customHeight="1" x14ac:dyDescent="0.2">
      <c r="A296" s="156" t="s">
        <v>527</v>
      </c>
      <c r="B296" s="121" t="s">
        <v>472</v>
      </c>
      <c r="C296" s="43"/>
      <c r="D296" s="43"/>
      <c r="E296" s="43"/>
      <c r="F296" s="43"/>
      <c r="G296" s="43"/>
      <c r="H296" s="43"/>
      <c r="I296" s="43"/>
      <c r="J296" s="78" t="s">
        <v>473</v>
      </c>
      <c r="K296" s="43"/>
      <c r="L296" s="43"/>
      <c r="M296" s="43"/>
      <c r="N296" s="43"/>
      <c r="O296" s="42" t="s">
        <v>262</v>
      </c>
      <c r="P296" s="42" t="s">
        <v>263</v>
      </c>
      <c r="Q296" s="44">
        <v>41.75</v>
      </c>
      <c r="R296" s="44">
        <v>0.01</v>
      </c>
      <c r="S296" s="44">
        <v>0.99</v>
      </c>
      <c r="T296" s="44">
        <v>2.42</v>
      </c>
      <c r="U296" s="44">
        <v>4.6305497564370199</v>
      </c>
      <c r="V296" s="44">
        <f t="shared" si="163"/>
        <v>7.3200363090042568</v>
      </c>
      <c r="W296" s="44">
        <f t="shared" si="164"/>
        <v>6.5865686708420306</v>
      </c>
      <c r="X296" s="44">
        <v>0.09</v>
      </c>
      <c r="Y296" s="44">
        <v>37.5</v>
      </c>
      <c r="Z296" s="44">
        <v>0.01</v>
      </c>
      <c r="AA296" s="105">
        <v>0.01</v>
      </c>
      <c r="AB296" s="45" t="s">
        <v>204</v>
      </c>
      <c r="AC296" s="105">
        <v>0.01</v>
      </c>
      <c r="AD296" s="46">
        <f t="shared" si="159"/>
        <v>0.19940074999999999</v>
      </c>
      <c r="AE296" s="46">
        <f t="shared" si="160"/>
        <v>0</v>
      </c>
      <c r="AF296" s="105">
        <v>11.7</v>
      </c>
      <c r="AG296" s="53"/>
      <c r="AH296" s="109"/>
      <c r="AI296" s="48">
        <f t="shared" si="142"/>
        <v>0.89820359281437123</v>
      </c>
      <c r="AJ296" s="52"/>
      <c r="AK296" s="53"/>
      <c r="AL296" s="120">
        <v>1567</v>
      </c>
      <c r="AM296" s="53"/>
      <c r="AN296" s="120">
        <v>10</v>
      </c>
      <c r="AO296" s="53"/>
      <c r="AP296" s="53"/>
      <c r="AQ296" s="53"/>
      <c r="AR296" s="53"/>
      <c r="AS296" s="53"/>
      <c r="AT296" s="53"/>
      <c r="AU296" s="121" t="s">
        <v>264</v>
      </c>
      <c r="AV296" s="120">
        <v>10</v>
      </c>
      <c r="AW296" s="121" t="s">
        <v>266</v>
      </c>
      <c r="AX296" s="121" t="s">
        <v>265</v>
      </c>
      <c r="AY296" s="54"/>
      <c r="AZ296" s="54"/>
      <c r="BA296" s="54"/>
      <c r="BB296" s="54"/>
      <c r="BC296" s="54"/>
      <c r="BD296" s="54"/>
      <c r="BE296" s="54"/>
      <c r="BF296" s="122"/>
      <c r="BG296" s="26"/>
      <c r="BH296" s="26"/>
      <c r="BI296" s="26"/>
      <c r="BJ296" s="26"/>
      <c r="BK296" s="26"/>
      <c r="BL296" s="26"/>
      <c r="BM296" s="26"/>
      <c r="BN296" s="26"/>
      <c r="BO296" s="26"/>
      <c r="BP296" s="26"/>
      <c r="BQ296" s="27"/>
      <c r="BR296" s="27"/>
      <c r="BS296" s="27"/>
      <c r="BT296" s="26"/>
      <c r="BU296" s="26"/>
      <c r="BV296" s="26"/>
      <c r="BW296" s="26"/>
      <c r="BX296" s="26"/>
      <c r="BY296" s="26"/>
      <c r="BZ296" s="26"/>
      <c r="CA296" s="26"/>
      <c r="CB296" s="26"/>
      <c r="CC296" s="26"/>
      <c r="CD296" s="26"/>
      <c r="CE296" s="26"/>
      <c r="CF296" s="26"/>
      <c r="CG296" s="26"/>
      <c r="CH296" s="26"/>
      <c r="CI296" s="26"/>
      <c r="CJ296" s="26"/>
      <c r="CK296" s="26"/>
      <c r="CL296" s="26"/>
      <c r="CM296" s="26"/>
      <c r="CN296" s="26"/>
      <c r="CO296" s="26"/>
      <c r="CP296" s="26"/>
      <c r="CQ296" s="26"/>
      <c r="CR296" s="26"/>
      <c r="CS296" s="28"/>
      <c r="CT296" s="29"/>
      <c r="CU296" s="30"/>
      <c r="CV296" s="52"/>
      <c r="CW296" s="53"/>
      <c r="CX296" s="53"/>
      <c r="CY296" s="53"/>
      <c r="CZ296" s="53"/>
      <c r="DA296" s="53"/>
      <c r="DB296" s="53"/>
      <c r="DC296" s="53"/>
      <c r="DD296" s="53"/>
      <c r="DE296" s="53"/>
      <c r="DF296" s="53"/>
      <c r="DG296" s="53"/>
      <c r="DH296" s="53"/>
      <c r="DI296" s="53"/>
      <c r="DJ296" s="53"/>
      <c r="DK296" s="53"/>
      <c r="DL296" s="123"/>
      <c r="DM296" s="54"/>
      <c r="DN296" s="55">
        <f t="shared" si="143"/>
        <v>0.69490679094540619</v>
      </c>
      <c r="DO296" s="55">
        <f t="shared" si="161"/>
        <v>1.2518778167250878E-4</v>
      </c>
      <c r="DP296" s="55">
        <f t="shared" si="144"/>
        <v>1.9419380149078069E-2</v>
      </c>
      <c r="DQ296" s="55">
        <f t="shared" si="145"/>
        <v>3.3681280445372302E-2</v>
      </c>
      <c r="DR296" s="55">
        <f t="shared" si="146"/>
        <v>5.7994235787300646E-2</v>
      </c>
      <c r="DS296" s="55">
        <f t="shared" si="147"/>
        <v>9.1671101890633697E-2</v>
      </c>
      <c r="DT296" s="55">
        <f t="shared" si="148"/>
        <v>1.268677755850014E-3</v>
      </c>
      <c r="DU296" s="55">
        <f t="shared" si="149"/>
        <v>0.9305210918114144</v>
      </c>
      <c r="DV296" s="56">
        <f t="shared" si="150"/>
        <v>1.783166904422254E-4</v>
      </c>
      <c r="DW296" s="55">
        <f t="shared" si="155"/>
        <v>3.2269046401275274E-4</v>
      </c>
      <c r="DX296" s="55">
        <f t="shared" si="156"/>
        <v>0</v>
      </c>
      <c r="DY296" s="55">
        <f t="shared" si="157"/>
        <v>1.409001405478902E-4</v>
      </c>
      <c r="DZ296" s="58">
        <f t="shared" si="139"/>
        <v>2.6697114740929172E-3</v>
      </c>
      <c r="EA296" s="56">
        <f t="shared" si="140"/>
        <v>0</v>
      </c>
      <c r="EB296" s="56">
        <f t="shared" si="151"/>
        <v>0.64945878434637794</v>
      </c>
      <c r="EC296" s="59">
        <f t="shared" si="152"/>
        <v>0</v>
      </c>
      <c r="ED296" s="59">
        <f t="shared" si="153"/>
        <v>0</v>
      </c>
      <c r="EE296" s="60">
        <f t="shared" si="154"/>
        <v>1.5598867395444938</v>
      </c>
      <c r="EF296" s="60">
        <f t="shared" si="158"/>
        <v>0.63263378088865418</v>
      </c>
    </row>
    <row r="297" spans="1:136" ht="14" customHeight="1" x14ac:dyDescent="0.2">
      <c r="A297" s="156" t="s">
        <v>528</v>
      </c>
      <c r="B297" s="121" t="s">
        <v>472</v>
      </c>
      <c r="C297" s="43"/>
      <c r="D297" s="43"/>
      <c r="E297" s="43"/>
      <c r="F297" s="43"/>
      <c r="G297" s="43"/>
      <c r="H297" s="43"/>
      <c r="I297" s="43"/>
      <c r="J297" s="78" t="s">
        <v>473</v>
      </c>
      <c r="K297" s="43"/>
      <c r="L297" s="43"/>
      <c r="M297" s="43"/>
      <c r="N297" s="43"/>
      <c r="O297" s="42" t="s">
        <v>262</v>
      </c>
      <c r="P297" s="42" t="s">
        <v>263</v>
      </c>
      <c r="Q297" s="44">
        <v>42.96</v>
      </c>
      <c r="R297" s="44">
        <v>5.0000000000000001E-3</v>
      </c>
      <c r="S297" s="44">
        <v>1.25</v>
      </c>
      <c r="T297" s="44">
        <v>1.79</v>
      </c>
      <c r="U297" s="44">
        <v>2.1206958942240801</v>
      </c>
      <c r="V297" s="44">
        <f t="shared" si="163"/>
        <v>4.110026856660177</v>
      </c>
      <c r="W297" s="44">
        <f t="shared" si="164"/>
        <v>3.6982021656228272</v>
      </c>
      <c r="X297" s="44">
        <v>0.09</v>
      </c>
      <c r="Y297" s="44">
        <v>39.86</v>
      </c>
      <c r="Z297" s="44">
        <v>7.0000000000000007E-2</v>
      </c>
      <c r="AA297" s="105">
        <v>0.01</v>
      </c>
      <c r="AB297" s="45" t="s">
        <v>204</v>
      </c>
      <c r="AC297" s="105">
        <v>0.02</v>
      </c>
      <c r="AD297" s="46">
        <f t="shared" si="159"/>
        <v>0.21848825000000002</v>
      </c>
      <c r="AE297" s="46">
        <f t="shared" si="160"/>
        <v>0</v>
      </c>
      <c r="AF297" s="105">
        <v>11.2</v>
      </c>
      <c r="AG297" s="53"/>
      <c r="AH297" s="109"/>
      <c r="AI297" s="48">
        <f t="shared" si="142"/>
        <v>0.92783985102420852</v>
      </c>
      <c r="AJ297" s="52"/>
      <c r="AK297" s="53"/>
      <c r="AL297" s="120">
        <v>1717</v>
      </c>
      <c r="AM297" s="53"/>
      <c r="AN297" s="120">
        <v>8</v>
      </c>
      <c r="AO297" s="53"/>
      <c r="AP297" s="53"/>
      <c r="AQ297" s="53"/>
      <c r="AR297" s="53"/>
      <c r="AS297" s="53"/>
      <c r="AT297" s="53"/>
      <c r="AU297" s="121" t="s">
        <v>264</v>
      </c>
      <c r="AV297" s="121" t="s">
        <v>265</v>
      </c>
      <c r="AW297" s="121" t="s">
        <v>266</v>
      </c>
      <c r="AX297" s="121" t="s">
        <v>265</v>
      </c>
      <c r="AY297" s="54"/>
      <c r="AZ297" s="54"/>
      <c r="BA297" s="54"/>
      <c r="BB297" s="54"/>
      <c r="BC297" s="54"/>
      <c r="BD297" s="54"/>
      <c r="BE297" s="54"/>
      <c r="BF297" s="122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7"/>
      <c r="BR297" s="27"/>
      <c r="BS297" s="27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  <c r="CQ297" s="26"/>
      <c r="CR297" s="26"/>
      <c r="CS297" s="28"/>
      <c r="CT297" s="29"/>
      <c r="CU297" s="30"/>
      <c r="CV297" s="52"/>
      <c r="CW297" s="53"/>
      <c r="CX297" s="53"/>
      <c r="CY297" s="53"/>
      <c r="CZ297" s="53"/>
      <c r="DA297" s="53"/>
      <c r="DB297" s="53"/>
      <c r="DC297" s="53"/>
      <c r="DD297" s="53"/>
      <c r="DE297" s="53"/>
      <c r="DF297" s="53"/>
      <c r="DG297" s="53"/>
      <c r="DH297" s="53"/>
      <c r="DI297" s="53"/>
      <c r="DJ297" s="53"/>
      <c r="DK297" s="53"/>
      <c r="DL297" s="123"/>
      <c r="DM297" s="54"/>
      <c r="DN297" s="55">
        <f t="shared" si="143"/>
        <v>0.71504660452729696</v>
      </c>
      <c r="DO297" s="55">
        <f t="shared" si="161"/>
        <v>6.2593890836254388E-5</v>
      </c>
      <c r="DP297" s="55">
        <f t="shared" si="144"/>
        <v>2.451941938014908E-2</v>
      </c>
      <c r="DQ297" s="55">
        <f t="shared" si="145"/>
        <v>2.4913013221990261E-2</v>
      </c>
      <c r="DR297" s="55">
        <f t="shared" si="146"/>
        <v>2.6560158985836059E-2</v>
      </c>
      <c r="DS297" s="55">
        <f t="shared" si="147"/>
        <v>5.1471150530589108E-2</v>
      </c>
      <c r="DT297" s="55">
        <f t="shared" si="148"/>
        <v>1.268677755850014E-3</v>
      </c>
      <c r="DU297" s="55">
        <f t="shared" si="149"/>
        <v>0.98908188585607948</v>
      </c>
      <c r="DV297" s="56">
        <f t="shared" si="150"/>
        <v>1.2482168330955779E-3</v>
      </c>
      <c r="DW297" s="55">
        <f t="shared" si="155"/>
        <v>3.2269046401275274E-4</v>
      </c>
      <c r="DX297" s="55">
        <f t="shared" si="156"/>
        <v>0</v>
      </c>
      <c r="DY297" s="55">
        <f t="shared" si="157"/>
        <v>2.8180028109578041E-4</v>
      </c>
      <c r="DZ297" s="58">
        <f t="shared" si="139"/>
        <v>2.92526777346365E-3</v>
      </c>
      <c r="EA297" s="56">
        <f t="shared" si="140"/>
        <v>0</v>
      </c>
      <c r="EB297" s="56">
        <f t="shared" si="151"/>
        <v>0.62170413544268655</v>
      </c>
      <c r="EC297" s="59">
        <f t="shared" si="152"/>
        <v>0</v>
      </c>
      <c r="ED297" s="59">
        <f t="shared" si="153"/>
        <v>0</v>
      </c>
      <c r="EE297" s="60">
        <f t="shared" si="154"/>
        <v>1.5718299139787117</v>
      </c>
      <c r="EF297" s="60">
        <f t="shared" si="158"/>
        <v>0.51602030869800464</v>
      </c>
    </row>
    <row r="298" spans="1:136" ht="14" customHeight="1" x14ac:dyDescent="0.2">
      <c r="A298" s="156" t="s">
        <v>529</v>
      </c>
      <c r="B298" s="121" t="s">
        <v>472</v>
      </c>
      <c r="C298" s="43"/>
      <c r="D298" s="43"/>
      <c r="E298" s="43"/>
      <c r="F298" s="43"/>
      <c r="G298" s="43"/>
      <c r="H298" s="43"/>
      <c r="I298" s="43"/>
      <c r="J298" s="78" t="s">
        <v>525</v>
      </c>
      <c r="K298" s="43"/>
      <c r="L298" s="42" t="s">
        <v>525</v>
      </c>
      <c r="M298" s="43"/>
      <c r="N298" s="43"/>
      <c r="O298" s="42" t="s">
        <v>262</v>
      </c>
      <c r="P298" s="42" t="s">
        <v>263</v>
      </c>
      <c r="Q298" s="44">
        <v>43.94</v>
      </c>
      <c r="R298" s="44">
        <v>0.11</v>
      </c>
      <c r="S298" s="44">
        <v>2.81</v>
      </c>
      <c r="T298" s="44">
        <v>2.85</v>
      </c>
      <c r="U298" s="44">
        <v>4.22</v>
      </c>
      <c r="V298" s="44">
        <f t="shared" si="163"/>
        <v>7.3873705267837302</v>
      </c>
      <c r="W298" s="44">
        <f t="shared" si="164"/>
        <v>6.6471560000000007</v>
      </c>
      <c r="X298" s="44">
        <v>0.11</v>
      </c>
      <c r="Y298" s="44">
        <v>31.93</v>
      </c>
      <c r="Z298" s="44">
        <v>3.83</v>
      </c>
      <c r="AA298" s="105">
        <v>0.03</v>
      </c>
      <c r="AB298" s="45" t="s">
        <v>204</v>
      </c>
      <c r="AC298" s="45" t="s">
        <v>204</v>
      </c>
      <c r="AD298" s="46">
        <f t="shared" si="159"/>
        <v>0.21976075</v>
      </c>
      <c r="AE298" s="46">
        <f t="shared" si="160"/>
        <v>0</v>
      </c>
      <c r="AF298" s="105">
        <v>9.3000000000000007</v>
      </c>
      <c r="AG298" s="53"/>
      <c r="AH298" s="109"/>
      <c r="AI298" s="48">
        <f t="shared" si="142"/>
        <v>0.72667273554847522</v>
      </c>
      <c r="AJ298" s="52"/>
      <c r="AK298" s="53"/>
      <c r="AL298" s="120">
        <v>1727</v>
      </c>
      <c r="AM298" s="53"/>
      <c r="AN298" s="120">
        <v>13</v>
      </c>
      <c r="AO298" s="53"/>
      <c r="AP298" s="53"/>
      <c r="AQ298" s="53"/>
      <c r="AR298" s="53"/>
      <c r="AS298" s="53"/>
      <c r="AT298" s="53"/>
      <c r="AU298" s="121" t="s">
        <v>264</v>
      </c>
      <c r="AV298" s="120">
        <v>10</v>
      </c>
      <c r="AW298" s="120">
        <v>4</v>
      </c>
      <c r="AX298" s="121" t="s">
        <v>265</v>
      </c>
      <c r="AY298" s="54"/>
      <c r="AZ298" s="54"/>
      <c r="BA298" s="54"/>
      <c r="BB298" s="54"/>
      <c r="BC298" s="54"/>
      <c r="BD298" s="54"/>
      <c r="BE298" s="54"/>
      <c r="BF298" s="122"/>
      <c r="BG298" s="26"/>
      <c r="BH298" s="26"/>
      <c r="BI298" s="26"/>
      <c r="BJ298" s="26"/>
      <c r="BK298" s="26"/>
      <c r="BL298" s="26"/>
      <c r="BM298" s="26"/>
      <c r="BN298" s="26"/>
      <c r="BO298" s="26"/>
      <c r="BP298" s="26"/>
      <c r="BQ298" s="27"/>
      <c r="BR298" s="27"/>
      <c r="BS298" s="27"/>
      <c r="BT298" s="26"/>
      <c r="BU298" s="26"/>
      <c r="BV298" s="26"/>
      <c r="BW298" s="26"/>
      <c r="BX298" s="26"/>
      <c r="BY298" s="26"/>
      <c r="BZ298" s="26"/>
      <c r="CA298" s="26"/>
      <c r="CB298" s="26"/>
      <c r="CC298" s="26"/>
      <c r="CD298" s="26"/>
      <c r="CE298" s="26"/>
      <c r="CF298" s="26"/>
      <c r="CG298" s="26"/>
      <c r="CH298" s="26"/>
      <c r="CI298" s="26"/>
      <c r="CJ298" s="26"/>
      <c r="CK298" s="26"/>
      <c r="CL298" s="26"/>
      <c r="CM298" s="26"/>
      <c r="CN298" s="26"/>
      <c r="CO298" s="26"/>
      <c r="CP298" s="26"/>
      <c r="CQ298" s="26"/>
      <c r="CR298" s="26"/>
      <c r="CS298" s="28"/>
      <c r="CT298" s="29"/>
      <c r="CU298" s="30"/>
      <c r="CV298" s="52"/>
      <c r="CW298" s="53"/>
      <c r="CX298" s="53"/>
      <c r="CY298" s="53"/>
      <c r="CZ298" s="53"/>
      <c r="DA298" s="53"/>
      <c r="DB298" s="53"/>
      <c r="DC298" s="53"/>
      <c r="DD298" s="53"/>
      <c r="DE298" s="53"/>
      <c r="DF298" s="53"/>
      <c r="DG298" s="53"/>
      <c r="DH298" s="53"/>
      <c r="DI298" s="53"/>
      <c r="DJ298" s="53"/>
      <c r="DK298" s="53"/>
      <c r="DL298" s="123"/>
      <c r="DM298" s="54"/>
      <c r="DN298" s="55">
        <f t="shared" si="143"/>
        <v>0.73135818908122496</v>
      </c>
      <c r="DO298" s="55">
        <f t="shared" si="161"/>
        <v>1.3770655983975965E-3</v>
      </c>
      <c r="DP298" s="55">
        <f t="shared" si="144"/>
        <v>5.5119654766575134E-2</v>
      </c>
      <c r="DQ298" s="55">
        <f t="shared" si="145"/>
        <v>3.9665970772442591E-2</v>
      </c>
      <c r="DR298" s="55">
        <f t="shared" si="146"/>
        <v>5.2852401527960419E-2</v>
      </c>
      <c r="DS298" s="55">
        <f t="shared" si="147"/>
        <v>9.2514349338900501E-2</v>
      </c>
      <c r="DT298" s="55">
        <f t="shared" si="148"/>
        <v>1.5506061460389062E-3</v>
      </c>
      <c r="DU298" s="55">
        <f t="shared" si="149"/>
        <v>0.79230769230769238</v>
      </c>
      <c r="DV298" s="56">
        <f t="shared" si="150"/>
        <v>6.8295292439372324E-2</v>
      </c>
      <c r="DW298" s="55">
        <f t="shared" si="155"/>
        <v>9.6807139203825812E-4</v>
      </c>
      <c r="DX298" s="55">
        <f t="shared" si="156"/>
        <v>0</v>
      </c>
      <c r="DY298" s="55">
        <f t="shared" si="157"/>
        <v>0</v>
      </c>
      <c r="DZ298" s="58">
        <f t="shared" si="139"/>
        <v>2.9423048600883653E-3</v>
      </c>
      <c r="EA298" s="56">
        <f t="shared" si="140"/>
        <v>0</v>
      </c>
      <c r="EB298" s="56">
        <f t="shared" si="151"/>
        <v>0.51623646960865943</v>
      </c>
      <c r="EC298" s="59">
        <f t="shared" si="152"/>
        <v>0</v>
      </c>
      <c r="ED298" s="59">
        <f t="shared" si="153"/>
        <v>0</v>
      </c>
      <c r="EE298" s="60">
        <f t="shared" si="154"/>
        <v>1.5205899438662098</v>
      </c>
      <c r="EF298" s="60">
        <f t="shared" si="158"/>
        <v>0.57128869095052914</v>
      </c>
    </row>
    <row r="299" spans="1:136" ht="14" customHeight="1" x14ac:dyDescent="0.2">
      <c r="A299" s="156" t="s">
        <v>529</v>
      </c>
      <c r="B299" s="121" t="s">
        <v>472</v>
      </c>
      <c r="C299" s="43"/>
      <c r="D299" s="43"/>
      <c r="E299" s="43"/>
      <c r="F299" s="43"/>
      <c r="G299" s="43"/>
      <c r="H299" s="43"/>
      <c r="I299" s="43"/>
      <c r="J299" s="78" t="s">
        <v>525</v>
      </c>
      <c r="K299" s="43"/>
      <c r="L299" s="42" t="s">
        <v>525</v>
      </c>
      <c r="M299" s="43"/>
      <c r="N299" s="43"/>
      <c r="O299" s="42" t="s">
        <v>262</v>
      </c>
      <c r="P299" s="42" t="s">
        <v>263</v>
      </c>
      <c r="Q299" s="44">
        <v>41.56</v>
      </c>
      <c r="R299" s="44">
        <v>0.12</v>
      </c>
      <c r="S299" s="44">
        <v>3.01</v>
      </c>
      <c r="T299" s="44">
        <v>2.82</v>
      </c>
      <c r="U299" s="44">
        <v>4.2160125260960299</v>
      </c>
      <c r="V299" s="44">
        <f t="shared" si="163"/>
        <v>7.3500423104925625</v>
      </c>
      <c r="W299" s="44">
        <f t="shared" si="164"/>
        <v>6.6135680709812084</v>
      </c>
      <c r="X299" s="44">
        <v>0.11</v>
      </c>
      <c r="Y299" s="44">
        <v>33.81</v>
      </c>
      <c r="Z299" s="44">
        <v>4.04</v>
      </c>
      <c r="AA299" s="105">
        <v>0.03</v>
      </c>
      <c r="AB299" s="45" t="s">
        <v>204</v>
      </c>
      <c r="AC299" s="105">
        <v>0.02</v>
      </c>
      <c r="AD299" s="46">
        <f t="shared" si="159"/>
        <v>0.24088424999999997</v>
      </c>
      <c r="AE299" s="46">
        <f t="shared" si="160"/>
        <v>0</v>
      </c>
      <c r="AF299" s="105">
        <v>9.3000000000000007</v>
      </c>
      <c r="AG299" s="53"/>
      <c r="AH299" s="109"/>
      <c r="AI299" s="48">
        <f t="shared" si="142"/>
        <v>0.81352261790182867</v>
      </c>
      <c r="AJ299" s="52"/>
      <c r="AK299" s="53"/>
      <c r="AL299" s="120">
        <v>1893</v>
      </c>
      <c r="AM299" s="53"/>
      <c r="AN299" s="120">
        <v>15</v>
      </c>
      <c r="AO299" s="53"/>
      <c r="AP299" s="53"/>
      <c r="AQ299" s="53"/>
      <c r="AR299" s="53"/>
      <c r="AS299" s="53"/>
      <c r="AT299" s="53"/>
      <c r="AU299" s="120">
        <v>3</v>
      </c>
      <c r="AV299" s="120">
        <v>15</v>
      </c>
      <c r="AW299" s="121" t="s">
        <v>266</v>
      </c>
      <c r="AX299" s="120">
        <v>6</v>
      </c>
      <c r="AY299" s="54"/>
      <c r="AZ299" s="54"/>
      <c r="BA299" s="54"/>
      <c r="BB299" s="54"/>
      <c r="BC299" s="54"/>
      <c r="BD299" s="54"/>
      <c r="BE299" s="54"/>
      <c r="BF299" s="122"/>
      <c r="BG299" s="26"/>
      <c r="BH299" s="26"/>
      <c r="BI299" s="26"/>
      <c r="BJ299" s="26"/>
      <c r="BK299" s="26"/>
      <c r="BL299" s="26"/>
      <c r="BM299" s="26"/>
      <c r="BN299" s="26"/>
      <c r="BO299" s="26"/>
      <c r="BP299" s="26"/>
      <c r="BQ299" s="27"/>
      <c r="BR299" s="27"/>
      <c r="BS299" s="27"/>
      <c r="BT299" s="26"/>
      <c r="BU299" s="26"/>
      <c r="BV299" s="26"/>
      <c r="BW299" s="26"/>
      <c r="BX299" s="26"/>
      <c r="BY299" s="26"/>
      <c r="BZ299" s="26"/>
      <c r="CA299" s="26"/>
      <c r="CB299" s="26"/>
      <c r="CC299" s="26"/>
      <c r="CD299" s="26"/>
      <c r="CE299" s="26"/>
      <c r="CF299" s="26"/>
      <c r="CG299" s="26"/>
      <c r="CH299" s="26"/>
      <c r="CI299" s="26"/>
      <c r="CJ299" s="26"/>
      <c r="CK299" s="26"/>
      <c r="CL299" s="26"/>
      <c r="CM299" s="26"/>
      <c r="CN299" s="26"/>
      <c r="CO299" s="26"/>
      <c r="CP299" s="26"/>
      <c r="CQ299" s="26"/>
      <c r="CR299" s="26"/>
      <c r="CS299" s="28"/>
      <c r="CT299" s="29"/>
      <c r="CU299" s="30"/>
      <c r="CV299" s="52"/>
      <c r="CW299" s="53"/>
      <c r="CX299" s="53"/>
      <c r="CY299" s="53"/>
      <c r="CZ299" s="53"/>
      <c r="DA299" s="53"/>
      <c r="DB299" s="53"/>
      <c r="DC299" s="53"/>
      <c r="DD299" s="53"/>
      <c r="DE299" s="53"/>
      <c r="DF299" s="53"/>
      <c r="DG299" s="53"/>
      <c r="DH299" s="53"/>
      <c r="DI299" s="53"/>
      <c r="DJ299" s="53"/>
      <c r="DK299" s="53"/>
      <c r="DL299" s="123"/>
      <c r="DM299" s="54"/>
      <c r="DN299" s="55">
        <f t="shared" si="143"/>
        <v>0.6917443408788283</v>
      </c>
      <c r="DO299" s="55">
        <f t="shared" si="161"/>
        <v>1.5022533800701052E-3</v>
      </c>
      <c r="DP299" s="55">
        <f t="shared" si="144"/>
        <v>5.9042761867398978E-2</v>
      </c>
      <c r="DQ299" s="55">
        <f t="shared" si="145"/>
        <v>3.9248434237995823E-2</v>
      </c>
      <c r="DR299" s="55">
        <f t="shared" si="146"/>
        <v>5.2802461345056423E-2</v>
      </c>
      <c r="DS299" s="55">
        <f t="shared" si="147"/>
        <v>9.204687642284215E-2</v>
      </c>
      <c r="DT299" s="55">
        <f t="shared" si="148"/>
        <v>1.5506061460389062E-3</v>
      </c>
      <c r="DU299" s="55">
        <f t="shared" si="149"/>
        <v>0.83895781637717137</v>
      </c>
      <c r="DV299" s="56">
        <f t="shared" si="150"/>
        <v>7.2039942938659063E-2</v>
      </c>
      <c r="DW299" s="55">
        <f t="shared" si="155"/>
        <v>9.6807139203825812E-4</v>
      </c>
      <c r="DX299" s="55">
        <f t="shared" si="156"/>
        <v>0</v>
      </c>
      <c r="DY299" s="55">
        <f t="shared" si="157"/>
        <v>2.8180028109578041E-4</v>
      </c>
      <c r="DZ299" s="58">
        <f t="shared" si="139"/>
        <v>3.2251204980586422E-3</v>
      </c>
      <c r="EA299" s="56">
        <f t="shared" si="140"/>
        <v>0</v>
      </c>
      <c r="EB299" s="56">
        <f t="shared" si="151"/>
        <v>0.51623646960865943</v>
      </c>
      <c r="EC299" s="59">
        <f t="shared" si="152"/>
        <v>0</v>
      </c>
      <c r="ED299" s="59">
        <f t="shared" si="153"/>
        <v>0</v>
      </c>
      <c r="EE299" s="60">
        <f t="shared" si="154"/>
        <v>1.5088695898694127</v>
      </c>
      <c r="EF299" s="60">
        <f t="shared" si="158"/>
        <v>0.57364750871603809</v>
      </c>
    </row>
    <row r="300" spans="1:136" ht="14" customHeight="1" x14ac:dyDescent="0.2">
      <c r="A300" s="156" t="s">
        <v>530</v>
      </c>
      <c r="B300" s="121" t="s">
        <v>472</v>
      </c>
      <c r="C300" s="43"/>
      <c r="D300" s="43"/>
      <c r="E300" s="43"/>
      <c r="F300" s="43"/>
      <c r="G300" s="43"/>
      <c r="H300" s="43"/>
      <c r="I300" s="43"/>
      <c r="J300" s="78" t="s">
        <v>531</v>
      </c>
      <c r="K300" s="43"/>
      <c r="L300" s="43"/>
      <c r="M300" s="43"/>
      <c r="N300" s="43"/>
      <c r="O300" s="42" t="s">
        <v>262</v>
      </c>
      <c r="P300" s="42" t="s">
        <v>263</v>
      </c>
      <c r="Q300" s="44">
        <v>40.700000000000003</v>
      </c>
      <c r="R300" s="44">
        <v>0.01</v>
      </c>
      <c r="S300" s="44">
        <v>1.18</v>
      </c>
      <c r="T300" s="44">
        <v>3.7</v>
      </c>
      <c r="U300" s="44">
        <v>4.3880306193458596</v>
      </c>
      <c r="V300" s="44">
        <f t="shared" si="163"/>
        <v>8.5000555137668421</v>
      </c>
      <c r="W300" s="44">
        <f t="shared" si="164"/>
        <v>7.6483499512874049</v>
      </c>
      <c r="X300" s="44">
        <v>0.15</v>
      </c>
      <c r="Y300" s="44">
        <v>42.81</v>
      </c>
      <c r="Z300" s="44">
        <v>0.31</v>
      </c>
      <c r="AA300" s="45" t="s">
        <v>204</v>
      </c>
      <c r="AB300" s="45" t="s">
        <v>204</v>
      </c>
      <c r="AC300" s="105">
        <v>0.01</v>
      </c>
      <c r="AD300" s="46">
        <f t="shared" si="159"/>
        <v>0.27295124999999998</v>
      </c>
      <c r="AE300" s="46">
        <f t="shared" si="160"/>
        <v>0</v>
      </c>
      <c r="AF300" s="105">
        <v>5.7</v>
      </c>
      <c r="AG300" s="53"/>
      <c r="AH300" s="109"/>
      <c r="AI300" s="48">
        <f t="shared" si="142"/>
        <v>1.0518427518427518</v>
      </c>
      <c r="AJ300" s="52"/>
      <c r="AK300" s="53"/>
      <c r="AL300" s="120">
        <v>2145</v>
      </c>
      <c r="AM300" s="53"/>
      <c r="AN300" s="120">
        <v>11</v>
      </c>
      <c r="AO300" s="53"/>
      <c r="AP300" s="53"/>
      <c r="AQ300" s="53"/>
      <c r="AR300" s="53"/>
      <c r="AS300" s="53"/>
      <c r="AT300" s="53"/>
      <c r="AU300" s="121" t="s">
        <v>264</v>
      </c>
      <c r="AV300" s="121" t="s">
        <v>265</v>
      </c>
      <c r="AW300" s="121" t="s">
        <v>266</v>
      </c>
      <c r="AX300" s="121" t="s">
        <v>265</v>
      </c>
      <c r="AY300" s="54"/>
      <c r="AZ300" s="54"/>
      <c r="BA300" s="54"/>
      <c r="BB300" s="54"/>
      <c r="BC300" s="54"/>
      <c r="BD300" s="54"/>
      <c r="BE300" s="54"/>
      <c r="BF300" s="122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7"/>
      <c r="BR300" s="27"/>
      <c r="BS300" s="27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26"/>
      <c r="CS300" s="28"/>
      <c r="CT300" s="29"/>
      <c r="CU300" s="30"/>
      <c r="CV300" s="52"/>
      <c r="CW300" s="53"/>
      <c r="CX300" s="53"/>
      <c r="CY300" s="53"/>
      <c r="CZ300" s="53"/>
      <c r="DA300" s="53"/>
      <c r="DB300" s="53"/>
      <c r="DC300" s="53"/>
      <c r="DD300" s="53"/>
      <c r="DE300" s="53"/>
      <c r="DF300" s="53"/>
      <c r="DG300" s="53"/>
      <c r="DH300" s="53"/>
      <c r="DI300" s="53"/>
      <c r="DJ300" s="53"/>
      <c r="DK300" s="53"/>
      <c r="DL300" s="123"/>
      <c r="DM300" s="54"/>
      <c r="DN300" s="55">
        <f t="shared" si="143"/>
        <v>0.67743009320905467</v>
      </c>
      <c r="DO300" s="55">
        <f t="shared" si="161"/>
        <v>1.2518778167250878E-4</v>
      </c>
      <c r="DP300" s="55">
        <f t="shared" si="144"/>
        <v>2.314633189486073E-2</v>
      </c>
      <c r="DQ300" s="55">
        <f t="shared" si="145"/>
        <v>5.1496172581767578E-2</v>
      </c>
      <c r="DR300" s="55">
        <f t="shared" si="146"/>
        <v>5.4956861661291996E-2</v>
      </c>
      <c r="DS300" s="55">
        <f t="shared" si="147"/>
        <v>0.10644885109655401</v>
      </c>
      <c r="DT300" s="55">
        <f t="shared" si="148"/>
        <v>2.11446292641669E-3</v>
      </c>
      <c r="DU300" s="55">
        <f t="shared" si="149"/>
        <v>1.0622828784119107</v>
      </c>
      <c r="DV300" s="56">
        <f t="shared" si="150"/>
        <v>5.5278174037089872E-3</v>
      </c>
      <c r="DW300" s="55">
        <f t="shared" si="155"/>
        <v>0</v>
      </c>
      <c r="DX300" s="55">
        <f t="shared" si="156"/>
        <v>0</v>
      </c>
      <c r="DY300" s="55">
        <f t="shared" si="157"/>
        <v>1.409001405478902E-4</v>
      </c>
      <c r="DZ300" s="58">
        <f t="shared" si="139"/>
        <v>3.6544550810014725E-3</v>
      </c>
      <c r="EA300" s="56">
        <f t="shared" si="140"/>
        <v>0</v>
      </c>
      <c r="EB300" s="56">
        <f t="shared" si="151"/>
        <v>0.31640299750208162</v>
      </c>
      <c r="EC300" s="59">
        <f t="shared" si="152"/>
        <v>0</v>
      </c>
      <c r="ED300" s="59">
        <f t="shared" si="153"/>
        <v>0</v>
      </c>
      <c r="EE300" s="60">
        <f t="shared" si="154"/>
        <v>1.4538624213259037</v>
      </c>
      <c r="EF300" s="60">
        <f t="shared" si="158"/>
        <v>0.51627482208749809</v>
      </c>
    </row>
    <row r="301" spans="1:136" ht="14" customHeight="1" x14ac:dyDescent="0.2">
      <c r="A301" s="156" t="s">
        <v>532</v>
      </c>
      <c r="B301" s="121" t="s">
        <v>472</v>
      </c>
      <c r="C301" s="43"/>
      <c r="D301" s="43"/>
      <c r="E301" s="43"/>
      <c r="F301" s="43"/>
      <c r="G301" s="43"/>
      <c r="H301" s="43"/>
      <c r="I301" s="43"/>
      <c r="J301" s="78" t="s">
        <v>531</v>
      </c>
      <c r="K301" s="43"/>
      <c r="L301" s="43"/>
      <c r="M301" s="43"/>
      <c r="N301" s="43"/>
      <c r="O301" s="42" t="s">
        <v>262</v>
      </c>
      <c r="P301" s="42" t="s">
        <v>263</v>
      </c>
      <c r="Q301" s="44">
        <v>45.97</v>
      </c>
      <c r="R301" s="44">
        <v>0.01</v>
      </c>
      <c r="S301" s="44">
        <v>1.02</v>
      </c>
      <c r="T301" s="44">
        <v>2.54</v>
      </c>
      <c r="U301" s="44">
        <v>4.1571885873347298</v>
      </c>
      <c r="V301" s="44">
        <f t="shared" si="163"/>
        <v>6.9800381094507555</v>
      </c>
      <c r="W301" s="44">
        <f t="shared" si="164"/>
        <v>6.2806382908837906</v>
      </c>
      <c r="X301" s="44">
        <v>0.1</v>
      </c>
      <c r="Y301" s="44">
        <v>34.76</v>
      </c>
      <c r="Z301" s="44">
        <v>5.12</v>
      </c>
      <c r="AA301" s="105">
        <v>0.02</v>
      </c>
      <c r="AB301" s="45" t="s">
        <v>204</v>
      </c>
      <c r="AC301" s="105">
        <v>0.01</v>
      </c>
      <c r="AD301" s="46">
        <f t="shared" si="159"/>
        <v>0.27498725000000002</v>
      </c>
      <c r="AE301" s="46">
        <f t="shared" si="160"/>
        <v>0</v>
      </c>
      <c r="AF301" s="105">
        <v>5.3</v>
      </c>
      <c r="AG301" s="53"/>
      <c r="AH301" s="109"/>
      <c r="AI301" s="48">
        <f t="shared" si="142"/>
        <v>0.75614531216010439</v>
      </c>
      <c r="AJ301" s="52"/>
      <c r="AK301" s="53"/>
      <c r="AL301" s="120">
        <v>2161</v>
      </c>
      <c r="AM301" s="53"/>
      <c r="AN301" s="120">
        <v>13</v>
      </c>
      <c r="AO301" s="53"/>
      <c r="AP301" s="53"/>
      <c r="AQ301" s="53"/>
      <c r="AR301" s="53"/>
      <c r="AS301" s="53"/>
      <c r="AT301" s="53"/>
      <c r="AU301" s="121" t="s">
        <v>264</v>
      </c>
      <c r="AV301" s="120">
        <v>5</v>
      </c>
      <c r="AW301" s="121" t="s">
        <v>266</v>
      </c>
      <c r="AX301" s="121" t="s">
        <v>265</v>
      </c>
      <c r="AY301" s="54"/>
      <c r="AZ301" s="54"/>
      <c r="BA301" s="54"/>
      <c r="BB301" s="54"/>
      <c r="BC301" s="54"/>
      <c r="BD301" s="54"/>
      <c r="BE301" s="54"/>
      <c r="BF301" s="122"/>
      <c r="BG301" s="26"/>
      <c r="BH301" s="26"/>
      <c r="BI301" s="26"/>
      <c r="BJ301" s="26"/>
      <c r="BK301" s="26"/>
      <c r="BL301" s="26"/>
      <c r="BM301" s="26"/>
      <c r="BN301" s="26"/>
      <c r="BO301" s="26"/>
      <c r="BP301" s="26"/>
      <c r="BQ301" s="27"/>
      <c r="BR301" s="27"/>
      <c r="BS301" s="27"/>
      <c r="BT301" s="26"/>
      <c r="BU301" s="26"/>
      <c r="BV301" s="26"/>
      <c r="BW301" s="26"/>
      <c r="BX301" s="26"/>
      <c r="BY301" s="26"/>
      <c r="BZ301" s="26"/>
      <c r="CA301" s="26"/>
      <c r="CB301" s="26"/>
      <c r="CC301" s="26"/>
      <c r="CD301" s="26"/>
      <c r="CE301" s="26"/>
      <c r="CF301" s="26"/>
      <c r="CG301" s="26"/>
      <c r="CH301" s="26"/>
      <c r="CI301" s="26"/>
      <c r="CJ301" s="26"/>
      <c r="CK301" s="26"/>
      <c r="CL301" s="26"/>
      <c r="CM301" s="26"/>
      <c r="CN301" s="26"/>
      <c r="CO301" s="26"/>
      <c r="CP301" s="26"/>
      <c r="CQ301" s="26"/>
      <c r="CR301" s="26"/>
      <c r="CS301" s="28"/>
      <c r="CT301" s="29"/>
      <c r="CU301" s="30"/>
      <c r="CV301" s="52"/>
      <c r="CW301" s="53"/>
      <c r="CX301" s="53"/>
      <c r="CY301" s="53"/>
      <c r="CZ301" s="53"/>
      <c r="DA301" s="53"/>
      <c r="DB301" s="53"/>
      <c r="DC301" s="53"/>
      <c r="DD301" s="53"/>
      <c r="DE301" s="53"/>
      <c r="DF301" s="53"/>
      <c r="DG301" s="53"/>
      <c r="DH301" s="53"/>
      <c r="DI301" s="53"/>
      <c r="DJ301" s="53"/>
      <c r="DK301" s="53"/>
      <c r="DL301" s="123"/>
      <c r="DM301" s="54"/>
      <c r="DN301" s="55">
        <f t="shared" si="143"/>
        <v>0.76514647137150471</v>
      </c>
      <c r="DO301" s="55">
        <f t="shared" si="161"/>
        <v>1.2518778167250878E-4</v>
      </c>
      <c r="DP301" s="55">
        <f t="shared" si="144"/>
        <v>2.0007846214201649E-2</v>
      </c>
      <c r="DQ301" s="55">
        <f t="shared" si="145"/>
        <v>3.5351426583159366E-2</v>
      </c>
      <c r="DR301" s="55">
        <f t="shared" si="146"/>
        <v>5.2065734702670549E-2</v>
      </c>
      <c r="DS301" s="55">
        <f t="shared" si="147"/>
        <v>8.7413198202975523E-2</v>
      </c>
      <c r="DT301" s="55">
        <f t="shared" si="148"/>
        <v>1.4096419509444602E-3</v>
      </c>
      <c r="DU301" s="55">
        <f t="shared" si="149"/>
        <v>0.86253101736972704</v>
      </c>
      <c r="DV301" s="56">
        <f t="shared" si="150"/>
        <v>9.1298145506419404E-2</v>
      </c>
      <c r="DW301" s="55">
        <f t="shared" si="155"/>
        <v>6.4538092802550549E-4</v>
      </c>
      <c r="DX301" s="55">
        <f t="shared" si="156"/>
        <v>0</v>
      </c>
      <c r="DY301" s="55">
        <f t="shared" si="157"/>
        <v>1.409001405478902E-4</v>
      </c>
      <c r="DZ301" s="58">
        <f t="shared" si="139"/>
        <v>3.681714419601018E-3</v>
      </c>
      <c r="EA301" s="56">
        <f t="shared" si="140"/>
        <v>0</v>
      </c>
      <c r="EB301" s="56">
        <f t="shared" si="151"/>
        <v>0.29419927837912846</v>
      </c>
      <c r="EC301" s="59">
        <f t="shared" si="152"/>
        <v>0</v>
      </c>
      <c r="ED301" s="59">
        <f t="shared" si="153"/>
        <v>0</v>
      </c>
      <c r="EE301" s="60">
        <f t="shared" si="154"/>
        <v>1.460891590978376</v>
      </c>
      <c r="EF301" s="60">
        <f t="shared" si="158"/>
        <v>0.59562784308352013</v>
      </c>
    </row>
    <row r="302" spans="1:136" ht="14" customHeight="1" x14ac:dyDescent="0.2">
      <c r="A302" s="156" t="s">
        <v>533</v>
      </c>
      <c r="B302" s="121" t="s">
        <v>472</v>
      </c>
      <c r="C302" s="43"/>
      <c r="D302" s="43"/>
      <c r="E302" s="43"/>
      <c r="F302" s="43"/>
      <c r="G302" s="43"/>
      <c r="H302" s="43"/>
      <c r="I302" s="43"/>
      <c r="J302" s="78" t="s">
        <v>522</v>
      </c>
      <c r="K302" s="43"/>
      <c r="L302" s="42" t="s">
        <v>523</v>
      </c>
      <c r="M302" s="43"/>
      <c r="N302" s="43"/>
      <c r="O302" s="42" t="s">
        <v>262</v>
      </c>
      <c r="P302" s="42" t="s">
        <v>263</v>
      </c>
      <c r="Q302" s="44">
        <v>48.3</v>
      </c>
      <c r="R302" s="44">
        <v>5.0000000000000001E-3</v>
      </c>
      <c r="S302" s="44">
        <v>1.07</v>
      </c>
      <c r="T302" s="44">
        <v>3.64</v>
      </c>
      <c r="U302" s="44">
        <v>3.2747112038970099</v>
      </c>
      <c r="V302" s="44">
        <f t="shared" si="163"/>
        <v>7.3200546135435989</v>
      </c>
      <c r="W302" s="44">
        <f t="shared" si="164"/>
        <v>6.5865851412665304</v>
      </c>
      <c r="X302" s="44">
        <v>0.12</v>
      </c>
      <c r="Y302" s="44">
        <v>38.07</v>
      </c>
      <c r="Z302" s="44">
        <v>0.59</v>
      </c>
      <c r="AA302" s="105">
        <v>0.03</v>
      </c>
      <c r="AB302" s="45" t="s">
        <v>204</v>
      </c>
      <c r="AC302" s="45" t="s">
        <v>204</v>
      </c>
      <c r="AD302" s="46">
        <f t="shared" si="159"/>
        <v>0.33161349999999995</v>
      </c>
      <c r="AE302" s="46">
        <f t="shared" si="160"/>
        <v>0</v>
      </c>
      <c r="AF302" s="105">
        <v>3.8</v>
      </c>
      <c r="AG302" s="53"/>
      <c r="AH302" s="109"/>
      <c r="AI302" s="48">
        <f t="shared" si="142"/>
        <v>0.78819875776397519</v>
      </c>
      <c r="AJ302" s="52"/>
      <c r="AK302" s="53"/>
      <c r="AL302" s="120">
        <v>2606</v>
      </c>
      <c r="AM302" s="53"/>
      <c r="AN302" s="120">
        <v>8</v>
      </c>
      <c r="AO302" s="53"/>
      <c r="AP302" s="53"/>
      <c r="AQ302" s="53"/>
      <c r="AR302" s="53"/>
      <c r="AS302" s="53"/>
      <c r="AT302" s="53"/>
      <c r="AU302" s="121" t="s">
        <v>264</v>
      </c>
      <c r="AV302" s="121" t="s">
        <v>265</v>
      </c>
      <c r="AW302" s="121" t="s">
        <v>266</v>
      </c>
      <c r="AX302" s="121" t="s">
        <v>265</v>
      </c>
      <c r="AY302" s="54"/>
      <c r="AZ302" s="54"/>
      <c r="BA302" s="54"/>
      <c r="BB302" s="54"/>
      <c r="BC302" s="54"/>
      <c r="BD302" s="54"/>
      <c r="BE302" s="54"/>
      <c r="BF302" s="122"/>
      <c r="BG302" s="26"/>
      <c r="BH302" s="26"/>
      <c r="BI302" s="26"/>
      <c r="BJ302" s="26"/>
      <c r="BK302" s="26"/>
      <c r="BL302" s="26"/>
      <c r="BM302" s="26"/>
      <c r="BN302" s="26"/>
      <c r="BO302" s="26"/>
      <c r="BP302" s="26"/>
      <c r="BQ302" s="27"/>
      <c r="BR302" s="27"/>
      <c r="BS302" s="27"/>
      <c r="BT302" s="26"/>
      <c r="BU302" s="26"/>
      <c r="BV302" s="26"/>
      <c r="BW302" s="26"/>
      <c r="BX302" s="26"/>
      <c r="BY302" s="26"/>
      <c r="BZ302" s="26"/>
      <c r="CA302" s="26"/>
      <c r="CB302" s="26"/>
      <c r="CC302" s="26"/>
      <c r="CD302" s="26"/>
      <c r="CE302" s="26"/>
      <c r="CF302" s="26"/>
      <c r="CG302" s="26"/>
      <c r="CH302" s="26"/>
      <c r="CI302" s="26"/>
      <c r="CJ302" s="26"/>
      <c r="CK302" s="26"/>
      <c r="CL302" s="26"/>
      <c r="CM302" s="26"/>
      <c r="CN302" s="26"/>
      <c r="CO302" s="26"/>
      <c r="CP302" s="26"/>
      <c r="CQ302" s="26"/>
      <c r="CR302" s="26"/>
      <c r="CS302" s="28"/>
      <c r="CT302" s="29"/>
      <c r="CU302" s="30"/>
      <c r="CV302" s="52"/>
      <c r="CW302" s="53"/>
      <c r="CX302" s="53"/>
      <c r="CY302" s="53"/>
      <c r="CZ302" s="53"/>
      <c r="DA302" s="53"/>
      <c r="DB302" s="53"/>
      <c r="DC302" s="53"/>
      <c r="DD302" s="53"/>
      <c r="DE302" s="53"/>
      <c r="DF302" s="53"/>
      <c r="DG302" s="53"/>
      <c r="DH302" s="53"/>
      <c r="DI302" s="53"/>
      <c r="DJ302" s="53"/>
      <c r="DK302" s="53"/>
      <c r="DL302" s="123"/>
      <c r="DM302" s="54"/>
      <c r="DN302" s="55">
        <f t="shared" si="143"/>
        <v>0.8039280958721704</v>
      </c>
      <c r="DO302" s="55">
        <f t="shared" si="161"/>
        <v>6.2593890836254388E-5</v>
      </c>
      <c r="DP302" s="55">
        <f t="shared" si="144"/>
        <v>2.0988622989407613E-2</v>
      </c>
      <c r="DQ302" s="55">
        <f t="shared" si="145"/>
        <v>5.066109951287405E-2</v>
      </c>
      <c r="DR302" s="55">
        <f t="shared" si="146"/>
        <v>4.1013353420965744E-2</v>
      </c>
      <c r="DS302" s="55">
        <f t="shared" si="147"/>
        <v>9.1671331124099253E-2</v>
      </c>
      <c r="DT302" s="55">
        <f t="shared" si="148"/>
        <v>1.6915703411333521E-3</v>
      </c>
      <c r="DU302" s="55">
        <f t="shared" si="149"/>
        <v>0.944665012406948</v>
      </c>
      <c r="DV302" s="56">
        <f t="shared" si="150"/>
        <v>1.0520684736091298E-2</v>
      </c>
      <c r="DW302" s="55">
        <f t="shared" si="155"/>
        <v>9.6807139203825812E-4</v>
      </c>
      <c r="DX302" s="55">
        <f t="shared" si="156"/>
        <v>0</v>
      </c>
      <c r="DY302" s="55">
        <f t="shared" si="157"/>
        <v>0</v>
      </c>
      <c r="DZ302" s="58">
        <f t="shared" si="139"/>
        <v>4.4398647744008568E-3</v>
      </c>
      <c r="EA302" s="56">
        <f t="shared" si="140"/>
        <v>0</v>
      </c>
      <c r="EB302" s="56">
        <f t="shared" si="151"/>
        <v>0.21093533166805439</v>
      </c>
      <c r="EC302" s="59">
        <f t="shared" si="152"/>
        <v>0</v>
      </c>
      <c r="ED302" s="59">
        <f t="shared" si="153"/>
        <v>0</v>
      </c>
      <c r="EE302" s="60">
        <f t="shared" si="154"/>
        <v>1.4588206423419343</v>
      </c>
      <c r="EF302" s="60">
        <f t="shared" si="158"/>
        <v>0.44739563523348735</v>
      </c>
    </row>
    <row r="303" spans="1:136" ht="14" customHeight="1" x14ac:dyDescent="0.2">
      <c r="A303" s="156" t="s">
        <v>534</v>
      </c>
      <c r="B303" s="121" t="s">
        <v>472</v>
      </c>
      <c r="C303" s="43"/>
      <c r="D303" s="43"/>
      <c r="E303" s="43"/>
      <c r="F303" s="43"/>
      <c r="G303" s="43"/>
      <c r="H303" s="43"/>
      <c r="I303" s="43"/>
      <c r="J303" s="78" t="s">
        <v>522</v>
      </c>
      <c r="K303" s="43"/>
      <c r="L303" s="42" t="s">
        <v>535</v>
      </c>
      <c r="M303" s="43"/>
      <c r="N303" s="43"/>
      <c r="O303" s="42" t="s">
        <v>262</v>
      </c>
      <c r="P303" s="42" t="s">
        <v>263</v>
      </c>
      <c r="Q303" s="44">
        <v>46.08</v>
      </c>
      <c r="R303" s="44">
        <v>5.0000000000000001E-3</v>
      </c>
      <c r="S303" s="44">
        <v>1.31</v>
      </c>
      <c r="T303" s="44">
        <v>3.75</v>
      </c>
      <c r="U303" s="44">
        <v>1.8624634655532399</v>
      </c>
      <c r="V303" s="44">
        <f t="shared" si="163"/>
        <v>6.0300562639528845</v>
      </c>
      <c r="W303" s="44">
        <f t="shared" si="164"/>
        <v>5.4258446263048059</v>
      </c>
      <c r="X303" s="44">
        <v>0.12</v>
      </c>
      <c r="Y303" s="44">
        <v>41.12</v>
      </c>
      <c r="Z303" s="44">
        <v>0.8</v>
      </c>
      <c r="AA303" s="105">
        <v>0.03</v>
      </c>
      <c r="AB303" s="45" t="s">
        <v>204</v>
      </c>
      <c r="AC303" s="45" t="s">
        <v>204</v>
      </c>
      <c r="AD303" s="46">
        <f t="shared" si="159"/>
        <v>0.2746055</v>
      </c>
      <c r="AE303" s="46">
        <f t="shared" si="160"/>
        <v>0</v>
      </c>
      <c r="AF303" s="105">
        <v>3.8</v>
      </c>
      <c r="AG303" s="53"/>
      <c r="AH303" s="109"/>
      <c r="AI303" s="48">
        <f t="shared" si="142"/>
        <v>0.89236111111111105</v>
      </c>
      <c r="AJ303" s="52"/>
      <c r="AK303" s="53"/>
      <c r="AL303" s="120">
        <v>2158</v>
      </c>
      <c r="AM303" s="53"/>
      <c r="AN303" s="120">
        <v>10</v>
      </c>
      <c r="AO303" s="53"/>
      <c r="AP303" s="53"/>
      <c r="AQ303" s="53"/>
      <c r="AR303" s="53"/>
      <c r="AS303" s="53"/>
      <c r="AT303" s="53"/>
      <c r="AU303" s="121" t="s">
        <v>264</v>
      </c>
      <c r="AV303" s="121" t="s">
        <v>265</v>
      </c>
      <c r="AW303" s="121" t="s">
        <v>266</v>
      </c>
      <c r="AX303" s="121" t="s">
        <v>265</v>
      </c>
      <c r="AY303" s="54"/>
      <c r="AZ303" s="54"/>
      <c r="BA303" s="54"/>
      <c r="BB303" s="54"/>
      <c r="BC303" s="54"/>
      <c r="BD303" s="54"/>
      <c r="BE303" s="54"/>
      <c r="BF303" s="122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7"/>
      <c r="BR303" s="27"/>
      <c r="BS303" s="27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26"/>
      <c r="CS303" s="28"/>
      <c r="CT303" s="29"/>
      <c r="CU303" s="30"/>
      <c r="CV303" s="52"/>
      <c r="CW303" s="53"/>
      <c r="CX303" s="53"/>
      <c r="CY303" s="53"/>
      <c r="CZ303" s="53"/>
      <c r="DA303" s="53"/>
      <c r="DB303" s="53"/>
      <c r="DC303" s="53"/>
      <c r="DD303" s="53"/>
      <c r="DE303" s="53"/>
      <c r="DF303" s="53"/>
      <c r="DG303" s="53"/>
      <c r="DH303" s="53"/>
      <c r="DI303" s="53"/>
      <c r="DJ303" s="53"/>
      <c r="DK303" s="53"/>
      <c r="DL303" s="123"/>
      <c r="DM303" s="54"/>
      <c r="DN303" s="55">
        <f t="shared" si="143"/>
        <v>0.76697736351531287</v>
      </c>
      <c r="DO303" s="55">
        <f t="shared" si="161"/>
        <v>6.2593890836254388E-5</v>
      </c>
      <c r="DP303" s="55">
        <f t="shared" si="144"/>
        <v>2.5696351510396235E-2</v>
      </c>
      <c r="DQ303" s="55">
        <f t="shared" si="145"/>
        <v>5.2192066805845518E-2</v>
      </c>
      <c r="DR303" s="55">
        <f t="shared" si="146"/>
        <v>2.3325987420041831E-2</v>
      </c>
      <c r="DS303" s="55">
        <f t="shared" si="147"/>
        <v>7.551627872379689E-2</v>
      </c>
      <c r="DT303" s="55">
        <f t="shared" si="148"/>
        <v>1.6915703411333521E-3</v>
      </c>
      <c r="DU303" s="55">
        <f t="shared" si="149"/>
        <v>1.0203473945409429</v>
      </c>
      <c r="DV303" s="56">
        <f t="shared" si="150"/>
        <v>1.4265335235378032E-2</v>
      </c>
      <c r="DW303" s="55">
        <f t="shared" si="155"/>
        <v>9.6807139203825812E-4</v>
      </c>
      <c r="DX303" s="55">
        <f t="shared" si="156"/>
        <v>0</v>
      </c>
      <c r="DY303" s="55">
        <f t="shared" si="157"/>
        <v>0</v>
      </c>
      <c r="DZ303" s="58">
        <f t="shared" si="139"/>
        <v>3.6766032936136031E-3</v>
      </c>
      <c r="EA303" s="56">
        <f t="shared" si="140"/>
        <v>0</v>
      </c>
      <c r="EB303" s="56">
        <f t="shared" si="151"/>
        <v>0.21093533166805439</v>
      </c>
      <c r="EC303" s="59">
        <f t="shared" si="152"/>
        <v>0</v>
      </c>
      <c r="ED303" s="59">
        <f t="shared" si="153"/>
        <v>0</v>
      </c>
      <c r="EE303" s="60">
        <f t="shared" si="154"/>
        <v>1.4526141818382519</v>
      </c>
      <c r="EF303" s="60">
        <f t="shared" si="158"/>
        <v>0.30888687597223041</v>
      </c>
    </row>
    <row r="304" spans="1:136" ht="14" customHeight="1" x14ac:dyDescent="0.2">
      <c r="A304" s="156" t="s">
        <v>536</v>
      </c>
      <c r="B304" s="121" t="s">
        <v>472</v>
      </c>
      <c r="C304" s="43"/>
      <c r="D304" s="43"/>
      <c r="E304" s="43"/>
      <c r="F304" s="43"/>
      <c r="G304" s="43"/>
      <c r="H304" s="43"/>
      <c r="I304" s="43"/>
      <c r="J304" s="78" t="s">
        <v>522</v>
      </c>
      <c r="K304" s="43"/>
      <c r="L304" s="42" t="s">
        <v>535</v>
      </c>
      <c r="M304" s="43"/>
      <c r="N304" s="43"/>
      <c r="O304" s="42" t="s">
        <v>262</v>
      </c>
      <c r="P304" s="42" t="s">
        <v>263</v>
      </c>
      <c r="Q304" s="44">
        <v>46.49</v>
      </c>
      <c r="R304" s="44">
        <v>5.0000000000000001E-3</v>
      </c>
      <c r="S304" s="44">
        <v>1.31</v>
      </c>
      <c r="T304" s="44">
        <v>3.89</v>
      </c>
      <c r="U304" s="44">
        <v>1.81687543493389</v>
      </c>
      <c r="V304" s="44">
        <f t="shared" si="163"/>
        <v>6.1400583644737878</v>
      </c>
      <c r="W304" s="44">
        <f t="shared" si="164"/>
        <v>5.5248245163535143</v>
      </c>
      <c r="X304" s="44">
        <v>0.12</v>
      </c>
      <c r="Y304" s="44">
        <v>40.770000000000003</v>
      </c>
      <c r="Z304" s="44">
        <v>0.81</v>
      </c>
      <c r="AA304" s="105">
        <v>0.02</v>
      </c>
      <c r="AB304" s="45" t="s">
        <v>204</v>
      </c>
      <c r="AC304" s="45" t="s">
        <v>204</v>
      </c>
      <c r="AD304" s="46">
        <f t="shared" si="159"/>
        <v>0.27269674999999999</v>
      </c>
      <c r="AE304" s="46">
        <f t="shared" si="160"/>
        <v>0</v>
      </c>
      <c r="AF304" s="105">
        <v>3.6</v>
      </c>
      <c r="AG304" s="53"/>
      <c r="AH304" s="109"/>
      <c r="AI304" s="48">
        <f t="shared" si="142"/>
        <v>0.87696278769627878</v>
      </c>
      <c r="AJ304" s="52"/>
      <c r="AK304" s="53"/>
      <c r="AL304" s="120">
        <v>2143</v>
      </c>
      <c r="AM304" s="53"/>
      <c r="AN304" s="120">
        <v>11</v>
      </c>
      <c r="AO304" s="53"/>
      <c r="AP304" s="53"/>
      <c r="AQ304" s="53"/>
      <c r="AR304" s="53"/>
      <c r="AS304" s="53"/>
      <c r="AT304" s="53"/>
      <c r="AU304" s="121" t="s">
        <v>264</v>
      </c>
      <c r="AV304" s="121" t="s">
        <v>265</v>
      </c>
      <c r="AW304" s="121" t="s">
        <v>266</v>
      </c>
      <c r="AX304" s="121" t="s">
        <v>265</v>
      </c>
      <c r="AY304" s="54"/>
      <c r="AZ304" s="54"/>
      <c r="BA304" s="54"/>
      <c r="BB304" s="54"/>
      <c r="BC304" s="54"/>
      <c r="BD304" s="54"/>
      <c r="BE304" s="54"/>
      <c r="BF304" s="122"/>
      <c r="BG304" s="26"/>
      <c r="BH304" s="26"/>
      <c r="BI304" s="26"/>
      <c r="BJ304" s="26"/>
      <c r="BK304" s="26"/>
      <c r="BL304" s="26"/>
      <c r="BM304" s="26"/>
      <c r="BN304" s="26"/>
      <c r="BO304" s="26"/>
      <c r="BP304" s="26"/>
      <c r="BQ304" s="27"/>
      <c r="BR304" s="27"/>
      <c r="BS304" s="27"/>
      <c r="BT304" s="26"/>
      <c r="BU304" s="26"/>
      <c r="BV304" s="26"/>
      <c r="BW304" s="26"/>
      <c r="BX304" s="26"/>
      <c r="BY304" s="26"/>
      <c r="BZ304" s="26"/>
      <c r="CA304" s="26"/>
      <c r="CB304" s="26"/>
      <c r="CC304" s="26"/>
      <c r="CD304" s="26"/>
      <c r="CE304" s="26"/>
      <c r="CF304" s="26"/>
      <c r="CG304" s="26"/>
      <c r="CH304" s="26"/>
      <c r="CI304" s="26"/>
      <c r="CJ304" s="26"/>
      <c r="CK304" s="26"/>
      <c r="CL304" s="26"/>
      <c r="CM304" s="26"/>
      <c r="CN304" s="26"/>
      <c r="CO304" s="26"/>
      <c r="CP304" s="26"/>
      <c r="CQ304" s="26"/>
      <c r="CR304" s="26"/>
      <c r="CS304" s="28"/>
      <c r="CT304" s="29"/>
      <c r="CU304" s="30"/>
      <c r="CV304" s="52"/>
      <c r="CW304" s="53"/>
      <c r="CX304" s="53"/>
      <c r="CY304" s="53"/>
      <c r="CZ304" s="53"/>
      <c r="DA304" s="53"/>
      <c r="DB304" s="53"/>
      <c r="DC304" s="53"/>
      <c r="DD304" s="53"/>
      <c r="DE304" s="53"/>
      <c r="DF304" s="53"/>
      <c r="DG304" s="53"/>
      <c r="DH304" s="53"/>
      <c r="DI304" s="53"/>
      <c r="DJ304" s="53"/>
      <c r="DK304" s="53"/>
      <c r="DL304" s="123"/>
      <c r="DM304" s="54"/>
      <c r="DN304" s="55">
        <f t="shared" si="143"/>
        <v>0.77380159786950742</v>
      </c>
      <c r="DO304" s="55">
        <f t="shared" si="161"/>
        <v>6.2593890836254388E-5</v>
      </c>
      <c r="DP304" s="55">
        <f t="shared" si="144"/>
        <v>2.5696351510396235E-2</v>
      </c>
      <c r="DQ304" s="55">
        <f t="shared" si="145"/>
        <v>5.4140570633263753E-2</v>
      </c>
      <c r="DR304" s="55">
        <f t="shared" si="146"/>
        <v>2.2755030808865803E-2</v>
      </c>
      <c r="DS304" s="55">
        <f t="shared" si="147"/>
        <v>7.6893869399492207E-2</v>
      </c>
      <c r="DT304" s="55">
        <f t="shared" si="148"/>
        <v>1.6915703411333521E-3</v>
      </c>
      <c r="DU304" s="55">
        <f t="shared" si="149"/>
        <v>1.0116625310173699</v>
      </c>
      <c r="DV304" s="56">
        <f t="shared" si="150"/>
        <v>1.4443651925820257E-2</v>
      </c>
      <c r="DW304" s="55">
        <f t="shared" si="155"/>
        <v>6.4538092802550549E-4</v>
      </c>
      <c r="DX304" s="55">
        <f t="shared" si="156"/>
        <v>0</v>
      </c>
      <c r="DY304" s="55">
        <f t="shared" si="157"/>
        <v>0</v>
      </c>
      <c r="DZ304" s="58">
        <f t="shared" si="139"/>
        <v>3.6510476636765297E-3</v>
      </c>
      <c r="EA304" s="56">
        <f t="shared" si="140"/>
        <v>0</v>
      </c>
      <c r="EB304" s="56">
        <f t="shared" si="151"/>
        <v>0.19983347210657784</v>
      </c>
      <c r="EC304" s="59">
        <f t="shared" si="152"/>
        <v>0</v>
      </c>
      <c r="ED304" s="59">
        <f t="shared" si="153"/>
        <v>0</v>
      </c>
      <c r="EE304" s="60">
        <f t="shared" si="154"/>
        <v>1.4501802474504699</v>
      </c>
      <c r="EF304" s="60">
        <f t="shared" si="158"/>
        <v>0.29592776363802126</v>
      </c>
    </row>
    <row r="305" spans="1:136" ht="14" customHeight="1" x14ac:dyDescent="0.2">
      <c r="A305" s="156" t="s">
        <v>537</v>
      </c>
      <c r="B305" s="121" t="s">
        <v>472</v>
      </c>
      <c r="C305" s="43"/>
      <c r="D305" s="43"/>
      <c r="E305" s="43"/>
      <c r="F305" s="43"/>
      <c r="G305" s="43"/>
      <c r="H305" s="43"/>
      <c r="I305" s="43"/>
      <c r="J305" s="78" t="s">
        <v>522</v>
      </c>
      <c r="K305" s="43"/>
      <c r="L305" s="42" t="s">
        <v>535</v>
      </c>
      <c r="M305" s="43"/>
      <c r="N305" s="43"/>
      <c r="O305" s="42" t="s">
        <v>262</v>
      </c>
      <c r="P305" s="42" t="s">
        <v>263</v>
      </c>
      <c r="Q305" s="44">
        <v>43.18</v>
      </c>
      <c r="R305" s="44">
        <v>0.01</v>
      </c>
      <c r="S305" s="44">
        <v>1.48</v>
      </c>
      <c r="T305" s="44">
        <v>4.17</v>
      </c>
      <c r="U305" s="44">
        <v>4.0656993736951996</v>
      </c>
      <c r="V305" s="44">
        <f t="shared" si="163"/>
        <v>8.700062565515605</v>
      </c>
      <c r="W305" s="44">
        <f t="shared" si="164"/>
        <v>7.8283162964509421</v>
      </c>
      <c r="X305" s="44">
        <v>0.12</v>
      </c>
      <c r="Y305" s="44">
        <v>40.74</v>
      </c>
      <c r="Z305" s="44">
        <v>1.58</v>
      </c>
      <c r="AA305" s="105">
        <v>0.03</v>
      </c>
      <c r="AB305" s="45" t="s">
        <v>204</v>
      </c>
      <c r="AC305" s="45" t="s">
        <v>204</v>
      </c>
      <c r="AD305" s="46">
        <f t="shared" si="159"/>
        <v>0.28580349999999999</v>
      </c>
      <c r="AE305" s="46">
        <f t="shared" si="160"/>
        <v>0</v>
      </c>
      <c r="AF305" s="105">
        <v>3.5</v>
      </c>
      <c r="AG305" s="53"/>
      <c r="AH305" s="109"/>
      <c r="AI305" s="48">
        <f t="shared" si="142"/>
        <v>0.94349235757295047</v>
      </c>
      <c r="AJ305" s="52"/>
      <c r="AK305" s="53"/>
      <c r="AL305" s="120">
        <v>2246</v>
      </c>
      <c r="AM305" s="53"/>
      <c r="AN305" s="120">
        <v>12</v>
      </c>
      <c r="AO305" s="53"/>
      <c r="AP305" s="53"/>
      <c r="AQ305" s="53"/>
      <c r="AR305" s="53"/>
      <c r="AS305" s="53"/>
      <c r="AT305" s="53"/>
      <c r="AU305" s="121" t="s">
        <v>264</v>
      </c>
      <c r="AV305" s="121" t="s">
        <v>265</v>
      </c>
      <c r="AW305" s="121" t="s">
        <v>266</v>
      </c>
      <c r="AX305" s="120">
        <v>6</v>
      </c>
      <c r="AY305" s="54"/>
      <c r="AZ305" s="54"/>
      <c r="BA305" s="54"/>
      <c r="BB305" s="54"/>
      <c r="BC305" s="54"/>
      <c r="BD305" s="54"/>
      <c r="BE305" s="54"/>
      <c r="BF305" s="122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7"/>
      <c r="BR305" s="27"/>
      <c r="BS305" s="27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  <c r="CQ305" s="26"/>
      <c r="CR305" s="26"/>
      <c r="CS305" s="28"/>
      <c r="CT305" s="29"/>
      <c r="CU305" s="30"/>
      <c r="CV305" s="52"/>
      <c r="CW305" s="53"/>
      <c r="CX305" s="53"/>
      <c r="CY305" s="53"/>
      <c r="CZ305" s="53"/>
      <c r="DA305" s="53"/>
      <c r="DB305" s="53"/>
      <c r="DC305" s="53"/>
      <c r="DD305" s="53"/>
      <c r="DE305" s="53"/>
      <c r="DF305" s="53"/>
      <c r="DG305" s="53"/>
      <c r="DH305" s="53"/>
      <c r="DI305" s="53"/>
      <c r="DJ305" s="53"/>
      <c r="DK305" s="53"/>
      <c r="DL305" s="123"/>
      <c r="DM305" s="54"/>
      <c r="DN305" s="55">
        <f t="shared" si="143"/>
        <v>0.7187083888149135</v>
      </c>
      <c r="DO305" s="55">
        <f t="shared" si="161"/>
        <v>1.2518778167250878E-4</v>
      </c>
      <c r="DP305" s="55">
        <f t="shared" si="144"/>
        <v>2.903099254609651E-2</v>
      </c>
      <c r="DQ305" s="55">
        <f t="shared" si="145"/>
        <v>5.803757828810021E-2</v>
      </c>
      <c r="DR305" s="55">
        <f t="shared" si="146"/>
        <v>5.091989947642557E-2</v>
      </c>
      <c r="DS305" s="55">
        <f t="shared" si="147"/>
        <v>0.10895360189910845</v>
      </c>
      <c r="DT305" s="55">
        <f t="shared" si="148"/>
        <v>1.6915703411333521E-3</v>
      </c>
      <c r="DU305" s="55">
        <f t="shared" si="149"/>
        <v>1.0109181141439207</v>
      </c>
      <c r="DV305" s="56">
        <f t="shared" si="150"/>
        <v>2.8174037089871613E-2</v>
      </c>
      <c r="DW305" s="55">
        <f t="shared" si="155"/>
        <v>9.6807139203825812E-4</v>
      </c>
      <c r="DX305" s="55">
        <f t="shared" si="156"/>
        <v>0</v>
      </c>
      <c r="DY305" s="55">
        <f t="shared" si="157"/>
        <v>0</v>
      </c>
      <c r="DZ305" s="58">
        <f t="shared" si="139"/>
        <v>3.8265296559110993E-3</v>
      </c>
      <c r="EA305" s="56">
        <f t="shared" si="140"/>
        <v>0</v>
      </c>
      <c r="EB305" s="56">
        <f t="shared" si="151"/>
        <v>0.19428254232583958</v>
      </c>
      <c r="EC305" s="59">
        <f t="shared" si="152"/>
        <v>0</v>
      </c>
      <c r="ED305" s="59">
        <f t="shared" si="153"/>
        <v>0</v>
      </c>
      <c r="EE305" s="60">
        <f t="shared" si="154"/>
        <v>1.4243776937556711</v>
      </c>
      <c r="EF305" s="60">
        <f t="shared" si="158"/>
        <v>0.46735397994072408</v>
      </c>
    </row>
    <row r="306" spans="1:136" ht="14" customHeight="1" x14ac:dyDescent="0.2">
      <c r="A306" s="156" t="s">
        <v>538</v>
      </c>
      <c r="B306" s="121" t="s">
        <v>472</v>
      </c>
      <c r="C306" s="43"/>
      <c r="D306" s="43"/>
      <c r="E306" s="43"/>
      <c r="F306" s="43"/>
      <c r="G306" s="43"/>
      <c r="H306" s="43"/>
      <c r="I306" s="43"/>
      <c r="J306" s="78" t="s">
        <v>522</v>
      </c>
      <c r="K306" s="43"/>
      <c r="L306" s="42" t="s">
        <v>535</v>
      </c>
      <c r="M306" s="43"/>
      <c r="N306" s="43"/>
      <c r="O306" s="42" t="s">
        <v>262</v>
      </c>
      <c r="P306" s="42" t="s">
        <v>263</v>
      </c>
      <c r="Q306" s="44">
        <v>43.77</v>
      </c>
      <c r="R306" s="44">
        <v>0.01</v>
      </c>
      <c r="S306" s="44">
        <v>1.47</v>
      </c>
      <c r="T306" s="44">
        <v>3.98</v>
      </c>
      <c r="U306" s="44">
        <v>3.7068545581071701</v>
      </c>
      <c r="V306" s="44">
        <f t="shared" si="163"/>
        <v>8.1300597148086595</v>
      </c>
      <c r="W306" s="44">
        <f t="shared" si="164"/>
        <v>7.3154277313848324</v>
      </c>
      <c r="X306" s="44">
        <v>0.12</v>
      </c>
      <c r="Y306" s="44">
        <v>40.56</v>
      </c>
      <c r="Z306" s="44">
        <v>1.57</v>
      </c>
      <c r="AA306" s="105">
        <v>0.03</v>
      </c>
      <c r="AB306" s="45" t="s">
        <v>204</v>
      </c>
      <c r="AC306" s="45" t="s">
        <v>204</v>
      </c>
      <c r="AD306" s="46">
        <f t="shared" si="159"/>
        <v>0.2791865</v>
      </c>
      <c r="AE306" s="46">
        <f t="shared" si="160"/>
        <v>0</v>
      </c>
      <c r="AF306" s="105">
        <v>3.7</v>
      </c>
      <c r="AG306" s="53"/>
      <c r="AH306" s="109"/>
      <c r="AI306" s="48">
        <f t="shared" si="142"/>
        <v>0.92666209732693627</v>
      </c>
      <c r="AJ306" s="52"/>
      <c r="AK306" s="53"/>
      <c r="AL306" s="120">
        <v>2194</v>
      </c>
      <c r="AM306" s="53"/>
      <c r="AN306" s="120">
        <v>12</v>
      </c>
      <c r="AO306" s="53"/>
      <c r="AP306" s="53"/>
      <c r="AQ306" s="53"/>
      <c r="AR306" s="53"/>
      <c r="AS306" s="53"/>
      <c r="AT306" s="53"/>
      <c r="AU306" s="121" t="s">
        <v>264</v>
      </c>
      <c r="AV306" s="121" t="s">
        <v>265</v>
      </c>
      <c r="AW306" s="121" t="s">
        <v>266</v>
      </c>
      <c r="AX306" s="121" t="s">
        <v>265</v>
      </c>
      <c r="AY306" s="54"/>
      <c r="AZ306" s="54"/>
      <c r="BA306" s="54"/>
      <c r="BB306" s="54"/>
      <c r="BC306" s="54"/>
      <c r="BD306" s="54"/>
      <c r="BE306" s="54"/>
      <c r="BF306" s="122"/>
      <c r="BG306" s="26"/>
      <c r="BH306" s="26"/>
      <c r="BI306" s="26"/>
      <c r="BJ306" s="26"/>
      <c r="BK306" s="26"/>
      <c r="BL306" s="26"/>
      <c r="BM306" s="26"/>
      <c r="BN306" s="26"/>
      <c r="BO306" s="26"/>
      <c r="BP306" s="26"/>
      <c r="BQ306" s="27"/>
      <c r="BR306" s="27"/>
      <c r="BS306" s="27"/>
      <c r="BT306" s="26"/>
      <c r="BU306" s="26"/>
      <c r="BV306" s="26"/>
      <c r="BW306" s="26"/>
      <c r="BX306" s="26"/>
      <c r="BY306" s="26"/>
      <c r="BZ306" s="26"/>
      <c r="CA306" s="26"/>
      <c r="CB306" s="26"/>
      <c r="CC306" s="26"/>
      <c r="CD306" s="26"/>
      <c r="CE306" s="26"/>
      <c r="CF306" s="26"/>
      <c r="CG306" s="26"/>
      <c r="CH306" s="26"/>
      <c r="CI306" s="26"/>
      <c r="CJ306" s="26"/>
      <c r="CK306" s="26"/>
      <c r="CL306" s="26"/>
      <c r="CM306" s="26"/>
      <c r="CN306" s="26"/>
      <c r="CO306" s="26"/>
      <c r="CP306" s="26"/>
      <c r="CQ306" s="26"/>
      <c r="CR306" s="26"/>
      <c r="CS306" s="28"/>
      <c r="CT306" s="29"/>
      <c r="CU306" s="30"/>
      <c r="CV306" s="52"/>
      <c r="CW306" s="53"/>
      <c r="CX306" s="53"/>
      <c r="CY306" s="53"/>
      <c r="CZ306" s="53"/>
      <c r="DA306" s="53"/>
      <c r="DB306" s="53"/>
      <c r="DC306" s="53"/>
      <c r="DD306" s="53"/>
      <c r="DE306" s="53"/>
      <c r="DF306" s="53"/>
      <c r="DG306" s="53"/>
      <c r="DH306" s="53"/>
      <c r="DI306" s="53"/>
      <c r="DJ306" s="53"/>
      <c r="DK306" s="53"/>
      <c r="DL306" s="123"/>
      <c r="DM306" s="54"/>
      <c r="DN306" s="55">
        <f t="shared" si="143"/>
        <v>0.72852862849533961</v>
      </c>
      <c r="DO306" s="55">
        <f t="shared" si="161"/>
        <v>1.2518778167250878E-4</v>
      </c>
      <c r="DP306" s="55">
        <f t="shared" si="144"/>
        <v>2.8834837191055316E-2</v>
      </c>
      <c r="DQ306" s="55">
        <f t="shared" si="145"/>
        <v>5.5393180236604042E-2</v>
      </c>
      <c r="DR306" s="55">
        <f t="shared" si="146"/>
        <v>4.6425631637637549E-2</v>
      </c>
      <c r="DS306" s="55">
        <f t="shared" si="147"/>
        <v>0.10181527809860588</v>
      </c>
      <c r="DT306" s="55">
        <f t="shared" si="148"/>
        <v>1.6915703411333521E-3</v>
      </c>
      <c r="DU306" s="55">
        <f t="shared" si="149"/>
        <v>1.0064516129032259</v>
      </c>
      <c r="DV306" s="56">
        <f t="shared" si="150"/>
        <v>2.7995720399429387E-2</v>
      </c>
      <c r="DW306" s="55">
        <f t="shared" si="155"/>
        <v>9.6807139203825812E-4</v>
      </c>
      <c r="DX306" s="55">
        <f t="shared" si="156"/>
        <v>0</v>
      </c>
      <c r="DY306" s="55">
        <f t="shared" si="157"/>
        <v>0</v>
      </c>
      <c r="DZ306" s="58">
        <f t="shared" si="139"/>
        <v>3.7379368054625789E-3</v>
      </c>
      <c r="EA306" s="56">
        <f t="shared" si="140"/>
        <v>0</v>
      </c>
      <c r="EB306" s="56">
        <f t="shared" si="151"/>
        <v>0.20538440188731613</v>
      </c>
      <c r="EC306" s="59">
        <f t="shared" si="152"/>
        <v>0</v>
      </c>
      <c r="ED306" s="59">
        <f t="shared" si="153"/>
        <v>0</v>
      </c>
      <c r="EE306" s="60">
        <f t="shared" si="154"/>
        <v>1.4325864378301469</v>
      </c>
      <c r="EF306" s="60">
        <f t="shared" si="158"/>
        <v>0.45597902892997388</v>
      </c>
    </row>
    <row r="307" spans="1:136" ht="14" customHeight="1" x14ac:dyDescent="0.2">
      <c r="A307" s="156" t="s">
        <v>539</v>
      </c>
      <c r="B307" s="121" t="s">
        <v>472</v>
      </c>
      <c r="C307" s="43"/>
      <c r="D307" s="43"/>
      <c r="E307" s="43"/>
      <c r="F307" s="43"/>
      <c r="G307" s="43"/>
      <c r="H307" s="43"/>
      <c r="I307" s="43"/>
      <c r="J307" s="78" t="s">
        <v>522</v>
      </c>
      <c r="K307" s="43"/>
      <c r="L307" s="42" t="s">
        <v>523</v>
      </c>
      <c r="M307" s="43"/>
      <c r="N307" s="43"/>
      <c r="O307" s="42" t="s">
        <v>262</v>
      </c>
      <c r="P307" s="42" t="s">
        <v>263</v>
      </c>
      <c r="Q307" s="44">
        <v>42.36</v>
      </c>
      <c r="R307" s="44">
        <v>0.01</v>
      </c>
      <c r="S307" s="44">
        <v>1.39</v>
      </c>
      <c r="T307" s="44">
        <v>5.25</v>
      </c>
      <c r="U307" s="44">
        <v>4.9654488517745303</v>
      </c>
      <c r="V307" s="44">
        <f t="shared" si="163"/>
        <v>10.800078769534032</v>
      </c>
      <c r="W307" s="44">
        <f t="shared" si="164"/>
        <v>9.7179108768267231</v>
      </c>
      <c r="X307" s="44">
        <v>0.14000000000000001</v>
      </c>
      <c r="Y307" s="44">
        <v>41.57</v>
      </c>
      <c r="Z307" s="44">
        <v>0.08</v>
      </c>
      <c r="AA307" s="45" t="s">
        <v>204</v>
      </c>
      <c r="AB307" s="45" t="s">
        <v>204</v>
      </c>
      <c r="AC307" s="45" t="s">
        <v>204</v>
      </c>
      <c r="AD307" s="46">
        <f t="shared" si="159"/>
        <v>0.31367125000000001</v>
      </c>
      <c r="AE307" s="46">
        <f t="shared" si="160"/>
        <v>0</v>
      </c>
      <c r="AF307" s="105">
        <v>2.7</v>
      </c>
      <c r="AG307" s="53"/>
      <c r="AH307" s="109"/>
      <c r="AI307" s="48">
        <f t="shared" si="142"/>
        <v>0.98135033050047216</v>
      </c>
      <c r="AJ307" s="52"/>
      <c r="AK307" s="53"/>
      <c r="AL307" s="120">
        <v>2465</v>
      </c>
      <c r="AM307" s="53"/>
      <c r="AN307" s="120">
        <v>13</v>
      </c>
      <c r="AO307" s="53"/>
      <c r="AP307" s="53"/>
      <c r="AQ307" s="53"/>
      <c r="AR307" s="53"/>
      <c r="AS307" s="53"/>
      <c r="AT307" s="53"/>
      <c r="AU307" s="121" t="s">
        <v>264</v>
      </c>
      <c r="AV307" s="121" t="s">
        <v>265</v>
      </c>
      <c r="AW307" s="121" t="s">
        <v>266</v>
      </c>
      <c r="AX307" s="121" t="s">
        <v>265</v>
      </c>
      <c r="AY307" s="54"/>
      <c r="AZ307" s="54"/>
      <c r="BA307" s="54"/>
      <c r="BB307" s="54"/>
      <c r="BC307" s="54"/>
      <c r="BD307" s="54"/>
      <c r="BE307" s="54"/>
      <c r="BF307" s="122"/>
      <c r="BG307" s="26"/>
      <c r="BH307" s="26"/>
      <c r="BI307" s="26"/>
      <c r="BJ307" s="26"/>
      <c r="BK307" s="26"/>
      <c r="BL307" s="26"/>
      <c r="BM307" s="26"/>
      <c r="BN307" s="26"/>
      <c r="BO307" s="26"/>
      <c r="BP307" s="26"/>
      <c r="BQ307" s="27"/>
      <c r="BR307" s="27"/>
      <c r="BS307" s="27"/>
      <c r="BT307" s="26"/>
      <c r="BU307" s="26"/>
      <c r="BV307" s="26"/>
      <c r="BW307" s="26"/>
      <c r="BX307" s="26"/>
      <c r="BY307" s="26"/>
      <c r="BZ307" s="26"/>
      <c r="CA307" s="26"/>
      <c r="CB307" s="26"/>
      <c r="CC307" s="26"/>
      <c r="CD307" s="26"/>
      <c r="CE307" s="26"/>
      <c r="CF307" s="26"/>
      <c r="CG307" s="26"/>
      <c r="CH307" s="26"/>
      <c r="CI307" s="26"/>
      <c r="CJ307" s="26"/>
      <c r="CK307" s="26"/>
      <c r="CL307" s="26"/>
      <c r="CM307" s="26"/>
      <c r="CN307" s="26"/>
      <c r="CO307" s="26"/>
      <c r="CP307" s="26"/>
      <c r="CQ307" s="26"/>
      <c r="CR307" s="26"/>
      <c r="CS307" s="28"/>
      <c r="CT307" s="29"/>
      <c r="CU307" s="30"/>
      <c r="CV307" s="52"/>
      <c r="CW307" s="53"/>
      <c r="CX307" s="53"/>
      <c r="CY307" s="53"/>
      <c r="CZ307" s="53"/>
      <c r="DA307" s="53"/>
      <c r="DB307" s="53"/>
      <c r="DC307" s="53"/>
      <c r="DD307" s="53"/>
      <c r="DE307" s="53"/>
      <c r="DF307" s="53"/>
      <c r="DG307" s="53"/>
      <c r="DH307" s="53"/>
      <c r="DI307" s="53"/>
      <c r="DJ307" s="53"/>
      <c r="DK307" s="53"/>
      <c r="DL307" s="123"/>
      <c r="DM307" s="54"/>
      <c r="DN307" s="55">
        <f t="shared" si="143"/>
        <v>0.70505992010652463</v>
      </c>
      <c r="DO307" s="55">
        <f t="shared" si="161"/>
        <v>1.2518778167250878E-4</v>
      </c>
      <c r="DP307" s="55">
        <f t="shared" si="144"/>
        <v>2.7265594350725775E-2</v>
      </c>
      <c r="DQ307" s="55">
        <f t="shared" si="145"/>
        <v>7.3068893528183729E-2</v>
      </c>
      <c r="DR307" s="55">
        <f t="shared" si="146"/>
        <v>6.2188601061738749E-2</v>
      </c>
      <c r="DS307" s="55">
        <f t="shared" si="147"/>
        <v>0.13525276098575817</v>
      </c>
      <c r="DT307" s="55">
        <f t="shared" si="148"/>
        <v>1.9734987313222443E-3</v>
      </c>
      <c r="DU307" s="55">
        <f t="shared" si="149"/>
        <v>1.0315136476426801</v>
      </c>
      <c r="DV307" s="56">
        <f t="shared" si="150"/>
        <v>1.4265335235378032E-3</v>
      </c>
      <c r="DW307" s="55">
        <f t="shared" si="155"/>
        <v>0</v>
      </c>
      <c r="DX307" s="55">
        <f t="shared" si="156"/>
        <v>0</v>
      </c>
      <c r="DY307" s="55">
        <f t="shared" si="157"/>
        <v>0</v>
      </c>
      <c r="DZ307" s="58">
        <f t="shared" si="139"/>
        <v>4.1996418529923691E-3</v>
      </c>
      <c r="EA307" s="56">
        <f t="shared" si="140"/>
        <v>0</v>
      </c>
      <c r="EB307" s="56">
        <f t="shared" si="151"/>
        <v>0.1498751040799334</v>
      </c>
      <c r="EC307" s="59">
        <f t="shared" si="152"/>
        <v>0</v>
      </c>
      <c r="ED307" s="59">
        <f t="shared" si="153"/>
        <v>0</v>
      </c>
      <c r="EE307" s="60">
        <f t="shared" si="154"/>
        <v>1.4000926560530405</v>
      </c>
      <c r="EF307" s="60">
        <f t="shared" si="158"/>
        <v>0.45979542752762792</v>
      </c>
    </row>
    <row r="308" spans="1:136" ht="14" customHeight="1" x14ac:dyDescent="0.2">
      <c r="A308" s="156" t="s">
        <v>540</v>
      </c>
      <c r="B308" s="121" t="s">
        <v>472</v>
      </c>
      <c r="C308" s="43"/>
      <c r="D308" s="43"/>
      <c r="E308" s="43"/>
      <c r="F308" s="43"/>
      <c r="G308" s="43"/>
      <c r="H308" s="43"/>
      <c r="I308" s="43"/>
      <c r="J308" s="78" t="s">
        <v>473</v>
      </c>
      <c r="K308" s="43"/>
      <c r="L308" s="43"/>
      <c r="M308" s="43"/>
      <c r="N308" s="43"/>
      <c r="O308" s="42" t="s">
        <v>262</v>
      </c>
      <c r="P308" s="42" t="s">
        <v>263</v>
      </c>
      <c r="Q308" s="44">
        <v>41.66</v>
      </c>
      <c r="R308" s="44">
        <v>0.01</v>
      </c>
      <c r="S308" s="44">
        <v>1.82</v>
      </c>
      <c r="T308" s="44">
        <v>2.38</v>
      </c>
      <c r="U308" s="44">
        <v>3.5850034794711201</v>
      </c>
      <c r="V308" s="44">
        <f t="shared" si="163"/>
        <v>6.2300357088554277</v>
      </c>
      <c r="W308" s="44">
        <f t="shared" si="164"/>
        <v>5.6057861308281138</v>
      </c>
      <c r="X308" s="44">
        <v>0.08</v>
      </c>
      <c r="Y308" s="44">
        <v>38.32</v>
      </c>
      <c r="Z308" s="44">
        <v>0.08</v>
      </c>
      <c r="AA308" s="45" t="s">
        <v>204</v>
      </c>
      <c r="AB308" s="45" t="s">
        <v>204</v>
      </c>
      <c r="AC308" s="105">
        <v>0.01</v>
      </c>
      <c r="AD308" s="46">
        <f t="shared" si="159"/>
        <v>0.25182775000000002</v>
      </c>
      <c r="AE308" s="46">
        <f t="shared" si="160"/>
        <v>0</v>
      </c>
      <c r="AF308" s="105">
        <v>11.1</v>
      </c>
      <c r="AG308" s="53"/>
      <c r="AH308" s="109"/>
      <c r="AI308" s="48">
        <f t="shared" si="142"/>
        <v>0.91982717234757572</v>
      </c>
      <c r="AJ308" s="52"/>
      <c r="AK308" s="53"/>
      <c r="AL308" s="120">
        <v>1979</v>
      </c>
      <c r="AM308" s="53"/>
      <c r="AN308" s="120">
        <v>12</v>
      </c>
      <c r="AO308" s="53"/>
      <c r="AP308" s="53"/>
      <c r="AQ308" s="53"/>
      <c r="AR308" s="53"/>
      <c r="AS308" s="53"/>
      <c r="AT308" s="53"/>
      <c r="AU308" s="121" t="s">
        <v>264</v>
      </c>
      <c r="AV308" s="121" t="s">
        <v>265</v>
      </c>
      <c r="AW308" s="121" t="s">
        <v>266</v>
      </c>
      <c r="AX308" s="121" t="s">
        <v>265</v>
      </c>
      <c r="AY308" s="54"/>
      <c r="AZ308" s="54"/>
      <c r="BA308" s="54"/>
      <c r="BB308" s="54"/>
      <c r="BC308" s="54"/>
      <c r="BD308" s="54"/>
      <c r="BE308" s="54"/>
      <c r="BF308" s="122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7"/>
      <c r="BR308" s="27"/>
      <c r="BS308" s="27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26"/>
      <c r="CS308" s="28"/>
      <c r="CT308" s="29"/>
      <c r="CU308" s="30"/>
      <c r="CV308" s="52"/>
      <c r="CW308" s="53"/>
      <c r="CX308" s="53"/>
      <c r="CY308" s="53"/>
      <c r="CZ308" s="53"/>
      <c r="DA308" s="53"/>
      <c r="DB308" s="53"/>
      <c r="DC308" s="53"/>
      <c r="DD308" s="53"/>
      <c r="DE308" s="53"/>
      <c r="DF308" s="53"/>
      <c r="DG308" s="53"/>
      <c r="DH308" s="53"/>
      <c r="DI308" s="53"/>
      <c r="DJ308" s="53"/>
      <c r="DK308" s="53"/>
      <c r="DL308" s="123"/>
      <c r="DM308" s="54"/>
      <c r="DN308" s="55">
        <f t="shared" si="143"/>
        <v>0.69340878828229024</v>
      </c>
      <c r="DO308" s="55">
        <f t="shared" si="161"/>
        <v>1.2518778167250878E-4</v>
      </c>
      <c r="DP308" s="55">
        <f t="shared" si="144"/>
        <v>3.5700274617497064E-2</v>
      </c>
      <c r="DQ308" s="55">
        <f t="shared" si="145"/>
        <v>3.3124565066109952E-2</v>
      </c>
      <c r="DR308" s="55">
        <f t="shared" si="146"/>
        <v>4.4899536345057549E-2</v>
      </c>
      <c r="DS308" s="55">
        <f t="shared" si="147"/>
        <v>7.8020683797190182E-2</v>
      </c>
      <c r="DT308" s="55">
        <f t="shared" si="148"/>
        <v>1.1277135607555681E-3</v>
      </c>
      <c r="DU308" s="55">
        <f t="shared" si="149"/>
        <v>0.95086848635235743</v>
      </c>
      <c r="DV308" s="56">
        <f t="shared" si="150"/>
        <v>1.4265335235378032E-3</v>
      </c>
      <c r="DW308" s="55">
        <f t="shared" si="155"/>
        <v>0</v>
      </c>
      <c r="DX308" s="55">
        <f t="shared" si="156"/>
        <v>0</v>
      </c>
      <c r="DY308" s="55">
        <f t="shared" si="157"/>
        <v>1.409001405478902E-4</v>
      </c>
      <c r="DZ308" s="58">
        <f t="shared" si="139"/>
        <v>3.371639443031196E-3</v>
      </c>
      <c r="EA308" s="56">
        <f t="shared" si="140"/>
        <v>0</v>
      </c>
      <c r="EB308" s="56">
        <f t="shared" si="151"/>
        <v>0.61615320566194831</v>
      </c>
      <c r="EC308" s="59">
        <f t="shared" si="152"/>
        <v>0</v>
      </c>
      <c r="ED308" s="59">
        <f t="shared" si="153"/>
        <v>0</v>
      </c>
      <c r="EE308" s="60">
        <f t="shared" si="154"/>
        <v>1.5546450418061828</v>
      </c>
      <c r="EF308" s="60">
        <f t="shared" si="158"/>
        <v>0.57548247669516772</v>
      </c>
    </row>
    <row r="309" spans="1:136" ht="14" customHeight="1" x14ac:dyDescent="0.2">
      <c r="A309" s="156" t="s">
        <v>541</v>
      </c>
      <c r="B309" s="121" t="s">
        <v>472</v>
      </c>
      <c r="C309" s="43"/>
      <c r="D309" s="43"/>
      <c r="E309" s="43"/>
      <c r="F309" s="43"/>
      <c r="G309" s="43"/>
      <c r="H309" s="43"/>
      <c r="I309" s="43"/>
      <c r="J309" s="78" t="s">
        <v>522</v>
      </c>
      <c r="K309" s="43"/>
      <c r="L309" s="42" t="s">
        <v>523</v>
      </c>
      <c r="M309" s="43"/>
      <c r="N309" s="43"/>
      <c r="O309" s="42" t="s">
        <v>262</v>
      </c>
      <c r="P309" s="42" t="s">
        <v>263</v>
      </c>
      <c r="Q309" s="44">
        <v>44.23</v>
      </c>
      <c r="R309" s="44">
        <v>0.01</v>
      </c>
      <c r="S309" s="44">
        <v>1.35</v>
      </c>
      <c r="T309" s="44">
        <v>4.4800000000000004</v>
      </c>
      <c r="U309" s="44">
        <v>2.6111830201809298</v>
      </c>
      <c r="V309" s="44">
        <f t="shared" si="163"/>
        <v>7.5900672166690395</v>
      </c>
      <c r="W309" s="44">
        <f t="shared" si="164"/>
        <v>6.8295424815588017</v>
      </c>
      <c r="X309" s="44">
        <v>0.17</v>
      </c>
      <c r="Y309" s="44">
        <v>39.15</v>
      </c>
      <c r="Z309" s="44">
        <v>2.16</v>
      </c>
      <c r="AA309" s="105">
        <v>0.02</v>
      </c>
      <c r="AB309" s="45" t="s">
        <v>204</v>
      </c>
      <c r="AC309" s="45" t="s">
        <v>204</v>
      </c>
      <c r="AD309" s="46">
        <f t="shared" si="159"/>
        <v>0.25577250000000001</v>
      </c>
      <c r="AE309" s="46">
        <f t="shared" si="160"/>
        <v>0</v>
      </c>
      <c r="AF309" s="105">
        <v>4.7</v>
      </c>
      <c r="AG309" s="53"/>
      <c r="AH309" s="109"/>
      <c r="AI309" s="48">
        <f t="shared" si="142"/>
        <v>0.88514582862310653</v>
      </c>
      <c r="AJ309" s="52"/>
      <c r="AK309" s="53"/>
      <c r="AL309" s="120">
        <v>2010</v>
      </c>
      <c r="AM309" s="53"/>
      <c r="AN309" s="120">
        <v>11</v>
      </c>
      <c r="AO309" s="53"/>
      <c r="AP309" s="53"/>
      <c r="AQ309" s="53"/>
      <c r="AR309" s="53"/>
      <c r="AS309" s="53"/>
      <c r="AT309" s="53"/>
      <c r="AU309" s="121" t="s">
        <v>264</v>
      </c>
      <c r="AV309" s="121" t="s">
        <v>265</v>
      </c>
      <c r="AW309" s="121" t="s">
        <v>266</v>
      </c>
      <c r="AX309" s="121" t="s">
        <v>265</v>
      </c>
      <c r="AY309" s="54"/>
      <c r="AZ309" s="54"/>
      <c r="BA309" s="54"/>
      <c r="BB309" s="54"/>
      <c r="BC309" s="54"/>
      <c r="BD309" s="54"/>
      <c r="BE309" s="54"/>
      <c r="BF309" s="122"/>
      <c r="BG309" s="26"/>
      <c r="BH309" s="26"/>
      <c r="BI309" s="26"/>
      <c r="BJ309" s="26"/>
      <c r="BK309" s="26"/>
      <c r="BL309" s="26"/>
      <c r="BM309" s="26"/>
      <c r="BN309" s="26"/>
      <c r="BO309" s="26"/>
      <c r="BP309" s="26"/>
      <c r="BQ309" s="27"/>
      <c r="BR309" s="27"/>
      <c r="BS309" s="27"/>
      <c r="BT309" s="26"/>
      <c r="BU309" s="26"/>
      <c r="BV309" s="26"/>
      <c r="BW309" s="26"/>
      <c r="BX309" s="26"/>
      <c r="BY309" s="26"/>
      <c r="BZ309" s="26"/>
      <c r="CA309" s="26"/>
      <c r="CB309" s="26"/>
      <c r="CC309" s="26"/>
      <c r="CD309" s="26"/>
      <c r="CE309" s="26"/>
      <c r="CF309" s="26"/>
      <c r="CG309" s="26"/>
      <c r="CH309" s="26"/>
      <c r="CI309" s="26"/>
      <c r="CJ309" s="26"/>
      <c r="CK309" s="26"/>
      <c r="CL309" s="26"/>
      <c r="CM309" s="26"/>
      <c r="CN309" s="26"/>
      <c r="CO309" s="26"/>
      <c r="CP309" s="26"/>
      <c r="CQ309" s="26"/>
      <c r="CR309" s="26"/>
      <c r="CS309" s="28"/>
      <c r="CT309" s="29"/>
      <c r="CU309" s="30"/>
      <c r="CV309" s="52"/>
      <c r="CW309" s="53"/>
      <c r="CX309" s="53"/>
      <c r="CY309" s="53"/>
      <c r="CZ309" s="53"/>
      <c r="DA309" s="53"/>
      <c r="DB309" s="53"/>
      <c r="DC309" s="53"/>
      <c r="DD309" s="53"/>
      <c r="DE309" s="53"/>
      <c r="DF309" s="53"/>
      <c r="DG309" s="53"/>
      <c r="DH309" s="53"/>
      <c r="DI309" s="53"/>
      <c r="DJ309" s="53"/>
      <c r="DK309" s="53"/>
      <c r="DL309" s="123"/>
      <c r="DM309" s="54"/>
      <c r="DN309" s="55">
        <f t="shared" si="143"/>
        <v>0.73618508655126491</v>
      </c>
      <c r="DO309" s="55">
        <f t="shared" ref="DO309:DO323" si="165">IF(ISNUMBER(R309)=FALSE,0,R309/79.88)</f>
        <v>1.2518778167250878E-4</v>
      </c>
      <c r="DP309" s="55">
        <f t="shared" si="144"/>
        <v>2.6480972930561009E-2</v>
      </c>
      <c r="DQ309" s="55">
        <f t="shared" si="145"/>
        <v>6.2352122477383448E-2</v>
      </c>
      <c r="DR309" s="55">
        <f t="shared" si="146"/>
        <v>3.270315010559121E-2</v>
      </c>
      <c r="DS309" s="55">
        <f t="shared" si="147"/>
        <v>9.5052783320233855E-2</v>
      </c>
      <c r="DT309" s="55">
        <f t="shared" si="148"/>
        <v>2.3963913166055823E-3</v>
      </c>
      <c r="DU309" s="55">
        <f t="shared" si="149"/>
        <v>0.97146401985111663</v>
      </c>
      <c r="DV309" s="56">
        <f t="shared" si="150"/>
        <v>3.8516405135520689E-2</v>
      </c>
      <c r="DW309" s="55">
        <f t="shared" si="155"/>
        <v>6.4538092802550549E-4</v>
      </c>
      <c r="DX309" s="55">
        <f t="shared" si="156"/>
        <v>0</v>
      </c>
      <c r="DY309" s="55">
        <f t="shared" si="157"/>
        <v>0</v>
      </c>
      <c r="DZ309" s="58">
        <f t="shared" si="139"/>
        <v>3.4244544115678141E-3</v>
      </c>
      <c r="EA309" s="56">
        <f t="shared" si="140"/>
        <v>0</v>
      </c>
      <c r="EB309" s="56">
        <f t="shared" si="151"/>
        <v>0.26089369969469889</v>
      </c>
      <c r="EC309" s="59">
        <f t="shared" si="152"/>
        <v>0</v>
      </c>
      <c r="ED309" s="59">
        <f t="shared" si="153"/>
        <v>0</v>
      </c>
      <c r="EE309" s="60">
        <f t="shared" si="154"/>
        <v>1.4471863024077389</v>
      </c>
      <c r="EF309" s="60">
        <f t="shared" si="158"/>
        <v>0.34405252495777999</v>
      </c>
    </row>
    <row r="310" spans="1:136" ht="14" customHeight="1" x14ac:dyDescent="0.2">
      <c r="A310" s="156" t="s">
        <v>542</v>
      </c>
      <c r="B310" s="121" t="s">
        <v>472</v>
      </c>
      <c r="C310" s="43"/>
      <c r="D310" s="43"/>
      <c r="E310" s="43"/>
      <c r="F310" s="43"/>
      <c r="G310" s="43"/>
      <c r="H310" s="43"/>
      <c r="I310" s="43"/>
      <c r="J310" s="78" t="s">
        <v>543</v>
      </c>
      <c r="K310" s="43"/>
      <c r="L310" s="43"/>
      <c r="M310" s="43"/>
      <c r="N310" s="43"/>
      <c r="O310" s="42" t="s">
        <v>262</v>
      </c>
      <c r="P310" s="42" t="s">
        <v>263</v>
      </c>
      <c r="Q310" s="44">
        <v>42.03</v>
      </c>
      <c r="R310" s="44">
        <v>0.22</v>
      </c>
      <c r="S310" s="44">
        <v>5.57</v>
      </c>
      <c r="T310" s="44">
        <v>8.19</v>
      </c>
      <c r="U310" s="44">
        <v>2.1881002087682702</v>
      </c>
      <c r="V310" s="44">
        <f t="shared" si="163"/>
        <v>11.290122880473094</v>
      </c>
      <c r="W310" s="44">
        <f t="shared" si="164"/>
        <v>10.15885256784969</v>
      </c>
      <c r="X310" s="44">
        <v>0.25</v>
      </c>
      <c r="Y310" s="44">
        <v>30.88</v>
      </c>
      <c r="Z310" s="44">
        <v>3.91</v>
      </c>
      <c r="AA310" s="105">
        <v>0.02</v>
      </c>
      <c r="AB310" s="45" t="s">
        <v>204</v>
      </c>
      <c r="AC310" s="105">
        <v>0.02</v>
      </c>
      <c r="AD310" s="46">
        <f t="shared" si="159"/>
        <v>0.19812825000000001</v>
      </c>
      <c r="AE310" s="46">
        <f t="shared" si="160"/>
        <v>0</v>
      </c>
      <c r="AF310" s="105">
        <v>5.5</v>
      </c>
      <c r="AG310" s="53"/>
      <c r="AH310" s="109"/>
      <c r="AI310" s="48">
        <f t="shared" si="142"/>
        <v>0.73471330002379254</v>
      </c>
      <c r="AJ310" s="52"/>
      <c r="AK310" s="53"/>
      <c r="AL310" s="120">
        <v>1557</v>
      </c>
      <c r="AM310" s="53"/>
      <c r="AN310" s="120">
        <v>10</v>
      </c>
      <c r="AO310" s="53"/>
      <c r="AP310" s="53"/>
      <c r="AQ310" s="53"/>
      <c r="AR310" s="53"/>
      <c r="AS310" s="53"/>
      <c r="AT310" s="53"/>
      <c r="AU310" s="120">
        <v>12</v>
      </c>
      <c r="AV310" s="120">
        <v>8</v>
      </c>
      <c r="AW310" s="120">
        <v>5</v>
      </c>
      <c r="AX310" s="121" t="s">
        <v>265</v>
      </c>
      <c r="AY310" s="54"/>
      <c r="AZ310" s="54"/>
      <c r="BA310" s="54"/>
      <c r="BB310" s="54"/>
      <c r="BC310" s="54"/>
      <c r="BD310" s="54"/>
      <c r="BE310" s="54"/>
      <c r="BF310" s="122"/>
      <c r="BG310" s="26"/>
      <c r="BH310" s="26"/>
      <c r="BI310" s="26"/>
      <c r="BJ310" s="26"/>
      <c r="BK310" s="26"/>
      <c r="BL310" s="26"/>
      <c r="BM310" s="26"/>
      <c r="BN310" s="26"/>
      <c r="BO310" s="26"/>
      <c r="BP310" s="26"/>
      <c r="BQ310" s="27"/>
      <c r="BR310" s="27"/>
      <c r="BS310" s="27"/>
      <c r="BT310" s="26"/>
      <c r="BU310" s="26"/>
      <c r="BV310" s="26"/>
      <c r="BW310" s="26"/>
      <c r="BX310" s="26"/>
      <c r="BY310" s="26"/>
      <c r="BZ310" s="26"/>
      <c r="CA310" s="26"/>
      <c r="CB310" s="26"/>
      <c r="CC310" s="26"/>
      <c r="CD310" s="26"/>
      <c r="CE310" s="26"/>
      <c r="CF310" s="26"/>
      <c r="CG310" s="26"/>
      <c r="CH310" s="26"/>
      <c r="CI310" s="26"/>
      <c r="CJ310" s="26"/>
      <c r="CK310" s="26"/>
      <c r="CL310" s="26"/>
      <c r="CM310" s="26"/>
      <c r="CN310" s="26"/>
      <c r="CO310" s="26"/>
      <c r="CP310" s="26"/>
      <c r="CQ310" s="26"/>
      <c r="CR310" s="26"/>
      <c r="CS310" s="28"/>
      <c r="CT310" s="29"/>
      <c r="CU310" s="30"/>
      <c r="CV310" s="52"/>
      <c r="CW310" s="53"/>
      <c r="CX310" s="53"/>
      <c r="CY310" s="53"/>
      <c r="CZ310" s="53"/>
      <c r="DA310" s="53"/>
      <c r="DB310" s="53"/>
      <c r="DC310" s="53"/>
      <c r="DD310" s="53"/>
      <c r="DE310" s="53"/>
      <c r="DF310" s="53"/>
      <c r="DG310" s="53"/>
      <c r="DH310" s="53"/>
      <c r="DI310" s="53"/>
      <c r="DJ310" s="53"/>
      <c r="DK310" s="53"/>
      <c r="DL310" s="123"/>
      <c r="DM310" s="54"/>
      <c r="DN310" s="55">
        <f t="shared" si="143"/>
        <v>0.69956724367509993</v>
      </c>
      <c r="DO310" s="55">
        <f t="shared" si="165"/>
        <v>2.7541311967951929E-3</v>
      </c>
      <c r="DP310" s="55">
        <f t="shared" si="144"/>
        <v>0.10925853275794431</v>
      </c>
      <c r="DQ310" s="55">
        <f t="shared" si="145"/>
        <v>0.1139874739039666</v>
      </c>
      <c r="DR310" s="55">
        <f t="shared" si="146"/>
        <v>2.7404348534889725E-2</v>
      </c>
      <c r="DS310" s="55">
        <f t="shared" si="147"/>
        <v>0.14138973650451903</v>
      </c>
      <c r="DT310" s="55">
        <f t="shared" si="148"/>
        <v>3.5241048773611504E-3</v>
      </c>
      <c r="DU310" s="55">
        <f t="shared" si="149"/>
        <v>0.7662531017369727</v>
      </c>
      <c r="DV310" s="56">
        <f t="shared" si="150"/>
        <v>6.9721825962910128E-2</v>
      </c>
      <c r="DW310" s="55">
        <f t="shared" si="155"/>
        <v>6.4538092802550549E-4</v>
      </c>
      <c r="DX310" s="55">
        <f t="shared" si="156"/>
        <v>0</v>
      </c>
      <c r="DY310" s="55">
        <f t="shared" si="157"/>
        <v>2.8180028109578041E-4</v>
      </c>
      <c r="DZ310" s="58">
        <f t="shared" ref="DZ310:DZ373" si="166">IF(ISNUMBER(AD310)=FALSE,0,AD310/74.69)</f>
        <v>2.6526743874682019E-3</v>
      </c>
      <c r="EA310" s="56">
        <f t="shared" ref="EA310:EA373" si="167">IF(ISNUMBER(AE310)=FALSE,0,2*AE310/151.99)</f>
        <v>0</v>
      </c>
      <c r="EB310" s="56">
        <f t="shared" si="151"/>
        <v>0.30530113794060504</v>
      </c>
      <c r="EC310" s="59">
        <f t="shared" si="152"/>
        <v>0</v>
      </c>
      <c r="ED310" s="59">
        <f t="shared" si="153"/>
        <v>0</v>
      </c>
      <c r="EE310" s="60">
        <f t="shared" si="154"/>
        <v>1.4296961744169527</v>
      </c>
      <c r="EF310" s="60">
        <f t="shared" si="158"/>
        <v>0.19382134242830165</v>
      </c>
    </row>
    <row r="311" spans="1:136" ht="14" customHeight="1" x14ac:dyDescent="0.2">
      <c r="A311" s="156" t="s">
        <v>542</v>
      </c>
      <c r="B311" s="121" t="s">
        <v>472</v>
      </c>
      <c r="C311" s="43"/>
      <c r="D311" s="43"/>
      <c r="E311" s="43"/>
      <c r="F311" s="43"/>
      <c r="G311" s="43"/>
      <c r="H311" s="43"/>
      <c r="I311" s="43"/>
      <c r="J311" s="78" t="s">
        <v>543</v>
      </c>
      <c r="K311" s="43"/>
      <c r="L311" s="43"/>
      <c r="M311" s="43"/>
      <c r="N311" s="43"/>
      <c r="O311" s="42" t="s">
        <v>262</v>
      </c>
      <c r="P311" s="42" t="s">
        <v>263</v>
      </c>
      <c r="Q311" s="44">
        <v>42.03</v>
      </c>
      <c r="R311" s="44">
        <v>0.22</v>
      </c>
      <c r="S311" s="44">
        <v>5.57</v>
      </c>
      <c r="T311" s="44">
        <v>8.23</v>
      </c>
      <c r="U311" s="44">
        <v>2.14</v>
      </c>
      <c r="V311" s="44">
        <f t="shared" si="163"/>
        <v>11.286476994887755</v>
      </c>
      <c r="W311" s="44">
        <f t="shared" si="164"/>
        <v>10.155572000000003</v>
      </c>
      <c r="X311" s="44">
        <v>0.25</v>
      </c>
      <c r="Y311" s="44">
        <v>30.88</v>
      </c>
      <c r="Z311" s="44">
        <v>3.91</v>
      </c>
      <c r="AA311" s="105">
        <v>0.02</v>
      </c>
      <c r="AB311" s="45" t="s">
        <v>204</v>
      </c>
      <c r="AC311" s="105">
        <v>0.02</v>
      </c>
      <c r="AD311" s="46">
        <f t="shared" si="159"/>
        <v>0.19812825000000001</v>
      </c>
      <c r="AE311" s="46">
        <f t="shared" si="160"/>
        <v>0</v>
      </c>
      <c r="AF311" s="105">
        <v>5.5</v>
      </c>
      <c r="AG311" s="53"/>
      <c r="AH311" s="109"/>
      <c r="AI311" s="48">
        <f t="shared" si="142"/>
        <v>0.73471330002379254</v>
      </c>
      <c r="AJ311" s="52"/>
      <c r="AK311" s="53"/>
      <c r="AL311" s="120">
        <v>1557</v>
      </c>
      <c r="AM311" s="53"/>
      <c r="AN311" s="120">
        <v>10</v>
      </c>
      <c r="AO311" s="53"/>
      <c r="AP311" s="53"/>
      <c r="AQ311" s="53"/>
      <c r="AR311" s="53"/>
      <c r="AS311" s="53"/>
      <c r="AT311" s="53"/>
      <c r="AU311" s="120">
        <v>12</v>
      </c>
      <c r="AV311" s="120">
        <v>8</v>
      </c>
      <c r="AW311" s="120">
        <v>5</v>
      </c>
      <c r="AX311" s="121" t="s">
        <v>265</v>
      </c>
      <c r="AY311" s="54"/>
      <c r="AZ311" s="54"/>
      <c r="BA311" s="54"/>
      <c r="BB311" s="54"/>
      <c r="BC311" s="54"/>
      <c r="BD311" s="54"/>
      <c r="BE311" s="54"/>
      <c r="BF311" s="122"/>
      <c r="BG311" s="26"/>
      <c r="BH311" s="26"/>
      <c r="BI311" s="26"/>
      <c r="BJ311" s="26"/>
      <c r="BK311" s="26"/>
      <c r="BL311" s="26"/>
      <c r="BM311" s="26"/>
      <c r="BN311" s="26"/>
      <c r="BO311" s="26"/>
      <c r="BP311" s="26"/>
      <c r="BQ311" s="27"/>
      <c r="BR311" s="27"/>
      <c r="BS311" s="27"/>
      <c r="BT311" s="26"/>
      <c r="BU311" s="26"/>
      <c r="BV311" s="26"/>
      <c r="BW311" s="26"/>
      <c r="BX311" s="26"/>
      <c r="BY311" s="26"/>
      <c r="BZ311" s="26"/>
      <c r="CA311" s="26"/>
      <c r="CB311" s="26"/>
      <c r="CC311" s="26"/>
      <c r="CD311" s="26"/>
      <c r="CE311" s="26"/>
      <c r="CF311" s="26"/>
      <c r="CG311" s="26"/>
      <c r="CH311" s="26"/>
      <c r="CI311" s="26"/>
      <c r="CJ311" s="26"/>
      <c r="CK311" s="26"/>
      <c r="CL311" s="26"/>
      <c r="CM311" s="26"/>
      <c r="CN311" s="26"/>
      <c r="CO311" s="26"/>
      <c r="CP311" s="26"/>
      <c r="CQ311" s="26"/>
      <c r="CR311" s="26"/>
      <c r="CS311" s="28"/>
      <c r="CT311" s="29"/>
      <c r="CU311" s="30"/>
      <c r="CV311" s="52"/>
      <c r="CW311" s="53"/>
      <c r="CX311" s="53"/>
      <c r="CY311" s="53"/>
      <c r="CZ311" s="53"/>
      <c r="DA311" s="53"/>
      <c r="DB311" s="53"/>
      <c r="DC311" s="53"/>
      <c r="DD311" s="53"/>
      <c r="DE311" s="53"/>
      <c r="DF311" s="53"/>
      <c r="DG311" s="53"/>
      <c r="DH311" s="53"/>
      <c r="DI311" s="53"/>
      <c r="DJ311" s="53"/>
      <c r="DK311" s="53"/>
      <c r="DL311" s="123"/>
      <c r="DM311" s="54"/>
      <c r="DN311" s="55">
        <f t="shared" si="143"/>
        <v>0.69956724367509993</v>
      </c>
      <c r="DO311" s="55">
        <f t="shared" si="165"/>
        <v>2.7541311967951929E-3</v>
      </c>
      <c r="DP311" s="55">
        <f t="shared" si="144"/>
        <v>0.10925853275794431</v>
      </c>
      <c r="DQ311" s="55">
        <f t="shared" si="145"/>
        <v>0.11454418928322896</v>
      </c>
      <c r="DR311" s="55">
        <f t="shared" si="146"/>
        <v>2.6801928736927799E-2</v>
      </c>
      <c r="DS311" s="55">
        <f t="shared" si="147"/>
        <v>0.14134407794015316</v>
      </c>
      <c r="DT311" s="55">
        <f t="shared" si="148"/>
        <v>3.5241048773611504E-3</v>
      </c>
      <c r="DU311" s="55">
        <f t="shared" si="149"/>
        <v>0.7662531017369727</v>
      </c>
      <c r="DV311" s="56">
        <f t="shared" si="150"/>
        <v>6.9721825962910128E-2</v>
      </c>
      <c r="DW311" s="55">
        <f t="shared" si="155"/>
        <v>6.4538092802550549E-4</v>
      </c>
      <c r="DX311" s="55">
        <f t="shared" si="156"/>
        <v>0</v>
      </c>
      <c r="DY311" s="55">
        <f t="shared" si="157"/>
        <v>2.8180028109578041E-4</v>
      </c>
      <c r="DZ311" s="58">
        <f t="shared" si="166"/>
        <v>2.6526743874682019E-3</v>
      </c>
      <c r="EA311" s="56">
        <f t="shared" si="167"/>
        <v>0</v>
      </c>
      <c r="EB311" s="56">
        <f t="shared" si="151"/>
        <v>0.30530113794060504</v>
      </c>
      <c r="EC311" s="59">
        <f t="shared" si="152"/>
        <v>0</v>
      </c>
      <c r="ED311" s="59">
        <f t="shared" si="153"/>
        <v>0</v>
      </c>
      <c r="EE311" s="60">
        <f t="shared" si="154"/>
        <v>1.4295227172581126</v>
      </c>
      <c r="EF311" s="60">
        <f t="shared" si="158"/>
        <v>0.18962187257874411</v>
      </c>
    </row>
    <row r="312" spans="1:136" ht="14" customHeight="1" x14ac:dyDescent="0.2">
      <c r="A312" s="156" t="s">
        <v>544</v>
      </c>
      <c r="B312" s="121" t="s">
        <v>472</v>
      </c>
      <c r="C312" s="43"/>
      <c r="D312" s="43"/>
      <c r="E312" s="43"/>
      <c r="F312" s="43"/>
      <c r="G312" s="43"/>
      <c r="H312" s="43"/>
      <c r="I312" s="43"/>
      <c r="J312" s="78" t="s">
        <v>522</v>
      </c>
      <c r="K312" s="43"/>
      <c r="L312" s="42" t="s">
        <v>523</v>
      </c>
      <c r="M312" s="43"/>
      <c r="N312" s="43"/>
      <c r="O312" s="42" t="s">
        <v>262</v>
      </c>
      <c r="P312" s="42" t="s">
        <v>263</v>
      </c>
      <c r="Q312" s="44">
        <v>45.48</v>
      </c>
      <c r="R312" s="44">
        <v>5.0000000000000001E-3</v>
      </c>
      <c r="S312" s="44">
        <v>0.96</v>
      </c>
      <c r="T312" s="44">
        <v>4.5999999999999996</v>
      </c>
      <c r="U312" s="44">
        <v>2.7278218510786401</v>
      </c>
      <c r="V312" s="44">
        <f t="shared" si="163"/>
        <v>7.8400690171155372</v>
      </c>
      <c r="W312" s="44">
        <f t="shared" si="164"/>
        <v>7.0544941016005609</v>
      </c>
      <c r="X312" s="44">
        <v>0.14000000000000001</v>
      </c>
      <c r="Y312" s="44">
        <v>41.62</v>
      </c>
      <c r="Z312" s="44">
        <v>0.05</v>
      </c>
      <c r="AA312" s="45" t="s">
        <v>204</v>
      </c>
      <c r="AB312" s="45" t="s">
        <v>204</v>
      </c>
      <c r="AC312" s="45" t="s">
        <v>204</v>
      </c>
      <c r="AD312" s="46">
        <f t="shared" si="159"/>
        <v>0.29242049999999997</v>
      </c>
      <c r="AE312" s="46">
        <f t="shared" si="160"/>
        <v>0</v>
      </c>
      <c r="AF312" s="105">
        <v>3.1</v>
      </c>
      <c r="AG312" s="53"/>
      <c r="AH312" s="109"/>
      <c r="AI312" s="48">
        <f t="shared" si="142"/>
        <v>0.91512752858399293</v>
      </c>
      <c r="AJ312" s="52"/>
      <c r="AK312" s="53"/>
      <c r="AL312" s="120">
        <v>2298</v>
      </c>
      <c r="AM312" s="53"/>
      <c r="AN312" s="120">
        <v>11</v>
      </c>
      <c r="AO312" s="53"/>
      <c r="AP312" s="53"/>
      <c r="AQ312" s="53"/>
      <c r="AR312" s="53"/>
      <c r="AS312" s="53"/>
      <c r="AT312" s="53"/>
      <c r="AU312" s="121" t="s">
        <v>264</v>
      </c>
      <c r="AV312" s="121" t="s">
        <v>265</v>
      </c>
      <c r="AW312" s="121" t="s">
        <v>266</v>
      </c>
      <c r="AX312" s="121" t="s">
        <v>265</v>
      </c>
      <c r="AY312" s="54"/>
      <c r="AZ312" s="54"/>
      <c r="BA312" s="54"/>
      <c r="BB312" s="54"/>
      <c r="BC312" s="54"/>
      <c r="BD312" s="54"/>
      <c r="BE312" s="54"/>
      <c r="BF312" s="122"/>
      <c r="BG312" s="26"/>
      <c r="BH312" s="26"/>
      <c r="BI312" s="26"/>
      <c r="BJ312" s="26"/>
      <c r="BK312" s="26"/>
      <c r="BL312" s="26"/>
      <c r="BM312" s="26"/>
      <c r="BN312" s="26"/>
      <c r="BO312" s="26"/>
      <c r="BP312" s="26"/>
      <c r="BQ312" s="27"/>
      <c r="BR312" s="27"/>
      <c r="BS312" s="27"/>
      <c r="BT312" s="26"/>
      <c r="BU312" s="26"/>
      <c r="BV312" s="26"/>
      <c r="BW312" s="26"/>
      <c r="BX312" s="26"/>
      <c r="BY312" s="26"/>
      <c r="BZ312" s="26"/>
      <c r="CA312" s="26"/>
      <c r="CB312" s="26"/>
      <c r="CC312" s="26"/>
      <c r="CD312" s="26"/>
      <c r="CE312" s="26"/>
      <c r="CF312" s="26"/>
      <c r="CG312" s="26"/>
      <c r="CH312" s="26"/>
      <c r="CI312" s="26"/>
      <c r="CJ312" s="26"/>
      <c r="CK312" s="26"/>
      <c r="CL312" s="26"/>
      <c r="CM312" s="26"/>
      <c r="CN312" s="26"/>
      <c r="CO312" s="26"/>
      <c r="CP312" s="26"/>
      <c r="CQ312" s="26"/>
      <c r="CR312" s="26"/>
      <c r="CS312" s="28"/>
      <c r="CT312" s="29"/>
      <c r="CU312" s="30"/>
      <c r="CV312" s="52"/>
      <c r="CW312" s="53"/>
      <c r="CX312" s="53"/>
      <c r="CY312" s="53"/>
      <c r="CZ312" s="53"/>
      <c r="DA312" s="53"/>
      <c r="DB312" s="53"/>
      <c r="DC312" s="53"/>
      <c r="DD312" s="53"/>
      <c r="DE312" s="53"/>
      <c r="DF312" s="53"/>
      <c r="DG312" s="53"/>
      <c r="DH312" s="53"/>
      <c r="DI312" s="53"/>
      <c r="DJ312" s="53"/>
      <c r="DK312" s="53"/>
      <c r="DL312" s="123"/>
      <c r="DM312" s="54"/>
      <c r="DN312" s="55">
        <f t="shared" si="143"/>
        <v>0.75699067909454054</v>
      </c>
      <c r="DO312" s="55">
        <f t="shared" si="165"/>
        <v>6.2593890836254388E-5</v>
      </c>
      <c r="DP312" s="55">
        <f t="shared" si="144"/>
        <v>1.8830914083954493E-2</v>
      </c>
      <c r="DQ312" s="55">
        <f t="shared" si="145"/>
        <v>6.4022268615170491E-2</v>
      </c>
      <c r="DR312" s="55">
        <f t="shared" si="146"/>
        <v>3.4163965822263637E-2</v>
      </c>
      <c r="DS312" s="55">
        <f t="shared" si="147"/>
        <v>9.818363398191457E-2</v>
      </c>
      <c r="DT312" s="55">
        <f t="shared" si="148"/>
        <v>1.9734987313222443E-3</v>
      </c>
      <c r="DU312" s="55">
        <f t="shared" si="149"/>
        <v>1.0327543424317618</v>
      </c>
      <c r="DV312" s="56">
        <f t="shared" si="150"/>
        <v>8.9158345221112699E-4</v>
      </c>
      <c r="DW312" s="55">
        <f t="shared" si="155"/>
        <v>0</v>
      </c>
      <c r="DX312" s="55">
        <f t="shared" si="156"/>
        <v>0</v>
      </c>
      <c r="DY312" s="55">
        <f t="shared" si="157"/>
        <v>0</v>
      </c>
      <c r="DZ312" s="58">
        <f t="shared" si="166"/>
        <v>3.9151225063596192E-3</v>
      </c>
      <c r="EA312" s="56">
        <f t="shared" si="167"/>
        <v>0</v>
      </c>
      <c r="EB312" s="56">
        <f t="shared" si="151"/>
        <v>0.17207882320288648</v>
      </c>
      <c r="EC312" s="59">
        <f t="shared" si="152"/>
        <v>0</v>
      </c>
      <c r="ED312" s="59">
        <f t="shared" si="153"/>
        <v>0</v>
      </c>
      <c r="EE312" s="60">
        <f t="shared" si="154"/>
        <v>1.4316103478752189</v>
      </c>
      <c r="EF312" s="60">
        <f t="shared" si="158"/>
        <v>0.34795988329945743</v>
      </c>
    </row>
    <row r="313" spans="1:136" ht="14" customHeight="1" x14ac:dyDescent="0.2">
      <c r="A313" s="156" t="s">
        <v>545</v>
      </c>
      <c r="B313" s="121" t="s">
        <v>472</v>
      </c>
      <c r="C313" s="43"/>
      <c r="D313" s="43"/>
      <c r="E313" s="43"/>
      <c r="F313" s="43"/>
      <c r="G313" s="43"/>
      <c r="H313" s="43"/>
      <c r="I313" s="43"/>
      <c r="J313" s="78" t="s">
        <v>543</v>
      </c>
      <c r="K313" s="43"/>
      <c r="L313" s="43"/>
      <c r="M313" s="43"/>
      <c r="N313" s="43"/>
      <c r="O313" s="42" t="s">
        <v>262</v>
      </c>
      <c r="P313" s="42" t="s">
        <v>263</v>
      </c>
      <c r="Q313" s="44">
        <v>42.11</v>
      </c>
      <c r="R313" s="44">
        <v>7.0000000000000007E-2</v>
      </c>
      <c r="S313" s="44">
        <v>2.93</v>
      </c>
      <c r="T313" s="44">
        <v>5.62</v>
      </c>
      <c r="U313" s="44">
        <v>3.6642519137091201</v>
      </c>
      <c r="V313" s="44">
        <f t="shared" si="163"/>
        <v>9.9100843209107197</v>
      </c>
      <c r="W313" s="44">
        <f t="shared" si="164"/>
        <v>8.9170938719554655</v>
      </c>
      <c r="X313" s="44">
        <v>0.16</v>
      </c>
      <c r="Y313" s="44">
        <v>37.04</v>
      </c>
      <c r="Z313" s="44">
        <v>3.49</v>
      </c>
      <c r="AA313" s="105">
        <v>0.03</v>
      </c>
      <c r="AB313" s="45" t="s">
        <v>204</v>
      </c>
      <c r="AC313" s="105">
        <v>0.02</v>
      </c>
      <c r="AD313" s="46">
        <f t="shared" si="159"/>
        <v>0.23515800000000001</v>
      </c>
      <c r="AE313" s="46">
        <f t="shared" si="160"/>
        <v>0</v>
      </c>
      <c r="AF313" s="105">
        <v>3.6</v>
      </c>
      <c r="AG313" s="53"/>
      <c r="AH313" s="109"/>
      <c r="AI313" s="48">
        <f t="shared" si="142"/>
        <v>0.87960104488245072</v>
      </c>
      <c r="AJ313" s="52"/>
      <c r="AK313" s="53"/>
      <c r="AL313" s="120">
        <v>1848</v>
      </c>
      <c r="AM313" s="53"/>
      <c r="AN313" s="120">
        <v>12</v>
      </c>
      <c r="AO313" s="53"/>
      <c r="AP313" s="53"/>
      <c r="AQ313" s="53"/>
      <c r="AR313" s="53"/>
      <c r="AS313" s="53"/>
      <c r="AT313" s="53"/>
      <c r="AU313" s="120">
        <v>22</v>
      </c>
      <c r="AV313" s="121" t="s">
        <v>265</v>
      </c>
      <c r="AW313" s="121" t="s">
        <v>266</v>
      </c>
      <c r="AX313" s="121" t="s">
        <v>265</v>
      </c>
      <c r="AY313" s="54"/>
      <c r="AZ313" s="54"/>
      <c r="BA313" s="54"/>
      <c r="BB313" s="54"/>
      <c r="BC313" s="54"/>
      <c r="BD313" s="54"/>
      <c r="BE313" s="54"/>
      <c r="BF313" s="122"/>
      <c r="BG313" s="26"/>
      <c r="BH313" s="26"/>
      <c r="BI313" s="26"/>
      <c r="BJ313" s="26"/>
      <c r="BK313" s="26"/>
      <c r="BL313" s="26"/>
      <c r="BM313" s="26"/>
      <c r="BN313" s="26"/>
      <c r="BO313" s="26"/>
      <c r="BP313" s="26"/>
      <c r="BQ313" s="27"/>
      <c r="BR313" s="27"/>
      <c r="BS313" s="27"/>
      <c r="BT313" s="26"/>
      <c r="BU313" s="26"/>
      <c r="BV313" s="26"/>
      <c r="BW313" s="26"/>
      <c r="BX313" s="26"/>
      <c r="BY313" s="26"/>
      <c r="BZ313" s="26"/>
      <c r="CA313" s="26"/>
      <c r="CB313" s="26"/>
      <c r="CC313" s="26"/>
      <c r="CD313" s="26"/>
      <c r="CE313" s="26"/>
      <c r="CF313" s="26"/>
      <c r="CG313" s="26"/>
      <c r="CH313" s="26"/>
      <c r="CI313" s="26"/>
      <c r="CJ313" s="26"/>
      <c r="CK313" s="26"/>
      <c r="CL313" s="26"/>
      <c r="CM313" s="26"/>
      <c r="CN313" s="26"/>
      <c r="CO313" s="26"/>
      <c r="CP313" s="26"/>
      <c r="CQ313" s="26"/>
      <c r="CR313" s="26"/>
      <c r="CS313" s="28"/>
      <c r="CT313" s="29"/>
      <c r="CU313" s="30"/>
      <c r="CV313" s="52"/>
      <c r="CW313" s="53"/>
      <c r="CX313" s="53"/>
      <c r="CY313" s="53"/>
      <c r="CZ313" s="53"/>
      <c r="DA313" s="53"/>
      <c r="DB313" s="53"/>
      <c r="DC313" s="53"/>
      <c r="DD313" s="53"/>
      <c r="DE313" s="53"/>
      <c r="DF313" s="53"/>
      <c r="DG313" s="53"/>
      <c r="DH313" s="53"/>
      <c r="DI313" s="53"/>
      <c r="DJ313" s="53"/>
      <c r="DK313" s="53"/>
      <c r="DL313" s="123"/>
      <c r="DM313" s="54"/>
      <c r="DN313" s="55">
        <f t="shared" si="143"/>
        <v>0.70089880159786955</v>
      </c>
      <c r="DO313" s="55">
        <f t="shared" si="165"/>
        <v>8.7631447170756147E-4</v>
      </c>
      <c r="DP313" s="55">
        <f t="shared" si="144"/>
        <v>5.7473519027069445E-2</v>
      </c>
      <c r="DQ313" s="55">
        <f t="shared" si="145"/>
        <v>7.8218510786360482E-2</v>
      </c>
      <c r="DR313" s="55">
        <f t="shared" si="146"/>
        <v>4.5892064796908008E-2</v>
      </c>
      <c r="DS313" s="55">
        <f t="shared" si="147"/>
        <v>0.12410708242109209</v>
      </c>
      <c r="DT313" s="55">
        <f t="shared" si="148"/>
        <v>2.2554271215111362E-3</v>
      </c>
      <c r="DU313" s="55">
        <f t="shared" si="149"/>
        <v>0.9191066997518611</v>
      </c>
      <c r="DV313" s="56">
        <f t="shared" si="150"/>
        <v>6.223252496433667E-2</v>
      </c>
      <c r="DW313" s="55">
        <f t="shared" si="155"/>
        <v>9.6807139203825812E-4</v>
      </c>
      <c r="DX313" s="55">
        <f t="shared" si="156"/>
        <v>0</v>
      </c>
      <c r="DY313" s="55">
        <f t="shared" si="157"/>
        <v>2.8180028109578041E-4</v>
      </c>
      <c r="DZ313" s="58">
        <f t="shared" si="166"/>
        <v>3.1484536082474228E-3</v>
      </c>
      <c r="EA313" s="56">
        <f t="shared" si="167"/>
        <v>0</v>
      </c>
      <c r="EB313" s="56">
        <f t="shared" si="151"/>
        <v>0.19983347210657784</v>
      </c>
      <c r="EC313" s="59">
        <f t="shared" si="152"/>
        <v>0</v>
      </c>
      <c r="ED313" s="59">
        <f t="shared" si="153"/>
        <v>0</v>
      </c>
      <c r="EE313" s="60">
        <f t="shared" si="154"/>
        <v>1.4081185932704208</v>
      </c>
      <c r="EF313" s="60">
        <f t="shared" si="158"/>
        <v>0.36977796836120463</v>
      </c>
    </row>
    <row r="314" spans="1:136" ht="14" customHeight="1" x14ac:dyDescent="0.2">
      <c r="A314" s="156" t="s">
        <v>546</v>
      </c>
      <c r="B314" s="121" t="s">
        <v>472</v>
      </c>
      <c r="C314" s="43"/>
      <c r="D314" s="43"/>
      <c r="E314" s="43"/>
      <c r="F314" s="43"/>
      <c r="G314" s="43"/>
      <c r="H314" s="43"/>
      <c r="I314" s="43"/>
      <c r="J314" s="78" t="s">
        <v>543</v>
      </c>
      <c r="K314" s="43"/>
      <c r="L314" s="43"/>
      <c r="M314" s="43"/>
      <c r="N314" s="43"/>
      <c r="O314" s="42" t="s">
        <v>262</v>
      </c>
      <c r="P314" s="42" t="s">
        <v>263</v>
      </c>
      <c r="Q314" s="44">
        <v>41.68</v>
      </c>
      <c r="R314" s="44">
        <v>0.02</v>
      </c>
      <c r="S314" s="44">
        <v>1.24</v>
      </c>
      <c r="T314" s="44">
        <v>6.26</v>
      </c>
      <c r="U314" s="44">
        <v>1.2629923451635401</v>
      </c>
      <c r="V314" s="44">
        <f t="shared" si="163"/>
        <v>8.2200939232920121</v>
      </c>
      <c r="W314" s="44">
        <f t="shared" si="164"/>
        <v>7.3964405121781525</v>
      </c>
      <c r="X314" s="44">
        <v>0.12</v>
      </c>
      <c r="Y314" s="44">
        <v>41.96</v>
      </c>
      <c r="Z314" s="44">
        <v>0.81</v>
      </c>
      <c r="AA314" s="105">
        <v>0.02</v>
      </c>
      <c r="AB314" s="45" t="s">
        <v>204</v>
      </c>
      <c r="AC314" s="45" t="s">
        <v>204</v>
      </c>
      <c r="AD314" s="46">
        <f t="shared" si="159"/>
        <v>0.31125349999999996</v>
      </c>
      <c r="AE314" s="46">
        <f t="shared" si="160"/>
        <v>0</v>
      </c>
      <c r="AF314" s="105">
        <v>5.3</v>
      </c>
      <c r="AG314" s="53"/>
      <c r="AH314" s="109"/>
      <c r="AI314" s="48">
        <f t="shared" si="142"/>
        <v>1.0067178502879079</v>
      </c>
      <c r="AJ314" s="52"/>
      <c r="AK314" s="53"/>
      <c r="AL314" s="120">
        <v>2446</v>
      </c>
      <c r="AM314" s="53"/>
      <c r="AN314" s="120">
        <v>8</v>
      </c>
      <c r="AO314" s="53"/>
      <c r="AP314" s="53"/>
      <c r="AQ314" s="53"/>
      <c r="AR314" s="53"/>
      <c r="AS314" s="53"/>
      <c r="AT314" s="53"/>
      <c r="AU314" s="120">
        <v>3</v>
      </c>
      <c r="AV314" s="121" t="s">
        <v>265</v>
      </c>
      <c r="AW314" s="121" t="s">
        <v>266</v>
      </c>
      <c r="AX314" s="121" t="s">
        <v>265</v>
      </c>
      <c r="AY314" s="54"/>
      <c r="AZ314" s="54"/>
      <c r="BA314" s="54"/>
      <c r="BB314" s="54"/>
      <c r="BC314" s="54"/>
      <c r="BD314" s="54"/>
      <c r="BE314" s="54"/>
      <c r="BF314" s="122"/>
      <c r="BG314" s="26"/>
      <c r="BH314" s="26"/>
      <c r="BI314" s="26"/>
      <c r="BJ314" s="26"/>
      <c r="BK314" s="26"/>
      <c r="BL314" s="26"/>
      <c r="BM314" s="26"/>
      <c r="BN314" s="26"/>
      <c r="BO314" s="26"/>
      <c r="BP314" s="26"/>
      <c r="BQ314" s="27"/>
      <c r="BR314" s="27"/>
      <c r="BS314" s="27"/>
      <c r="BT314" s="26"/>
      <c r="BU314" s="26"/>
      <c r="BV314" s="26"/>
      <c r="BW314" s="26"/>
      <c r="BX314" s="26"/>
      <c r="BY314" s="26"/>
      <c r="BZ314" s="26"/>
      <c r="CA314" s="26"/>
      <c r="CB314" s="26"/>
      <c r="CC314" s="26"/>
      <c r="CD314" s="26"/>
      <c r="CE314" s="26"/>
      <c r="CF314" s="26"/>
      <c r="CG314" s="26"/>
      <c r="CH314" s="26"/>
      <c r="CI314" s="26"/>
      <c r="CJ314" s="26"/>
      <c r="CK314" s="26"/>
      <c r="CL314" s="26"/>
      <c r="CM314" s="26"/>
      <c r="CN314" s="26"/>
      <c r="CO314" s="26"/>
      <c r="CP314" s="26"/>
      <c r="CQ314" s="26"/>
      <c r="CR314" s="26"/>
      <c r="CS314" s="28"/>
      <c r="CT314" s="29"/>
      <c r="CU314" s="30"/>
      <c r="CV314" s="52"/>
      <c r="CW314" s="53"/>
      <c r="CX314" s="53"/>
      <c r="CY314" s="53"/>
      <c r="CZ314" s="53"/>
      <c r="DA314" s="53"/>
      <c r="DB314" s="53"/>
      <c r="DC314" s="53"/>
      <c r="DD314" s="53"/>
      <c r="DE314" s="53"/>
      <c r="DF314" s="53"/>
      <c r="DG314" s="53"/>
      <c r="DH314" s="53"/>
      <c r="DI314" s="53"/>
      <c r="DJ314" s="53"/>
      <c r="DK314" s="53"/>
      <c r="DL314" s="123"/>
      <c r="DM314" s="54"/>
      <c r="DN314" s="55">
        <f t="shared" si="143"/>
        <v>0.69374167776298268</v>
      </c>
      <c r="DO314" s="55">
        <f t="shared" si="165"/>
        <v>2.5037556334501755E-4</v>
      </c>
      <c r="DP314" s="55">
        <f t="shared" si="144"/>
        <v>2.4323264025107885E-2</v>
      </c>
      <c r="DQ314" s="55">
        <f t="shared" si="145"/>
        <v>8.7125956854558109E-2</v>
      </c>
      <c r="DR314" s="55">
        <f t="shared" si="146"/>
        <v>1.5818051789887159E-2</v>
      </c>
      <c r="DS314" s="55">
        <f t="shared" si="147"/>
        <v>0.10294280462321716</v>
      </c>
      <c r="DT314" s="55">
        <f t="shared" si="148"/>
        <v>1.6915703411333521E-3</v>
      </c>
      <c r="DU314" s="55">
        <f t="shared" si="149"/>
        <v>1.0411910669975186</v>
      </c>
      <c r="DV314" s="56">
        <f t="shared" si="150"/>
        <v>1.4443651925820257E-2</v>
      </c>
      <c r="DW314" s="55">
        <f t="shared" si="155"/>
        <v>6.4538092802550549E-4</v>
      </c>
      <c r="DX314" s="55">
        <f t="shared" si="156"/>
        <v>0</v>
      </c>
      <c r="DY314" s="55">
        <f t="shared" si="157"/>
        <v>0</v>
      </c>
      <c r="DZ314" s="58">
        <f t="shared" si="166"/>
        <v>4.1672713884054087E-3</v>
      </c>
      <c r="EA314" s="56">
        <f t="shared" si="167"/>
        <v>0</v>
      </c>
      <c r="EB314" s="56">
        <f t="shared" si="151"/>
        <v>0.29419927837912846</v>
      </c>
      <c r="EC314" s="59">
        <f t="shared" si="152"/>
        <v>0</v>
      </c>
      <c r="ED314" s="59">
        <f t="shared" si="153"/>
        <v>0</v>
      </c>
      <c r="EE314" s="60">
        <f t="shared" si="154"/>
        <v>1.442327641702742</v>
      </c>
      <c r="EF314" s="60">
        <f t="shared" si="158"/>
        <v>0.15365864421299866</v>
      </c>
    </row>
    <row r="315" spans="1:136" ht="14" customHeight="1" x14ac:dyDescent="0.2">
      <c r="A315" s="156" t="s">
        <v>547</v>
      </c>
      <c r="B315" s="121" t="s">
        <v>472</v>
      </c>
      <c r="C315" s="43"/>
      <c r="D315" s="43"/>
      <c r="E315" s="43"/>
      <c r="F315" s="43"/>
      <c r="G315" s="43"/>
      <c r="H315" s="43"/>
      <c r="I315" s="43"/>
      <c r="J315" s="78" t="s">
        <v>548</v>
      </c>
      <c r="K315" s="43"/>
      <c r="L315" s="43"/>
      <c r="M315" s="43"/>
      <c r="N315" s="43"/>
      <c r="O315" s="42" t="s">
        <v>262</v>
      </c>
      <c r="P315" s="42" t="s">
        <v>263</v>
      </c>
      <c r="Q315" s="44">
        <v>40.67</v>
      </c>
      <c r="R315" s="44">
        <v>0.13</v>
      </c>
      <c r="S315" s="44">
        <v>3.14</v>
      </c>
      <c r="T315" s="44">
        <v>2.95</v>
      </c>
      <c r="U315" s="44">
        <v>5.0615379262352098</v>
      </c>
      <c r="V315" s="44">
        <f t="shared" si="163"/>
        <v>8.3400442609762635</v>
      </c>
      <c r="W315" s="44">
        <f t="shared" si="164"/>
        <v>7.5043718260264427</v>
      </c>
      <c r="X315" s="44">
        <v>0.11</v>
      </c>
      <c r="Y315" s="44">
        <v>34.26</v>
      </c>
      <c r="Z315" s="44">
        <v>2.62</v>
      </c>
      <c r="AA315" s="105">
        <v>0.04</v>
      </c>
      <c r="AB315" s="45" t="s">
        <v>204</v>
      </c>
      <c r="AC315" s="45" t="s">
        <v>204</v>
      </c>
      <c r="AD315" s="46">
        <f t="shared" si="159"/>
        <v>0.21568874999999998</v>
      </c>
      <c r="AE315" s="46">
        <f t="shared" si="160"/>
        <v>0</v>
      </c>
      <c r="AF315" s="105">
        <v>10.1</v>
      </c>
      <c r="AG315" s="53"/>
      <c r="AH315" s="109"/>
      <c r="AI315" s="48">
        <f t="shared" si="142"/>
        <v>0.84238996803540689</v>
      </c>
      <c r="AJ315" s="52"/>
      <c r="AK315" s="53"/>
      <c r="AL315" s="120">
        <v>1695</v>
      </c>
      <c r="AM315" s="53"/>
      <c r="AN315" s="120">
        <v>15</v>
      </c>
      <c r="AO315" s="53"/>
      <c r="AP315" s="53"/>
      <c r="AQ315" s="53"/>
      <c r="AR315" s="53"/>
      <c r="AS315" s="53"/>
      <c r="AT315" s="53"/>
      <c r="AU315" s="120">
        <v>4</v>
      </c>
      <c r="AV315" s="121" t="s">
        <v>265</v>
      </c>
      <c r="AW315" s="121" t="s">
        <v>266</v>
      </c>
      <c r="AX315" s="121" t="s">
        <v>265</v>
      </c>
      <c r="AY315" s="54"/>
      <c r="AZ315" s="54"/>
      <c r="BA315" s="54"/>
      <c r="BB315" s="54"/>
      <c r="BC315" s="54"/>
      <c r="BD315" s="54"/>
      <c r="BE315" s="54"/>
      <c r="BF315" s="122"/>
      <c r="BG315" s="26"/>
      <c r="BH315" s="26"/>
      <c r="BI315" s="26"/>
      <c r="BJ315" s="26"/>
      <c r="BK315" s="26"/>
      <c r="BL315" s="26"/>
      <c r="BM315" s="26"/>
      <c r="BN315" s="26"/>
      <c r="BO315" s="26"/>
      <c r="BP315" s="26"/>
      <c r="BQ315" s="27"/>
      <c r="BR315" s="27"/>
      <c r="BS315" s="27"/>
      <c r="BT315" s="26"/>
      <c r="BU315" s="26"/>
      <c r="BV315" s="26"/>
      <c r="BW315" s="26"/>
      <c r="BX315" s="26"/>
      <c r="BY315" s="26"/>
      <c r="BZ315" s="26"/>
      <c r="CA315" s="26"/>
      <c r="CB315" s="26"/>
      <c r="CC315" s="26"/>
      <c r="CD315" s="26"/>
      <c r="CE315" s="26"/>
      <c r="CF315" s="26"/>
      <c r="CG315" s="26"/>
      <c r="CH315" s="26"/>
      <c r="CI315" s="26"/>
      <c r="CJ315" s="26"/>
      <c r="CK315" s="26"/>
      <c r="CL315" s="26"/>
      <c r="CM315" s="26"/>
      <c r="CN315" s="26"/>
      <c r="CO315" s="26"/>
      <c r="CP315" s="26"/>
      <c r="CQ315" s="26"/>
      <c r="CR315" s="26"/>
      <c r="CS315" s="28"/>
      <c r="CT315" s="29"/>
      <c r="CU315" s="30"/>
      <c r="CV315" s="52"/>
      <c r="CW315" s="53"/>
      <c r="CX315" s="53"/>
      <c r="CY315" s="53"/>
      <c r="CZ315" s="53"/>
      <c r="DA315" s="53"/>
      <c r="DB315" s="53"/>
      <c r="DC315" s="53"/>
      <c r="DD315" s="53"/>
      <c r="DE315" s="53"/>
      <c r="DF315" s="53"/>
      <c r="DG315" s="53"/>
      <c r="DH315" s="53"/>
      <c r="DI315" s="53"/>
      <c r="DJ315" s="53"/>
      <c r="DK315" s="53"/>
      <c r="DL315" s="123"/>
      <c r="DM315" s="54"/>
      <c r="DN315" s="55">
        <f t="shared" si="143"/>
        <v>0.67693075898801602</v>
      </c>
      <c r="DO315" s="55">
        <f t="shared" si="165"/>
        <v>1.627441161742614E-3</v>
      </c>
      <c r="DP315" s="55">
        <f t="shared" si="144"/>
        <v>6.159278148293449E-2</v>
      </c>
      <c r="DQ315" s="55">
        <f t="shared" si="145"/>
        <v>4.1057759220598476E-2</v>
      </c>
      <c r="DR315" s="55">
        <f t="shared" si="146"/>
        <v>6.3392046167389443E-2</v>
      </c>
      <c r="DS315" s="55">
        <f t="shared" si="147"/>
        <v>0.10444498018130054</v>
      </c>
      <c r="DT315" s="55">
        <f t="shared" si="148"/>
        <v>1.5506061460389062E-3</v>
      </c>
      <c r="DU315" s="55">
        <f t="shared" si="149"/>
        <v>0.85012406947890817</v>
      </c>
      <c r="DV315" s="56">
        <f t="shared" si="150"/>
        <v>4.6718972895863055E-2</v>
      </c>
      <c r="DW315" s="55">
        <f t="shared" si="155"/>
        <v>1.290761856051011E-3</v>
      </c>
      <c r="DX315" s="55">
        <f t="shared" si="156"/>
        <v>0</v>
      </c>
      <c r="DY315" s="55">
        <f t="shared" si="157"/>
        <v>0</v>
      </c>
      <c r="DZ315" s="58">
        <f t="shared" si="166"/>
        <v>2.8877861828892756E-3</v>
      </c>
      <c r="EA315" s="56">
        <f t="shared" si="167"/>
        <v>0</v>
      </c>
      <c r="EB315" s="56">
        <f t="shared" si="151"/>
        <v>0.56064390785456564</v>
      </c>
      <c r="EC315" s="59">
        <f t="shared" si="152"/>
        <v>0</v>
      </c>
      <c r="ED315" s="59">
        <f t="shared" si="153"/>
        <v>0</v>
      </c>
      <c r="EE315" s="60">
        <f t="shared" si="154"/>
        <v>1.5199417344507267</v>
      </c>
      <c r="EF315" s="60">
        <f t="shared" si="158"/>
        <v>0.60694200963368972</v>
      </c>
    </row>
    <row r="316" spans="1:136" ht="14" customHeight="1" x14ac:dyDescent="0.2">
      <c r="A316" s="156" t="s">
        <v>549</v>
      </c>
      <c r="B316" s="121" t="s">
        <v>472</v>
      </c>
      <c r="C316" s="43"/>
      <c r="D316" s="43"/>
      <c r="E316" s="43"/>
      <c r="F316" s="43"/>
      <c r="G316" s="43"/>
      <c r="H316" s="43"/>
      <c r="I316" s="43"/>
      <c r="J316" s="78" t="s">
        <v>522</v>
      </c>
      <c r="K316" s="43"/>
      <c r="L316" s="42" t="s">
        <v>523</v>
      </c>
      <c r="M316" s="43"/>
      <c r="N316" s="43"/>
      <c r="O316" s="42" t="s">
        <v>262</v>
      </c>
      <c r="P316" s="42" t="s">
        <v>263</v>
      </c>
      <c r="Q316" s="44">
        <v>48.33</v>
      </c>
      <c r="R316" s="44">
        <v>0.01</v>
      </c>
      <c r="S316" s="44">
        <v>1.3</v>
      </c>
      <c r="T316" s="44">
        <v>5.84</v>
      </c>
      <c r="U316" s="44">
        <v>1.2697564370215699</v>
      </c>
      <c r="V316" s="44">
        <f t="shared" si="163"/>
        <v>7.7600876217292827</v>
      </c>
      <c r="W316" s="44">
        <f t="shared" si="164"/>
        <v>6.9825268420320086</v>
      </c>
      <c r="X316" s="44">
        <v>0.15</v>
      </c>
      <c r="Y316" s="44">
        <v>35.89</v>
      </c>
      <c r="Z316" s="44">
        <v>0.86</v>
      </c>
      <c r="AA316" s="45" t="s">
        <v>204</v>
      </c>
      <c r="AB316" s="45" t="s">
        <v>204</v>
      </c>
      <c r="AC316" s="45" t="s">
        <v>204</v>
      </c>
      <c r="AD316" s="46">
        <f t="shared" si="159"/>
        <v>0.26798849999999996</v>
      </c>
      <c r="AE316" s="46">
        <f t="shared" si="160"/>
        <v>0</v>
      </c>
      <c r="AF316" s="105">
        <v>4.4000000000000004</v>
      </c>
      <c r="AG316" s="53"/>
      <c r="AH316" s="109"/>
      <c r="AI316" s="48">
        <f t="shared" si="142"/>
        <v>0.7426029381336644</v>
      </c>
      <c r="AJ316" s="52"/>
      <c r="AK316" s="53"/>
      <c r="AL316" s="120">
        <v>2106</v>
      </c>
      <c r="AM316" s="53"/>
      <c r="AN316" s="120">
        <v>10</v>
      </c>
      <c r="AO316" s="53"/>
      <c r="AP316" s="53"/>
      <c r="AQ316" s="53"/>
      <c r="AR316" s="53"/>
      <c r="AS316" s="53"/>
      <c r="AT316" s="53"/>
      <c r="AU316" s="120">
        <v>20</v>
      </c>
      <c r="AV316" s="121" t="s">
        <v>265</v>
      </c>
      <c r="AW316" s="121" t="s">
        <v>266</v>
      </c>
      <c r="AX316" s="120">
        <v>7</v>
      </c>
      <c r="AY316" s="54"/>
      <c r="AZ316" s="54"/>
      <c r="BA316" s="54"/>
      <c r="BB316" s="54"/>
      <c r="BC316" s="54"/>
      <c r="BD316" s="54"/>
      <c r="BE316" s="54"/>
      <c r="BF316" s="122"/>
      <c r="BG316" s="26"/>
      <c r="BH316" s="26"/>
      <c r="BI316" s="26"/>
      <c r="BJ316" s="26"/>
      <c r="BK316" s="26"/>
      <c r="BL316" s="26"/>
      <c r="BM316" s="26"/>
      <c r="BN316" s="26"/>
      <c r="BO316" s="26"/>
      <c r="BP316" s="26"/>
      <c r="BQ316" s="27"/>
      <c r="BR316" s="27"/>
      <c r="BS316" s="27"/>
      <c r="BT316" s="26"/>
      <c r="BU316" s="26"/>
      <c r="BV316" s="26"/>
      <c r="BW316" s="26"/>
      <c r="BX316" s="26"/>
      <c r="BY316" s="26"/>
      <c r="BZ316" s="26"/>
      <c r="CA316" s="26"/>
      <c r="CB316" s="26"/>
      <c r="CC316" s="26"/>
      <c r="CD316" s="26"/>
      <c r="CE316" s="26"/>
      <c r="CF316" s="26"/>
      <c r="CG316" s="26"/>
      <c r="CH316" s="26"/>
      <c r="CI316" s="26"/>
      <c r="CJ316" s="26"/>
      <c r="CK316" s="26"/>
      <c r="CL316" s="26"/>
      <c r="CM316" s="26"/>
      <c r="CN316" s="26"/>
      <c r="CO316" s="26"/>
      <c r="CP316" s="26"/>
      <c r="CQ316" s="26"/>
      <c r="CR316" s="26"/>
      <c r="CS316" s="28"/>
      <c r="CT316" s="29"/>
      <c r="CU316" s="30"/>
      <c r="CV316" s="52"/>
      <c r="CW316" s="53"/>
      <c r="CX316" s="53"/>
      <c r="CY316" s="53"/>
      <c r="CZ316" s="53"/>
      <c r="DA316" s="53"/>
      <c r="DB316" s="53"/>
      <c r="DC316" s="53"/>
      <c r="DD316" s="53"/>
      <c r="DE316" s="53"/>
      <c r="DF316" s="53"/>
      <c r="DG316" s="53"/>
      <c r="DH316" s="53"/>
      <c r="DI316" s="53"/>
      <c r="DJ316" s="53"/>
      <c r="DK316" s="53"/>
      <c r="DL316" s="123"/>
      <c r="DM316" s="54"/>
      <c r="DN316" s="55">
        <f t="shared" si="143"/>
        <v>0.80442743009320905</v>
      </c>
      <c r="DO316" s="55">
        <f t="shared" si="165"/>
        <v>1.2518778167250878E-4</v>
      </c>
      <c r="DP316" s="55">
        <f t="shared" si="144"/>
        <v>2.5500196155355044E-2</v>
      </c>
      <c r="DQ316" s="55">
        <f t="shared" si="145"/>
        <v>8.1280445372303417E-2</v>
      </c>
      <c r="DR316" s="55">
        <f t="shared" si="146"/>
        <v>1.5902767073975452E-2</v>
      </c>
      <c r="DS316" s="55">
        <f t="shared" si="147"/>
        <v>9.7182001976785101E-2</v>
      </c>
      <c r="DT316" s="55">
        <f t="shared" si="148"/>
        <v>2.11446292641669E-3</v>
      </c>
      <c r="DU316" s="55">
        <f t="shared" si="149"/>
        <v>0.89057071960297773</v>
      </c>
      <c r="DV316" s="56">
        <f t="shared" si="150"/>
        <v>1.5335235378031383E-2</v>
      </c>
      <c r="DW316" s="55">
        <f t="shared" si="155"/>
        <v>0</v>
      </c>
      <c r="DX316" s="55">
        <f t="shared" si="156"/>
        <v>0</v>
      </c>
      <c r="DY316" s="55">
        <f t="shared" si="157"/>
        <v>0</v>
      </c>
      <c r="DZ316" s="58">
        <f t="shared" si="166"/>
        <v>3.5880104431650819E-3</v>
      </c>
      <c r="EA316" s="56">
        <f t="shared" si="167"/>
        <v>0</v>
      </c>
      <c r="EB316" s="56">
        <f t="shared" si="151"/>
        <v>0.24424091035248405</v>
      </c>
      <c r="EC316" s="59">
        <f t="shared" si="152"/>
        <v>0</v>
      </c>
      <c r="ED316" s="59">
        <f t="shared" si="153"/>
        <v>0</v>
      </c>
      <c r="EE316" s="60">
        <f t="shared" si="154"/>
        <v>1.451193307868105</v>
      </c>
      <c r="EF316" s="60">
        <f t="shared" si="158"/>
        <v>0.16363901494614522</v>
      </c>
    </row>
    <row r="317" spans="1:136" ht="14" customHeight="1" x14ac:dyDescent="0.2">
      <c r="A317" s="156" t="s">
        <v>550</v>
      </c>
      <c r="B317" s="121" t="s">
        <v>472</v>
      </c>
      <c r="C317" s="43"/>
      <c r="D317" s="43"/>
      <c r="E317" s="43"/>
      <c r="F317" s="43"/>
      <c r="G317" s="43"/>
      <c r="H317" s="43"/>
      <c r="I317" s="43"/>
      <c r="J317" s="78" t="s">
        <v>522</v>
      </c>
      <c r="K317" s="43"/>
      <c r="L317" s="42" t="s">
        <v>535</v>
      </c>
      <c r="M317" s="43"/>
      <c r="N317" s="43"/>
      <c r="O317" s="42" t="s">
        <v>262</v>
      </c>
      <c r="P317" s="42" t="s">
        <v>263</v>
      </c>
      <c r="Q317" s="44">
        <v>46.24</v>
      </c>
      <c r="R317" s="44">
        <v>0.01</v>
      </c>
      <c r="S317" s="44">
        <v>1.1499999999999999</v>
      </c>
      <c r="T317" s="44">
        <v>3.9</v>
      </c>
      <c r="U317" s="44">
        <v>3.0757620041753699</v>
      </c>
      <c r="V317" s="44">
        <f t="shared" si="163"/>
        <v>7.4100585145110003</v>
      </c>
      <c r="W317" s="44">
        <f t="shared" si="164"/>
        <v>6.6675706513569981</v>
      </c>
      <c r="X317" s="44">
        <v>0.09</v>
      </c>
      <c r="Y317" s="44">
        <v>39.79</v>
      </c>
      <c r="Z317" s="44">
        <v>0.24</v>
      </c>
      <c r="AA317" s="45" t="s">
        <v>204</v>
      </c>
      <c r="AB317" s="45" t="s">
        <v>204</v>
      </c>
      <c r="AC317" s="45" t="s">
        <v>204</v>
      </c>
      <c r="AD317" s="46">
        <f t="shared" si="159"/>
        <v>0.28593075000000001</v>
      </c>
      <c r="AE317" s="46">
        <f t="shared" si="160"/>
        <v>0</v>
      </c>
      <c r="AF317" s="105">
        <v>4.3</v>
      </c>
      <c r="AG317" s="53"/>
      <c r="AH317" s="109"/>
      <c r="AI317" s="48">
        <f t="shared" si="142"/>
        <v>0.86051038062283736</v>
      </c>
      <c r="AJ317" s="52"/>
      <c r="AK317" s="53"/>
      <c r="AL317" s="120">
        <v>2247</v>
      </c>
      <c r="AM317" s="53"/>
      <c r="AN317" s="120">
        <v>12</v>
      </c>
      <c r="AO317" s="53"/>
      <c r="AP317" s="53"/>
      <c r="AQ317" s="53"/>
      <c r="AR317" s="53"/>
      <c r="AS317" s="53"/>
      <c r="AT317" s="53"/>
      <c r="AU317" s="121" t="s">
        <v>264</v>
      </c>
      <c r="AV317" s="121" t="s">
        <v>265</v>
      </c>
      <c r="AW317" s="121" t="s">
        <v>266</v>
      </c>
      <c r="AX317" s="121" t="s">
        <v>265</v>
      </c>
      <c r="AY317" s="54"/>
      <c r="AZ317" s="54"/>
      <c r="BA317" s="54"/>
      <c r="BB317" s="54"/>
      <c r="BC317" s="54"/>
      <c r="BD317" s="54"/>
      <c r="BE317" s="54"/>
      <c r="BF317" s="122"/>
      <c r="BG317" s="26"/>
      <c r="BH317" s="26"/>
      <c r="BI317" s="26"/>
      <c r="BJ317" s="26"/>
      <c r="BK317" s="26"/>
      <c r="BL317" s="26"/>
      <c r="BM317" s="26"/>
      <c r="BN317" s="26"/>
      <c r="BO317" s="26"/>
      <c r="BP317" s="26"/>
      <c r="BQ317" s="27"/>
      <c r="BR317" s="27"/>
      <c r="BS317" s="27"/>
      <c r="BT317" s="26"/>
      <c r="BU317" s="26"/>
      <c r="BV317" s="26"/>
      <c r="BW317" s="26"/>
      <c r="BX317" s="26"/>
      <c r="BY317" s="26"/>
      <c r="BZ317" s="26"/>
      <c r="CA317" s="26"/>
      <c r="CB317" s="26"/>
      <c r="CC317" s="26"/>
      <c r="CD317" s="26"/>
      <c r="CE317" s="26"/>
      <c r="CF317" s="26"/>
      <c r="CG317" s="26"/>
      <c r="CH317" s="26"/>
      <c r="CI317" s="26"/>
      <c r="CJ317" s="26"/>
      <c r="CK317" s="26"/>
      <c r="CL317" s="26"/>
      <c r="CM317" s="26"/>
      <c r="CN317" s="26"/>
      <c r="CO317" s="26"/>
      <c r="CP317" s="26"/>
      <c r="CQ317" s="26"/>
      <c r="CR317" s="26"/>
      <c r="CS317" s="28"/>
      <c r="CT317" s="29"/>
      <c r="CU317" s="30"/>
      <c r="CV317" s="52"/>
      <c r="CW317" s="53"/>
      <c r="CX317" s="53"/>
      <c r="CY317" s="53"/>
      <c r="CZ317" s="53"/>
      <c r="DA317" s="53"/>
      <c r="DB317" s="53"/>
      <c r="DC317" s="53"/>
      <c r="DD317" s="53"/>
      <c r="DE317" s="53"/>
      <c r="DF317" s="53"/>
      <c r="DG317" s="53"/>
      <c r="DH317" s="53"/>
      <c r="DI317" s="53"/>
      <c r="DJ317" s="53"/>
      <c r="DK317" s="53"/>
      <c r="DL317" s="123"/>
      <c r="DM317" s="54"/>
      <c r="DN317" s="55">
        <f t="shared" si="143"/>
        <v>0.76964047936085223</v>
      </c>
      <c r="DO317" s="55">
        <f t="shared" si="165"/>
        <v>1.2518778167250878E-4</v>
      </c>
      <c r="DP317" s="55">
        <f t="shared" si="144"/>
        <v>2.255786582973715E-2</v>
      </c>
      <c r="DQ317" s="55">
        <f t="shared" si="145"/>
        <v>5.4279749478079335E-2</v>
      </c>
      <c r="DR317" s="55">
        <f t="shared" si="146"/>
        <v>3.8521660769933873E-2</v>
      </c>
      <c r="DS317" s="55">
        <f t="shared" si="147"/>
        <v>9.2798478098218493E-2</v>
      </c>
      <c r="DT317" s="55">
        <f t="shared" si="148"/>
        <v>1.268677755850014E-3</v>
      </c>
      <c r="DU317" s="55">
        <f t="shared" si="149"/>
        <v>0.98734491315136486</v>
      </c>
      <c r="DV317" s="56">
        <f t="shared" si="150"/>
        <v>4.2796005706134095E-3</v>
      </c>
      <c r="DW317" s="55">
        <f t="shared" si="155"/>
        <v>0</v>
      </c>
      <c r="DX317" s="55">
        <f t="shared" si="156"/>
        <v>0</v>
      </c>
      <c r="DY317" s="55">
        <f t="shared" si="157"/>
        <v>0</v>
      </c>
      <c r="DZ317" s="58">
        <f t="shared" si="166"/>
        <v>3.8282333645735709E-3</v>
      </c>
      <c r="EA317" s="56">
        <f t="shared" si="167"/>
        <v>0</v>
      </c>
      <c r="EB317" s="56">
        <f t="shared" si="151"/>
        <v>0.23868998057174576</v>
      </c>
      <c r="EC317" s="59">
        <f t="shared" si="152"/>
        <v>0</v>
      </c>
      <c r="ED317" s="59">
        <f t="shared" si="153"/>
        <v>0</v>
      </c>
      <c r="EE317" s="60">
        <f t="shared" si="154"/>
        <v>1.4577472461965073</v>
      </c>
      <c r="EF317" s="60">
        <f t="shared" si="158"/>
        <v>0.41511091086173102</v>
      </c>
    </row>
    <row r="318" spans="1:136" ht="14" customHeight="1" x14ac:dyDescent="0.2">
      <c r="A318" s="156" t="s">
        <v>551</v>
      </c>
      <c r="B318" s="121" t="s">
        <v>472</v>
      </c>
      <c r="C318" s="43"/>
      <c r="D318" s="43"/>
      <c r="E318" s="43"/>
      <c r="F318" s="43"/>
      <c r="G318" s="43"/>
      <c r="H318" s="43"/>
      <c r="I318" s="43"/>
      <c r="J318" s="78" t="s">
        <v>522</v>
      </c>
      <c r="K318" s="43"/>
      <c r="L318" s="42" t="s">
        <v>535</v>
      </c>
      <c r="M318" s="43"/>
      <c r="N318" s="43"/>
      <c r="O318" s="42" t="s">
        <v>262</v>
      </c>
      <c r="P318" s="42" t="s">
        <v>263</v>
      </c>
      <c r="Q318" s="44">
        <v>45.72</v>
      </c>
      <c r="R318" s="44">
        <v>5.0000000000000001E-3</v>
      </c>
      <c r="S318" s="44">
        <v>1.05</v>
      </c>
      <c r="T318" s="44">
        <v>4.47</v>
      </c>
      <c r="U318" s="44">
        <v>2.16229645093946</v>
      </c>
      <c r="V318" s="44">
        <f t="shared" si="163"/>
        <v>7.1300670666318364</v>
      </c>
      <c r="W318" s="44">
        <f t="shared" si="164"/>
        <v>6.4156343465553265</v>
      </c>
      <c r="X318" s="44">
        <v>0.12</v>
      </c>
      <c r="Y318" s="44">
        <v>40.909999999999997</v>
      </c>
      <c r="Z318" s="44">
        <v>0.78</v>
      </c>
      <c r="AA318" s="105">
        <v>0.01</v>
      </c>
      <c r="AB318" s="45" t="s">
        <v>204</v>
      </c>
      <c r="AC318" s="45" t="s">
        <v>204</v>
      </c>
      <c r="AD318" s="46">
        <f t="shared" si="159"/>
        <v>0.28923925</v>
      </c>
      <c r="AE318" s="46">
        <f t="shared" si="160"/>
        <v>0</v>
      </c>
      <c r="AF318" s="105">
        <v>3.5</v>
      </c>
      <c r="AG318" s="53"/>
      <c r="AH318" s="109"/>
      <c r="AI318" s="48">
        <f t="shared" si="142"/>
        <v>0.89479440069991245</v>
      </c>
      <c r="AJ318" s="52"/>
      <c r="AK318" s="53"/>
      <c r="AL318" s="120">
        <v>2273</v>
      </c>
      <c r="AM318" s="53"/>
      <c r="AN318" s="120">
        <v>12</v>
      </c>
      <c r="AO318" s="53"/>
      <c r="AP318" s="53"/>
      <c r="AQ318" s="53"/>
      <c r="AR318" s="53"/>
      <c r="AS318" s="53"/>
      <c r="AT318" s="53"/>
      <c r="AU318" s="121" t="s">
        <v>264</v>
      </c>
      <c r="AV318" s="121" t="s">
        <v>265</v>
      </c>
      <c r="AW318" s="121" t="s">
        <v>266</v>
      </c>
      <c r="AX318" s="121" t="s">
        <v>265</v>
      </c>
      <c r="AY318" s="54"/>
      <c r="AZ318" s="54"/>
      <c r="BA318" s="54"/>
      <c r="BB318" s="54"/>
      <c r="BC318" s="54"/>
      <c r="BD318" s="54"/>
      <c r="BE318" s="54"/>
      <c r="BF318" s="122"/>
      <c r="BG318" s="26"/>
      <c r="BH318" s="26"/>
      <c r="BI318" s="26"/>
      <c r="BJ318" s="26"/>
      <c r="BK318" s="26"/>
      <c r="BL318" s="26"/>
      <c r="BM318" s="26"/>
      <c r="BN318" s="26"/>
      <c r="BO318" s="26"/>
      <c r="BP318" s="26"/>
      <c r="BQ318" s="27"/>
      <c r="BR318" s="27"/>
      <c r="BS318" s="27"/>
      <c r="BT318" s="26"/>
      <c r="BU318" s="26"/>
      <c r="BV318" s="26"/>
      <c r="BW318" s="26"/>
      <c r="BX318" s="26"/>
      <c r="BY318" s="26"/>
      <c r="BZ318" s="26"/>
      <c r="CA318" s="26"/>
      <c r="CB318" s="26"/>
      <c r="CC318" s="26"/>
      <c r="CD318" s="26"/>
      <c r="CE318" s="26"/>
      <c r="CF318" s="26"/>
      <c r="CG318" s="26"/>
      <c r="CH318" s="26"/>
      <c r="CI318" s="26"/>
      <c r="CJ318" s="26"/>
      <c r="CK318" s="26"/>
      <c r="CL318" s="26"/>
      <c r="CM318" s="26"/>
      <c r="CN318" s="26"/>
      <c r="CO318" s="26"/>
      <c r="CP318" s="26"/>
      <c r="CQ318" s="26"/>
      <c r="CR318" s="26"/>
      <c r="CS318" s="28"/>
      <c r="CT318" s="29"/>
      <c r="CU318" s="30"/>
      <c r="CV318" s="52"/>
      <c r="CW318" s="53"/>
      <c r="CX318" s="53"/>
      <c r="CY318" s="53"/>
      <c r="CZ318" s="53"/>
      <c r="DA318" s="53"/>
      <c r="DB318" s="53"/>
      <c r="DC318" s="53"/>
      <c r="DD318" s="53"/>
      <c r="DE318" s="53"/>
      <c r="DF318" s="53"/>
      <c r="DG318" s="53"/>
      <c r="DH318" s="53"/>
      <c r="DI318" s="53"/>
      <c r="DJ318" s="53"/>
      <c r="DK318" s="53"/>
      <c r="DL318" s="123"/>
      <c r="DM318" s="54"/>
      <c r="DN318" s="55">
        <f t="shared" si="143"/>
        <v>0.76098535286284952</v>
      </c>
      <c r="DO318" s="55">
        <f t="shared" si="165"/>
        <v>6.2593890836254388E-5</v>
      </c>
      <c r="DP318" s="55">
        <f t="shared" si="144"/>
        <v>2.0596312279325228E-2</v>
      </c>
      <c r="DQ318" s="55">
        <f t="shared" si="145"/>
        <v>6.2212943632567852E-2</v>
      </c>
      <c r="DR318" s="55">
        <f t="shared" si="146"/>
        <v>2.7081175414108084E-2</v>
      </c>
      <c r="DS318" s="55">
        <f t="shared" si="147"/>
        <v>8.9292057711278044E-2</v>
      </c>
      <c r="DT318" s="55">
        <f t="shared" si="148"/>
        <v>1.6915703411333521E-3</v>
      </c>
      <c r="DU318" s="55">
        <f t="shared" si="149"/>
        <v>1.0151364764267989</v>
      </c>
      <c r="DV318" s="56">
        <f t="shared" si="150"/>
        <v>1.3908701854493581E-2</v>
      </c>
      <c r="DW318" s="55">
        <f t="shared" si="155"/>
        <v>3.2269046401275274E-4</v>
      </c>
      <c r="DX318" s="55">
        <f t="shared" si="156"/>
        <v>0</v>
      </c>
      <c r="DY318" s="55">
        <f t="shared" si="157"/>
        <v>0</v>
      </c>
      <c r="DZ318" s="58">
        <f t="shared" si="166"/>
        <v>3.8725297897978313E-3</v>
      </c>
      <c r="EA318" s="56">
        <f t="shared" si="167"/>
        <v>0</v>
      </c>
      <c r="EB318" s="56">
        <f t="shared" si="151"/>
        <v>0.19428254232583958</v>
      </c>
      <c r="EC318" s="59">
        <f t="shared" si="152"/>
        <v>0</v>
      </c>
      <c r="ED318" s="59">
        <f t="shared" si="153"/>
        <v>0</v>
      </c>
      <c r="EE318" s="60">
        <f t="shared" si="154"/>
        <v>1.4395138007527744</v>
      </c>
      <c r="EF318" s="60">
        <f t="shared" si="158"/>
        <v>0.30328761715486363</v>
      </c>
    </row>
    <row r="319" spans="1:136" ht="14" customHeight="1" x14ac:dyDescent="0.2">
      <c r="A319" s="156" t="s">
        <v>552</v>
      </c>
      <c r="B319" s="121" t="s">
        <v>472</v>
      </c>
      <c r="C319" s="43"/>
      <c r="D319" s="43"/>
      <c r="E319" s="43"/>
      <c r="F319" s="43"/>
      <c r="G319" s="43"/>
      <c r="H319" s="43"/>
      <c r="I319" s="43"/>
      <c r="J319" s="78" t="s">
        <v>522</v>
      </c>
      <c r="K319" s="43"/>
      <c r="L319" s="42" t="s">
        <v>535</v>
      </c>
      <c r="M319" s="43"/>
      <c r="N319" s="43"/>
      <c r="O319" s="42" t="s">
        <v>262</v>
      </c>
      <c r="P319" s="42" t="s">
        <v>263</v>
      </c>
      <c r="Q319" s="44">
        <v>46.85</v>
      </c>
      <c r="R319" s="44">
        <v>0.01</v>
      </c>
      <c r="S319" s="44">
        <v>1.33</v>
      </c>
      <c r="T319" s="44">
        <v>4.84</v>
      </c>
      <c r="U319" s="44">
        <v>2.5010995128740401</v>
      </c>
      <c r="V319" s="44">
        <f t="shared" si="163"/>
        <v>7.8800726180085139</v>
      </c>
      <c r="W319" s="44">
        <f t="shared" si="164"/>
        <v>7.0904893416840613</v>
      </c>
      <c r="X319" s="44">
        <v>0.1</v>
      </c>
      <c r="Y319" s="44">
        <v>39.24</v>
      </c>
      <c r="Z319" s="44">
        <v>0.02</v>
      </c>
      <c r="AA319" s="45" t="s">
        <v>204</v>
      </c>
      <c r="AB319" s="45" t="s">
        <v>204</v>
      </c>
      <c r="AC319" s="45" t="s">
        <v>204</v>
      </c>
      <c r="AD319" s="46">
        <f t="shared" si="159"/>
        <v>0.26951549999999996</v>
      </c>
      <c r="AE319" s="46">
        <f t="shared" si="160"/>
        <v>0</v>
      </c>
      <c r="AF319" s="105">
        <v>4</v>
      </c>
      <c r="AG319" s="53"/>
      <c r="AH319" s="109"/>
      <c r="AI319" s="48">
        <f t="shared" si="142"/>
        <v>0.83756670224119534</v>
      </c>
      <c r="AJ319" s="52"/>
      <c r="AK319" s="53"/>
      <c r="AL319" s="120">
        <v>2118</v>
      </c>
      <c r="AM319" s="53"/>
      <c r="AN319" s="120">
        <v>11</v>
      </c>
      <c r="AO319" s="53"/>
      <c r="AP319" s="53"/>
      <c r="AQ319" s="53"/>
      <c r="AR319" s="53"/>
      <c r="AS319" s="53"/>
      <c r="AT319" s="53"/>
      <c r="AU319" s="121" t="s">
        <v>264</v>
      </c>
      <c r="AV319" s="121" t="s">
        <v>265</v>
      </c>
      <c r="AW319" s="121" t="s">
        <v>266</v>
      </c>
      <c r="AX319" s="121" t="s">
        <v>265</v>
      </c>
      <c r="AY319" s="54"/>
      <c r="AZ319" s="54"/>
      <c r="BA319" s="54"/>
      <c r="BB319" s="54"/>
      <c r="BC319" s="54"/>
      <c r="BD319" s="54"/>
      <c r="BE319" s="54"/>
      <c r="BF319" s="122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7"/>
      <c r="BR319" s="27"/>
      <c r="BS319" s="27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6"/>
      <c r="CM319" s="26"/>
      <c r="CN319" s="26"/>
      <c r="CO319" s="26"/>
      <c r="CP319" s="26"/>
      <c r="CQ319" s="26"/>
      <c r="CR319" s="26"/>
      <c r="CS319" s="28"/>
      <c r="CT319" s="29"/>
      <c r="CU319" s="30"/>
      <c r="CV319" s="52"/>
      <c r="CW319" s="53"/>
      <c r="CX319" s="53"/>
      <c r="CY319" s="53"/>
      <c r="CZ319" s="53"/>
      <c r="DA319" s="53"/>
      <c r="DB319" s="53"/>
      <c r="DC319" s="53"/>
      <c r="DD319" s="53"/>
      <c r="DE319" s="53"/>
      <c r="DF319" s="53"/>
      <c r="DG319" s="53"/>
      <c r="DH319" s="53"/>
      <c r="DI319" s="53"/>
      <c r="DJ319" s="53"/>
      <c r="DK319" s="53"/>
      <c r="DL319" s="123"/>
      <c r="DM319" s="54"/>
      <c r="DN319" s="55">
        <f t="shared" si="143"/>
        <v>0.77979360852197077</v>
      </c>
      <c r="DO319" s="55">
        <f t="shared" si="165"/>
        <v>1.2518778167250878E-4</v>
      </c>
      <c r="DP319" s="55">
        <f t="shared" si="144"/>
        <v>2.6088662220478624E-2</v>
      </c>
      <c r="DQ319" s="55">
        <f t="shared" si="145"/>
        <v>6.7362560890744605E-2</v>
      </c>
      <c r="DR319" s="55">
        <f t="shared" si="146"/>
        <v>3.1324435003745259E-2</v>
      </c>
      <c r="DS319" s="55">
        <f t="shared" si="147"/>
        <v>9.8684611575282702E-2</v>
      </c>
      <c r="DT319" s="55">
        <f t="shared" si="148"/>
        <v>1.4096419509444602E-3</v>
      </c>
      <c r="DU319" s="55">
        <f t="shared" si="149"/>
        <v>0.97369727047146415</v>
      </c>
      <c r="DV319" s="56">
        <f t="shared" si="150"/>
        <v>3.566333808844508E-4</v>
      </c>
      <c r="DW319" s="55">
        <f t="shared" si="155"/>
        <v>0</v>
      </c>
      <c r="DX319" s="55">
        <f t="shared" si="156"/>
        <v>0</v>
      </c>
      <c r="DY319" s="55">
        <f t="shared" si="157"/>
        <v>0</v>
      </c>
      <c r="DZ319" s="58">
        <f t="shared" si="166"/>
        <v>3.6084549471147405E-3</v>
      </c>
      <c r="EA319" s="56">
        <f t="shared" si="167"/>
        <v>0</v>
      </c>
      <c r="EB319" s="56">
        <f t="shared" si="151"/>
        <v>0.22203719122953094</v>
      </c>
      <c r="EC319" s="59">
        <f t="shared" si="152"/>
        <v>0</v>
      </c>
      <c r="ED319" s="59">
        <f t="shared" si="153"/>
        <v>0</v>
      </c>
      <c r="EE319" s="60">
        <f t="shared" si="154"/>
        <v>1.454580259426451</v>
      </c>
      <c r="EF319" s="60">
        <f t="shared" si="158"/>
        <v>0.31741965138960954</v>
      </c>
    </row>
    <row r="320" spans="1:136" ht="14" customHeight="1" x14ac:dyDescent="0.2">
      <c r="A320" s="156" t="s">
        <v>553</v>
      </c>
      <c r="B320" s="121" t="s">
        <v>472</v>
      </c>
      <c r="C320" s="43"/>
      <c r="D320" s="43"/>
      <c r="E320" s="43"/>
      <c r="F320" s="43"/>
      <c r="G320" s="43"/>
      <c r="H320" s="43"/>
      <c r="I320" s="43"/>
      <c r="J320" s="78" t="s">
        <v>522</v>
      </c>
      <c r="K320" s="43"/>
      <c r="L320" s="43"/>
      <c r="M320" s="43"/>
      <c r="N320" s="43"/>
      <c r="O320" s="42" t="s">
        <v>262</v>
      </c>
      <c r="P320" s="42" t="s">
        <v>263</v>
      </c>
      <c r="Q320" s="44">
        <v>41.72</v>
      </c>
      <c r="R320" s="44">
        <v>5.0000000000000001E-3</v>
      </c>
      <c r="S320" s="44">
        <v>0.93</v>
      </c>
      <c r="T320" s="44">
        <v>4.08</v>
      </c>
      <c r="U320" s="44">
        <v>3.3457202505219201</v>
      </c>
      <c r="V320" s="44">
        <f t="shared" si="163"/>
        <v>7.8800612151807332</v>
      </c>
      <c r="W320" s="44">
        <f t="shared" si="164"/>
        <v>7.0904790814196241</v>
      </c>
      <c r="X320" s="44">
        <v>0.14000000000000001</v>
      </c>
      <c r="Y320" s="44">
        <v>42.07</v>
      </c>
      <c r="Z320" s="44">
        <v>0.47</v>
      </c>
      <c r="AA320" s="45" t="s">
        <v>204</v>
      </c>
      <c r="AB320" s="45" t="s">
        <v>204</v>
      </c>
      <c r="AC320" s="45" t="s">
        <v>204</v>
      </c>
      <c r="AD320" s="46">
        <f t="shared" si="159"/>
        <v>0.33275874999999999</v>
      </c>
      <c r="AE320" s="46">
        <f t="shared" si="160"/>
        <v>0</v>
      </c>
      <c r="AF320" s="105">
        <v>6</v>
      </c>
      <c r="AG320" s="53"/>
      <c r="AH320" s="109"/>
      <c r="AI320" s="48">
        <f t="shared" si="142"/>
        <v>1.0083892617449666</v>
      </c>
      <c r="AJ320" s="52"/>
      <c r="AK320" s="53"/>
      <c r="AL320" s="120">
        <v>2615</v>
      </c>
      <c r="AM320" s="53"/>
      <c r="AN320" s="120">
        <v>11</v>
      </c>
      <c r="AO320" s="53"/>
      <c r="AP320" s="53"/>
      <c r="AQ320" s="53"/>
      <c r="AR320" s="53"/>
      <c r="AS320" s="53"/>
      <c r="AT320" s="53"/>
      <c r="AU320" s="121" t="s">
        <v>264</v>
      </c>
      <c r="AV320" s="121" t="s">
        <v>265</v>
      </c>
      <c r="AW320" s="121" t="s">
        <v>266</v>
      </c>
      <c r="AX320" s="121" t="s">
        <v>265</v>
      </c>
      <c r="AY320" s="54"/>
      <c r="AZ320" s="54"/>
      <c r="BA320" s="54"/>
      <c r="BB320" s="54"/>
      <c r="BC320" s="54"/>
      <c r="BD320" s="54"/>
      <c r="BE320" s="54"/>
      <c r="BF320" s="122"/>
      <c r="BG320" s="27"/>
      <c r="BH320" s="27"/>
      <c r="BI320" s="27"/>
      <c r="BJ320" s="27"/>
      <c r="BK320" s="27"/>
      <c r="BL320" s="27"/>
      <c r="BM320" s="27"/>
      <c r="BN320" s="27"/>
      <c r="BO320" s="27"/>
      <c r="BP320" s="27"/>
      <c r="BQ320" s="27"/>
      <c r="BR320" s="27"/>
      <c r="BS320" s="27"/>
      <c r="BT320" s="27"/>
      <c r="BU320" s="27"/>
      <c r="BV320" s="27"/>
      <c r="BW320" s="27"/>
      <c r="BX320" s="27"/>
      <c r="BY320" s="27"/>
      <c r="BZ320" s="27"/>
      <c r="CA320" s="27"/>
      <c r="CB320" s="27"/>
      <c r="CC320" s="27"/>
      <c r="CD320" s="27"/>
      <c r="CE320" s="27"/>
      <c r="CF320" s="27"/>
      <c r="CG320" s="27"/>
      <c r="CH320" s="27"/>
      <c r="CI320" s="27"/>
      <c r="CJ320" s="27"/>
      <c r="CK320" s="27"/>
      <c r="CL320" s="27"/>
      <c r="CM320" s="27"/>
      <c r="CN320" s="27"/>
      <c r="CO320" s="27"/>
      <c r="CP320" s="27"/>
      <c r="CQ320" s="27"/>
      <c r="CR320" s="27"/>
      <c r="CS320" s="110"/>
      <c r="CT320" s="29"/>
      <c r="CU320" s="30"/>
      <c r="CV320" s="52"/>
      <c r="CW320" s="53"/>
      <c r="CX320" s="53"/>
      <c r="CY320" s="53"/>
      <c r="CZ320" s="53"/>
      <c r="DA320" s="53"/>
      <c r="DB320" s="53"/>
      <c r="DC320" s="53"/>
      <c r="DD320" s="53"/>
      <c r="DE320" s="53"/>
      <c r="DF320" s="53"/>
      <c r="DG320" s="53"/>
      <c r="DH320" s="53"/>
      <c r="DI320" s="53"/>
      <c r="DJ320" s="53"/>
      <c r="DK320" s="53"/>
      <c r="DL320" s="123"/>
      <c r="DM320" s="54"/>
      <c r="DN320" s="55">
        <f t="shared" si="143"/>
        <v>0.69440745672436754</v>
      </c>
      <c r="DO320" s="55">
        <f t="shared" si="165"/>
        <v>6.2593890836254388E-5</v>
      </c>
      <c r="DP320" s="55">
        <f t="shared" si="144"/>
        <v>1.8242448018830917E-2</v>
      </c>
      <c r="DQ320" s="55">
        <f t="shared" si="145"/>
        <v>5.6784968684759921E-2</v>
      </c>
      <c r="DR320" s="55">
        <f t="shared" si="146"/>
        <v>4.1902689592609683E-2</v>
      </c>
      <c r="DS320" s="55">
        <f t="shared" si="147"/>
        <v>9.8684468774107512E-2</v>
      </c>
      <c r="DT320" s="55">
        <f t="shared" si="148"/>
        <v>1.9734987313222443E-3</v>
      </c>
      <c r="DU320" s="55">
        <f t="shared" si="149"/>
        <v>1.0439205955334989</v>
      </c>
      <c r="DV320" s="56">
        <f t="shared" si="150"/>
        <v>8.3808844507845936E-3</v>
      </c>
      <c r="DW320" s="55">
        <f t="shared" si="155"/>
        <v>0</v>
      </c>
      <c r="DX320" s="55">
        <f t="shared" si="156"/>
        <v>0</v>
      </c>
      <c r="DY320" s="55">
        <f t="shared" si="157"/>
        <v>0</v>
      </c>
      <c r="DZ320" s="58">
        <f t="shared" si="166"/>
        <v>4.4551981523631009E-3</v>
      </c>
      <c r="EA320" s="56">
        <f t="shared" si="167"/>
        <v>0</v>
      </c>
      <c r="EB320" s="56">
        <f t="shared" si="151"/>
        <v>0.33305578684429643</v>
      </c>
      <c r="EC320" s="59">
        <f t="shared" si="152"/>
        <v>0</v>
      </c>
      <c r="ED320" s="59">
        <f t="shared" si="153"/>
        <v>0</v>
      </c>
      <c r="EE320" s="60">
        <f t="shared" si="154"/>
        <v>1.4605874276896178</v>
      </c>
      <c r="EF320" s="60">
        <f t="shared" si="158"/>
        <v>0.42461281003119677</v>
      </c>
    </row>
    <row r="321" spans="1:136" ht="14" customHeight="1" x14ac:dyDescent="0.2">
      <c r="A321" s="156" t="s">
        <v>554</v>
      </c>
      <c r="B321" s="121" t="s">
        <v>472</v>
      </c>
      <c r="C321" s="43"/>
      <c r="D321" s="43"/>
      <c r="E321" s="43"/>
      <c r="F321" s="43"/>
      <c r="G321" s="43"/>
      <c r="H321" s="43"/>
      <c r="I321" s="43"/>
      <c r="J321" s="78" t="s">
        <v>473</v>
      </c>
      <c r="K321" s="43"/>
      <c r="L321" s="43"/>
      <c r="M321" s="43"/>
      <c r="N321" s="43"/>
      <c r="O321" s="42" t="s">
        <v>262</v>
      </c>
      <c r="P321" s="42" t="s">
        <v>263</v>
      </c>
      <c r="Q321" s="44">
        <v>40.29</v>
      </c>
      <c r="R321" s="44">
        <v>0.01</v>
      </c>
      <c r="S321" s="44">
        <v>1.17</v>
      </c>
      <c r="T321" s="44">
        <v>3.48</v>
      </c>
      <c r="U321" s="44">
        <v>6.9525260960333997</v>
      </c>
      <c r="V321" s="44">
        <f t="shared" si="163"/>
        <v>10.820052212948269</v>
      </c>
      <c r="W321" s="44">
        <f t="shared" si="164"/>
        <v>9.7358829812108532</v>
      </c>
      <c r="X321" s="44">
        <v>0.08</v>
      </c>
      <c r="Y321" s="44">
        <v>37.17</v>
      </c>
      <c r="Z321" s="44">
        <v>0.87</v>
      </c>
      <c r="AA321" s="45" t="s">
        <v>204</v>
      </c>
      <c r="AB321" s="45" t="s">
        <v>204</v>
      </c>
      <c r="AC321" s="45" t="s">
        <v>204</v>
      </c>
      <c r="AD321" s="46">
        <f t="shared" si="159"/>
        <v>0.27562350000000002</v>
      </c>
      <c r="AE321" s="46">
        <f t="shared" si="160"/>
        <v>0</v>
      </c>
      <c r="AF321" s="105">
        <v>8.6999999999999993</v>
      </c>
      <c r="AG321" s="53"/>
      <c r="AH321" s="109"/>
      <c r="AI321" s="48">
        <f t="shared" si="142"/>
        <v>0.92256142963514531</v>
      </c>
      <c r="AJ321" s="52"/>
      <c r="AK321" s="53"/>
      <c r="AL321" s="120">
        <v>2166</v>
      </c>
      <c r="AM321" s="53"/>
      <c r="AN321" s="120">
        <v>12</v>
      </c>
      <c r="AO321" s="53"/>
      <c r="AP321" s="53"/>
      <c r="AQ321" s="53"/>
      <c r="AR321" s="53"/>
      <c r="AS321" s="53"/>
      <c r="AT321" s="53"/>
      <c r="AU321" s="121" t="s">
        <v>264</v>
      </c>
      <c r="AV321" s="121" t="s">
        <v>265</v>
      </c>
      <c r="AW321" s="121" t="s">
        <v>266</v>
      </c>
      <c r="AX321" s="121" t="s">
        <v>265</v>
      </c>
      <c r="AY321" s="54"/>
      <c r="AZ321" s="54"/>
      <c r="BA321" s="54"/>
      <c r="BB321" s="54"/>
      <c r="BC321" s="54"/>
      <c r="BD321" s="54"/>
      <c r="BE321" s="54"/>
      <c r="BF321" s="122"/>
      <c r="BG321" s="27"/>
      <c r="BH321" s="27"/>
      <c r="BI321" s="27"/>
      <c r="BJ321" s="27"/>
      <c r="BK321" s="27"/>
      <c r="BL321" s="27"/>
      <c r="BM321" s="27"/>
      <c r="BN321" s="27"/>
      <c r="BO321" s="27"/>
      <c r="BP321" s="27"/>
      <c r="BQ321" s="27"/>
      <c r="BR321" s="27"/>
      <c r="BS321" s="27"/>
      <c r="BT321" s="27"/>
      <c r="BU321" s="27"/>
      <c r="BV321" s="27"/>
      <c r="BW321" s="27"/>
      <c r="BX321" s="27"/>
      <c r="BY321" s="27"/>
      <c r="BZ321" s="27"/>
      <c r="CA321" s="27"/>
      <c r="CB321" s="27"/>
      <c r="CC321" s="27"/>
      <c r="CD321" s="27"/>
      <c r="CE321" s="27"/>
      <c r="CF321" s="27"/>
      <c r="CG321" s="27"/>
      <c r="CH321" s="27"/>
      <c r="CI321" s="27"/>
      <c r="CJ321" s="27"/>
      <c r="CK321" s="27"/>
      <c r="CL321" s="27"/>
      <c r="CM321" s="27"/>
      <c r="CN321" s="27"/>
      <c r="CO321" s="27"/>
      <c r="CP321" s="27"/>
      <c r="CQ321" s="27"/>
      <c r="CR321" s="27"/>
      <c r="CS321" s="110"/>
      <c r="CT321" s="29"/>
      <c r="CU321" s="30"/>
      <c r="CV321" s="52"/>
      <c r="CW321" s="53"/>
      <c r="CX321" s="53"/>
      <c r="CY321" s="53"/>
      <c r="CZ321" s="53"/>
      <c r="DA321" s="53"/>
      <c r="DB321" s="53"/>
      <c r="DC321" s="53"/>
      <c r="DD321" s="53"/>
      <c r="DE321" s="53"/>
      <c r="DF321" s="53"/>
      <c r="DG321" s="53"/>
      <c r="DH321" s="53"/>
      <c r="DI321" s="53"/>
      <c r="DJ321" s="53"/>
      <c r="DK321" s="53"/>
      <c r="DL321" s="123"/>
      <c r="DM321" s="54"/>
      <c r="DN321" s="55">
        <f t="shared" si="143"/>
        <v>0.67060585885486024</v>
      </c>
      <c r="DO321" s="55">
        <f t="shared" si="165"/>
        <v>1.2518778167250878E-4</v>
      </c>
      <c r="DP321" s="55">
        <f t="shared" si="144"/>
        <v>2.2950176539819536E-2</v>
      </c>
      <c r="DQ321" s="55">
        <f t="shared" si="145"/>
        <v>4.8434237995824636E-2</v>
      </c>
      <c r="DR321" s="55">
        <f t="shared" si="146"/>
        <v>8.7075284564260752E-2</v>
      </c>
      <c r="DS321" s="55">
        <f t="shared" si="147"/>
        <v>0.13550289465846699</v>
      </c>
      <c r="DT321" s="55">
        <f t="shared" si="148"/>
        <v>1.1277135607555681E-3</v>
      </c>
      <c r="DU321" s="55">
        <f t="shared" si="149"/>
        <v>0.92233250620347407</v>
      </c>
      <c r="DV321" s="56">
        <f t="shared" si="150"/>
        <v>1.551355206847361E-2</v>
      </c>
      <c r="DW321" s="55">
        <f t="shared" si="155"/>
        <v>0</v>
      </c>
      <c r="DX321" s="55">
        <f t="shared" si="156"/>
        <v>0</v>
      </c>
      <c r="DY321" s="55">
        <f t="shared" si="157"/>
        <v>0</v>
      </c>
      <c r="DZ321" s="58">
        <f t="shared" si="166"/>
        <v>3.6902329629133757E-3</v>
      </c>
      <c r="EA321" s="56">
        <f t="shared" si="167"/>
        <v>0</v>
      </c>
      <c r="EB321" s="56">
        <f t="shared" si="151"/>
        <v>0.48293089092422975</v>
      </c>
      <c r="EC321" s="59">
        <f t="shared" si="152"/>
        <v>0</v>
      </c>
      <c r="ED321" s="59">
        <f t="shared" si="153"/>
        <v>0</v>
      </c>
      <c r="EE321" s="60">
        <f t="shared" si="154"/>
        <v>1.4877305482789214</v>
      </c>
      <c r="EF321" s="60">
        <f t="shared" si="158"/>
        <v>0.64260829839637523</v>
      </c>
    </row>
    <row r="322" spans="1:136" ht="14" customHeight="1" x14ac:dyDescent="0.2">
      <c r="A322" s="155" t="s">
        <v>555</v>
      </c>
      <c r="B322" s="42" t="s">
        <v>472</v>
      </c>
      <c r="C322" s="43"/>
      <c r="D322" s="43"/>
      <c r="E322" s="43"/>
      <c r="F322" s="43"/>
      <c r="G322" s="43"/>
      <c r="H322" s="43"/>
      <c r="I322" s="43"/>
      <c r="J322" s="78"/>
      <c r="K322" s="42" t="s">
        <v>556</v>
      </c>
      <c r="L322" s="117"/>
      <c r="M322" s="43"/>
      <c r="N322" s="43"/>
      <c r="O322" s="43"/>
      <c r="P322" s="42" t="s">
        <v>499</v>
      </c>
      <c r="Q322" s="44">
        <v>44.2</v>
      </c>
      <c r="R322" s="44">
        <v>0.19</v>
      </c>
      <c r="S322" s="44">
        <v>8.4</v>
      </c>
      <c r="T322" s="44"/>
      <c r="U322" s="44"/>
      <c r="V322" s="44">
        <v>3.05</v>
      </c>
      <c r="W322" s="44"/>
      <c r="X322" s="44">
        <v>0.04</v>
      </c>
      <c r="Y322" s="44">
        <v>24.3</v>
      </c>
      <c r="Z322" s="44">
        <v>11.6</v>
      </c>
      <c r="AA322" s="44">
        <v>0.66</v>
      </c>
      <c r="AB322" s="44">
        <v>0.02</v>
      </c>
      <c r="AC322" s="44">
        <v>0.02</v>
      </c>
      <c r="AD322" s="46">
        <f t="shared" si="159"/>
        <v>0.11287074999999999</v>
      </c>
      <c r="AE322" s="46">
        <f t="shared" si="160"/>
        <v>1.01647325</v>
      </c>
      <c r="AF322" s="44">
        <v>5.53</v>
      </c>
      <c r="AG322" s="53"/>
      <c r="AH322" s="109"/>
      <c r="AI322" s="48">
        <f t="shared" ref="AI322:AI385" si="168">Y322/Q322</f>
        <v>0.54977375565610853</v>
      </c>
      <c r="AJ322" s="52"/>
      <c r="AK322" s="53"/>
      <c r="AL322" s="105">
        <v>887</v>
      </c>
      <c r="AM322" s="105">
        <v>6955</v>
      </c>
      <c r="AN322" s="105">
        <v>33</v>
      </c>
      <c r="AO322" s="105">
        <v>146</v>
      </c>
      <c r="AP322" s="45" t="s">
        <v>514</v>
      </c>
      <c r="AQ322" s="105">
        <v>28</v>
      </c>
      <c r="AR322" s="105">
        <v>8</v>
      </c>
      <c r="AS322" s="53"/>
      <c r="AT322" s="53"/>
      <c r="AU322" s="105">
        <v>23</v>
      </c>
      <c r="AV322" s="45" t="s">
        <v>501</v>
      </c>
      <c r="AW322" s="45" t="s">
        <v>502</v>
      </c>
      <c r="AX322" s="45" t="s">
        <v>503</v>
      </c>
      <c r="AY322" s="45" t="s">
        <v>501</v>
      </c>
      <c r="AZ322" s="45" t="s">
        <v>504</v>
      </c>
      <c r="BA322" s="45" t="s">
        <v>505</v>
      </c>
      <c r="BB322" s="45" t="s">
        <v>502</v>
      </c>
      <c r="BC322" s="45" t="s">
        <v>503</v>
      </c>
      <c r="BD322" s="45" t="s">
        <v>506</v>
      </c>
      <c r="BE322" s="45" t="s">
        <v>506</v>
      </c>
      <c r="BF322" s="165" t="s">
        <v>507</v>
      </c>
      <c r="BG322" s="27"/>
      <c r="BH322" s="27"/>
      <c r="BI322" s="27"/>
      <c r="BJ322" s="27"/>
      <c r="BK322" s="27"/>
      <c r="BL322" s="27"/>
      <c r="BM322" s="27"/>
      <c r="BN322" s="27"/>
      <c r="BO322" s="27"/>
      <c r="BP322" s="27"/>
      <c r="BQ322" s="27"/>
      <c r="BR322" s="27"/>
      <c r="BS322" s="27"/>
      <c r="BT322" s="27"/>
      <c r="BU322" s="27"/>
      <c r="BV322" s="27"/>
      <c r="BW322" s="27"/>
      <c r="BX322" s="27"/>
      <c r="BY322" s="27"/>
      <c r="BZ322" s="27"/>
      <c r="CA322" s="27"/>
      <c r="CB322" s="27"/>
      <c r="CC322" s="27"/>
      <c r="CD322" s="27"/>
      <c r="CE322" s="27"/>
      <c r="CF322" s="27"/>
      <c r="CG322" s="27"/>
      <c r="CH322" s="27"/>
      <c r="CI322" s="27"/>
      <c r="CJ322" s="27"/>
      <c r="CK322" s="27"/>
      <c r="CL322" s="27"/>
      <c r="CM322" s="27"/>
      <c r="CN322" s="27"/>
      <c r="CO322" s="27"/>
      <c r="CP322" s="27"/>
      <c r="CQ322" s="27"/>
      <c r="CR322" s="27"/>
      <c r="CS322" s="110"/>
      <c r="CT322" s="29"/>
      <c r="CU322" s="30"/>
      <c r="CV322" s="52"/>
      <c r="CW322" s="53"/>
      <c r="CX322" s="53"/>
      <c r="CY322" s="53"/>
      <c r="CZ322" s="53"/>
      <c r="DA322" s="53"/>
      <c r="DB322" s="53"/>
      <c r="DC322" s="53"/>
      <c r="DD322" s="53"/>
      <c r="DE322" s="53"/>
      <c r="DF322" s="53"/>
      <c r="DG322" s="53"/>
      <c r="DH322" s="53"/>
      <c r="DI322" s="45" t="s">
        <v>504</v>
      </c>
      <c r="DJ322" s="53"/>
      <c r="DK322" s="53"/>
      <c r="DL322" s="123"/>
      <c r="DM322" s="54"/>
      <c r="DN322" s="55">
        <f t="shared" ref="DN322:DN385" si="169">Q322/60.08</f>
        <v>0.73568575233022648</v>
      </c>
      <c r="DO322" s="55">
        <f t="shared" si="165"/>
        <v>2.3785678517776665E-3</v>
      </c>
      <c r="DP322" s="55">
        <f t="shared" ref="DP322:DP385" si="170">2*S322/101.96</f>
        <v>0.16477049823460183</v>
      </c>
      <c r="DQ322" s="55">
        <f t="shared" ref="DQ322:DQ385" si="171">T322/71.85</f>
        <v>0</v>
      </c>
      <c r="DR322" s="55">
        <f t="shared" ref="DR322:DR385" si="172">2*U322/159.69</f>
        <v>0</v>
      </c>
      <c r="DS322" s="55">
        <f t="shared" ref="DS322:DS385" si="173">W322/71.85</f>
        <v>0</v>
      </c>
      <c r="DT322" s="55">
        <f t="shared" ref="DT322:DT385" si="174">X322/70.94</f>
        <v>5.6385678037778404E-4</v>
      </c>
      <c r="DU322" s="55">
        <f t="shared" ref="DU322:DU385" si="175">Y322/40.3</f>
        <v>0.60297766749379655</v>
      </c>
      <c r="DV322" s="56">
        <f t="shared" ref="DV322:DV385" si="176">Z322/56.08</f>
        <v>0.20684736091298145</v>
      </c>
      <c r="DW322" s="55">
        <f t="shared" si="155"/>
        <v>2.129757062484168E-2</v>
      </c>
      <c r="DX322" s="55">
        <f t="shared" si="156"/>
        <v>4.2462845010615713E-4</v>
      </c>
      <c r="DY322" s="55">
        <f t="shared" si="157"/>
        <v>2.8180028109578041E-4</v>
      </c>
      <c r="DZ322" s="58">
        <f t="shared" si="166"/>
        <v>1.511189583612264E-3</v>
      </c>
      <c r="EA322" s="56">
        <f t="shared" si="167"/>
        <v>1.3375527995262846E-2</v>
      </c>
      <c r="EB322" s="56">
        <f t="shared" ref="EB322:EB385" si="177">AF322/18.015</f>
        <v>0.30696641687482656</v>
      </c>
      <c r="EC322" s="59">
        <f t="shared" ref="EC322:EC385" si="178">DD322/12.011/10000</f>
        <v>0</v>
      </c>
      <c r="ED322" s="59" t="e">
        <f t="shared" ref="ED322:ED385" si="179">DI322/32.06/2/10000</f>
        <v>#VALUE!</v>
      </c>
      <c r="EE322" s="60" t="e">
        <f t="shared" ref="EE322:EE385" si="180">DN322+DP322*3/4+DQ322/2+DR322*3/4+DU322/2+DV322/2+EC322+EB322/2-ED322</f>
        <v>#VALUE!</v>
      </c>
      <c r="EF322" s="60" t="str">
        <f t="shared" si="158"/>
        <v/>
      </c>
    </row>
    <row r="323" spans="1:136" ht="14" customHeight="1" x14ac:dyDescent="0.2">
      <c r="A323" s="155" t="s">
        <v>557</v>
      </c>
      <c r="B323" s="42" t="s">
        <v>472</v>
      </c>
      <c r="C323" s="43"/>
      <c r="D323" s="43"/>
      <c r="E323" s="43"/>
      <c r="F323" s="43"/>
      <c r="G323" s="43"/>
      <c r="H323" s="43"/>
      <c r="I323" s="43"/>
      <c r="J323" s="78"/>
      <c r="K323" s="42" t="s">
        <v>558</v>
      </c>
      <c r="L323" s="117"/>
      <c r="M323" s="43"/>
      <c r="N323" s="43"/>
      <c r="O323" s="43"/>
      <c r="P323" s="42" t="s">
        <v>499</v>
      </c>
      <c r="Q323" s="44">
        <v>36.5</v>
      </c>
      <c r="R323" s="44">
        <v>4.34</v>
      </c>
      <c r="S323" s="44">
        <v>13.4</v>
      </c>
      <c r="T323" s="44"/>
      <c r="U323" s="44"/>
      <c r="V323" s="44">
        <v>11.7</v>
      </c>
      <c r="W323" s="44"/>
      <c r="X323" s="44">
        <v>0.16</v>
      </c>
      <c r="Y323" s="44">
        <v>17.899999999999999</v>
      </c>
      <c r="Z323" s="44">
        <v>8.83</v>
      </c>
      <c r="AA323" s="44">
        <v>1.96</v>
      </c>
      <c r="AB323" s="44">
        <v>0.57999999999999996</v>
      </c>
      <c r="AC323" s="44">
        <v>0.05</v>
      </c>
      <c r="AD323" s="46">
        <f t="shared" si="159"/>
        <v>0.11643374999999999</v>
      </c>
      <c r="AE323" s="46">
        <f t="shared" si="160"/>
        <v>6.0213800000000005E-2</v>
      </c>
      <c r="AF323" s="44">
        <v>2.75</v>
      </c>
      <c r="AG323" s="53"/>
      <c r="AH323" s="109"/>
      <c r="AI323" s="48">
        <f t="shared" si="168"/>
        <v>0.49041095890410957</v>
      </c>
      <c r="AJ323" s="52"/>
      <c r="AK323" s="53"/>
      <c r="AL323" s="105">
        <v>915</v>
      </c>
      <c r="AM323" s="105">
        <v>412</v>
      </c>
      <c r="AN323" s="105">
        <v>20</v>
      </c>
      <c r="AO323" s="105">
        <v>487</v>
      </c>
      <c r="AP323" s="105">
        <v>57</v>
      </c>
      <c r="AQ323" s="105">
        <v>38</v>
      </c>
      <c r="AR323" s="105">
        <v>107</v>
      </c>
      <c r="AS323" s="53"/>
      <c r="AT323" s="53"/>
      <c r="AU323" s="105">
        <v>155</v>
      </c>
      <c r="AV323" s="105">
        <v>62</v>
      </c>
      <c r="AW323" s="105">
        <v>8</v>
      </c>
      <c r="AX323" s="105">
        <v>25</v>
      </c>
      <c r="AY323" s="105">
        <v>11</v>
      </c>
      <c r="AZ323" s="45" t="s">
        <v>504</v>
      </c>
      <c r="BA323" s="105">
        <v>35</v>
      </c>
      <c r="BB323" s="45" t="s">
        <v>502</v>
      </c>
      <c r="BC323" s="45" t="s">
        <v>503</v>
      </c>
      <c r="BD323" s="105">
        <v>28</v>
      </c>
      <c r="BE323" s="105">
        <v>22</v>
      </c>
      <c r="BF323" s="165" t="s">
        <v>507</v>
      </c>
      <c r="BG323" s="27"/>
      <c r="BH323" s="27"/>
      <c r="BI323" s="27"/>
      <c r="BJ323" s="27"/>
      <c r="BK323" s="27"/>
      <c r="BL323" s="27"/>
      <c r="BM323" s="27"/>
      <c r="BN323" s="27"/>
      <c r="BO323" s="27"/>
      <c r="BP323" s="27"/>
      <c r="BQ323" s="27"/>
      <c r="BR323" s="27"/>
      <c r="BS323" s="27"/>
      <c r="BT323" s="27"/>
      <c r="BU323" s="27"/>
      <c r="BV323" s="27"/>
      <c r="BW323" s="27"/>
      <c r="BX323" s="27"/>
      <c r="BY323" s="27"/>
      <c r="BZ323" s="27"/>
      <c r="CA323" s="27"/>
      <c r="CB323" s="27"/>
      <c r="CC323" s="27"/>
      <c r="CD323" s="27"/>
      <c r="CE323" s="27"/>
      <c r="CF323" s="27"/>
      <c r="CG323" s="27"/>
      <c r="CH323" s="27"/>
      <c r="CI323" s="27"/>
      <c r="CJ323" s="27"/>
      <c r="CK323" s="27"/>
      <c r="CL323" s="27"/>
      <c r="CM323" s="27"/>
      <c r="CN323" s="27"/>
      <c r="CO323" s="27"/>
      <c r="CP323" s="27"/>
      <c r="CQ323" s="27"/>
      <c r="CR323" s="27"/>
      <c r="CS323" s="110"/>
      <c r="CT323" s="29"/>
      <c r="CU323" s="30"/>
      <c r="CV323" s="52"/>
      <c r="CW323" s="53"/>
      <c r="CX323" s="53"/>
      <c r="CY323" s="53"/>
      <c r="CZ323" s="53"/>
      <c r="DA323" s="53"/>
      <c r="DB323" s="53"/>
      <c r="DC323" s="53"/>
      <c r="DD323" s="53"/>
      <c r="DE323" s="53"/>
      <c r="DF323" s="53"/>
      <c r="DG323" s="53"/>
      <c r="DH323" s="53"/>
      <c r="DI323" s="45" t="s">
        <v>504</v>
      </c>
      <c r="DJ323" s="53"/>
      <c r="DK323" s="53"/>
      <c r="DL323" s="123"/>
      <c r="DM323" s="54"/>
      <c r="DN323" s="55">
        <f t="shared" si="169"/>
        <v>0.60752330226364848</v>
      </c>
      <c r="DO323" s="55">
        <f t="shared" si="165"/>
        <v>5.4331497245868804E-2</v>
      </c>
      <c r="DP323" s="55">
        <f t="shared" si="170"/>
        <v>0.26284817575519814</v>
      </c>
      <c r="DQ323" s="55">
        <f t="shared" si="171"/>
        <v>0</v>
      </c>
      <c r="DR323" s="55">
        <f t="shared" si="172"/>
        <v>0</v>
      </c>
      <c r="DS323" s="55">
        <f t="shared" si="173"/>
        <v>0</v>
      </c>
      <c r="DT323" s="55">
        <f t="shared" si="174"/>
        <v>2.2554271215111362E-3</v>
      </c>
      <c r="DU323" s="55">
        <f t="shared" si="175"/>
        <v>0.44416873449131511</v>
      </c>
      <c r="DV323" s="56">
        <f t="shared" si="176"/>
        <v>0.15745363766048504</v>
      </c>
      <c r="DW323" s="55">
        <f t="shared" ref="DW323:DW386" si="181">IF(ISNUMBER(AA323)=FALSE,0,AA323/61.9789*2)</f>
        <v>6.3247330946499536E-2</v>
      </c>
      <c r="DX323" s="55">
        <f t="shared" ref="DX323:DX386" si="182">IF(ISNUMBER(AB323)=FALSE,0,AB323/94.2*2)</f>
        <v>1.2314225053078555E-2</v>
      </c>
      <c r="DY323" s="55">
        <f t="shared" ref="DY323:DY386" si="183">IF(ISNUMBER(AC323)=FALSE,0,AC323/141.9445*2)</f>
        <v>7.0450070273945099E-4</v>
      </c>
      <c r="DZ323" s="58">
        <f t="shared" si="166"/>
        <v>1.5588934261614672E-3</v>
      </c>
      <c r="EA323" s="56">
        <f t="shared" si="167"/>
        <v>7.9233896966905714E-4</v>
      </c>
      <c r="EB323" s="56">
        <f t="shared" si="177"/>
        <v>0.15265056897030252</v>
      </c>
      <c r="EC323" s="59">
        <f t="shared" si="178"/>
        <v>0</v>
      </c>
      <c r="ED323" s="59" t="e">
        <f t="shared" si="179"/>
        <v>#VALUE!</v>
      </c>
      <c r="EE323" s="60" t="e">
        <f t="shared" si="180"/>
        <v>#VALUE!</v>
      </c>
      <c r="EF323" s="60" t="str">
        <f t="shared" ref="EF323:EF386" si="184">IF(DR323=0,"",DR323/DS323)</f>
        <v/>
      </c>
    </row>
    <row r="324" spans="1:136" ht="14" customHeight="1" x14ac:dyDescent="0.2">
      <c r="A324" s="155" t="s">
        <v>559</v>
      </c>
      <c r="B324" s="42" t="s">
        <v>472</v>
      </c>
      <c r="C324" s="43"/>
      <c r="D324" s="43"/>
      <c r="E324" s="43"/>
      <c r="F324" s="43"/>
      <c r="G324" s="43"/>
      <c r="H324" s="43"/>
      <c r="I324" s="43"/>
      <c r="J324" s="78"/>
      <c r="K324" s="42" t="s">
        <v>560</v>
      </c>
      <c r="L324" s="117"/>
      <c r="M324" s="43"/>
      <c r="N324" s="43"/>
      <c r="O324" s="43"/>
      <c r="P324" s="42" t="s">
        <v>499</v>
      </c>
      <c r="Q324" s="44">
        <v>37</v>
      </c>
      <c r="R324" s="45" t="s">
        <v>511</v>
      </c>
      <c r="S324" s="44">
        <v>0.25</v>
      </c>
      <c r="T324" s="44"/>
      <c r="U324" s="44"/>
      <c r="V324" s="44">
        <v>7.7</v>
      </c>
      <c r="W324" s="44"/>
      <c r="X324" s="44">
        <v>0.06</v>
      </c>
      <c r="Y324" s="44">
        <v>44.5</v>
      </c>
      <c r="Z324" s="44">
        <v>0.05</v>
      </c>
      <c r="AA324" s="45" t="s">
        <v>510</v>
      </c>
      <c r="AB324" s="45" t="s">
        <v>500</v>
      </c>
      <c r="AC324" s="44">
        <v>0.01</v>
      </c>
      <c r="AD324" s="46">
        <f t="shared" si="159"/>
        <v>0.351719</v>
      </c>
      <c r="AE324" s="46">
        <f t="shared" si="160"/>
        <v>0.39592035000000003</v>
      </c>
      <c r="AF324" s="44">
        <v>8.33</v>
      </c>
      <c r="AG324" s="53"/>
      <c r="AH324" s="109"/>
      <c r="AI324" s="48">
        <f t="shared" si="168"/>
        <v>1.2027027027027026</v>
      </c>
      <c r="AJ324" s="52"/>
      <c r="AK324" s="53"/>
      <c r="AL324" s="105">
        <v>2764</v>
      </c>
      <c r="AM324" s="105">
        <v>2709</v>
      </c>
      <c r="AN324" s="45" t="s">
        <v>561</v>
      </c>
      <c r="AO324" s="45" t="s">
        <v>562</v>
      </c>
      <c r="AP324" s="45" t="s">
        <v>514</v>
      </c>
      <c r="AQ324" s="105">
        <v>31</v>
      </c>
      <c r="AR324" s="105">
        <v>88</v>
      </c>
      <c r="AS324" s="53"/>
      <c r="AT324" s="53"/>
      <c r="AU324" s="45" t="s">
        <v>505</v>
      </c>
      <c r="AV324" s="45" t="s">
        <v>501</v>
      </c>
      <c r="AW324" s="45" t="s">
        <v>502</v>
      </c>
      <c r="AX324" s="45" t="s">
        <v>503</v>
      </c>
      <c r="AY324" s="45" t="s">
        <v>501</v>
      </c>
      <c r="AZ324" s="45" t="s">
        <v>504</v>
      </c>
      <c r="BA324" s="45" t="s">
        <v>505</v>
      </c>
      <c r="BB324" s="45" t="s">
        <v>502</v>
      </c>
      <c r="BC324" s="45" t="s">
        <v>503</v>
      </c>
      <c r="BD324" s="45" t="s">
        <v>506</v>
      </c>
      <c r="BE324" s="45" t="s">
        <v>506</v>
      </c>
      <c r="BF324" s="165" t="s">
        <v>507</v>
      </c>
      <c r="BG324" s="27"/>
      <c r="BH324" s="27"/>
      <c r="BI324" s="27"/>
      <c r="BJ324" s="27"/>
      <c r="BK324" s="27"/>
      <c r="BL324" s="27"/>
      <c r="BM324" s="27"/>
      <c r="BN324" s="27"/>
      <c r="BO324" s="27"/>
      <c r="BP324" s="27"/>
      <c r="BQ324" s="27"/>
      <c r="BR324" s="27"/>
      <c r="BS324" s="27"/>
      <c r="BT324" s="27"/>
      <c r="BU324" s="27"/>
      <c r="BV324" s="27"/>
      <c r="BW324" s="27"/>
      <c r="BX324" s="27"/>
      <c r="BY324" s="27"/>
      <c r="BZ324" s="27"/>
      <c r="CA324" s="27"/>
      <c r="CB324" s="27"/>
      <c r="CC324" s="27"/>
      <c r="CD324" s="27"/>
      <c r="CE324" s="27"/>
      <c r="CF324" s="27"/>
      <c r="CG324" s="27"/>
      <c r="CH324" s="27"/>
      <c r="CI324" s="27"/>
      <c r="CJ324" s="27"/>
      <c r="CK324" s="27"/>
      <c r="CL324" s="27"/>
      <c r="CM324" s="27"/>
      <c r="CN324" s="27"/>
      <c r="CO324" s="27"/>
      <c r="CP324" s="27"/>
      <c r="CQ324" s="27"/>
      <c r="CR324" s="27"/>
      <c r="CS324" s="110"/>
      <c r="CT324" s="29"/>
      <c r="CU324" s="30"/>
      <c r="CV324" s="52"/>
      <c r="CW324" s="53"/>
      <c r="CX324" s="53"/>
      <c r="CY324" s="53"/>
      <c r="CZ324" s="53"/>
      <c r="DA324" s="53"/>
      <c r="DB324" s="53"/>
      <c r="DC324" s="53"/>
      <c r="DD324" s="53"/>
      <c r="DE324" s="53"/>
      <c r="DF324" s="53"/>
      <c r="DG324" s="53"/>
      <c r="DH324" s="53"/>
      <c r="DI324" s="45" t="s">
        <v>504</v>
      </c>
      <c r="DJ324" s="53"/>
      <c r="DK324" s="53"/>
      <c r="DL324" s="123"/>
      <c r="DM324" s="54"/>
      <c r="DN324" s="55">
        <f t="shared" si="169"/>
        <v>0.61584553928095875</v>
      </c>
      <c r="DO324" s="55">
        <f>IF(ISNUMBER(R324)=FALSE,0,R324/79.88)</f>
        <v>0</v>
      </c>
      <c r="DP324" s="55">
        <f t="shared" si="170"/>
        <v>4.9038838760298159E-3</v>
      </c>
      <c r="DQ324" s="55">
        <f t="shared" si="171"/>
        <v>0</v>
      </c>
      <c r="DR324" s="55">
        <f t="shared" si="172"/>
        <v>0</v>
      </c>
      <c r="DS324" s="55">
        <f t="shared" si="173"/>
        <v>0</v>
      </c>
      <c r="DT324" s="55">
        <f t="shared" si="174"/>
        <v>8.4578517056667607E-4</v>
      </c>
      <c r="DU324" s="55">
        <f t="shared" si="175"/>
        <v>1.1042183622828785</v>
      </c>
      <c r="DV324" s="56">
        <f t="shared" si="176"/>
        <v>8.9158345221112699E-4</v>
      </c>
      <c r="DW324" s="55">
        <f t="shared" si="181"/>
        <v>0</v>
      </c>
      <c r="DX324" s="55">
        <f t="shared" si="182"/>
        <v>0</v>
      </c>
      <c r="DY324" s="55">
        <f t="shared" si="183"/>
        <v>1.409001405478902E-4</v>
      </c>
      <c r="DZ324" s="58">
        <f t="shared" si="166"/>
        <v>4.7090507430713616E-3</v>
      </c>
      <c r="EA324" s="56">
        <f t="shared" si="167"/>
        <v>5.2098210408579515E-3</v>
      </c>
      <c r="EB324" s="56">
        <f t="shared" si="177"/>
        <v>0.46239245073549817</v>
      </c>
      <c r="EC324" s="59">
        <f t="shared" si="178"/>
        <v>0</v>
      </c>
      <c r="ED324" s="59" t="e">
        <f t="shared" si="179"/>
        <v>#VALUE!</v>
      </c>
      <c r="EE324" s="60" t="e">
        <f t="shared" si="180"/>
        <v>#VALUE!</v>
      </c>
      <c r="EF324" s="60" t="str">
        <f t="shared" si="184"/>
        <v/>
      </c>
    </row>
    <row r="325" spans="1:136" ht="14" customHeight="1" x14ac:dyDescent="0.2">
      <c r="A325" s="155" t="s">
        <v>563</v>
      </c>
      <c r="B325" s="42" t="s">
        <v>472</v>
      </c>
      <c r="C325" s="43"/>
      <c r="D325" s="43"/>
      <c r="E325" s="43"/>
      <c r="F325" s="43"/>
      <c r="G325" s="43"/>
      <c r="H325" s="43"/>
      <c r="I325" s="43"/>
      <c r="J325" s="78" t="s">
        <v>482</v>
      </c>
      <c r="K325" s="42" t="s">
        <v>474</v>
      </c>
      <c r="L325" s="42" t="s">
        <v>564</v>
      </c>
      <c r="M325" s="43"/>
      <c r="N325" s="43"/>
      <c r="O325" s="117"/>
      <c r="P325" s="42" t="s">
        <v>674</v>
      </c>
      <c r="Q325" s="44">
        <v>41.410990975258201</v>
      </c>
      <c r="R325" s="44">
        <v>1.9776022433265601E-2</v>
      </c>
      <c r="S325" s="44">
        <v>0.880032998280319</v>
      </c>
      <c r="T325" s="44">
        <v>2.44974967930492</v>
      </c>
      <c r="U325" s="44">
        <v>6.87875408275172</v>
      </c>
      <c r="V325" s="44">
        <f>U325+1/0.8998*T325</f>
        <v>9.6013031817791923</v>
      </c>
      <c r="W325" s="44">
        <f t="shared" ref="W325:W356" si="185">0.8998*V325</f>
        <v>8.6392526029649179</v>
      </c>
      <c r="X325" s="44">
        <v>0.14832016824949201</v>
      </c>
      <c r="Y325" s="44">
        <v>47.017493335089</v>
      </c>
      <c r="Z325" s="44">
        <v>0</v>
      </c>
      <c r="AA325" s="44">
        <v>0.13843215703285899</v>
      </c>
      <c r="AB325" s="44"/>
      <c r="AC325" s="44">
        <v>9.8880112166328006E-3</v>
      </c>
      <c r="AD325" s="46">
        <f t="shared" si="159"/>
        <v>0</v>
      </c>
      <c r="AE325" s="46">
        <f t="shared" si="160"/>
        <v>0</v>
      </c>
      <c r="AF325" s="44">
        <v>2.4412404294574799</v>
      </c>
      <c r="AG325" s="53"/>
      <c r="AH325" s="109"/>
      <c r="AI325" s="48">
        <f t="shared" si="168"/>
        <v>1.1353868194842407</v>
      </c>
      <c r="AJ325" s="52"/>
      <c r="AK325" s="53"/>
      <c r="AL325" s="53"/>
      <c r="AM325" s="53"/>
      <c r="AN325" s="53"/>
      <c r="AO325" s="53"/>
      <c r="AP325" s="53"/>
      <c r="AQ325" s="53"/>
      <c r="AR325" s="53"/>
      <c r="AS325" s="53"/>
      <c r="AT325" s="53"/>
      <c r="AU325" s="53"/>
      <c r="AV325" s="53"/>
      <c r="AW325" s="53"/>
      <c r="AX325" s="53"/>
      <c r="AY325" s="53"/>
      <c r="AZ325" s="53"/>
      <c r="BA325" s="53"/>
      <c r="BB325" s="53"/>
      <c r="BC325" s="53"/>
      <c r="BD325" s="53"/>
      <c r="BE325" s="53"/>
      <c r="BF325" s="109"/>
      <c r="BG325" s="27"/>
      <c r="BH325" s="27"/>
      <c r="BI325" s="27"/>
      <c r="BJ325" s="27"/>
      <c r="BK325" s="27"/>
      <c r="BL325" s="27"/>
      <c r="BM325" s="27"/>
      <c r="BN325" s="27"/>
      <c r="BO325" s="27"/>
      <c r="BP325" s="27"/>
      <c r="BQ325" s="27"/>
      <c r="BR325" s="27"/>
      <c r="BS325" s="27"/>
      <c r="BT325" s="27"/>
      <c r="BU325" s="27"/>
      <c r="BV325" s="27"/>
      <c r="BW325" s="27"/>
      <c r="BX325" s="27"/>
      <c r="BY325" s="27"/>
      <c r="BZ325" s="27"/>
      <c r="CA325" s="27"/>
      <c r="CB325" s="27"/>
      <c r="CC325" s="27"/>
      <c r="CD325" s="27"/>
      <c r="CE325" s="27"/>
      <c r="CF325" s="27"/>
      <c r="CG325" s="27"/>
      <c r="CH325" s="27"/>
      <c r="CI325" s="27"/>
      <c r="CJ325" s="27"/>
      <c r="CK325" s="27"/>
      <c r="CL325" s="27"/>
      <c r="CM325" s="27"/>
      <c r="CN325" s="27"/>
      <c r="CO325" s="27"/>
      <c r="CP325" s="27"/>
      <c r="CQ325" s="27"/>
      <c r="CR325" s="27"/>
      <c r="CS325" s="110"/>
      <c r="CT325" s="29"/>
      <c r="CU325" s="30"/>
      <c r="CV325" s="52"/>
      <c r="CW325" s="53"/>
      <c r="CX325" s="53"/>
      <c r="CY325" s="53"/>
      <c r="CZ325" s="53"/>
      <c r="DA325" s="53"/>
      <c r="DB325" s="53"/>
      <c r="DC325" s="53"/>
      <c r="DD325" s="53"/>
      <c r="DE325" s="53"/>
      <c r="DF325" s="53"/>
      <c r="DG325" s="53"/>
      <c r="DH325" s="53"/>
      <c r="DI325" s="53"/>
      <c r="DJ325" s="53"/>
      <c r="DK325" s="53"/>
      <c r="DL325" s="123"/>
      <c r="DM325" s="54"/>
      <c r="DN325" s="55">
        <f t="shared" si="169"/>
        <v>0.68926416403558921</v>
      </c>
      <c r="DO325" s="55">
        <f t="shared" ref="DO325:DO388" si="186">IF(ISNUMBER(R325)=FALSE,0,R325/79.88)</f>
        <v>2.4757163787262899E-4</v>
      </c>
      <c r="DP325" s="55">
        <f t="shared" si="170"/>
        <v>1.7262318522564123E-2</v>
      </c>
      <c r="DQ325" s="55">
        <f t="shared" si="171"/>
        <v>3.4095333045301601E-2</v>
      </c>
      <c r="DR325" s="55">
        <f t="shared" si="172"/>
        <v>8.6151344263907817E-2</v>
      </c>
      <c r="DS325" s="55">
        <f t="shared" si="173"/>
        <v>0.12024011973507194</v>
      </c>
      <c r="DT325" s="55">
        <f t="shared" si="174"/>
        <v>2.0907833133562452E-3</v>
      </c>
      <c r="DU325" s="55">
        <f t="shared" si="175"/>
        <v>1.1666871795307445</v>
      </c>
      <c r="DV325" s="56">
        <f t="shared" si="176"/>
        <v>0</v>
      </c>
      <c r="DW325" s="55">
        <f t="shared" si="181"/>
        <v>4.467073698721952E-3</v>
      </c>
      <c r="DX325" s="55">
        <f t="shared" si="182"/>
        <v>0</v>
      </c>
      <c r="DY325" s="55">
        <f t="shared" si="183"/>
        <v>1.3932221701626763E-4</v>
      </c>
      <c r="DZ325" s="58">
        <f t="shared" si="166"/>
        <v>0</v>
      </c>
      <c r="EA325" s="56">
        <f t="shared" si="167"/>
        <v>0</v>
      </c>
      <c r="EB325" s="56">
        <f t="shared" si="177"/>
        <v>0.13551154201817817</v>
      </c>
      <c r="EC325" s="59">
        <f t="shared" si="178"/>
        <v>0</v>
      </c>
      <c r="ED325" s="59">
        <f t="shared" si="179"/>
        <v>0</v>
      </c>
      <c r="EE325" s="60">
        <f t="shared" si="180"/>
        <v>1.4349714384225551</v>
      </c>
      <c r="EF325" s="60">
        <f t="shared" si="184"/>
        <v>0.7164941656223166</v>
      </c>
    </row>
    <row r="326" spans="1:136" ht="14" customHeight="1" x14ac:dyDescent="0.2">
      <c r="A326" s="155" t="s">
        <v>565</v>
      </c>
      <c r="B326" s="42" t="s">
        <v>472</v>
      </c>
      <c r="C326" s="43"/>
      <c r="D326" s="43"/>
      <c r="E326" s="43"/>
      <c r="F326" s="43"/>
      <c r="G326" s="43"/>
      <c r="H326" s="43"/>
      <c r="I326" s="43"/>
      <c r="J326" s="78" t="s">
        <v>482</v>
      </c>
      <c r="K326" s="42" t="s">
        <v>474</v>
      </c>
      <c r="L326" s="42" t="s">
        <v>564</v>
      </c>
      <c r="M326" s="43"/>
      <c r="N326" s="43"/>
      <c r="O326" s="117"/>
      <c r="P326" s="42" t="s">
        <v>674</v>
      </c>
      <c r="Q326" s="44">
        <v>40.980719518527202</v>
      </c>
      <c r="R326" s="44">
        <v>2.00984401758348E-2</v>
      </c>
      <c r="S326" s="44">
        <v>0.97477434852798805</v>
      </c>
      <c r="T326" s="44">
        <v>4.3768012117946498</v>
      </c>
      <c r="U326" s="44">
        <v>4.9539737671794404</v>
      </c>
      <c r="V326" s="44">
        <f>U326+1/0.8998*T326</f>
        <v>9.8181671565933648</v>
      </c>
      <c r="W326" s="44">
        <f t="shared" si="185"/>
        <v>8.8343868075027103</v>
      </c>
      <c r="X326" s="44">
        <v>0.16078752140667801</v>
      </c>
      <c r="Y326" s="44">
        <v>47.492614135497597</v>
      </c>
      <c r="Z326" s="44">
        <v>0</v>
      </c>
      <c r="AA326" s="44">
        <v>7.0344540615421794E-2</v>
      </c>
      <c r="AB326" s="44"/>
      <c r="AC326" s="44">
        <v>1.00492200879174E-2</v>
      </c>
      <c r="AD326" s="46">
        <f t="shared" si="159"/>
        <v>0</v>
      </c>
      <c r="AE326" s="46">
        <f t="shared" si="160"/>
        <v>0</v>
      </c>
      <c r="AF326" s="44">
        <v>2.4055885007696101</v>
      </c>
      <c r="AG326" s="53"/>
      <c r="AH326" s="109"/>
      <c r="AI326" s="48">
        <f t="shared" si="168"/>
        <v>1.1589014222658145</v>
      </c>
      <c r="AJ326" s="52"/>
      <c r="AK326" s="53"/>
      <c r="AL326" s="53"/>
      <c r="AM326" s="53"/>
      <c r="AN326" s="53"/>
      <c r="AO326" s="53"/>
      <c r="AP326" s="53"/>
      <c r="AQ326" s="53"/>
      <c r="AR326" s="53"/>
      <c r="AS326" s="53"/>
      <c r="AT326" s="53"/>
      <c r="AU326" s="53"/>
      <c r="AV326" s="53"/>
      <c r="AW326" s="53"/>
      <c r="AX326" s="53"/>
      <c r="AY326" s="53"/>
      <c r="AZ326" s="53"/>
      <c r="BA326" s="53"/>
      <c r="BB326" s="53"/>
      <c r="BC326" s="53"/>
      <c r="BD326" s="53"/>
      <c r="BE326" s="53"/>
      <c r="BF326" s="109"/>
      <c r="BG326" s="27"/>
      <c r="BH326" s="27"/>
      <c r="BI326" s="27"/>
      <c r="BJ326" s="27"/>
      <c r="BK326" s="27"/>
      <c r="BL326" s="27"/>
      <c r="BM326" s="27"/>
      <c r="BN326" s="27"/>
      <c r="BO326" s="27"/>
      <c r="BP326" s="27"/>
      <c r="BQ326" s="27"/>
      <c r="BR326" s="27"/>
      <c r="BS326" s="27"/>
      <c r="BT326" s="27"/>
      <c r="BU326" s="27"/>
      <c r="BV326" s="27"/>
      <c r="BW326" s="27"/>
      <c r="BX326" s="27"/>
      <c r="BY326" s="27"/>
      <c r="BZ326" s="27"/>
      <c r="CA326" s="27"/>
      <c r="CB326" s="27"/>
      <c r="CC326" s="27"/>
      <c r="CD326" s="27"/>
      <c r="CE326" s="27"/>
      <c r="CF326" s="27"/>
      <c r="CG326" s="27"/>
      <c r="CH326" s="27"/>
      <c r="CI326" s="27"/>
      <c r="CJ326" s="27"/>
      <c r="CK326" s="27"/>
      <c r="CL326" s="27"/>
      <c r="CM326" s="27"/>
      <c r="CN326" s="27"/>
      <c r="CO326" s="27"/>
      <c r="CP326" s="27"/>
      <c r="CQ326" s="27"/>
      <c r="CR326" s="27"/>
      <c r="CS326" s="110"/>
      <c r="CT326" s="29"/>
      <c r="CU326" s="30"/>
      <c r="CV326" s="52"/>
      <c r="CW326" s="53"/>
      <c r="CX326" s="53"/>
      <c r="CY326" s="53"/>
      <c r="CZ326" s="53"/>
      <c r="DA326" s="53"/>
      <c r="DB326" s="53"/>
      <c r="DC326" s="53"/>
      <c r="DD326" s="53"/>
      <c r="DE326" s="53"/>
      <c r="DF326" s="53"/>
      <c r="DG326" s="53"/>
      <c r="DH326" s="53"/>
      <c r="DI326" s="53"/>
      <c r="DJ326" s="53"/>
      <c r="DK326" s="53"/>
      <c r="DL326" s="123"/>
      <c r="DM326" s="54"/>
      <c r="DN326" s="55">
        <f t="shared" si="169"/>
        <v>0.68210252194619181</v>
      </c>
      <c r="DO326" s="55">
        <f t="shared" si="186"/>
        <v>2.5160791406903855E-4</v>
      </c>
      <c r="DP326" s="55">
        <f t="shared" si="170"/>
        <v>1.9120720842055475E-2</v>
      </c>
      <c r="DQ326" s="55">
        <f t="shared" si="171"/>
        <v>6.0915813664504527E-2</v>
      </c>
      <c r="DR326" s="55">
        <f t="shared" si="172"/>
        <v>6.2044884052594909E-2</v>
      </c>
      <c r="DS326" s="55">
        <f t="shared" si="173"/>
        <v>0.1229559750522298</v>
      </c>
      <c r="DT326" s="55">
        <f t="shared" si="174"/>
        <v>2.2665283536323372E-3</v>
      </c>
      <c r="DU326" s="55">
        <f t="shared" si="175"/>
        <v>1.1784767775557716</v>
      </c>
      <c r="DV326" s="56">
        <f t="shared" si="176"/>
        <v>0</v>
      </c>
      <c r="DW326" s="55">
        <f t="shared" si="181"/>
        <v>2.2699512451954387E-3</v>
      </c>
      <c r="DX326" s="55">
        <f t="shared" si="182"/>
        <v>0</v>
      </c>
      <c r="DY326" s="55">
        <f t="shared" si="183"/>
        <v>1.4159365227842431E-4</v>
      </c>
      <c r="DZ326" s="58">
        <f t="shared" si="166"/>
        <v>0</v>
      </c>
      <c r="EA326" s="56">
        <f t="shared" si="167"/>
        <v>0</v>
      </c>
      <c r="EB326" s="56">
        <f t="shared" si="177"/>
        <v>0.13353252849123565</v>
      </c>
      <c r="EC326" s="59">
        <f t="shared" si="178"/>
        <v>0</v>
      </c>
      <c r="ED326" s="59">
        <f t="shared" si="179"/>
        <v>0</v>
      </c>
      <c r="EE326" s="60">
        <f t="shared" si="180"/>
        <v>1.4294392854729354</v>
      </c>
      <c r="EF326" s="60">
        <f t="shared" si="184"/>
        <v>0.50461056509241786</v>
      </c>
    </row>
    <row r="327" spans="1:136" ht="14" customHeight="1" x14ac:dyDescent="0.2">
      <c r="A327" s="155" t="s">
        <v>566</v>
      </c>
      <c r="B327" s="42" t="s">
        <v>472</v>
      </c>
      <c r="C327" s="43"/>
      <c r="D327" s="43"/>
      <c r="E327" s="43"/>
      <c r="F327" s="43"/>
      <c r="G327" s="43"/>
      <c r="H327" s="43"/>
      <c r="I327" s="43"/>
      <c r="J327" s="78" t="s">
        <v>482</v>
      </c>
      <c r="K327" s="42" t="s">
        <v>474</v>
      </c>
      <c r="L327" s="42" t="s">
        <v>564</v>
      </c>
      <c r="M327" s="43"/>
      <c r="N327" s="43"/>
      <c r="O327" s="117"/>
      <c r="P327" s="42" t="s">
        <v>674</v>
      </c>
      <c r="Q327" s="44">
        <v>41.6991406092408</v>
      </c>
      <c r="R327" s="44">
        <v>1.9913629708328901E-2</v>
      </c>
      <c r="S327" s="44">
        <v>1.2545586716247199</v>
      </c>
      <c r="T327" s="44">
        <v>3.3124684424920199</v>
      </c>
      <c r="U327" s="44">
        <v>5.5885159503480297</v>
      </c>
      <c r="V327" s="44">
        <f>U327+1/0.8998*T327</f>
        <v>9.2698545172429174</v>
      </c>
      <c r="W327" s="44">
        <f t="shared" si="185"/>
        <v>8.3410150946151767</v>
      </c>
      <c r="X327" s="44">
        <v>0.14935222281246699</v>
      </c>
      <c r="Y327" s="44">
        <v>47.0061229265104</v>
      </c>
      <c r="Z327" s="44">
        <v>0</v>
      </c>
      <c r="AA327" s="44">
        <v>0</v>
      </c>
      <c r="AB327" s="44"/>
      <c r="AC327" s="44">
        <v>9.9568148541644592E-3</v>
      </c>
      <c r="AD327" s="46">
        <f t="shared" si="159"/>
        <v>0</v>
      </c>
      <c r="AE327" s="46">
        <f t="shared" si="160"/>
        <v>0</v>
      </c>
      <c r="AF327" s="44">
        <v>3.2325268878139899</v>
      </c>
      <c r="AG327" s="53"/>
      <c r="AH327" s="109"/>
      <c r="AI327" s="48">
        <f t="shared" si="168"/>
        <v>1.1272683858643728</v>
      </c>
      <c r="AJ327" s="52"/>
      <c r="AK327" s="53"/>
      <c r="AL327" s="53"/>
      <c r="AM327" s="53"/>
      <c r="AN327" s="53"/>
      <c r="AO327" s="53"/>
      <c r="AP327" s="53"/>
      <c r="AQ327" s="53"/>
      <c r="AR327" s="53"/>
      <c r="AS327" s="53"/>
      <c r="AT327" s="53"/>
      <c r="AU327" s="53"/>
      <c r="AV327" s="53"/>
      <c r="AW327" s="53"/>
      <c r="AX327" s="53"/>
      <c r="AY327" s="53"/>
      <c r="AZ327" s="53"/>
      <c r="BA327" s="53"/>
      <c r="BB327" s="53"/>
      <c r="BC327" s="53"/>
      <c r="BD327" s="53"/>
      <c r="BE327" s="53"/>
      <c r="BF327" s="109"/>
      <c r="BG327" s="27"/>
      <c r="BH327" s="27"/>
      <c r="BI327" s="27"/>
      <c r="BJ327" s="27"/>
      <c r="BK327" s="27"/>
      <c r="BL327" s="27"/>
      <c r="BM327" s="27"/>
      <c r="BN327" s="27"/>
      <c r="BO327" s="27"/>
      <c r="BP327" s="27"/>
      <c r="BQ327" s="27"/>
      <c r="BR327" s="27"/>
      <c r="BS327" s="27"/>
      <c r="BT327" s="27"/>
      <c r="BU327" s="27"/>
      <c r="BV327" s="27"/>
      <c r="BW327" s="27"/>
      <c r="BX327" s="27"/>
      <c r="BY327" s="27"/>
      <c r="BZ327" s="27"/>
      <c r="CA327" s="27"/>
      <c r="CB327" s="27"/>
      <c r="CC327" s="27"/>
      <c r="CD327" s="27"/>
      <c r="CE327" s="27"/>
      <c r="CF327" s="27"/>
      <c r="CG327" s="27"/>
      <c r="CH327" s="27"/>
      <c r="CI327" s="27"/>
      <c r="CJ327" s="27"/>
      <c r="CK327" s="27"/>
      <c r="CL327" s="27"/>
      <c r="CM327" s="27"/>
      <c r="CN327" s="27"/>
      <c r="CO327" s="27"/>
      <c r="CP327" s="27"/>
      <c r="CQ327" s="27"/>
      <c r="CR327" s="27"/>
      <c r="CS327" s="110"/>
      <c r="CT327" s="29"/>
      <c r="CU327" s="30"/>
      <c r="CV327" s="52"/>
      <c r="CW327" s="53"/>
      <c r="CX327" s="53"/>
      <c r="CY327" s="53"/>
      <c r="CZ327" s="53"/>
      <c r="DA327" s="53"/>
      <c r="DB327" s="53"/>
      <c r="DC327" s="53"/>
      <c r="DD327" s="53"/>
      <c r="DE327" s="53"/>
      <c r="DF327" s="53"/>
      <c r="DG327" s="53"/>
      <c r="DH327" s="53"/>
      <c r="DI327" s="53"/>
      <c r="DJ327" s="53"/>
      <c r="DK327" s="53"/>
      <c r="DL327" s="123"/>
      <c r="DM327" s="54"/>
      <c r="DN327" s="55">
        <f t="shared" si="169"/>
        <v>0.69406026313649805</v>
      </c>
      <c r="DO327" s="55">
        <f t="shared" si="186"/>
        <v>2.4929431282334628E-4</v>
      </c>
      <c r="DP327" s="55">
        <f t="shared" si="170"/>
        <v>2.4608840165255393E-2</v>
      </c>
      <c r="DQ327" s="55">
        <f t="shared" si="171"/>
        <v>4.6102553131412947E-2</v>
      </c>
      <c r="DR327" s="55">
        <f t="shared" si="172"/>
        <v>6.9992058993650574E-2</v>
      </c>
      <c r="DS327" s="55">
        <f t="shared" si="173"/>
        <v>0.1160892845457923</v>
      </c>
      <c r="DT327" s="55">
        <f t="shared" si="174"/>
        <v>2.1053315874325768E-3</v>
      </c>
      <c r="DU327" s="55">
        <f t="shared" si="175"/>
        <v>1.1664050353972806</v>
      </c>
      <c r="DV327" s="56">
        <f t="shared" si="176"/>
        <v>0</v>
      </c>
      <c r="DW327" s="55">
        <f t="shared" si="181"/>
        <v>0</v>
      </c>
      <c r="DX327" s="55">
        <f t="shared" si="182"/>
        <v>0</v>
      </c>
      <c r="DY327" s="55">
        <f t="shared" si="183"/>
        <v>1.4029166123610931E-4</v>
      </c>
      <c r="DZ327" s="58">
        <f t="shared" si="166"/>
        <v>0</v>
      </c>
      <c r="EA327" s="56">
        <f t="shared" si="167"/>
        <v>0</v>
      </c>
      <c r="EB327" s="56">
        <f t="shared" si="177"/>
        <v>0.17943529768603886</v>
      </c>
      <c r="EC327" s="59">
        <f t="shared" si="178"/>
        <v>0</v>
      </c>
      <c r="ED327" s="59">
        <f t="shared" si="179"/>
        <v>0</v>
      </c>
      <c r="EE327" s="60">
        <f t="shared" si="180"/>
        <v>1.4609823806130435</v>
      </c>
      <c r="EF327" s="60">
        <f t="shared" si="184"/>
        <v>0.60291575805208508</v>
      </c>
    </row>
    <row r="328" spans="1:136" ht="14" customHeight="1" x14ac:dyDescent="0.2">
      <c r="A328" s="155" t="s">
        <v>567</v>
      </c>
      <c r="B328" s="42" t="s">
        <v>472</v>
      </c>
      <c r="C328" s="43"/>
      <c r="D328" s="43"/>
      <c r="E328" s="43"/>
      <c r="F328" s="43"/>
      <c r="G328" s="43"/>
      <c r="H328" s="43"/>
      <c r="I328" s="43"/>
      <c r="J328" s="78" t="s">
        <v>482</v>
      </c>
      <c r="K328" s="42" t="s">
        <v>520</v>
      </c>
      <c r="L328" s="42" t="s">
        <v>564</v>
      </c>
      <c r="M328" s="43"/>
      <c r="N328" s="43"/>
      <c r="O328" s="117"/>
      <c r="P328" s="42" t="s">
        <v>674</v>
      </c>
      <c r="Q328" s="44">
        <v>44.170560090754797</v>
      </c>
      <c r="R328" s="44">
        <v>0.13871418601852101</v>
      </c>
      <c r="S328" s="44">
        <v>3.44803833817467</v>
      </c>
      <c r="T328" s="44"/>
      <c r="U328" s="53"/>
      <c r="V328" s="44">
        <v>9.0065139350596901</v>
      </c>
      <c r="W328" s="44">
        <f t="shared" si="185"/>
        <v>8.1040612387667093</v>
      </c>
      <c r="X328" s="44">
        <v>0.15853049830688101</v>
      </c>
      <c r="Y328" s="44">
        <v>38.641808962302299</v>
      </c>
      <c r="Z328" s="44">
        <v>3.37868124516541</v>
      </c>
      <c r="AA328" s="44">
        <v>0</v>
      </c>
      <c r="AB328" s="44"/>
      <c r="AC328" s="44">
        <v>1.9816312288360199E-2</v>
      </c>
      <c r="AD328" s="46">
        <f t="shared" si="159"/>
        <v>0</v>
      </c>
      <c r="AE328" s="46">
        <f t="shared" si="160"/>
        <v>0</v>
      </c>
      <c r="AF328" s="44">
        <v>5.9809488917385503</v>
      </c>
      <c r="AG328" s="53"/>
      <c r="AH328" s="109"/>
      <c r="AI328" s="48">
        <f t="shared" si="168"/>
        <v>0.87483176312247612</v>
      </c>
      <c r="AJ328" s="52"/>
      <c r="AK328" s="53"/>
      <c r="AL328" s="53"/>
      <c r="AM328" s="53"/>
      <c r="AN328" s="53"/>
      <c r="AO328" s="53"/>
      <c r="AP328" s="53"/>
      <c r="AQ328" s="53"/>
      <c r="AR328" s="53"/>
      <c r="AS328" s="53"/>
      <c r="AT328" s="53"/>
      <c r="AU328" s="53"/>
      <c r="AV328" s="53"/>
      <c r="AW328" s="53"/>
      <c r="AX328" s="53"/>
      <c r="AY328" s="53"/>
      <c r="AZ328" s="53"/>
      <c r="BA328" s="53"/>
      <c r="BB328" s="53"/>
      <c r="BC328" s="53"/>
      <c r="BD328" s="53"/>
      <c r="BE328" s="53"/>
      <c r="BF328" s="109"/>
      <c r="BG328" s="27"/>
      <c r="BH328" s="27"/>
      <c r="BI328" s="27"/>
      <c r="BJ328" s="27"/>
      <c r="BK328" s="27"/>
      <c r="BL328" s="27"/>
      <c r="BM328" s="27"/>
      <c r="BN328" s="27"/>
      <c r="BO328" s="27"/>
      <c r="BP328" s="27"/>
      <c r="BQ328" s="27"/>
      <c r="BR328" s="27"/>
      <c r="BS328" s="27"/>
      <c r="BT328" s="27"/>
      <c r="BU328" s="27"/>
      <c r="BV328" s="27"/>
      <c r="BW328" s="27"/>
      <c r="BX328" s="27"/>
      <c r="BY328" s="27"/>
      <c r="BZ328" s="27"/>
      <c r="CA328" s="27"/>
      <c r="CB328" s="27"/>
      <c r="CC328" s="27"/>
      <c r="CD328" s="27"/>
      <c r="CE328" s="27"/>
      <c r="CF328" s="27"/>
      <c r="CG328" s="27"/>
      <c r="CH328" s="27"/>
      <c r="CI328" s="27"/>
      <c r="CJ328" s="27"/>
      <c r="CK328" s="27"/>
      <c r="CL328" s="27"/>
      <c r="CM328" s="27"/>
      <c r="CN328" s="27"/>
      <c r="CO328" s="27"/>
      <c r="CP328" s="27"/>
      <c r="CQ328" s="27"/>
      <c r="CR328" s="27"/>
      <c r="CS328" s="110"/>
      <c r="CT328" s="29"/>
      <c r="CU328" s="30"/>
      <c r="CV328" s="52"/>
      <c r="CW328" s="53"/>
      <c r="CX328" s="53"/>
      <c r="CY328" s="53"/>
      <c r="CZ328" s="53"/>
      <c r="DA328" s="53"/>
      <c r="DB328" s="53"/>
      <c r="DC328" s="53"/>
      <c r="DD328" s="53"/>
      <c r="DE328" s="53"/>
      <c r="DF328" s="53"/>
      <c r="DG328" s="53"/>
      <c r="DH328" s="53"/>
      <c r="DI328" s="53"/>
      <c r="DJ328" s="53"/>
      <c r="DK328" s="53"/>
      <c r="DL328" s="123"/>
      <c r="DM328" s="54"/>
      <c r="DN328" s="55">
        <f t="shared" si="169"/>
        <v>0.73519574052521308</v>
      </c>
      <c r="DO328" s="55">
        <f t="shared" si="186"/>
        <v>1.7365321234166376E-3</v>
      </c>
      <c r="DP328" s="55">
        <f t="shared" si="170"/>
        <v>6.7635118442029629E-2</v>
      </c>
      <c r="DQ328" s="55">
        <f t="shared" si="171"/>
        <v>0</v>
      </c>
      <c r="DR328" s="55">
        <f t="shared" si="172"/>
        <v>0</v>
      </c>
      <c r="DS328" s="55">
        <f t="shared" si="173"/>
        <v>0.1127913881526334</v>
      </c>
      <c r="DT328" s="55">
        <f t="shared" si="174"/>
        <v>2.2347124091750921E-3</v>
      </c>
      <c r="DU328" s="55">
        <f t="shared" si="175"/>
        <v>0.9588538204045236</v>
      </c>
      <c r="DV328" s="56">
        <f t="shared" si="176"/>
        <v>6.0247525769711305E-2</v>
      </c>
      <c r="DW328" s="55">
        <f t="shared" si="181"/>
        <v>0</v>
      </c>
      <c r="DX328" s="55">
        <f t="shared" si="182"/>
        <v>0</v>
      </c>
      <c r="DY328" s="55">
        <f t="shared" si="183"/>
        <v>2.7921211865708354E-4</v>
      </c>
      <c r="DZ328" s="58">
        <f t="shared" si="166"/>
        <v>0</v>
      </c>
      <c r="EA328" s="56">
        <f t="shared" si="167"/>
        <v>0</v>
      </c>
      <c r="EB328" s="56">
        <f t="shared" si="177"/>
        <v>0.33199827320225089</v>
      </c>
      <c r="EC328" s="59">
        <f t="shared" si="178"/>
        <v>0</v>
      </c>
      <c r="ED328" s="59">
        <f t="shared" si="179"/>
        <v>0</v>
      </c>
      <c r="EE328" s="60">
        <f t="shared" si="180"/>
        <v>1.4614718890449783</v>
      </c>
      <c r="EF328" s="60" t="str">
        <f t="shared" si="184"/>
        <v/>
      </c>
    </row>
    <row r="329" spans="1:136" ht="14" customHeight="1" x14ac:dyDescent="0.2">
      <c r="A329" s="155" t="s">
        <v>568</v>
      </c>
      <c r="B329" s="42" t="s">
        <v>472</v>
      </c>
      <c r="C329" s="43"/>
      <c r="D329" s="43"/>
      <c r="E329" s="43"/>
      <c r="F329" s="43"/>
      <c r="G329" s="43"/>
      <c r="H329" s="43"/>
      <c r="I329" s="43"/>
      <c r="J329" s="78" t="s">
        <v>482</v>
      </c>
      <c r="K329" s="42" t="s">
        <v>478</v>
      </c>
      <c r="L329" s="42" t="s">
        <v>564</v>
      </c>
      <c r="M329" s="43"/>
      <c r="N329" s="43"/>
      <c r="O329" s="117"/>
      <c r="P329" s="42" t="s">
        <v>674</v>
      </c>
      <c r="Q329" s="44">
        <v>44.520997860705997</v>
      </c>
      <c r="R329" s="44">
        <v>5.0158852930042797E-2</v>
      </c>
      <c r="S329" s="44">
        <v>1.7054009996214601</v>
      </c>
      <c r="T329" s="44">
        <v>3.79346485959283</v>
      </c>
      <c r="U329" s="44">
        <v>5.4648293784383704</v>
      </c>
      <c r="V329" s="44">
        <f>U329+1/0.8998*T329</f>
        <v>9.6807271997240232</v>
      </c>
      <c r="W329" s="44">
        <f t="shared" si="185"/>
        <v>8.710718334311677</v>
      </c>
      <c r="X329" s="44">
        <v>0.14044478820412001</v>
      </c>
      <c r="Y329" s="44">
        <v>43.367344243315003</v>
      </c>
      <c r="Z329" s="44">
        <v>1.00317705860086E-2</v>
      </c>
      <c r="AA329" s="44">
        <v>5.0158852930042797E-2</v>
      </c>
      <c r="AB329" s="44"/>
      <c r="AC329" s="44">
        <v>2.0063541172017099E-2</v>
      </c>
      <c r="AD329" s="46">
        <f t="shared" si="159"/>
        <v>0</v>
      </c>
      <c r="AE329" s="46">
        <f t="shared" si="160"/>
        <v>0</v>
      </c>
      <c r="AF329" s="44">
        <v>8.2563158813924797</v>
      </c>
      <c r="AG329" s="53"/>
      <c r="AH329" s="109"/>
      <c r="AI329" s="48">
        <f t="shared" si="168"/>
        <v>0.97408742676881455</v>
      </c>
      <c r="AJ329" s="52"/>
      <c r="AK329" s="53"/>
      <c r="AL329" s="53"/>
      <c r="AM329" s="53"/>
      <c r="AN329" s="53"/>
      <c r="AO329" s="53"/>
      <c r="AP329" s="53"/>
      <c r="AQ329" s="53"/>
      <c r="AR329" s="53"/>
      <c r="AS329" s="53"/>
      <c r="AT329" s="53"/>
      <c r="AU329" s="53"/>
      <c r="AV329" s="53"/>
      <c r="AW329" s="53"/>
      <c r="AX329" s="53"/>
      <c r="AY329" s="53"/>
      <c r="AZ329" s="53"/>
      <c r="BA329" s="53"/>
      <c r="BB329" s="53"/>
      <c r="BC329" s="53"/>
      <c r="BD329" s="53"/>
      <c r="BE329" s="53"/>
      <c r="BF329" s="109"/>
      <c r="BG329" s="27"/>
      <c r="BH329" s="27"/>
      <c r="BI329" s="27"/>
      <c r="BJ329" s="27"/>
      <c r="BK329" s="27"/>
      <c r="BL329" s="27"/>
      <c r="BM329" s="27"/>
      <c r="BN329" s="27"/>
      <c r="BO329" s="27"/>
      <c r="BP329" s="27"/>
      <c r="BQ329" s="27"/>
      <c r="BR329" s="27"/>
      <c r="BS329" s="27"/>
      <c r="BT329" s="27"/>
      <c r="BU329" s="27"/>
      <c r="BV329" s="27"/>
      <c r="BW329" s="27"/>
      <c r="BX329" s="27"/>
      <c r="BY329" s="27"/>
      <c r="BZ329" s="27"/>
      <c r="CA329" s="27"/>
      <c r="CB329" s="27"/>
      <c r="CC329" s="27"/>
      <c r="CD329" s="27"/>
      <c r="CE329" s="27"/>
      <c r="CF329" s="27"/>
      <c r="CG329" s="27"/>
      <c r="CH329" s="27"/>
      <c r="CI329" s="27"/>
      <c r="CJ329" s="27"/>
      <c r="CK329" s="27"/>
      <c r="CL329" s="27"/>
      <c r="CM329" s="27"/>
      <c r="CN329" s="27"/>
      <c r="CO329" s="27"/>
      <c r="CP329" s="27"/>
      <c r="CQ329" s="27"/>
      <c r="CR329" s="27"/>
      <c r="CS329" s="110"/>
      <c r="CT329" s="29"/>
      <c r="CU329" s="30"/>
      <c r="CV329" s="52"/>
      <c r="CW329" s="53"/>
      <c r="CX329" s="53"/>
      <c r="CY329" s="53"/>
      <c r="CZ329" s="53"/>
      <c r="DA329" s="53"/>
      <c r="DB329" s="53"/>
      <c r="DC329" s="53"/>
      <c r="DD329" s="53"/>
      <c r="DE329" s="53"/>
      <c r="DF329" s="53"/>
      <c r="DG329" s="53"/>
      <c r="DH329" s="53"/>
      <c r="DI329" s="53"/>
      <c r="DJ329" s="53"/>
      <c r="DK329" s="53"/>
      <c r="DL329" s="123"/>
      <c r="DM329" s="54"/>
      <c r="DN329" s="55">
        <f t="shared" si="169"/>
        <v>0.74102859288791612</v>
      </c>
      <c r="DO329" s="55">
        <f t="shared" si="186"/>
        <v>6.2792755295496743E-4</v>
      </c>
      <c r="DP329" s="55">
        <f t="shared" si="170"/>
        <v>3.3452353856835232E-2</v>
      </c>
      <c r="DQ329" s="55">
        <f t="shared" si="171"/>
        <v>5.2797005700665693E-2</v>
      </c>
      <c r="DR329" s="55">
        <f t="shared" si="172"/>
        <v>6.844297549550217E-2</v>
      </c>
      <c r="DS329" s="55">
        <f t="shared" si="173"/>
        <v>0.12123477152834625</v>
      </c>
      <c r="DT329" s="55">
        <f t="shared" si="174"/>
        <v>1.9797686524403724E-3</v>
      </c>
      <c r="DU329" s="55">
        <f t="shared" si="175"/>
        <v>1.0761127603800249</v>
      </c>
      <c r="DV329" s="56">
        <f t="shared" si="176"/>
        <v>1.7888321301727175E-4</v>
      </c>
      <c r="DW329" s="55">
        <f t="shared" si="181"/>
        <v>1.6185783526342932E-3</v>
      </c>
      <c r="DX329" s="55">
        <f t="shared" si="182"/>
        <v>0</v>
      </c>
      <c r="DY329" s="55">
        <f t="shared" si="183"/>
        <v>2.8269557710255906E-4</v>
      </c>
      <c r="DZ329" s="58">
        <f t="shared" si="166"/>
        <v>0</v>
      </c>
      <c r="EA329" s="56">
        <f t="shared" si="167"/>
        <v>0</v>
      </c>
      <c r="EB329" s="56">
        <f t="shared" si="177"/>
        <v>0.45830229705203884</v>
      </c>
      <c r="EC329" s="59">
        <f t="shared" si="178"/>
        <v>0</v>
      </c>
      <c r="ED329" s="59">
        <f t="shared" si="179"/>
        <v>0</v>
      </c>
      <c r="EE329" s="60">
        <f t="shared" si="180"/>
        <v>1.6111455630750426</v>
      </c>
      <c r="EF329" s="60">
        <f t="shared" si="184"/>
        <v>0.56454905331758987</v>
      </c>
    </row>
    <row r="330" spans="1:136" ht="14" customHeight="1" x14ac:dyDescent="0.2">
      <c r="A330" s="155" t="s">
        <v>569</v>
      </c>
      <c r="B330" s="42" t="s">
        <v>472</v>
      </c>
      <c r="C330" s="43"/>
      <c r="D330" s="43"/>
      <c r="E330" s="43"/>
      <c r="F330" s="43"/>
      <c r="G330" s="43"/>
      <c r="H330" s="43"/>
      <c r="I330" s="43"/>
      <c r="J330" s="78" t="s">
        <v>482</v>
      </c>
      <c r="K330" s="42" t="s">
        <v>520</v>
      </c>
      <c r="L330" s="42" t="s">
        <v>564</v>
      </c>
      <c r="M330" s="43"/>
      <c r="N330" s="43"/>
      <c r="O330" s="117"/>
      <c r="P330" s="42" t="s">
        <v>674</v>
      </c>
      <c r="Q330" s="44">
        <v>43.600110906564801</v>
      </c>
      <c r="R330" s="44">
        <v>0.166974968554089</v>
      </c>
      <c r="S330" s="44">
        <v>3.2412788013440799</v>
      </c>
      <c r="T330" s="44"/>
      <c r="U330" s="53"/>
      <c r="V330" s="44">
        <v>9.3211320681076906</v>
      </c>
      <c r="W330" s="44">
        <f t="shared" si="185"/>
        <v>8.3871546348833004</v>
      </c>
      <c r="X330" s="44">
        <v>0.13750879763277901</v>
      </c>
      <c r="Y330" s="44">
        <v>40.594561472591202</v>
      </c>
      <c r="Z330" s="44">
        <v>2.1804966481769301</v>
      </c>
      <c r="AA330" s="44">
        <v>0</v>
      </c>
      <c r="AB330" s="44"/>
      <c r="AC330" s="44">
        <v>1.9644113947539898E-2</v>
      </c>
      <c r="AD330" s="46">
        <f t="shared" ref="AD330:AD393" si="187">IF(ISNUMBER(AL330)=FALSE,0,1.2725*AL330/10000)</f>
        <v>0</v>
      </c>
      <c r="AE330" s="46">
        <f t="shared" ref="AE330:AE393" si="188">IF(ISNUMBER(AM330)=FALSE,0,1.4615*AM330/10000)</f>
        <v>0</v>
      </c>
      <c r="AF330" s="44">
        <v>5.4859236405707898</v>
      </c>
      <c r="AG330" s="53"/>
      <c r="AH330" s="109"/>
      <c r="AI330" s="48">
        <f t="shared" si="168"/>
        <v>0.93106555530524904</v>
      </c>
      <c r="AJ330" s="52"/>
      <c r="AK330" s="53"/>
      <c r="AL330" s="53"/>
      <c r="AM330" s="53"/>
      <c r="AN330" s="53"/>
      <c r="AO330" s="53"/>
      <c r="AP330" s="53"/>
      <c r="AQ330" s="53"/>
      <c r="AR330" s="53"/>
      <c r="AS330" s="53"/>
      <c r="AT330" s="53"/>
      <c r="AU330" s="53"/>
      <c r="AV330" s="53"/>
      <c r="AW330" s="53"/>
      <c r="AX330" s="53"/>
      <c r="AY330" s="53"/>
      <c r="AZ330" s="53"/>
      <c r="BA330" s="53"/>
      <c r="BB330" s="53"/>
      <c r="BC330" s="53"/>
      <c r="BD330" s="53"/>
      <c r="BE330" s="53"/>
      <c r="BF330" s="109"/>
      <c r="BG330" s="27"/>
      <c r="BH330" s="27"/>
      <c r="BI330" s="27"/>
      <c r="BJ330" s="27"/>
      <c r="BK330" s="27"/>
      <c r="BL330" s="27"/>
      <c r="BM330" s="27"/>
      <c r="BN330" s="27"/>
      <c r="BO330" s="27"/>
      <c r="BP330" s="27"/>
      <c r="BQ330" s="27"/>
      <c r="BR330" s="27"/>
      <c r="BS330" s="27"/>
      <c r="BT330" s="27"/>
      <c r="BU330" s="27"/>
      <c r="BV330" s="27"/>
      <c r="BW330" s="27"/>
      <c r="BX330" s="27"/>
      <c r="BY330" s="27"/>
      <c r="BZ330" s="27"/>
      <c r="CA330" s="27"/>
      <c r="CB330" s="27"/>
      <c r="CC330" s="27"/>
      <c r="CD330" s="27"/>
      <c r="CE330" s="27"/>
      <c r="CF330" s="27"/>
      <c r="CG330" s="27"/>
      <c r="CH330" s="27"/>
      <c r="CI330" s="27"/>
      <c r="CJ330" s="27"/>
      <c r="CK330" s="27"/>
      <c r="CL330" s="27"/>
      <c r="CM330" s="27"/>
      <c r="CN330" s="27"/>
      <c r="CO330" s="27"/>
      <c r="CP330" s="27"/>
      <c r="CQ330" s="27"/>
      <c r="CR330" s="27"/>
      <c r="CS330" s="110"/>
      <c r="CT330" s="29"/>
      <c r="CU330" s="30"/>
      <c r="CV330" s="52"/>
      <c r="CW330" s="53"/>
      <c r="CX330" s="53"/>
      <c r="CY330" s="53"/>
      <c r="CZ330" s="53"/>
      <c r="DA330" s="53"/>
      <c r="DB330" s="53"/>
      <c r="DC330" s="53"/>
      <c r="DD330" s="53"/>
      <c r="DE330" s="53"/>
      <c r="DF330" s="53"/>
      <c r="DG330" s="53"/>
      <c r="DH330" s="53"/>
      <c r="DI330" s="53"/>
      <c r="DJ330" s="53"/>
      <c r="DK330" s="53"/>
      <c r="DL330" s="123"/>
      <c r="DM330" s="54"/>
      <c r="DN330" s="55">
        <f t="shared" si="169"/>
        <v>0.7257009138908922</v>
      </c>
      <c r="DO330" s="55">
        <f t="shared" si="186"/>
        <v>2.0903225908123313E-3</v>
      </c>
      <c r="DP330" s="55">
        <f t="shared" si="170"/>
        <v>6.3579419406513932E-2</v>
      </c>
      <c r="DQ330" s="55">
        <f t="shared" si="171"/>
        <v>0</v>
      </c>
      <c r="DR330" s="55">
        <f t="shared" si="172"/>
        <v>0</v>
      </c>
      <c r="DS330" s="55">
        <f t="shared" si="173"/>
        <v>0.11673144933727629</v>
      </c>
      <c r="DT330" s="55">
        <f t="shared" si="174"/>
        <v>1.9383816976709758E-3</v>
      </c>
      <c r="DU330" s="55">
        <f t="shared" si="175"/>
        <v>1.0073092176821639</v>
      </c>
      <c r="DV330" s="56">
        <f t="shared" si="176"/>
        <v>3.8881894582327568E-2</v>
      </c>
      <c r="DW330" s="55">
        <f t="shared" si="181"/>
        <v>0</v>
      </c>
      <c r="DX330" s="55">
        <f t="shared" si="182"/>
        <v>0</v>
      </c>
      <c r="DY330" s="55">
        <f t="shared" si="183"/>
        <v>2.7678584161471416E-4</v>
      </c>
      <c r="DZ330" s="58">
        <f t="shared" si="166"/>
        <v>0</v>
      </c>
      <c r="EA330" s="56">
        <f t="shared" si="167"/>
        <v>0</v>
      </c>
      <c r="EB330" s="56">
        <f t="shared" si="177"/>
        <v>0.30451976911300527</v>
      </c>
      <c r="EC330" s="59">
        <f t="shared" si="178"/>
        <v>0</v>
      </c>
      <c r="ED330" s="59">
        <f t="shared" si="179"/>
        <v>0</v>
      </c>
      <c r="EE330" s="60">
        <f t="shared" si="180"/>
        <v>1.448740919134526</v>
      </c>
      <c r="EF330" s="60" t="str">
        <f t="shared" si="184"/>
        <v/>
      </c>
    </row>
    <row r="331" spans="1:136" ht="14" customHeight="1" x14ac:dyDescent="0.2">
      <c r="A331" s="155" t="s">
        <v>570</v>
      </c>
      <c r="B331" s="42" t="s">
        <v>472</v>
      </c>
      <c r="C331" s="43"/>
      <c r="D331" s="43"/>
      <c r="E331" s="43"/>
      <c r="F331" s="43"/>
      <c r="G331" s="43"/>
      <c r="H331" s="43"/>
      <c r="I331" s="43"/>
      <c r="J331" s="78" t="s">
        <v>482</v>
      </c>
      <c r="K331" s="42" t="s">
        <v>520</v>
      </c>
      <c r="L331" s="42" t="s">
        <v>564</v>
      </c>
      <c r="M331" s="43"/>
      <c r="N331" s="43"/>
      <c r="O331" s="117"/>
      <c r="P331" s="42" t="s">
        <v>674</v>
      </c>
      <c r="Q331" s="44">
        <v>44.068661884826703</v>
      </c>
      <c r="R331" s="44">
        <v>0.11940030314245199</v>
      </c>
      <c r="S331" s="44">
        <v>3.2636082858936901</v>
      </c>
      <c r="T331" s="44"/>
      <c r="U331" s="53"/>
      <c r="V331" s="44">
        <v>8.8555224830651902</v>
      </c>
      <c r="W331" s="44">
        <f t="shared" si="185"/>
        <v>7.9681991302620583</v>
      </c>
      <c r="X331" s="44">
        <v>0.149250378928065</v>
      </c>
      <c r="Y331" s="44">
        <v>39.431950112794802</v>
      </c>
      <c r="Z331" s="44">
        <v>3.03475770487066</v>
      </c>
      <c r="AA331" s="44">
        <v>0.308450783118001</v>
      </c>
      <c r="AB331" s="44"/>
      <c r="AC331" s="44">
        <v>1.9900050523742E-2</v>
      </c>
      <c r="AD331" s="46">
        <f t="shared" si="187"/>
        <v>0</v>
      </c>
      <c r="AE331" s="46">
        <f t="shared" si="188"/>
        <v>0</v>
      </c>
      <c r="AF331" s="44">
        <v>4.6267237280075797</v>
      </c>
      <c r="AG331" s="53"/>
      <c r="AH331" s="109"/>
      <c r="AI331" s="48">
        <f t="shared" si="168"/>
        <v>0.89478437570557667</v>
      </c>
      <c r="AJ331" s="52"/>
      <c r="AK331" s="53"/>
      <c r="AL331" s="53"/>
      <c r="AM331" s="53"/>
      <c r="AN331" s="53"/>
      <c r="AO331" s="53"/>
      <c r="AP331" s="53"/>
      <c r="AQ331" s="53"/>
      <c r="AR331" s="53"/>
      <c r="AS331" s="53"/>
      <c r="AT331" s="53"/>
      <c r="AU331" s="53"/>
      <c r="AV331" s="53"/>
      <c r="AW331" s="53"/>
      <c r="AX331" s="53"/>
      <c r="AY331" s="53"/>
      <c r="AZ331" s="53"/>
      <c r="BA331" s="53"/>
      <c r="BB331" s="53"/>
      <c r="BC331" s="53"/>
      <c r="BD331" s="53"/>
      <c r="BE331" s="53"/>
      <c r="BF331" s="109"/>
      <c r="BG331" s="27"/>
      <c r="BH331" s="27"/>
      <c r="BI331" s="27"/>
      <c r="BJ331" s="27"/>
      <c r="BK331" s="27"/>
      <c r="BL331" s="27"/>
      <c r="BM331" s="27"/>
      <c r="BN331" s="27"/>
      <c r="BO331" s="27"/>
      <c r="BP331" s="27"/>
      <c r="BQ331" s="27"/>
      <c r="BR331" s="27"/>
      <c r="BS331" s="27"/>
      <c r="BT331" s="27"/>
      <c r="BU331" s="27"/>
      <c r="BV331" s="27"/>
      <c r="BW331" s="27"/>
      <c r="BX331" s="27"/>
      <c r="BY331" s="27"/>
      <c r="BZ331" s="27"/>
      <c r="CA331" s="27"/>
      <c r="CB331" s="27"/>
      <c r="CC331" s="27"/>
      <c r="CD331" s="27"/>
      <c r="CE331" s="27"/>
      <c r="CF331" s="27"/>
      <c r="CG331" s="27"/>
      <c r="CH331" s="27"/>
      <c r="CI331" s="27"/>
      <c r="CJ331" s="27"/>
      <c r="CK331" s="27"/>
      <c r="CL331" s="27"/>
      <c r="CM331" s="27"/>
      <c r="CN331" s="27"/>
      <c r="CO331" s="27"/>
      <c r="CP331" s="27"/>
      <c r="CQ331" s="27"/>
      <c r="CR331" s="27"/>
      <c r="CS331" s="110"/>
      <c r="CT331" s="29"/>
      <c r="CU331" s="30"/>
      <c r="CV331" s="52"/>
      <c r="CW331" s="53"/>
      <c r="CX331" s="53"/>
      <c r="CY331" s="53"/>
      <c r="CZ331" s="53"/>
      <c r="DA331" s="53"/>
      <c r="DB331" s="53"/>
      <c r="DC331" s="53"/>
      <c r="DD331" s="53"/>
      <c r="DE331" s="53"/>
      <c r="DF331" s="53"/>
      <c r="DG331" s="53"/>
      <c r="DH331" s="53"/>
      <c r="DI331" s="53"/>
      <c r="DJ331" s="53"/>
      <c r="DK331" s="53"/>
      <c r="DL331" s="123"/>
      <c r="DM331" s="54"/>
      <c r="DN331" s="55">
        <f t="shared" si="169"/>
        <v>0.73349969848246843</v>
      </c>
      <c r="DO331" s="55">
        <f t="shared" si="186"/>
        <v>1.4947459081428643E-3</v>
      </c>
      <c r="DP331" s="55">
        <f t="shared" si="170"/>
        <v>6.4017424203485496E-2</v>
      </c>
      <c r="DQ331" s="55">
        <f t="shared" si="171"/>
        <v>0</v>
      </c>
      <c r="DR331" s="55">
        <f t="shared" si="172"/>
        <v>0</v>
      </c>
      <c r="DS331" s="55">
        <f t="shared" si="173"/>
        <v>0.11090047502104466</v>
      </c>
      <c r="DT331" s="55">
        <f t="shared" si="174"/>
        <v>2.1038959533135749E-3</v>
      </c>
      <c r="DU331" s="55">
        <f t="shared" si="175"/>
        <v>0.97846030056562794</v>
      </c>
      <c r="DV331" s="56">
        <f t="shared" si="176"/>
        <v>5.4114795022657987E-2</v>
      </c>
      <c r="DW331" s="55">
        <f t="shared" si="181"/>
        <v>9.9534126329444694E-3</v>
      </c>
      <c r="DX331" s="55">
        <f t="shared" si="182"/>
        <v>0</v>
      </c>
      <c r="DY331" s="55">
        <f t="shared" si="183"/>
        <v>2.8039199157053635E-4</v>
      </c>
      <c r="DZ331" s="58">
        <f t="shared" si="166"/>
        <v>0</v>
      </c>
      <c r="EA331" s="56">
        <f t="shared" si="167"/>
        <v>0</v>
      </c>
      <c r="EB331" s="56">
        <f t="shared" si="177"/>
        <v>0.25682618529045681</v>
      </c>
      <c r="EC331" s="59">
        <f t="shared" si="178"/>
        <v>0</v>
      </c>
      <c r="ED331" s="59">
        <f t="shared" si="179"/>
        <v>0</v>
      </c>
      <c r="EE331" s="60">
        <f t="shared" si="180"/>
        <v>1.4262134070744541</v>
      </c>
      <c r="EF331" s="60" t="str">
        <f t="shared" si="184"/>
        <v/>
      </c>
    </row>
    <row r="332" spans="1:136" ht="14" customHeight="1" x14ac:dyDescent="0.2">
      <c r="A332" s="155" t="s">
        <v>571</v>
      </c>
      <c r="B332" s="42" t="s">
        <v>472</v>
      </c>
      <c r="C332" s="43"/>
      <c r="D332" s="43"/>
      <c r="E332" s="43"/>
      <c r="F332" s="43"/>
      <c r="G332" s="43"/>
      <c r="H332" s="43"/>
      <c r="I332" s="43"/>
      <c r="J332" s="78" t="s">
        <v>482</v>
      </c>
      <c r="K332" s="42" t="s">
        <v>520</v>
      </c>
      <c r="L332" s="42" t="s">
        <v>564</v>
      </c>
      <c r="M332" s="43"/>
      <c r="N332" s="43"/>
      <c r="O332" s="117"/>
      <c r="P332" s="42" t="s">
        <v>674</v>
      </c>
      <c r="Q332" s="44">
        <v>44.6136973537782</v>
      </c>
      <c r="R332" s="44">
        <v>0.16929304799424799</v>
      </c>
      <c r="S332" s="44">
        <v>3.6945718121097602</v>
      </c>
      <c r="T332" s="44">
        <v>5.2937017352845501</v>
      </c>
      <c r="U332" s="44">
        <v>3.4578903969561998</v>
      </c>
      <c r="V332" s="44">
        <v>7.71</v>
      </c>
      <c r="W332" s="44">
        <f t="shared" si="185"/>
        <v>6.9374580000000003</v>
      </c>
      <c r="X332" s="44">
        <v>0.16929304799424799</v>
      </c>
      <c r="Y332" s="44">
        <v>36.876009218982297</v>
      </c>
      <c r="Z332" s="44">
        <v>4.8995399772452899</v>
      </c>
      <c r="AA332" s="44">
        <v>0</v>
      </c>
      <c r="AB332" s="44"/>
      <c r="AC332" s="44">
        <v>1.9916829175793901E-2</v>
      </c>
      <c r="AD332" s="46">
        <f t="shared" si="187"/>
        <v>0</v>
      </c>
      <c r="AE332" s="46">
        <f t="shared" si="188"/>
        <v>0</v>
      </c>
      <c r="AF332" s="44">
        <v>6.66550556138235</v>
      </c>
      <c r="AG332" s="53"/>
      <c r="AH332" s="109"/>
      <c r="AI332" s="48">
        <f t="shared" si="168"/>
        <v>0.82656250000000009</v>
      </c>
      <c r="AJ332" s="52"/>
      <c r="AK332" s="53"/>
      <c r="AL332" s="53"/>
      <c r="AM332" s="53"/>
      <c r="AN332" s="53"/>
      <c r="AO332" s="53"/>
      <c r="AP332" s="53"/>
      <c r="AQ332" s="53"/>
      <c r="AR332" s="53"/>
      <c r="AS332" s="53"/>
      <c r="AT332" s="53"/>
      <c r="AU332" s="53"/>
      <c r="AV332" s="53"/>
      <c r="AW332" s="53"/>
      <c r="AX332" s="53"/>
      <c r="AY332" s="53"/>
      <c r="AZ332" s="53"/>
      <c r="BA332" s="53"/>
      <c r="BB332" s="53"/>
      <c r="BC332" s="53"/>
      <c r="BD332" s="53"/>
      <c r="BE332" s="53"/>
      <c r="BF332" s="109"/>
      <c r="BG332" s="27"/>
      <c r="BH332" s="27"/>
      <c r="BI332" s="27"/>
      <c r="BJ332" s="27"/>
      <c r="BK332" s="27"/>
      <c r="BL332" s="27"/>
      <c r="BM332" s="27"/>
      <c r="BN332" s="27"/>
      <c r="BO332" s="27"/>
      <c r="BP332" s="27"/>
      <c r="BQ332" s="27"/>
      <c r="BR332" s="27"/>
      <c r="BS332" s="27"/>
      <c r="BT332" s="27"/>
      <c r="BU332" s="27"/>
      <c r="BV332" s="27"/>
      <c r="BW332" s="27"/>
      <c r="BX332" s="27"/>
      <c r="BY332" s="27"/>
      <c r="BZ332" s="27"/>
      <c r="CA332" s="27"/>
      <c r="CB332" s="27"/>
      <c r="CC332" s="27"/>
      <c r="CD332" s="27"/>
      <c r="CE332" s="27"/>
      <c r="CF332" s="27"/>
      <c r="CG332" s="27"/>
      <c r="CH332" s="27"/>
      <c r="CI332" s="27"/>
      <c r="CJ332" s="27"/>
      <c r="CK332" s="27"/>
      <c r="CL332" s="27"/>
      <c r="CM332" s="27"/>
      <c r="CN332" s="27"/>
      <c r="CO332" s="27"/>
      <c r="CP332" s="27"/>
      <c r="CQ332" s="27"/>
      <c r="CR332" s="27"/>
      <c r="CS332" s="110"/>
      <c r="CT332" s="29"/>
      <c r="CU332" s="30"/>
      <c r="CV332" s="52"/>
      <c r="CW332" s="53"/>
      <c r="CX332" s="53"/>
      <c r="CY332" s="53"/>
      <c r="CZ332" s="53"/>
      <c r="DA332" s="53"/>
      <c r="DB332" s="53"/>
      <c r="DC332" s="53"/>
      <c r="DD332" s="53"/>
      <c r="DE332" s="53"/>
      <c r="DF332" s="53"/>
      <c r="DG332" s="53"/>
      <c r="DH332" s="53"/>
      <c r="DI332" s="53"/>
      <c r="DJ332" s="53"/>
      <c r="DK332" s="53"/>
      <c r="DL332" s="123"/>
      <c r="DM332" s="54"/>
      <c r="DN332" s="55">
        <f t="shared" si="169"/>
        <v>0.74257152719337882</v>
      </c>
      <c r="DO332" s="55">
        <f t="shared" si="186"/>
        <v>2.1193421130977466E-3</v>
      </c>
      <c r="DP332" s="55">
        <f t="shared" si="170"/>
        <v>7.2471004552957241E-2</v>
      </c>
      <c r="DQ332" s="55">
        <f t="shared" si="171"/>
        <v>7.3677129231517757E-2</v>
      </c>
      <c r="DR332" s="55">
        <f t="shared" si="172"/>
        <v>4.3307538317442544E-2</v>
      </c>
      <c r="DS332" s="55">
        <f t="shared" si="173"/>
        <v>9.6554739039665979E-2</v>
      </c>
      <c r="DT332" s="55">
        <f t="shared" si="174"/>
        <v>2.3864258245594587E-3</v>
      </c>
      <c r="DU332" s="55">
        <f t="shared" si="175"/>
        <v>0.91503744960253841</v>
      </c>
      <c r="DV332" s="56">
        <f t="shared" si="176"/>
        <v>8.736697534317564E-2</v>
      </c>
      <c r="DW332" s="55">
        <f t="shared" si="181"/>
        <v>0</v>
      </c>
      <c r="DX332" s="55">
        <f t="shared" si="182"/>
        <v>0</v>
      </c>
      <c r="DY332" s="55">
        <f t="shared" si="183"/>
        <v>2.8062840301376808E-4</v>
      </c>
      <c r="DZ332" s="58">
        <f t="shared" si="166"/>
        <v>0</v>
      </c>
      <c r="EA332" s="56">
        <f t="shared" si="167"/>
        <v>0</v>
      </c>
      <c r="EB332" s="56">
        <f t="shared" si="177"/>
        <v>0.36999753324353868</v>
      </c>
      <c r="EC332" s="59">
        <f t="shared" si="178"/>
        <v>0</v>
      </c>
      <c r="ED332" s="59">
        <f t="shared" si="179"/>
        <v>0</v>
      </c>
      <c r="EE332" s="60">
        <f t="shared" si="180"/>
        <v>1.5524449780565641</v>
      </c>
      <c r="EF332" s="60">
        <f t="shared" si="184"/>
        <v>0.44852835550258419</v>
      </c>
    </row>
    <row r="333" spans="1:136" ht="14" customHeight="1" x14ac:dyDescent="0.2">
      <c r="A333" s="155" t="s">
        <v>572</v>
      </c>
      <c r="B333" s="42" t="s">
        <v>472</v>
      </c>
      <c r="C333" s="43"/>
      <c r="D333" s="43"/>
      <c r="E333" s="43"/>
      <c r="F333" s="43"/>
      <c r="G333" s="43"/>
      <c r="H333" s="43"/>
      <c r="I333" s="43"/>
      <c r="J333" s="78" t="s">
        <v>482</v>
      </c>
      <c r="K333" s="42" t="s">
        <v>520</v>
      </c>
      <c r="L333" s="42" t="s">
        <v>564</v>
      </c>
      <c r="M333" s="43"/>
      <c r="N333" s="43"/>
      <c r="O333" s="117"/>
      <c r="P333" s="42" t="s">
        <v>674</v>
      </c>
      <c r="Q333" s="44">
        <v>44.080933485165403</v>
      </c>
      <c r="R333" s="44">
        <v>9.0001905936136301E-2</v>
      </c>
      <c r="S333" s="44">
        <v>2.6500561192306802</v>
      </c>
      <c r="T333" s="44"/>
      <c r="U333" s="53"/>
      <c r="V333" s="44">
        <v>9.1801944054858993</v>
      </c>
      <c r="W333" s="44">
        <f t="shared" si="185"/>
        <v>8.2603389260562121</v>
      </c>
      <c r="X333" s="44">
        <v>0.14000296478954499</v>
      </c>
      <c r="Y333" s="44">
        <v>40.7908638126111</v>
      </c>
      <c r="Z333" s="44">
        <v>2.11004468361386</v>
      </c>
      <c r="AA333" s="44">
        <v>0.29000614134977198</v>
      </c>
      <c r="AB333" s="44"/>
      <c r="AC333" s="44">
        <v>1.00002117706818E-2</v>
      </c>
      <c r="AD333" s="46">
        <f t="shared" si="187"/>
        <v>0</v>
      </c>
      <c r="AE333" s="46">
        <f t="shared" si="188"/>
        <v>0</v>
      </c>
      <c r="AF333" s="44">
        <v>5.55633179637654</v>
      </c>
      <c r="AG333" s="53"/>
      <c r="AH333" s="109"/>
      <c r="AI333" s="48">
        <f t="shared" si="168"/>
        <v>0.92536297640653387</v>
      </c>
      <c r="AJ333" s="52"/>
      <c r="AK333" s="53"/>
      <c r="AL333" s="53"/>
      <c r="AM333" s="53"/>
      <c r="AN333" s="53"/>
      <c r="AO333" s="53"/>
      <c r="AP333" s="53"/>
      <c r="AQ333" s="53"/>
      <c r="AR333" s="53"/>
      <c r="AS333" s="53"/>
      <c r="AT333" s="53"/>
      <c r="AU333" s="53"/>
      <c r="AV333" s="53"/>
      <c r="AW333" s="53"/>
      <c r="AX333" s="53"/>
      <c r="AY333" s="53"/>
      <c r="AZ333" s="53"/>
      <c r="BA333" s="53"/>
      <c r="BB333" s="53"/>
      <c r="BC333" s="53"/>
      <c r="BD333" s="53"/>
      <c r="BE333" s="53"/>
      <c r="BF333" s="109"/>
      <c r="BG333" s="27"/>
      <c r="BH333" s="27"/>
      <c r="BI333" s="27"/>
      <c r="BJ333" s="27"/>
      <c r="BK333" s="27"/>
      <c r="BL333" s="27"/>
      <c r="BM333" s="27"/>
      <c r="BN333" s="27"/>
      <c r="BO333" s="27"/>
      <c r="BP333" s="27"/>
      <c r="BQ333" s="27"/>
      <c r="BR333" s="27"/>
      <c r="BS333" s="27"/>
      <c r="BT333" s="27"/>
      <c r="BU333" s="27"/>
      <c r="BV333" s="27"/>
      <c r="BW333" s="27"/>
      <c r="BX333" s="27"/>
      <c r="BY333" s="27"/>
      <c r="BZ333" s="27"/>
      <c r="CA333" s="27"/>
      <c r="CB333" s="27"/>
      <c r="CC333" s="27"/>
      <c r="CD333" s="27"/>
      <c r="CE333" s="27"/>
      <c r="CF333" s="27"/>
      <c r="CG333" s="27"/>
      <c r="CH333" s="27"/>
      <c r="CI333" s="27"/>
      <c r="CJ333" s="27"/>
      <c r="CK333" s="27"/>
      <c r="CL333" s="27"/>
      <c r="CM333" s="27"/>
      <c r="CN333" s="27"/>
      <c r="CO333" s="27"/>
      <c r="CP333" s="27"/>
      <c r="CQ333" s="27"/>
      <c r="CR333" s="27"/>
      <c r="CS333" s="110"/>
      <c r="CT333" s="29"/>
      <c r="CU333" s="30"/>
      <c r="CV333" s="52"/>
      <c r="CW333" s="53"/>
      <c r="CX333" s="53"/>
      <c r="CY333" s="53"/>
      <c r="CZ333" s="53"/>
      <c r="DA333" s="53"/>
      <c r="DB333" s="53"/>
      <c r="DC333" s="53"/>
      <c r="DD333" s="53"/>
      <c r="DE333" s="53"/>
      <c r="DF333" s="53"/>
      <c r="DG333" s="53"/>
      <c r="DH333" s="53"/>
      <c r="DI333" s="53"/>
      <c r="DJ333" s="53"/>
      <c r="DK333" s="53"/>
      <c r="DL333" s="123"/>
      <c r="DM333" s="54"/>
      <c r="DN333" s="55">
        <f t="shared" si="169"/>
        <v>0.73370395281566914</v>
      </c>
      <c r="DO333" s="55">
        <f t="shared" si="186"/>
        <v>1.1267138950442701E-3</v>
      </c>
      <c r="DP333" s="55">
        <f t="shared" si="170"/>
        <v>5.198226989467792E-2</v>
      </c>
      <c r="DQ333" s="55">
        <f t="shared" si="171"/>
        <v>0</v>
      </c>
      <c r="DR333" s="55">
        <f t="shared" si="172"/>
        <v>0</v>
      </c>
      <c r="DS333" s="55">
        <f t="shared" si="173"/>
        <v>0.11496644295137387</v>
      </c>
      <c r="DT333" s="55">
        <f t="shared" si="174"/>
        <v>1.9735405242394277E-3</v>
      </c>
      <c r="DU333" s="55">
        <f t="shared" si="175"/>
        <v>1.0121802434891092</v>
      </c>
      <c r="DV333" s="56">
        <f t="shared" si="176"/>
        <v>3.7625618466723611E-2</v>
      </c>
      <c r="DW333" s="55">
        <f t="shared" si="181"/>
        <v>9.358221631870587E-3</v>
      </c>
      <c r="DX333" s="55">
        <f t="shared" si="182"/>
        <v>0</v>
      </c>
      <c r="DY333" s="55">
        <f t="shared" si="183"/>
        <v>1.4090312439977315E-4</v>
      </c>
      <c r="DZ333" s="58">
        <f t="shared" si="166"/>
        <v>0</v>
      </c>
      <c r="EA333" s="56">
        <f t="shared" si="167"/>
        <v>0</v>
      </c>
      <c r="EB333" s="56">
        <f t="shared" si="177"/>
        <v>0.30842807640169523</v>
      </c>
      <c r="EC333" s="59">
        <f t="shared" si="178"/>
        <v>0</v>
      </c>
      <c r="ED333" s="59">
        <f t="shared" si="179"/>
        <v>0</v>
      </c>
      <c r="EE333" s="60">
        <f t="shared" si="180"/>
        <v>1.4518076244154414</v>
      </c>
      <c r="EF333" s="60" t="str">
        <f t="shared" si="184"/>
        <v/>
      </c>
    </row>
    <row r="334" spans="1:136" ht="14" customHeight="1" x14ac:dyDescent="0.2">
      <c r="A334" s="155" t="s">
        <v>573</v>
      </c>
      <c r="B334" s="42" t="s">
        <v>472</v>
      </c>
      <c r="C334" s="43"/>
      <c r="D334" s="43"/>
      <c r="E334" s="43"/>
      <c r="F334" s="43"/>
      <c r="G334" s="43"/>
      <c r="H334" s="43"/>
      <c r="I334" s="43"/>
      <c r="J334" s="78" t="s">
        <v>482</v>
      </c>
      <c r="K334" s="42" t="s">
        <v>520</v>
      </c>
      <c r="L334" s="42" t="s">
        <v>564</v>
      </c>
      <c r="M334" s="43"/>
      <c r="N334" s="43"/>
      <c r="O334" s="117"/>
      <c r="P334" s="42" t="s">
        <v>674</v>
      </c>
      <c r="Q334" s="44">
        <v>43.972559027160202</v>
      </c>
      <c r="R334" s="44">
        <v>0.12742828072962201</v>
      </c>
      <c r="S334" s="44">
        <v>3.0876852638331398</v>
      </c>
      <c r="T334" s="44"/>
      <c r="U334" s="53"/>
      <c r="V334" s="44">
        <v>9.41989059855125</v>
      </c>
      <c r="W334" s="44">
        <f t="shared" si="185"/>
        <v>8.4760175605764143</v>
      </c>
      <c r="X334" s="44">
        <v>0.147032631611102</v>
      </c>
      <c r="Y334" s="44">
        <v>40.286941061441901</v>
      </c>
      <c r="Z334" s="44">
        <v>1.8526111582998801</v>
      </c>
      <c r="AA334" s="44">
        <v>7.8417403525920901E-2</v>
      </c>
      <c r="AB334" s="44"/>
      <c r="AC334" s="44">
        <v>9.8021754407401195E-3</v>
      </c>
      <c r="AD334" s="46">
        <f t="shared" si="187"/>
        <v>0</v>
      </c>
      <c r="AE334" s="46">
        <f t="shared" si="188"/>
        <v>0</v>
      </c>
      <c r="AF334" s="44">
        <v>4.1221899749126303</v>
      </c>
      <c r="AG334" s="53"/>
      <c r="AH334" s="109"/>
      <c r="AI334" s="48">
        <f t="shared" si="168"/>
        <v>0.91618368256798899</v>
      </c>
      <c r="AJ334" s="52"/>
      <c r="AK334" s="53"/>
      <c r="AL334" s="53"/>
      <c r="AM334" s="53"/>
      <c r="AN334" s="53"/>
      <c r="AO334" s="53"/>
      <c r="AP334" s="53"/>
      <c r="AQ334" s="53"/>
      <c r="AR334" s="53"/>
      <c r="AS334" s="53"/>
      <c r="AT334" s="53"/>
      <c r="AU334" s="53"/>
      <c r="AV334" s="53"/>
      <c r="AW334" s="53"/>
      <c r="AX334" s="53"/>
      <c r="AY334" s="53"/>
      <c r="AZ334" s="53"/>
      <c r="BA334" s="53"/>
      <c r="BB334" s="53"/>
      <c r="BC334" s="53"/>
      <c r="BD334" s="53"/>
      <c r="BE334" s="53"/>
      <c r="BF334" s="109"/>
      <c r="BG334" s="27"/>
      <c r="BH334" s="27"/>
      <c r="BI334" s="27"/>
      <c r="BJ334" s="27"/>
      <c r="BK334" s="27"/>
      <c r="BL334" s="27"/>
      <c r="BM334" s="27"/>
      <c r="BN334" s="27"/>
      <c r="BO334" s="27"/>
      <c r="BP334" s="27"/>
      <c r="BQ334" s="27"/>
      <c r="BR334" s="27"/>
      <c r="BS334" s="27"/>
      <c r="BT334" s="27"/>
      <c r="BU334" s="27"/>
      <c r="BV334" s="27"/>
      <c r="BW334" s="27"/>
      <c r="BX334" s="27"/>
      <c r="BY334" s="27"/>
      <c r="BZ334" s="27"/>
      <c r="CA334" s="27"/>
      <c r="CB334" s="27"/>
      <c r="CC334" s="27"/>
      <c r="CD334" s="27"/>
      <c r="CE334" s="27"/>
      <c r="CF334" s="27"/>
      <c r="CG334" s="27"/>
      <c r="CH334" s="27"/>
      <c r="CI334" s="27"/>
      <c r="CJ334" s="27"/>
      <c r="CK334" s="27"/>
      <c r="CL334" s="27"/>
      <c r="CM334" s="27"/>
      <c r="CN334" s="27"/>
      <c r="CO334" s="27"/>
      <c r="CP334" s="27"/>
      <c r="CQ334" s="27"/>
      <c r="CR334" s="27"/>
      <c r="CS334" s="110"/>
      <c r="CT334" s="29"/>
      <c r="CU334" s="30"/>
      <c r="CV334" s="52"/>
      <c r="CW334" s="53"/>
      <c r="CX334" s="53"/>
      <c r="CY334" s="53"/>
      <c r="CZ334" s="53"/>
      <c r="DA334" s="53"/>
      <c r="DB334" s="53"/>
      <c r="DC334" s="53"/>
      <c r="DD334" s="53"/>
      <c r="DE334" s="53"/>
      <c r="DF334" s="53"/>
      <c r="DG334" s="53"/>
      <c r="DH334" s="53"/>
      <c r="DI334" s="53"/>
      <c r="DJ334" s="53"/>
      <c r="DK334" s="53"/>
      <c r="DL334" s="123"/>
      <c r="DM334" s="54"/>
      <c r="DN334" s="55">
        <f t="shared" si="169"/>
        <v>0.73190011696338553</v>
      </c>
      <c r="DO334" s="55">
        <f t="shared" si="186"/>
        <v>1.5952463786883077E-3</v>
      </c>
      <c r="DP334" s="55">
        <f t="shared" si="170"/>
        <v>6.056659991826481E-2</v>
      </c>
      <c r="DQ334" s="55">
        <f t="shared" si="171"/>
        <v>0</v>
      </c>
      <c r="DR334" s="55">
        <f t="shared" si="172"/>
        <v>0</v>
      </c>
      <c r="DS334" s="55">
        <f t="shared" si="173"/>
        <v>0.11796823327176639</v>
      </c>
      <c r="DT334" s="55">
        <f t="shared" si="174"/>
        <v>2.0726336567677191E-3</v>
      </c>
      <c r="DU334" s="55">
        <f t="shared" si="175"/>
        <v>0.99967595685960065</v>
      </c>
      <c r="DV334" s="56">
        <f t="shared" si="176"/>
        <v>3.3035149042437234E-2</v>
      </c>
      <c r="DW334" s="55">
        <f t="shared" si="181"/>
        <v>2.5304548330454687E-3</v>
      </c>
      <c r="DX334" s="55">
        <f t="shared" si="182"/>
        <v>0</v>
      </c>
      <c r="DY334" s="55">
        <f t="shared" si="183"/>
        <v>1.3811278972753602E-4</v>
      </c>
      <c r="DZ334" s="58">
        <f t="shared" si="166"/>
        <v>0</v>
      </c>
      <c r="EA334" s="56">
        <f t="shared" si="167"/>
        <v>0</v>
      </c>
      <c r="EB334" s="56">
        <f t="shared" si="177"/>
        <v>0.22881987093603276</v>
      </c>
      <c r="EC334" s="59">
        <f t="shared" si="178"/>
        <v>0</v>
      </c>
      <c r="ED334" s="59">
        <f t="shared" si="179"/>
        <v>0</v>
      </c>
      <c r="EE334" s="60">
        <f t="shared" si="180"/>
        <v>1.4080905553211196</v>
      </c>
      <c r="EF334" s="60" t="str">
        <f t="shared" si="184"/>
        <v/>
      </c>
    </row>
    <row r="335" spans="1:136" ht="14" customHeight="1" x14ac:dyDescent="0.2">
      <c r="A335" s="155" t="s">
        <v>574</v>
      </c>
      <c r="B335" s="42" t="s">
        <v>472</v>
      </c>
      <c r="C335" s="43"/>
      <c r="D335" s="43"/>
      <c r="E335" s="43"/>
      <c r="F335" s="43"/>
      <c r="G335" s="43"/>
      <c r="H335" s="43"/>
      <c r="I335" s="43"/>
      <c r="J335" s="78" t="s">
        <v>482</v>
      </c>
      <c r="K335" s="42" t="s">
        <v>520</v>
      </c>
      <c r="L335" s="42" t="s">
        <v>564</v>
      </c>
      <c r="M335" s="43"/>
      <c r="N335" s="43"/>
      <c r="O335" s="117"/>
      <c r="P335" s="42" t="s">
        <v>674</v>
      </c>
      <c r="Q335" s="44">
        <v>44.321989985597703</v>
      </c>
      <c r="R335" s="44">
        <v>0.16680846352782</v>
      </c>
      <c r="S335" s="44">
        <v>3.37541832079823</v>
      </c>
      <c r="T335" s="44"/>
      <c r="U335" s="53"/>
      <c r="V335" s="44">
        <v>9.4884578959647907</v>
      </c>
      <c r="W335" s="44">
        <f t="shared" si="185"/>
        <v>8.5377144147891197</v>
      </c>
      <c r="X335" s="44">
        <v>0.1471839384069</v>
      </c>
      <c r="Y335" s="44">
        <v>37.894958008496403</v>
      </c>
      <c r="Z335" s="44">
        <v>3.75809656065617</v>
      </c>
      <c r="AA335" s="44">
        <v>0</v>
      </c>
      <c r="AB335" s="44"/>
      <c r="AC335" s="44">
        <v>1.9624525120919899E-2</v>
      </c>
      <c r="AD335" s="46">
        <f t="shared" si="187"/>
        <v>0</v>
      </c>
      <c r="AE335" s="46">
        <f t="shared" si="188"/>
        <v>0</v>
      </c>
      <c r="AF335" s="44">
        <v>3.8415211219135199</v>
      </c>
      <c r="AG335" s="53"/>
      <c r="AH335" s="109"/>
      <c r="AI335" s="48">
        <f t="shared" si="168"/>
        <v>0.85499225149435432</v>
      </c>
      <c r="AJ335" s="52"/>
      <c r="AK335" s="53"/>
      <c r="AL335" s="53"/>
      <c r="AM335" s="53"/>
      <c r="AN335" s="53"/>
      <c r="AO335" s="53"/>
      <c r="AP335" s="53"/>
      <c r="AQ335" s="53"/>
      <c r="AR335" s="53"/>
      <c r="AS335" s="53"/>
      <c r="AT335" s="53"/>
      <c r="AU335" s="53"/>
      <c r="AV335" s="53"/>
      <c r="AW335" s="53"/>
      <c r="AX335" s="53"/>
      <c r="AY335" s="53"/>
      <c r="AZ335" s="53"/>
      <c r="BA335" s="53"/>
      <c r="BB335" s="53"/>
      <c r="BC335" s="53"/>
      <c r="BD335" s="53"/>
      <c r="BE335" s="53"/>
      <c r="BF335" s="109"/>
      <c r="BG335" s="27"/>
      <c r="BH335" s="27"/>
      <c r="BI335" s="27"/>
      <c r="BJ335" s="27"/>
      <c r="BK335" s="27"/>
      <c r="BL335" s="27"/>
      <c r="BM335" s="27"/>
      <c r="BN335" s="27"/>
      <c r="BO335" s="27"/>
      <c r="BP335" s="27"/>
      <c r="BQ335" s="27"/>
      <c r="BR335" s="27"/>
      <c r="BS335" s="27"/>
      <c r="BT335" s="27"/>
      <c r="BU335" s="27"/>
      <c r="BV335" s="27"/>
      <c r="BW335" s="27"/>
      <c r="BX335" s="27"/>
      <c r="BY335" s="27"/>
      <c r="BZ335" s="27"/>
      <c r="CA335" s="27"/>
      <c r="CB335" s="27"/>
      <c r="CC335" s="27"/>
      <c r="CD335" s="27"/>
      <c r="CE335" s="27"/>
      <c r="CF335" s="27"/>
      <c r="CG335" s="27"/>
      <c r="CH335" s="27"/>
      <c r="CI335" s="27"/>
      <c r="CJ335" s="27"/>
      <c r="CK335" s="27"/>
      <c r="CL335" s="27"/>
      <c r="CM335" s="27"/>
      <c r="CN335" s="27"/>
      <c r="CO335" s="27"/>
      <c r="CP335" s="27"/>
      <c r="CQ335" s="27"/>
      <c r="CR335" s="27"/>
      <c r="CS335" s="110"/>
      <c r="CT335" s="29"/>
      <c r="CU335" s="30"/>
      <c r="CV335" s="52"/>
      <c r="CW335" s="53"/>
      <c r="CX335" s="53"/>
      <c r="CY335" s="53"/>
      <c r="CZ335" s="53"/>
      <c r="DA335" s="53"/>
      <c r="DB335" s="53"/>
      <c r="DC335" s="53"/>
      <c r="DD335" s="53"/>
      <c r="DE335" s="53"/>
      <c r="DF335" s="53"/>
      <c r="DG335" s="53"/>
      <c r="DH335" s="53"/>
      <c r="DI335" s="53"/>
      <c r="DJ335" s="53"/>
      <c r="DK335" s="53"/>
      <c r="DL335" s="123"/>
      <c r="DM335" s="54"/>
      <c r="DN335" s="55">
        <f t="shared" si="169"/>
        <v>0.73771621147799105</v>
      </c>
      <c r="DO335" s="55">
        <f t="shared" si="186"/>
        <v>2.0882381513247371E-3</v>
      </c>
      <c r="DP335" s="55">
        <f t="shared" si="170"/>
        <v>6.6210637912872308E-2</v>
      </c>
      <c r="DQ335" s="55">
        <f t="shared" si="171"/>
        <v>0</v>
      </c>
      <c r="DR335" s="55">
        <f t="shared" si="172"/>
        <v>0</v>
      </c>
      <c r="DS335" s="55">
        <f t="shared" si="173"/>
        <v>0.11882692296157439</v>
      </c>
      <c r="DT335" s="55">
        <f t="shared" si="174"/>
        <v>2.0747665408359177E-3</v>
      </c>
      <c r="DU335" s="55">
        <f t="shared" si="175"/>
        <v>0.94032153867236734</v>
      </c>
      <c r="DV335" s="56">
        <f t="shared" si="176"/>
        <v>6.7013134105851815E-2</v>
      </c>
      <c r="DW335" s="55">
        <f t="shared" si="181"/>
        <v>0</v>
      </c>
      <c r="DX335" s="55">
        <f t="shared" si="182"/>
        <v>0</v>
      </c>
      <c r="DY335" s="55">
        <f t="shared" si="183"/>
        <v>2.7650983477232156E-4</v>
      </c>
      <c r="DZ335" s="58">
        <f t="shared" si="166"/>
        <v>0</v>
      </c>
      <c r="EA335" s="56">
        <f t="shared" si="167"/>
        <v>0</v>
      </c>
      <c r="EB335" s="56">
        <f t="shared" si="177"/>
        <v>0.21324013998964861</v>
      </c>
      <c r="EC335" s="59">
        <f t="shared" si="178"/>
        <v>0</v>
      </c>
      <c r="ED335" s="59">
        <f t="shared" si="179"/>
        <v>0</v>
      </c>
      <c r="EE335" s="60">
        <f t="shared" si="180"/>
        <v>1.3976615962965793</v>
      </c>
      <c r="EF335" s="60" t="str">
        <f t="shared" si="184"/>
        <v/>
      </c>
    </row>
    <row r="336" spans="1:136" ht="14" customHeight="1" x14ac:dyDescent="0.2">
      <c r="A336" s="155" t="s">
        <v>575</v>
      </c>
      <c r="B336" s="42" t="s">
        <v>472</v>
      </c>
      <c r="C336" s="43"/>
      <c r="D336" s="43"/>
      <c r="E336" s="43"/>
      <c r="F336" s="43"/>
      <c r="G336" s="43"/>
      <c r="H336" s="43"/>
      <c r="I336" s="43"/>
      <c r="J336" s="78" t="s">
        <v>482</v>
      </c>
      <c r="K336" s="42" t="s">
        <v>478</v>
      </c>
      <c r="L336" s="42" t="s">
        <v>564</v>
      </c>
      <c r="M336" s="43"/>
      <c r="N336" s="43"/>
      <c r="O336" s="117"/>
      <c r="P336" s="42" t="s">
        <v>674</v>
      </c>
      <c r="Q336" s="44">
        <v>42.464790843078198</v>
      </c>
      <c r="R336" s="44">
        <v>6.0162631654892398E-2</v>
      </c>
      <c r="S336" s="44">
        <v>1.61436394940628</v>
      </c>
      <c r="T336" s="44">
        <v>6.1104310989538497</v>
      </c>
      <c r="U336" s="44">
        <v>3.8981277265078398</v>
      </c>
      <c r="V336" s="44">
        <f>U336+1/0.8998*T336</f>
        <v>10.689004698005784</v>
      </c>
      <c r="W336" s="44">
        <f t="shared" si="185"/>
        <v>9.6179664272656051</v>
      </c>
      <c r="X336" s="44">
        <v>0.120325263309785</v>
      </c>
      <c r="Y336" s="44">
        <v>44.791079267067403</v>
      </c>
      <c r="Z336" s="44">
        <v>0</v>
      </c>
      <c r="AA336" s="44">
        <v>5.0135526379076999E-2</v>
      </c>
      <c r="AB336" s="44"/>
      <c r="AC336" s="44">
        <v>2.0054210551630799E-2</v>
      </c>
      <c r="AD336" s="46">
        <f t="shared" si="187"/>
        <v>0</v>
      </c>
      <c r="AE336" s="46">
        <f t="shared" si="188"/>
        <v>0</v>
      </c>
      <c r="AF336" s="44">
        <v>10.6398446054194</v>
      </c>
      <c r="AG336" s="53"/>
      <c r="AH336" s="109"/>
      <c r="AI336" s="48">
        <f t="shared" si="168"/>
        <v>1.0547815820543101</v>
      </c>
      <c r="AJ336" s="52"/>
      <c r="AK336" s="53"/>
      <c r="AL336" s="53"/>
      <c r="AM336" s="53"/>
      <c r="AN336" s="53"/>
      <c r="AO336" s="53"/>
      <c r="AP336" s="53"/>
      <c r="AQ336" s="53"/>
      <c r="AR336" s="53"/>
      <c r="AS336" s="53"/>
      <c r="AT336" s="53"/>
      <c r="AU336" s="53"/>
      <c r="AV336" s="53"/>
      <c r="AW336" s="53"/>
      <c r="AX336" s="53"/>
      <c r="AY336" s="53"/>
      <c r="AZ336" s="53"/>
      <c r="BA336" s="53"/>
      <c r="BB336" s="53"/>
      <c r="BC336" s="53"/>
      <c r="BD336" s="53"/>
      <c r="BE336" s="53"/>
      <c r="BF336" s="109"/>
      <c r="BG336" s="27"/>
      <c r="BH336" s="27"/>
      <c r="BI336" s="27"/>
      <c r="BJ336" s="27"/>
      <c r="BK336" s="27"/>
      <c r="BL336" s="27"/>
      <c r="BM336" s="27"/>
      <c r="BN336" s="27"/>
      <c r="BO336" s="27"/>
      <c r="BP336" s="27"/>
      <c r="BQ336" s="27"/>
      <c r="BR336" s="27"/>
      <c r="BS336" s="27"/>
      <c r="BT336" s="27"/>
      <c r="BU336" s="27"/>
      <c r="BV336" s="27"/>
      <c r="BW336" s="27"/>
      <c r="BX336" s="27"/>
      <c r="BY336" s="27"/>
      <c r="BZ336" s="27"/>
      <c r="CA336" s="27"/>
      <c r="CB336" s="27"/>
      <c r="CC336" s="27"/>
      <c r="CD336" s="27"/>
      <c r="CE336" s="27"/>
      <c r="CF336" s="27"/>
      <c r="CG336" s="27"/>
      <c r="CH336" s="27"/>
      <c r="CI336" s="27"/>
      <c r="CJ336" s="27"/>
      <c r="CK336" s="27"/>
      <c r="CL336" s="27"/>
      <c r="CM336" s="27"/>
      <c r="CN336" s="27"/>
      <c r="CO336" s="27"/>
      <c r="CP336" s="27"/>
      <c r="CQ336" s="27"/>
      <c r="CR336" s="27"/>
      <c r="CS336" s="110"/>
      <c r="CT336" s="29"/>
      <c r="CU336" s="30"/>
      <c r="CV336" s="52"/>
      <c r="CW336" s="53"/>
      <c r="CX336" s="53"/>
      <c r="CY336" s="53"/>
      <c r="CZ336" s="53"/>
      <c r="DA336" s="53"/>
      <c r="DB336" s="53"/>
      <c r="DC336" s="53"/>
      <c r="DD336" s="53"/>
      <c r="DE336" s="53"/>
      <c r="DF336" s="53"/>
      <c r="DG336" s="53"/>
      <c r="DH336" s="53"/>
      <c r="DI336" s="53"/>
      <c r="DJ336" s="53"/>
      <c r="DK336" s="53"/>
      <c r="DL336" s="123"/>
      <c r="DM336" s="54"/>
      <c r="DN336" s="55">
        <f t="shared" si="169"/>
        <v>0.70680410857320575</v>
      </c>
      <c r="DO336" s="55">
        <f t="shared" si="186"/>
        <v>7.5316263964562351E-4</v>
      </c>
      <c r="DP336" s="55">
        <f t="shared" si="170"/>
        <v>3.166661336614908E-2</v>
      </c>
      <c r="DQ336" s="55">
        <f t="shared" si="171"/>
        <v>8.5044274167764097E-2</v>
      </c>
      <c r="DR336" s="55">
        <f t="shared" si="172"/>
        <v>4.8821187632385743E-2</v>
      </c>
      <c r="DS336" s="55">
        <f t="shared" si="173"/>
        <v>0.13386174568219353</v>
      </c>
      <c r="DT336" s="55">
        <f t="shared" si="174"/>
        <v>1.6961553891991121E-3</v>
      </c>
      <c r="DU336" s="55">
        <f t="shared" si="175"/>
        <v>1.1114411728800846</v>
      </c>
      <c r="DV336" s="56">
        <f t="shared" si="176"/>
        <v>0</v>
      </c>
      <c r="DW336" s="55">
        <f t="shared" si="181"/>
        <v>1.617825627078796E-3</v>
      </c>
      <c r="DX336" s="55">
        <f t="shared" si="182"/>
        <v>0</v>
      </c>
      <c r="DY336" s="55">
        <f t="shared" si="183"/>
        <v>2.8256410853017623E-4</v>
      </c>
      <c r="DZ336" s="58">
        <f t="shared" si="166"/>
        <v>0</v>
      </c>
      <c r="EA336" s="56">
        <f t="shared" si="167"/>
        <v>0</v>
      </c>
      <c r="EB336" s="56">
        <f t="shared" si="177"/>
        <v>0.59061030282650007</v>
      </c>
      <c r="EC336" s="59">
        <f t="shared" si="178"/>
        <v>0</v>
      </c>
      <c r="ED336" s="59">
        <f t="shared" si="179"/>
        <v>0</v>
      </c>
      <c r="EE336" s="60">
        <f t="shared" si="180"/>
        <v>1.6607178342592814</v>
      </c>
      <c r="EF336" s="60">
        <f t="shared" si="184"/>
        <v>0.36471351380919576</v>
      </c>
    </row>
    <row r="337" spans="1:136" ht="14" customHeight="1" x14ac:dyDescent="0.2">
      <c r="A337" s="155" t="s">
        <v>576</v>
      </c>
      <c r="B337" s="42" t="s">
        <v>472</v>
      </c>
      <c r="C337" s="43"/>
      <c r="D337" s="43"/>
      <c r="E337" s="43"/>
      <c r="F337" s="43"/>
      <c r="G337" s="43"/>
      <c r="H337" s="43"/>
      <c r="I337" s="43"/>
      <c r="J337" s="78" t="s">
        <v>482</v>
      </c>
      <c r="K337" s="42" t="s">
        <v>520</v>
      </c>
      <c r="L337" s="42" t="s">
        <v>564</v>
      </c>
      <c r="M337" s="43"/>
      <c r="N337" s="43"/>
      <c r="O337" s="117"/>
      <c r="P337" s="42" t="s">
        <v>674</v>
      </c>
      <c r="Q337" s="44">
        <v>44.234019104025499</v>
      </c>
      <c r="R337" s="44">
        <v>0.14937196905906799</v>
      </c>
      <c r="S337" s="44">
        <v>3.4853459447116002</v>
      </c>
      <c r="T337" s="44">
        <v>3.5638666637412499</v>
      </c>
      <c r="U337" s="44">
        <v>5.3601432912036602</v>
      </c>
      <c r="V337" s="44">
        <v>7.71</v>
      </c>
      <c r="W337" s="44">
        <f t="shared" si="185"/>
        <v>6.9374580000000003</v>
      </c>
      <c r="X337" s="44">
        <v>0.14937196905906799</v>
      </c>
      <c r="Y337" s="44">
        <v>38.478219229616002</v>
      </c>
      <c r="Z337" s="44">
        <v>3.5650109948764301</v>
      </c>
      <c r="AA337" s="44">
        <v>9.9581312706045599E-3</v>
      </c>
      <c r="AB337" s="44"/>
      <c r="AC337" s="44">
        <v>1.9916262541209099E-2</v>
      </c>
      <c r="AD337" s="46">
        <f t="shared" si="187"/>
        <v>0</v>
      </c>
      <c r="AE337" s="46">
        <f t="shared" si="188"/>
        <v>0</v>
      </c>
      <c r="AF337" s="44">
        <v>6.0047166925133997</v>
      </c>
      <c r="AG337" s="53"/>
      <c r="AH337" s="109"/>
      <c r="AI337" s="48">
        <f t="shared" si="168"/>
        <v>0.86987843313822477</v>
      </c>
      <c r="AJ337" s="52"/>
      <c r="AK337" s="53"/>
      <c r="AL337" s="53"/>
      <c r="AM337" s="53"/>
      <c r="AN337" s="53"/>
      <c r="AO337" s="53"/>
      <c r="AP337" s="53"/>
      <c r="AQ337" s="53"/>
      <c r="AR337" s="53"/>
      <c r="AS337" s="53"/>
      <c r="AT337" s="53"/>
      <c r="AU337" s="53"/>
      <c r="AV337" s="53"/>
      <c r="AW337" s="53"/>
      <c r="AX337" s="53"/>
      <c r="AY337" s="53"/>
      <c r="AZ337" s="53"/>
      <c r="BA337" s="53"/>
      <c r="BB337" s="53"/>
      <c r="BC337" s="53"/>
      <c r="BD337" s="53"/>
      <c r="BE337" s="53"/>
      <c r="BF337" s="109"/>
      <c r="BG337" s="27"/>
      <c r="BH337" s="27"/>
      <c r="BI337" s="27"/>
      <c r="BJ337" s="27"/>
      <c r="BK337" s="27"/>
      <c r="BL337" s="27"/>
      <c r="BM337" s="27"/>
      <c r="BN337" s="27"/>
      <c r="BO337" s="27"/>
      <c r="BP337" s="27"/>
      <c r="BQ337" s="27"/>
      <c r="BR337" s="27"/>
      <c r="BS337" s="27"/>
      <c r="BT337" s="27"/>
      <c r="BU337" s="27"/>
      <c r="BV337" s="27"/>
      <c r="BW337" s="27"/>
      <c r="BX337" s="27"/>
      <c r="BY337" s="27"/>
      <c r="BZ337" s="27"/>
      <c r="CA337" s="27"/>
      <c r="CB337" s="27"/>
      <c r="CC337" s="27"/>
      <c r="CD337" s="27"/>
      <c r="CE337" s="27"/>
      <c r="CF337" s="27"/>
      <c r="CG337" s="27"/>
      <c r="CH337" s="27"/>
      <c r="CI337" s="27"/>
      <c r="CJ337" s="27"/>
      <c r="CK337" s="27"/>
      <c r="CL337" s="27"/>
      <c r="CM337" s="27"/>
      <c r="CN337" s="27"/>
      <c r="CO337" s="27"/>
      <c r="CP337" s="27"/>
      <c r="CQ337" s="27"/>
      <c r="CR337" s="27"/>
      <c r="CS337" s="110"/>
      <c r="CT337" s="29"/>
      <c r="CU337" s="30"/>
      <c r="CV337" s="52"/>
      <c r="CW337" s="53"/>
      <c r="CX337" s="53"/>
      <c r="CY337" s="53"/>
      <c r="CZ337" s="53"/>
      <c r="DA337" s="53"/>
      <c r="DB337" s="53"/>
      <c r="DC337" s="53"/>
      <c r="DD337" s="53"/>
      <c r="DE337" s="53"/>
      <c r="DF337" s="53"/>
      <c r="DG337" s="53"/>
      <c r="DH337" s="53"/>
      <c r="DI337" s="53"/>
      <c r="DJ337" s="53"/>
      <c r="DK337" s="53"/>
      <c r="DL337" s="123"/>
      <c r="DM337" s="54"/>
      <c r="DN337" s="55">
        <f t="shared" si="169"/>
        <v>0.73625198242385981</v>
      </c>
      <c r="DO337" s="55">
        <f t="shared" si="186"/>
        <v>1.8699545450559338E-3</v>
      </c>
      <c r="DP337" s="55">
        <f t="shared" si="170"/>
        <v>6.8366927122628485E-2</v>
      </c>
      <c r="DQ337" s="55">
        <f t="shared" si="171"/>
        <v>4.9601484533629094E-2</v>
      </c>
      <c r="DR337" s="55">
        <f t="shared" si="172"/>
        <v>6.7131859117085108E-2</v>
      </c>
      <c r="DS337" s="55">
        <f t="shared" si="173"/>
        <v>9.6554739039665979E-2</v>
      </c>
      <c r="DT337" s="55">
        <f t="shared" si="174"/>
        <v>2.1056099388084013E-3</v>
      </c>
      <c r="DU337" s="55">
        <f t="shared" si="175"/>
        <v>0.95479452182669988</v>
      </c>
      <c r="DV337" s="56">
        <f t="shared" si="176"/>
        <v>6.3570096199651038E-2</v>
      </c>
      <c r="DW337" s="55">
        <f t="shared" si="181"/>
        <v>3.2133940004112883E-4</v>
      </c>
      <c r="DX337" s="55">
        <f t="shared" si="182"/>
        <v>0</v>
      </c>
      <c r="DY337" s="55">
        <f t="shared" si="183"/>
        <v>2.8062041912450429E-4</v>
      </c>
      <c r="DZ337" s="58">
        <f t="shared" si="166"/>
        <v>0</v>
      </c>
      <c r="EA337" s="56">
        <f t="shared" si="167"/>
        <v>0</v>
      </c>
      <c r="EB337" s="56">
        <f t="shared" si="177"/>
        <v>0.33331760713368858</v>
      </c>
      <c r="EC337" s="59">
        <f t="shared" si="178"/>
        <v>0</v>
      </c>
      <c r="ED337" s="59">
        <f t="shared" si="179"/>
        <v>0</v>
      </c>
      <c r="EE337" s="60">
        <f t="shared" si="180"/>
        <v>1.5385179269504794</v>
      </c>
      <c r="EF337" s="60">
        <f t="shared" si="184"/>
        <v>0.69527254472208189</v>
      </c>
    </row>
    <row r="338" spans="1:136" ht="14" customHeight="1" x14ac:dyDescent="0.2">
      <c r="A338" s="155" t="s">
        <v>577</v>
      </c>
      <c r="B338" s="42" t="s">
        <v>472</v>
      </c>
      <c r="C338" s="43"/>
      <c r="D338" s="43"/>
      <c r="E338" s="43"/>
      <c r="F338" s="43"/>
      <c r="G338" s="43"/>
      <c r="H338" s="43"/>
      <c r="I338" s="43"/>
      <c r="J338" s="78" t="s">
        <v>482</v>
      </c>
      <c r="K338" s="42" t="s">
        <v>478</v>
      </c>
      <c r="L338" s="42" t="s">
        <v>564</v>
      </c>
      <c r="M338" s="43"/>
      <c r="N338" s="43"/>
      <c r="O338" s="117"/>
      <c r="P338" s="42" t="s">
        <v>674</v>
      </c>
      <c r="Q338" s="44">
        <v>43.903656653771201</v>
      </c>
      <c r="R338" s="44">
        <v>0.108868400178423</v>
      </c>
      <c r="S338" s="44">
        <v>2.4346933130810902</v>
      </c>
      <c r="T338" s="44">
        <v>2.4492867902101398</v>
      </c>
      <c r="U338" s="44">
        <v>6.8089431978243198</v>
      </c>
      <c r="V338" s="44">
        <f>U338+1/0.8998*T338</f>
        <v>9.5309778613163623</v>
      </c>
      <c r="W338" s="44">
        <f t="shared" si="185"/>
        <v>8.575973879612464</v>
      </c>
      <c r="X338" s="44">
        <v>0.207839673067898</v>
      </c>
      <c r="Y338" s="44">
        <v>42.359704796695397</v>
      </c>
      <c r="Z338" s="44">
        <v>0.86105007413843404</v>
      </c>
      <c r="AA338" s="44">
        <v>0</v>
      </c>
      <c r="AB338" s="44"/>
      <c r="AC338" s="44">
        <v>9.8971272889475104E-3</v>
      </c>
      <c r="AD338" s="46">
        <f t="shared" si="187"/>
        <v>0</v>
      </c>
      <c r="AE338" s="46">
        <f t="shared" si="188"/>
        <v>0</v>
      </c>
      <c r="AF338" s="44">
        <v>3.9089390474621899</v>
      </c>
      <c r="AG338" s="53"/>
      <c r="AH338" s="109"/>
      <c r="AI338" s="48">
        <f t="shared" si="168"/>
        <v>0.96483318304779098</v>
      </c>
      <c r="AJ338" s="52"/>
      <c r="AK338" s="53"/>
      <c r="AL338" s="53"/>
      <c r="AM338" s="53"/>
      <c r="AN338" s="53"/>
      <c r="AO338" s="53"/>
      <c r="AP338" s="53"/>
      <c r="AQ338" s="53"/>
      <c r="AR338" s="53"/>
      <c r="AS338" s="53"/>
      <c r="AT338" s="53"/>
      <c r="AU338" s="53"/>
      <c r="AV338" s="53"/>
      <c r="AW338" s="53"/>
      <c r="AX338" s="53"/>
      <c r="AY338" s="53"/>
      <c r="AZ338" s="53"/>
      <c r="BA338" s="53"/>
      <c r="BB338" s="53"/>
      <c r="BC338" s="53"/>
      <c r="BD338" s="53"/>
      <c r="BE338" s="53"/>
      <c r="BF338" s="109"/>
      <c r="BG338" s="27"/>
      <c r="BH338" s="27"/>
      <c r="BI338" s="27"/>
      <c r="BJ338" s="27"/>
      <c r="BK338" s="27"/>
      <c r="BL338" s="27"/>
      <c r="BM338" s="27"/>
      <c r="BN338" s="27"/>
      <c r="BO338" s="27"/>
      <c r="BP338" s="27"/>
      <c r="BQ338" s="27"/>
      <c r="BR338" s="27"/>
      <c r="BS338" s="27"/>
      <c r="BT338" s="27"/>
      <c r="BU338" s="27"/>
      <c r="BV338" s="27"/>
      <c r="BW338" s="27"/>
      <c r="BX338" s="27"/>
      <c r="BY338" s="27"/>
      <c r="BZ338" s="27"/>
      <c r="CA338" s="27"/>
      <c r="CB338" s="27"/>
      <c r="CC338" s="27"/>
      <c r="CD338" s="27"/>
      <c r="CE338" s="27"/>
      <c r="CF338" s="27"/>
      <c r="CG338" s="27"/>
      <c r="CH338" s="27"/>
      <c r="CI338" s="27"/>
      <c r="CJ338" s="27"/>
      <c r="CK338" s="27"/>
      <c r="CL338" s="27"/>
      <c r="CM338" s="27"/>
      <c r="CN338" s="27"/>
      <c r="CO338" s="27"/>
      <c r="CP338" s="27"/>
      <c r="CQ338" s="27"/>
      <c r="CR338" s="27"/>
      <c r="CS338" s="110"/>
      <c r="CT338" s="29"/>
      <c r="CU338" s="30"/>
      <c r="CV338" s="52"/>
      <c r="CW338" s="53"/>
      <c r="CX338" s="53"/>
      <c r="CY338" s="53"/>
      <c r="CZ338" s="53"/>
      <c r="DA338" s="53"/>
      <c r="DB338" s="53"/>
      <c r="DC338" s="53"/>
      <c r="DD338" s="53"/>
      <c r="DE338" s="53"/>
      <c r="DF338" s="53"/>
      <c r="DG338" s="53"/>
      <c r="DH338" s="53"/>
      <c r="DI338" s="53"/>
      <c r="DJ338" s="53"/>
      <c r="DK338" s="53"/>
      <c r="DL338" s="123"/>
      <c r="DM338" s="54"/>
      <c r="DN338" s="55">
        <f t="shared" si="169"/>
        <v>0.73075327319858863</v>
      </c>
      <c r="DO338" s="55">
        <f t="shared" si="186"/>
        <v>1.3628993512571734E-3</v>
      </c>
      <c r="DP338" s="55">
        <f t="shared" si="170"/>
        <v>4.7757813124383881E-2</v>
      </c>
      <c r="DQ338" s="55">
        <f t="shared" si="171"/>
        <v>3.4088890608352677E-2</v>
      </c>
      <c r="DR338" s="55">
        <f t="shared" si="172"/>
        <v>8.5277014187792849E-2</v>
      </c>
      <c r="DS338" s="55">
        <f t="shared" si="173"/>
        <v>0.11935941377331197</v>
      </c>
      <c r="DT338" s="55">
        <f t="shared" si="174"/>
        <v>2.929795222270905E-3</v>
      </c>
      <c r="DU338" s="55">
        <f t="shared" si="175"/>
        <v>1.0511093001661389</v>
      </c>
      <c r="DV338" s="56">
        <f t="shared" si="176"/>
        <v>1.5353959952539837E-2</v>
      </c>
      <c r="DW338" s="55">
        <f t="shared" si="181"/>
        <v>0</v>
      </c>
      <c r="DX338" s="55">
        <f t="shared" si="182"/>
        <v>0</v>
      </c>
      <c r="DY338" s="55">
        <f t="shared" si="183"/>
        <v>1.3945066260330637E-4</v>
      </c>
      <c r="DZ338" s="58">
        <f t="shared" si="166"/>
        <v>0</v>
      </c>
      <c r="EA338" s="56">
        <f t="shared" si="167"/>
        <v>0</v>
      </c>
      <c r="EB338" s="56">
        <f t="shared" si="177"/>
        <v>0.21698246169648569</v>
      </c>
      <c r="EC338" s="59">
        <f t="shared" si="178"/>
        <v>0</v>
      </c>
      <c r="ED338" s="59">
        <f t="shared" si="179"/>
        <v>0</v>
      </c>
      <c r="EE338" s="60">
        <f t="shared" si="180"/>
        <v>1.4892966998944799</v>
      </c>
      <c r="EF338" s="60">
        <f t="shared" si="184"/>
        <v>0.7144557056031744</v>
      </c>
    </row>
    <row r="339" spans="1:136" ht="14" customHeight="1" x14ac:dyDescent="0.2">
      <c r="A339" s="155" t="s">
        <v>578</v>
      </c>
      <c r="B339" s="42" t="s">
        <v>472</v>
      </c>
      <c r="C339" s="43"/>
      <c r="D339" s="43"/>
      <c r="E339" s="43"/>
      <c r="F339" s="43"/>
      <c r="G339" s="43"/>
      <c r="H339" s="43"/>
      <c r="I339" s="43"/>
      <c r="J339" s="78" t="s">
        <v>482</v>
      </c>
      <c r="K339" s="42" t="s">
        <v>520</v>
      </c>
      <c r="L339" s="42" t="s">
        <v>564</v>
      </c>
      <c r="M339" s="43"/>
      <c r="N339" s="43"/>
      <c r="O339" s="117"/>
      <c r="P339" s="42" t="s">
        <v>674</v>
      </c>
      <c r="Q339" s="44">
        <v>45.507753127049</v>
      </c>
      <c r="R339" s="44">
        <v>0.109202723472413</v>
      </c>
      <c r="S339" s="44">
        <v>3.16687898069996</v>
      </c>
      <c r="T339" s="44">
        <v>3.3684998052191601</v>
      </c>
      <c r="U339" s="44">
        <v>4.1786126383754798</v>
      </c>
      <c r="V339" s="44">
        <v>7.71</v>
      </c>
      <c r="W339" s="44">
        <f t="shared" si="185"/>
        <v>6.9374580000000003</v>
      </c>
      <c r="X339" s="44">
        <v>0.14891280473510801</v>
      </c>
      <c r="Y339" s="44">
        <v>39.203777726596101</v>
      </c>
      <c r="Z339" s="44">
        <v>3.55405227301125</v>
      </c>
      <c r="AA339" s="44">
        <v>5.9565121894043199E-2</v>
      </c>
      <c r="AB339" s="44"/>
      <c r="AC339" s="44">
        <v>1.9855040631347701E-2</v>
      </c>
      <c r="AD339" s="46">
        <f t="shared" si="187"/>
        <v>0</v>
      </c>
      <c r="AE339" s="46">
        <f t="shared" si="188"/>
        <v>0</v>
      </c>
      <c r="AF339" s="44">
        <v>4.9239601952524197</v>
      </c>
      <c r="AG339" s="53"/>
      <c r="AH339" s="109"/>
      <c r="AI339" s="48">
        <f t="shared" si="168"/>
        <v>0.86147469458987802</v>
      </c>
      <c r="AJ339" s="52"/>
      <c r="AK339" s="53"/>
      <c r="AL339" s="53"/>
      <c r="AM339" s="53"/>
      <c r="AN339" s="53"/>
      <c r="AO339" s="53"/>
      <c r="AP339" s="53"/>
      <c r="AQ339" s="53"/>
      <c r="AR339" s="53"/>
      <c r="AS339" s="53"/>
      <c r="AT339" s="53"/>
      <c r="AU339" s="53"/>
      <c r="AV339" s="53"/>
      <c r="AW339" s="53"/>
      <c r="AX339" s="53"/>
      <c r="AY339" s="53"/>
      <c r="AZ339" s="53"/>
      <c r="BA339" s="53"/>
      <c r="BB339" s="53"/>
      <c r="BC339" s="53"/>
      <c r="BD339" s="53"/>
      <c r="BE339" s="53"/>
      <c r="BF339" s="109"/>
      <c r="BG339" s="27"/>
      <c r="BH339" s="27"/>
      <c r="BI339" s="27"/>
      <c r="BJ339" s="27"/>
      <c r="BK339" s="27"/>
      <c r="BL339" s="27"/>
      <c r="BM339" s="27"/>
      <c r="BN339" s="27"/>
      <c r="BO339" s="27"/>
      <c r="BP339" s="27"/>
      <c r="BQ339" s="27"/>
      <c r="BR339" s="27"/>
      <c r="BS339" s="27"/>
      <c r="BT339" s="27"/>
      <c r="BU339" s="27"/>
      <c r="BV339" s="27"/>
      <c r="BW339" s="27"/>
      <c r="BX339" s="27"/>
      <c r="BY339" s="27"/>
      <c r="BZ339" s="27"/>
      <c r="CA339" s="27"/>
      <c r="CB339" s="27"/>
      <c r="CC339" s="27"/>
      <c r="CD339" s="27"/>
      <c r="CE339" s="27"/>
      <c r="CF339" s="27"/>
      <c r="CG339" s="27"/>
      <c r="CH339" s="27"/>
      <c r="CI339" s="27"/>
      <c r="CJ339" s="27"/>
      <c r="CK339" s="27"/>
      <c r="CL339" s="27"/>
      <c r="CM339" s="27"/>
      <c r="CN339" s="27"/>
      <c r="CO339" s="27"/>
      <c r="CP339" s="27"/>
      <c r="CQ339" s="27"/>
      <c r="CR339" s="27"/>
      <c r="CS339" s="110"/>
      <c r="CT339" s="29"/>
      <c r="CU339" s="30"/>
      <c r="CV339" s="52"/>
      <c r="CW339" s="53"/>
      <c r="CX339" s="53"/>
      <c r="CY339" s="53"/>
      <c r="CZ339" s="53"/>
      <c r="DA339" s="53"/>
      <c r="DB339" s="53"/>
      <c r="DC339" s="53"/>
      <c r="DD339" s="53"/>
      <c r="DE339" s="53"/>
      <c r="DF339" s="53"/>
      <c r="DG339" s="53"/>
      <c r="DH339" s="53"/>
      <c r="DI339" s="53"/>
      <c r="DJ339" s="53"/>
      <c r="DK339" s="53"/>
      <c r="DL339" s="123"/>
      <c r="DM339" s="54"/>
      <c r="DN339" s="55">
        <f t="shared" si="169"/>
        <v>0.75745261529708718</v>
      </c>
      <c r="DO339" s="55">
        <f t="shared" si="186"/>
        <v>1.3670846704107787E-3</v>
      </c>
      <c r="DP339" s="55">
        <f t="shared" si="170"/>
        <v>6.2120027083169091E-2</v>
      </c>
      <c r="DQ339" s="55">
        <f t="shared" si="171"/>
        <v>4.6882391165193604E-2</v>
      </c>
      <c r="DR339" s="55">
        <f t="shared" si="172"/>
        <v>5.2334055211666099E-2</v>
      </c>
      <c r="DS339" s="55">
        <f t="shared" si="173"/>
        <v>9.6554739039665979E-2</v>
      </c>
      <c r="DT339" s="55">
        <f t="shared" si="174"/>
        <v>2.0991373658740911E-3</v>
      </c>
      <c r="DU339" s="55">
        <f t="shared" si="175"/>
        <v>0.97279845475424576</v>
      </c>
      <c r="DV339" s="56">
        <f t="shared" si="176"/>
        <v>6.3374683898203457E-2</v>
      </c>
      <c r="DW339" s="55">
        <f t="shared" si="181"/>
        <v>1.9221096822964975E-3</v>
      </c>
      <c r="DX339" s="55">
        <f t="shared" si="182"/>
        <v>0</v>
      </c>
      <c r="DY339" s="55">
        <f t="shared" si="183"/>
        <v>2.7975780155409615E-4</v>
      </c>
      <c r="DZ339" s="58">
        <f t="shared" si="166"/>
        <v>0</v>
      </c>
      <c r="EA339" s="56">
        <f t="shared" si="167"/>
        <v>0</v>
      </c>
      <c r="EB339" s="56">
        <f t="shared" si="177"/>
        <v>0.27332557286996501</v>
      </c>
      <c r="EC339" s="59">
        <f t="shared" si="178"/>
        <v>0</v>
      </c>
      <c r="ED339" s="59">
        <f t="shared" si="179"/>
        <v>0</v>
      </c>
      <c r="EE339" s="60">
        <f t="shared" si="180"/>
        <v>1.5214837283620175</v>
      </c>
      <c r="EF339" s="60">
        <f t="shared" si="184"/>
        <v>0.54201436130614544</v>
      </c>
    </row>
    <row r="340" spans="1:136" ht="14" customHeight="1" x14ac:dyDescent="0.2">
      <c r="A340" s="155" t="s">
        <v>579</v>
      </c>
      <c r="B340" s="42" t="s">
        <v>472</v>
      </c>
      <c r="C340" s="43"/>
      <c r="D340" s="43"/>
      <c r="E340" s="43"/>
      <c r="F340" s="43"/>
      <c r="G340" s="43"/>
      <c r="H340" s="43"/>
      <c r="I340" s="43"/>
      <c r="J340" s="78" t="s">
        <v>473</v>
      </c>
      <c r="K340" s="42" t="s">
        <v>580</v>
      </c>
      <c r="L340" s="42" t="s">
        <v>475</v>
      </c>
      <c r="M340" s="43"/>
      <c r="N340" s="43"/>
      <c r="O340" s="117"/>
      <c r="P340" s="42" t="s">
        <v>674</v>
      </c>
      <c r="Q340" s="44">
        <v>45.861194412545998</v>
      </c>
      <c r="R340" s="44">
        <v>2.0031096052651701E-2</v>
      </c>
      <c r="S340" s="44">
        <v>1.5123477519752</v>
      </c>
      <c r="T340" s="44">
        <v>5.1711162795665002</v>
      </c>
      <c r="U340" s="44">
        <v>2.4158032753221201</v>
      </c>
      <c r="V340" s="44">
        <f>U340+1/0.8998*T340</f>
        <v>8.1627651330310549</v>
      </c>
      <c r="W340" s="44">
        <f t="shared" si="185"/>
        <v>7.3448560667013432</v>
      </c>
      <c r="X340" s="44">
        <v>0.13020212434223599</v>
      </c>
      <c r="Y340" s="44">
        <v>42.6361879480691</v>
      </c>
      <c r="Z340" s="44">
        <v>1.38214562763297</v>
      </c>
      <c r="AA340" s="44">
        <v>0</v>
      </c>
      <c r="AB340" s="44"/>
      <c r="AC340" s="44">
        <v>1.00155480263258E-2</v>
      </c>
      <c r="AD340" s="46">
        <f t="shared" si="187"/>
        <v>0</v>
      </c>
      <c r="AE340" s="46">
        <f t="shared" si="188"/>
        <v>0</v>
      </c>
      <c r="AF340" s="44">
        <v>10.4851602191277</v>
      </c>
      <c r="AG340" s="53"/>
      <c r="AH340" s="109"/>
      <c r="AI340" s="48">
        <f t="shared" si="168"/>
        <v>0.9296789692072509</v>
      </c>
      <c r="AJ340" s="52"/>
      <c r="AK340" s="53"/>
      <c r="AL340" s="53"/>
      <c r="AM340" s="53"/>
      <c r="AN340" s="53"/>
      <c r="AO340" s="53"/>
      <c r="AP340" s="53"/>
      <c r="AQ340" s="53"/>
      <c r="AR340" s="53"/>
      <c r="AS340" s="53"/>
      <c r="AT340" s="53"/>
      <c r="AU340" s="53"/>
      <c r="AV340" s="53"/>
      <c r="AW340" s="53"/>
      <c r="AX340" s="53"/>
      <c r="AY340" s="53"/>
      <c r="AZ340" s="53"/>
      <c r="BA340" s="53"/>
      <c r="BB340" s="53"/>
      <c r="BC340" s="53"/>
      <c r="BD340" s="53"/>
      <c r="BE340" s="53"/>
      <c r="BF340" s="109"/>
      <c r="BG340" s="27"/>
      <c r="BH340" s="27"/>
      <c r="BI340" s="27"/>
      <c r="BJ340" s="27"/>
      <c r="BK340" s="27"/>
      <c r="BL340" s="27"/>
      <c r="BM340" s="27"/>
      <c r="BN340" s="27"/>
      <c r="BO340" s="27"/>
      <c r="BP340" s="27"/>
      <c r="BQ340" s="27"/>
      <c r="BR340" s="27"/>
      <c r="BS340" s="27"/>
      <c r="BT340" s="27"/>
      <c r="BU340" s="27"/>
      <c r="BV340" s="27"/>
      <c r="BW340" s="27"/>
      <c r="BX340" s="27"/>
      <c r="BY340" s="27"/>
      <c r="BZ340" s="27"/>
      <c r="CA340" s="27"/>
      <c r="CB340" s="27"/>
      <c r="CC340" s="27"/>
      <c r="CD340" s="27"/>
      <c r="CE340" s="27"/>
      <c r="CF340" s="27"/>
      <c r="CG340" s="27"/>
      <c r="CH340" s="27"/>
      <c r="CI340" s="27"/>
      <c r="CJ340" s="27"/>
      <c r="CK340" s="27"/>
      <c r="CL340" s="27"/>
      <c r="CM340" s="27"/>
      <c r="CN340" s="27"/>
      <c r="CO340" s="27"/>
      <c r="CP340" s="27"/>
      <c r="CQ340" s="27"/>
      <c r="CR340" s="26"/>
      <c r="CS340" s="28"/>
      <c r="CT340" s="29"/>
      <c r="CU340" s="30"/>
      <c r="CV340" s="52"/>
      <c r="CW340" s="53"/>
      <c r="CX340" s="53"/>
      <c r="CY340" s="53"/>
      <c r="CZ340" s="53"/>
      <c r="DA340" s="53"/>
      <c r="DB340" s="53"/>
      <c r="DC340" s="53"/>
      <c r="DD340" s="53"/>
      <c r="DE340" s="53"/>
      <c r="DF340" s="53"/>
      <c r="DG340" s="53"/>
      <c r="DH340" s="53"/>
      <c r="DI340" s="53"/>
      <c r="DJ340" s="53"/>
      <c r="DK340" s="53"/>
      <c r="DL340" s="123"/>
      <c r="DM340" s="54"/>
      <c r="DN340" s="55">
        <f t="shared" si="169"/>
        <v>0.76333545959630489</v>
      </c>
      <c r="DO340" s="55">
        <f t="shared" si="186"/>
        <v>2.5076484793004134E-4</v>
      </c>
      <c r="DP340" s="55">
        <f t="shared" si="170"/>
        <v>2.9665511023444491E-2</v>
      </c>
      <c r="DQ340" s="55">
        <f t="shared" si="171"/>
        <v>7.1970999019714696E-2</v>
      </c>
      <c r="DR340" s="55">
        <f t="shared" si="172"/>
        <v>3.0256162255897303E-2</v>
      </c>
      <c r="DS340" s="55">
        <f t="shared" si="173"/>
        <v>0.10222485827002566</v>
      </c>
      <c r="DT340" s="55">
        <f t="shared" si="174"/>
        <v>1.8353837657490272E-3</v>
      </c>
      <c r="DU340" s="55">
        <f t="shared" si="175"/>
        <v>1.0579699242697047</v>
      </c>
      <c r="DV340" s="56">
        <f t="shared" si="176"/>
        <v>2.4645963402870365E-2</v>
      </c>
      <c r="DW340" s="55">
        <f t="shared" si="181"/>
        <v>0</v>
      </c>
      <c r="DX340" s="55">
        <f t="shared" si="182"/>
        <v>0</v>
      </c>
      <c r="DY340" s="55">
        <f t="shared" si="183"/>
        <v>1.4111921245734495E-4</v>
      </c>
      <c r="DZ340" s="58">
        <f t="shared" si="166"/>
        <v>0</v>
      </c>
      <c r="EA340" s="56">
        <f t="shared" si="167"/>
        <v>0</v>
      </c>
      <c r="EB340" s="56">
        <f t="shared" si="177"/>
        <v>0.58202388116168191</v>
      </c>
      <c r="EC340" s="59">
        <f t="shared" si="178"/>
        <v>0</v>
      </c>
      <c r="ED340" s="59">
        <f t="shared" si="179"/>
        <v>0</v>
      </c>
      <c r="EE340" s="60">
        <f t="shared" si="180"/>
        <v>1.676582098482797</v>
      </c>
      <c r="EF340" s="60">
        <f t="shared" si="184"/>
        <v>0.29597656350841822</v>
      </c>
    </row>
    <row r="341" spans="1:136" ht="14" customHeight="1" x14ac:dyDescent="0.2">
      <c r="A341" s="155" t="s">
        <v>581</v>
      </c>
      <c r="B341" s="42" t="s">
        <v>472</v>
      </c>
      <c r="C341" s="43"/>
      <c r="D341" s="43"/>
      <c r="E341" s="43"/>
      <c r="F341" s="43"/>
      <c r="G341" s="43"/>
      <c r="H341" s="43"/>
      <c r="I341" s="43"/>
      <c r="J341" s="78" t="s">
        <v>482</v>
      </c>
      <c r="K341" s="42" t="s">
        <v>490</v>
      </c>
      <c r="L341" s="42" t="s">
        <v>475</v>
      </c>
      <c r="M341" s="43"/>
      <c r="N341" s="43"/>
      <c r="O341" s="117"/>
      <c r="P341" s="42" t="s">
        <v>674</v>
      </c>
      <c r="Q341" s="44">
        <v>43.994367947463701</v>
      </c>
      <c r="R341" s="44">
        <v>2.0134722172752299E-2</v>
      </c>
      <c r="S341" s="44">
        <v>1.3389590244880301</v>
      </c>
      <c r="T341" s="44">
        <v>6.3512125213803703</v>
      </c>
      <c r="U341" s="44">
        <v>1.0358017899355501</v>
      </c>
      <c r="V341" s="44">
        <v>7.71</v>
      </c>
      <c r="W341" s="44">
        <f t="shared" si="185"/>
        <v>6.9374580000000003</v>
      </c>
      <c r="X341" s="44">
        <v>0.20134722172752301</v>
      </c>
      <c r="Y341" s="44">
        <v>42.584937395371</v>
      </c>
      <c r="Z341" s="44">
        <v>3.3927006861087601</v>
      </c>
      <c r="AA341" s="44">
        <v>0</v>
      </c>
      <c r="AB341" s="44"/>
      <c r="AC341" s="44">
        <v>1.0067361086376099E-2</v>
      </c>
      <c r="AD341" s="46">
        <f t="shared" si="187"/>
        <v>0</v>
      </c>
      <c r="AE341" s="46">
        <f t="shared" si="188"/>
        <v>0</v>
      </c>
      <c r="AF341" s="44">
        <v>8.3047435177534705</v>
      </c>
      <c r="AG341" s="53"/>
      <c r="AH341" s="109"/>
      <c r="AI341" s="48">
        <f t="shared" si="168"/>
        <v>0.96796338672768778</v>
      </c>
      <c r="AJ341" s="52"/>
      <c r="AK341" s="53"/>
      <c r="AL341" s="53"/>
      <c r="AM341" s="53"/>
      <c r="AN341" s="53"/>
      <c r="AO341" s="53"/>
      <c r="AP341" s="53"/>
      <c r="AQ341" s="53"/>
      <c r="AR341" s="53"/>
      <c r="AS341" s="53"/>
      <c r="AT341" s="53"/>
      <c r="AU341" s="53"/>
      <c r="AV341" s="53"/>
      <c r="AW341" s="53"/>
      <c r="AX341" s="53"/>
      <c r="AY341" s="53"/>
      <c r="AZ341" s="53"/>
      <c r="BA341" s="53"/>
      <c r="BB341" s="53"/>
      <c r="BC341" s="53"/>
      <c r="BD341" s="53"/>
      <c r="BE341" s="53"/>
      <c r="BF341" s="109"/>
      <c r="BG341" s="27"/>
      <c r="BH341" s="27"/>
      <c r="BI341" s="27"/>
      <c r="BJ341" s="27"/>
      <c r="BK341" s="27"/>
      <c r="BL341" s="27"/>
      <c r="BM341" s="27"/>
      <c r="BN341" s="27"/>
      <c r="BO341" s="27"/>
      <c r="BP341" s="27"/>
      <c r="BQ341" s="27"/>
      <c r="BR341" s="27"/>
      <c r="BS341" s="27"/>
      <c r="BT341" s="27"/>
      <c r="BU341" s="27"/>
      <c r="BV341" s="27"/>
      <c r="BW341" s="27"/>
      <c r="BX341" s="27"/>
      <c r="BY341" s="27"/>
      <c r="BZ341" s="27"/>
      <c r="CA341" s="27"/>
      <c r="CB341" s="27"/>
      <c r="CC341" s="27"/>
      <c r="CD341" s="27"/>
      <c r="CE341" s="27"/>
      <c r="CF341" s="27"/>
      <c r="CG341" s="27"/>
      <c r="CH341" s="27"/>
      <c r="CI341" s="27"/>
      <c r="CJ341" s="27"/>
      <c r="CK341" s="27"/>
      <c r="CL341" s="27"/>
      <c r="CM341" s="27"/>
      <c r="CN341" s="27"/>
      <c r="CO341" s="27"/>
      <c r="CP341" s="27"/>
      <c r="CQ341" s="27"/>
      <c r="CR341" s="27"/>
      <c r="CS341" s="110"/>
      <c r="CT341" s="29"/>
      <c r="CU341" s="30"/>
      <c r="CV341" s="52"/>
      <c r="CW341" s="53"/>
      <c r="CX341" s="53"/>
      <c r="CY341" s="53"/>
      <c r="CZ341" s="53"/>
      <c r="DA341" s="53"/>
      <c r="DB341" s="53"/>
      <c r="DC341" s="53"/>
      <c r="DD341" s="53"/>
      <c r="DE341" s="53"/>
      <c r="DF341" s="53"/>
      <c r="DG341" s="53"/>
      <c r="DH341" s="53"/>
      <c r="DI341" s="53"/>
      <c r="DJ341" s="53"/>
      <c r="DK341" s="53"/>
      <c r="DL341" s="123"/>
      <c r="DM341" s="54"/>
      <c r="DN341" s="55">
        <f t="shared" si="169"/>
        <v>0.73226311497110019</v>
      </c>
      <c r="DO341" s="55">
        <f t="shared" si="186"/>
        <v>2.5206212033991365E-4</v>
      </c>
      <c r="DP341" s="55">
        <f t="shared" si="170"/>
        <v>2.6264398283405849E-2</v>
      </c>
      <c r="DQ341" s="55">
        <f t="shared" si="171"/>
        <v>8.8395442190401824E-2</v>
      </c>
      <c r="DR341" s="55">
        <f t="shared" si="172"/>
        <v>1.2972656896932182E-2</v>
      </c>
      <c r="DS341" s="55">
        <f t="shared" si="173"/>
        <v>9.6554739039665979E-2</v>
      </c>
      <c r="DT341" s="55">
        <f t="shared" si="174"/>
        <v>2.8382749045323232E-3</v>
      </c>
      <c r="DU341" s="55">
        <f t="shared" si="175"/>
        <v>1.0566981983963029</v>
      </c>
      <c r="DV341" s="56">
        <f t="shared" si="176"/>
        <v>6.0497515800798152E-2</v>
      </c>
      <c r="DW341" s="55">
        <f t="shared" si="181"/>
        <v>0</v>
      </c>
      <c r="DX341" s="55">
        <f t="shared" si="182"/>
        <v>0</v>
      </c>
      <c r="DY341" s="55">
        <f t="shared" si="183"/>
        <v>1.4184925920167528E-4</v>
      </c>
      <c r="DZ341" s="58">
        <f t="shared" si="166"/>
        <v>0</v>
      </c>
      <c r="EA341" s="56">
        <f t="shared" si="167"/>
        <v>0</v>
      </c>
      <c r="EB341" s="56">
        <f t="shared" si="177"/>
        <v>0.46099048114090868</v>
      </c>
      <c r="EC341" s="59">
        <f t="shared" si="178"/>
        <v>0</v>
      </c>
      <c r="ED341" s="59">
        <f t="shared" si="179"/>
        <v>0</v>
      </c>
      <c r="EE341" s="60">
        <f t="shared" si="180"/>
        <v>1.5949817251205596</v>
      </c>
      <c r="EF341" s="60">
        <f t="shared" si="184"/>
        <v>0.13435546536563928</v>
      </c>
    </row>
    <row r="342" spans="1:136" ht="14" customHeight="1" x14ac:dyDescent="0.2">
      <c r="A342" s="155" t="s">
        <v>582</v>
      </c>
      <c r="B342" s="42" t="s">
        <v>472</v>
      </c>
      <c r="C342" s="43"/>
      <c r="D342" s="43"/>
      <c r="E342" s="43"/>
      <c r="F342" s="43"/>
      <c r="G342" s="43"/>
      <c r="H342" s="43"/>
      <c r="I342" s="43"/>
      <c r="J342" s="78" t="s">
        <v>482</v>
      </c>
      <c r="K342" s="42" t="s">
        <v>490</v>
      </c>
      <c r="L342" s="42" t="s">
        <v>475</v>
      </c>
      <c r="M342" s="43"/>
      <c r="N342" s="43"/>
      <c r="O342" s="117"/>
      <c r="P342" s="42" t="s">
        <v>674</v>
      </c>
      <c r="Q342" s="44">
        <v>44.777869916409301</v>
      </c>
      <c r="R342" s="44">
        <v>2.01068118169777E-2</v>
      </c>
      <c r="S342" s="44">
        <v>1.5080108862733299</v>
      </c>
      <c r="T342" s="44">
        <v>5.6650230749509598</v>
      </c>
      <c r="U342" s="44">
        <v>2.1490942190146298</v>
      </c>
      <c r="V342" s="44">
        <v>7.71</v>
      </c>
      <c r="W342" s="44">
        <f t="shared" si="185"/>
        <v>6.9374580000000003</v>
      </c>
      <c r="X342" s="44">
        <v>0.231228335895244</v>
      </c>
      <c r="Y342" s="44">
        <v>42.093610538842803</v>
      </c>
      <c r="Z342" s="44">
        <v>2.8853274957363002</v>
      </c>
      <c r="AA342" s="44">
        <v>0</v>
      </c>
      <c r="AB342" s="44"/>
      <c r="AC342" s="44">
        <v>1.0053405908488799E-2</v>
      </c>
      <c r="AD342" s="46">
        <f t="shared" si="187"/>
        <v>0</v>
      </c>
      <c r="AE342" s="46">
        <f t="shared" si="188"/>
        <v>0</v>
      </c>
      <c r="AF342" s="44">
        <v>8.8814963179159605</v>
      </c>
      <c r="AG342" s="53"/>
      <c r="AH342" s="109"/>
      <c r="AI342" s="48">
        <f t="shared" si="168"/>
        <v>0.94005388414907998</v>
      </c>
      <c r="AJ342" s="52"/>
      <c r="AK342" s="53"/>
      <c r="AL342" s="53"/>
      <c r="AM342" s="53"/>
      <c r="AN342" s="53"/>
      <c r="AO342" s="53"/>
      <c r="AP342" s="53"/>
      <c r="AQ342" s="53"/>
      <c r="AR342" s="53"/>
      <c r="AS342" s="53"/>
      <c r="AT342" s="53"/>
      <c r="AU342" s="53"/>
      <c r="AV342" s="53"/>
      <c r="AW342" s="53"/>
      <c r="AX342" s="53"/>
      <c r="AY342" s="53"/>
      <c r="AZ342" s="53"/>
      <c r="BA342" s="53"/>
      <c r="BB342" s="53"/>
      <c r="BC342" s="53"/>
      <c r="BD342" s="53"/>
      <c r="BE342" s="53"/>
      <c r="BF342" s="109"/>
      <c r="BG342" s="27"/>
      <c r="BH342" s="27"/>
      <c r="BI342" s="27"/>
      <c r="BJ342" s="27"/>
      <c r="BK342" s="27"/>
      <c r="BL342" s="27"/>
      <c r="BM342" s="27"/>
      <c r="BN342" s="27"/>
      <c r="BO342" s="27"/>
      <c r="BP342" s="27"/>
      <c r="BQ342" s="27"/>
      <c r="BR342" s="27"/>
      <c r="BS342" s="27"/>
      <c r="BT342" s="27"/>
      <c r="BU342" s="27"/>
      <c r="BV342" s="27"/>
      <c r="BW342" s="27"/>
      <c r="BX342" s="27"/>
      <c r="BY342" s="27"/>
      <c r="BZ342" s="27"/>
      <c r="CA342" s="27"/>
      <c r="CB342" s="27"/>
      <c r="CC342" s="27"/>
      <c r="CD342" s="27"/>
      <c r="CE342" s="27"/>
      <c r="CF342" s="27"/>
      <c r="CG342" s="27"/>
      <c r="CH342" s="27"/>
      <c r="CI342" s="27"/>
      <c r="CJ342" s="27"/>
      <c r="CK342" s="27"/>
      <c r="CL342" s="27"/>
      <c r="CM342" s="27"/>
      <c r="CN342" s="27"/>
      <c r="CO342" s="27"/>
      <c r="CP342" s="27"/>
      <c r="CQ342" s="27"/>
      <c r="CR342" s="27"/>
      <c r="CS342" s="110"/>
      <c r="CT342" s="29"/>
      <c r="CU342" s="30"/>
      <c r="CV342" s="52"/>
      <c r="CW342" s="53"/>
      <c r="CX342" s="53"/>
      <c r="CY342" s="53"/>
      <c r="CZ342" s="53"/>
      <c r="DA342" s="53"/>
      <c r="DB342" s="53"/>
      <c r="DC342" s="53"/>
      <c r="DD342" s="53"/>
      <c r="DE342" s="53"/>
      <c r="DF342" s="53"/>
      <c r="DG342" s="53"/>
      <c r="DH342" s="53"/>
      <c r="DI342" s="53"/>
      <c r="DJ342" s="53"/>
      <c r="DK342" s="53"/>
      <c r="DL342" s="123"/>
      <c r="DM342" s="54"/>
      <c r="DN342" s="55">
        <f t="shared" si="169"/>
        <v>0.74530409314928936</v>
      </c>
      <c r="DO342" s="55">
        <f t="shared" si="186"/>
        <v>2.5171271678740235E-4</v>
      </c>
      <c r="DP342" s="55">
        <f t="shared" si="170"/>
        <v>2.9580441080292862E-2</v>
      </c>
      <c r="DQ342" s="55">
        <f t="shared" si="171"/>
        <v>7.8845136742532504E-2</v>
      </c>
      <c r="DR342" s="55">
        <f t="shared" si="172"/>
        <v>2.6915827152791408E-2</v>
      </c>
      <c r="DS342" s="55">
        <f t="shared" si="173"/>
        <v>9.6554739039665979E-2</v>
      </c>
      <c r="DT342" s="55">
        <f t="shared" si="174"/>
        <v>3.2594916252501271E-3</v>
      </c>
      <c r="DU342" s="55">
        <f t="shared" si="175"/>
        <v>1.0445064649836924</v>
      </c>
      <c r="DV342" s="56">
        <f t="shared" si="176"/>
        <v>5.1450204988165125E-2</v>
      </c>
      <c r="DW342" s="55">
        <f t="shared" si="181"/>
        <v>0</v>
      </c>
      <c r="DX342" s="55">
        <f t="shared" si="182"/>
        <v>0</v>
      </c>
      <c r="DY342" s="55">
        <f t="shared" si="183"/>
        <v>1.4165263054910615E-4</v>
      </c>
      <c r="DZ342" s="58">
        <f t="shared" si="166"/>
        <v>0</v>
      </c>
      <c r="EA342" s="56">
        <f t="shared" si="167"/>
        <v>0</v>
      </c>
      <c r="EB342" s="56">
        <f t="shared" si="177"/>
        <v>0.49300562408637028</v>
      </c>
      <c r="EC342" s="59">
        <f t="shared" si="178"/>
        <v>0</v>
      </c>
      <c r="ED342" s="59">
        <f t="shared" si="179"/>
        <v>0</v>
      </c>
      <c r="EE342" s="60">
        <f t="shared" si="180"/>
        <v>1.6215800097244828</v>
      </c>
      <c r="EF342" s="60">
        <f t="shared" si="184"/>
        <v>0.27876236237077939</v>
      </c>
    </row>
    <row r="343" spans="1:136" ht="14" customHeight="1" x14ac:dyDescent="0.2">
      <c r="A343" s="155" t="s">
        <v>583</v>
      </c>
      <c r="B343" s="42" t="s">
        <v>472</v>
      </c>
      <c r="C343" s="43"/>
      <c r="D343" s="43"/>
      <c r="E343" s="43"/>
      <c r="F343" s="43"/>
      <c r="G343" s="43"/>
      <c r="H343" s="43"/>
      <c r="I343" s="43"/>
      <c r="J343" s="78" t="s">
        <v>473</v>
      </c>
      <c r="K343" s="42" t="s">
        <v>474</v>
      </c>
      <c r="L343" s="42" t="s">
        <v>475</v>
      </c>
      <c r="M343" s="43"/>
      <c r="N343" s="43"/>
      <c r="O343" s="117"/>
      <c r="P343" s="42" t="s">
        <v>674</v>
      </c>
      <c r="Q343" s="44">
        <v>47.546184363679302</v>
      </c>
      <c r="R343" s="44">
        <v>1.00118307777804E-2</v>
      </c>
      <c r="S343" s="44">
        <v>1.1713842010003099</v>
      </c>
      <c r="T343" s="44">
        <v>2.9188611798088702</v>
      </c>
      <c r="U343" s="44">
        <v>2.31271889809936</v>
      </c>
      <c r="V343" s="44">
        <f>U343+1/0.8998*T343</f>
        <v>5.5566188534326226</v>
      </c>
      <c r="W343" s="44">
        <f t="shared" si="185"/>
        <v>4.9998456443186745</v>
      </c>
      <c r="X343" s="44">
        <v>9.0106477000023999E-2</v>
      </c>
      <c r="Y343" s="44">
        <v>44.923084699900897</v>
      </c>
      <c r="Z343" s="44">
        <v>0.20023661555560901</v>
      </c>
      <c r="AA343" s="44">
        <v>7.0082815444463098E-2</v>
      </c>
      <c r="AB343" s="44"/>
      <c r="AC343" s="44">
        <v>1.00118307777804E-2</v>
      </c>
      <c r="AD343" s="46">
        <f t="shared" si="187"/>
        <v>0</v>
      </c>
      <c r="AE343" s="46">
        <f t="shared" si="188"/>
        <v>0</v>
      </c>
      <c r="AF343" s="44">
        <v>12.5035315644676</v>
      </c>
      <c r="AG343" s="53"/>
      <c r="AH343" s="109"/>
      <c r="AI343" s="48">
        <f t="shared" si="168"/>
        <v>0.94483049062960767</v>
      </c>
      <c r="AJ343" s="52"/>
      <c r="AK343" s="53"/>
      <c r="AL343" s="53"/>
      <c r="AM343" s="53"/>
      <c r="AN343" s="53"/>
      <c r="AO343" s="53"/>
      <c r="AP343" s="53"/>
      <c r="AQ343" s="53"/>
      <c r="AR343" s="53"/>
      <c r="AS343" s="53"/>
      <c r="AT343" s="53"/>
      <c r="AU343" s="53"/>
      <c r="AV343" s="53"/>
      <c r="AW343" s="53"/>
      <c r="AX343" s="53"/>
      <c r="AY343" s="53"/>
      <c r="AZ343" s="53"/>
      <c r="BA343" s="53"/>
      <c r="BB343" s="53"/>
      <c r="BC343" s="53"/>
      <c r="BD343" s="53"/>
      <c r="BE343" s="53"/>
      <c r="BF343" s="109"/>
      <c r="BG343" s="27"/>
      <c r="BH343" s="27"/>
      <c r="BI343" s="27"/>
      <c r="BJ343" s="27"/>
      <c r="BK343" s="27"/>
      <c r="BL343" s="27"/>
      <c r="BM343" s="27"/>
      <c r="BN343" s="27"/>
      <c r="BO343" s="27"/>
      <c r="BP343" s="27"/>
      <c r="BQ343" s="27"/>
      <c r="BR343" s="27"/>
      <c r="BS343" s="27"/>
      <c r="BT343" s="27"/>
      <c r="BU343" s="27"/>
      <c r="BV343" s="27"/>
      <c r="BW343" s="27"/>
      <c r="BX343" s="27"/>
      <c r="BY343" s="27"/>
      <c r="BZ343" s="27"/>
      <c r="CA343" s="27"/>
      <c r="CB343" s="27"/>
      <c r="CC343" s="27"/>
      <c r="CD343" s="27"/>
      <c r="CE343" s="27"/>
      <c r="CF343" s="27"/>
      <c r="CG343" s="27"/>
      <c r="CH343" s="27"/>
      <c r="CI343" s="27"/>
      <c r="CJ343" s="27"/>
      <c r="CK343" s="27"/>
      <c r="CL343" s="27"/>
      <c r="CM343" s="27"/>
      <c r="CN343" s="27"/>
      <c r="CO343" s="27"/>
      <c r="CP343" s="27"/>
      <c r="CQ343" s="27"/>
      <c r="CR343" s="26"/>
      <c r="CS343" s="28"/>
      <c r="CT343" s="29"/>
      <c r="CU343" s="30"/>
      <c r="CV343" s="52"/>
      <c r="CW343" s="53"/>
      <c r="CX343" s="53"/>
      <c r="CY343" s="53"/>
      <c r="CZ343" s="53"/>
      <c r="DA343" s="53"/>
      <c r="DB343" s="53"/>
      <c r="DC343" s="53"/>
      <c r="DD343" s="53"/>
      <c r="DE343" s="53"/>
      <c r="DF343" s="53"/>
      <c r="DG343" s="53"/>
      <c r="DH343" s="53"/>
      <c r="DI343" s="53"/>
      <c r="DJ343" s="53"/>
      <c r="DK343" s="53"/>
      <c r="DL343" s="123"/>
      <c r="DM343" s="54"/>
      <c r="DN343" s="55">
        <f t="shared" si="169"/>
        <v>0.79138123108653968</v>
      </c>
      <c r="DO343" s="55">
        <f t="shared" si="186"/>
        <v>1.2533588855508765E-4</v>
      </c>
      <c r="DP343" s="55">
        <f t="shared" si="170"/>
        <v>2.2977328383685956E-2</v>
      </c>
      <c r="DQ343" s="55">
        <f t="shared" si="171"/>
        <v>4.0624372718286297E-2</v>
      </c>
      <c r="DR343" s="55">
        <f t="shared" si="172"/>
        <v>2.8965106119348237E-2</v>
      </c>
      <c r="DS343" s="55">
        <f t="shared" si="173"/>
        <v>6.9587274103252258E-2</v>
      </c>
      <c r="DT343" s="55">
        <f t="shared" si="174"/>
        <v>1.2701787003104596E-3</v>
      </c>
      <c r="DU343" s="55">
        <f t="shared" si="175"/>
        <v>1.1147167419330248</v>
      </c>
      <c r="DV343" s="56">
        <f t="shared" si="176"/>
        <v>3.5705530591228427E-3</v>
      </c>
      <c r="DW343" s="55">
        <f t="shared" si="181"/>
        <v>2.2615056235093908E-3</v>
      </c>
      <c r="DX343" s="55">
        <f t="shared" si="182"/>
        <v>0</v>
      </c>
      <c r="DY343" s="55">
        <f t="shared" si="183"/>
        <v>1.4106683637309512E-4</v>
      </c>
      <c r="DZ343" s="58">
        <f t="shared" si="166"/>
        <v>0</v>
      </c>
      <c r="EA343" s="56">
        <f t="shared" si="167"/>
        <v>0</v>
      </c>
      <c r="EB343" s="56">
        <f t="shared" si="177"/>
        <v>0.6940622572560422</v>
      </c>
      <c r="EC343" s="59">
        <f t="shared" si="178"/>
        <v>0</v>
      </c>
      <c r="ED343" s="59">
        <f t="shared" si="179"/>
        <v>0</v>
      </c>
      <c r="EE343" s="60">
        <f t="shared" si="180"/>
        <v>1.7568250194470534</v>
      </c>
      <c r="EF343" s="60">
        <f t="shared" si="184"/>
        <v>0.41624142478077775</v>
      </c>
    </row>
    <row r="344" spans="1:136" ht="14" customHeight="1" x14ac:dyDescent="0.2">
      <c r="A344" s="155" t="s">
        <v>584</v>
      </c>
      <c r="B344" s="42" t="s">
        <v>472</v>
      </c>
      <c r="C344" s="43"/>
      <c r="D344" s="43"/>
      <c r="E344" s="43"/>
      <c r="F344" s="43"/>
      <c r="G344" s="43"/>
      <c r="H344" s="43"/>
      <c r="I344" s="43"/>
      <c r="J344" s="78" t="s">
        <v>473</v>
      </c>
      <c r="K344" s="42" t="s">
        <v>474</v>
      </c>
      <c r="L344" s="42" t="s">
        <v>475</v>
      </c>
      <c r="M344" s="43"/>
      <c r="N344" s="43"/>
      <c r="O344" s="117"/>
      <c r="P344" s="42" t="s">
        <v>674</v>
      </c>
      <c r="Q344" s="44">
        <v>47.566210007037697</v>
      </c>
      <c r="R344" s="44">
        <v>1.9977408654782699E-2</v>
      </c>
      <c r="S344" s="44">
        <v>1.2286106322691399</v>
      </c>
      <c r="T344" s="44">
        <v>2.8429632024037002</v>
      </c>
      <c r="U344" s="44">
        <v>2.6039836715454898</v>
      </c>
      <c r="V344" s="44">
        <f>U344+1/0.8998*T344</f>
        <v>5.7635337964662501</v>
      </c>
      <c r="W344" s="44">
        <f t="shared" si="185"/>
        <v>5.1860277100603325</v>
      </c>
      <c r="X344" s="44">
        <v>8.9898338946522299E-2</v>
      </c>
      <c r="Y344" s="44">
        <v>44.659497047766799</v>
      </c>
      <c r="Z344" s="44">
        <v>0.109875747601305</v>
      </c>
      <c r="AA344" s="44">
        <v>0</v>
      </c>
      <c r="AB344" s="44"/>
      <c r="AC344" s="44">
        <v>9.9887043273913702E-3</v>
      </c>
      <c r="AD344" s="46">
        <f t="shared" si="187"/>
        <v>0</v>
      </c>
      <c r="AE344" s="46">
        <f t="shared" si="188"/>
        <v>0</v>
      </c>
      <c r="AF344" s="44">
        <v>11.653602331633101</v>
      </c>
      <c r="AG344" s="53"/>
      <c r="AH344" s="109"/>
      <c r="AI344" s="48">
        <f t="shared" si="168"/>
        <v>0.93889122217555632</v>
      </c>
      <c r="AJ344" s="52"/>
      <c r="AK344" s="53"/>
      <c r="AL344" s="53"/>
      <c r="AM344" s="53"/>
      <c r="AN344" s="53"/>
      <c r="AO344" s="53"/>
      <c r="AP344" s="53"/>
      <c r="AQ344" s="53"/>
      <c r="AR344" s="53"/>
      <c r="AS344" s="53"/>
      <c r="AT344" s="53"/>
      <c r="AU344" s="53"/>
      <c r="AV344" s="53"/>
      <c r="AW344" s="53"/>
      <c r="AX344" s="53"/>
      <c r="AY344" s="53"/>
      <c r="AZ344" s="53"/>
      <c r="BA344" s="53"/>
      <c r="BB344" s="53"/>
      <c r="BC344" s="53"/>
      <c r="BD344" s="53"/>
      <c r="BE344" s="53"/>
      <c r="BF344" s="109"/>
      <c r="BG344" s="27"/>
      <c r="BH344" s="27"/>
      <c r="BI344" s="27"/>
      <c r="BJ344" s="27"/>
      <c r="BK344" s="27"/>
      <c r="BL344" s="27"/>
      <c r="BM344" s="27"/>
      <c r="BN344" s="27"/>
      <c r="BO344" s="27"/>
      <c r="BP344" s="27"/>
      <c r="BQ344" s="27"/>
      <c r="BR344" s="27"/>
      <c r="BS344" s="27"/>
      <c r="BT344" s="27"/>
      <c r="BU344" s="27"/>
      <c r="BV344" s="27"/>
      <c r="BW344" s="27"/>
      <c r="BX344" s="27"/>
      <c r="BY344" s="27"/>
      <c r="BZ344" s="27"/>
      <c r="CA344" s="27"/>
      <c r="CB344" s="27"/>
      <c r="CC344" s="27"/>
      <c r="CD344" s="27"/>
      <c r="CE344" s="27"/>
      <c r="CF344" s="27"/>
      <c r="CG344" s="27"/>
      <c r="CH344" s="27"/>
      <c r="CI344" s="27"/>
      <c r="CJ344" s="27"/>
      <c r="CK344" s="27"/>
      <c r="CL344" s="27"/>
      <c r="CM344" s="27"/>
      <c r="CN344" s="27"/>
      <c r="CO344" s="27"/>
      <c r="CP344" s="27"/>
      <c r="CQ344" s="27"/>
      <c r="CR344" s="26"/>
      <c r="CS344" s="28"/>
      <c r="CT344" s="29"/>
      <c r="CU344" s="30"/>
      <c r="CV344" s="52"/>
      <c r="CW344" s="53"/>
      <c r="CX344" s="53"/>
      <c r="CY344" s="53"/>
      <c r="CZ344" s="53"/>
      <c r="DA344" s="53"/>
      <c r="DB344" s="53"/>
      <c r="DC344" s="53"/>
      <c r="DD344" s="53"/>
      <c r="DE344" s="53"/>
      <c r="DF344" s="53"/>
      <c r="DG344" s="53"/>
      <c r="DH344" s="53"/>
      <c r="DI344" s="53"/>
      <c r="DJ344" s="53"/>
      <c r="DK344" s="53"/>
      <c r="DL344" s="123"/>
      <c r="DM344" s="54"/>
      <c r="DN344" s="55">
        <f t="shared" si="169"/>
        <v>0.79171454738744507</v>
      </c>
      <c r="DO344" s="55">
        <f t="shared" si="186"/>
        <v>2.5009274730574234E-4</v>
      </c>
      <c r="DP344" s="55">
        <f t="shared" si="170"/>
        <v>2.4099855478013729E-2</v>
      </c>
      <c r="DQ344" s="55">
        <f t="shared" si="171"/>
        <v>3.956803343637718E-2</v>
      </c>
      <c r="DR344" s="55">
        <f t="shared" si="172"/>
        <v>3.2612983549946642E-2</v>
      </c>
      <c r="DS344" s="55">
        <f t="shared" si="173"/>
        <v>7.2178534586782639E-2</v>
      </c>
      <c r="DT344" s="55">
        <f t="shared" si="174"/>
        <v>1.2672446989924204E-3</v>
      </c>
      <c r="DU344" s="55">
        <f t="shared" si="175"/>
        <v>1.1081761054036428</v>
      </c>
      <c r="DV344" s="56">
        <f t="shared" si="176"/>
        <v>1.9592679672129996E-3</v>
      </c>
      <c r="DW344" s="55">
        <f t="shared" si="181"/>
        <v>0</v>
      </c>
      <c r="DX344" s="55">
        <f t="shared" si="182"/>
        <v>0</v>
      </c>
      <c r="DY344" s="55">
        <f t="shared" si="183"/>
        <v>1.4074098436207629E-4</v>
      </c>
      <c r="DZ344" s="58">
        <f t="shared" si="166"/>
        <v>0</v>
      </c>
      <c r="EA344" s="56">
        <f t="shared" si="167"/>
        <v>0</v>
      </c>
      <c r="EB344" s="56">
        <f t="shared" si="177"/>
        <v>0.64688328235543158</v>
      </c>
      <c r="EC344" s="59">
        <f t="shared" si="178"/>
        <v>0</v>
      </c>
      <c r="ED344" s="59">
        <f t="shared" si="179"/>
        <v>0</v>
      </c>
      <c r="EE344" s="60">
        <f t="shared" si="180"/>
        <v>1.7325425212397478</v>
      </c>
      <c r="EF344" s="60">
        <f t="shared" si="184"/>
        <v>0.45183770682868291</v>
      </c>
    </row>
    <row r="345" spans="1:136" ht="14" customHeight="1" x14ac:dyDescent="0.2">
      <c r="A345" s="155" t="s">
        <v>585</v>
      </c>
      <c r="B345" s="42" t="s">
        <v>472</v>
      </c>
      <c r="C345" s="43"/>
      <c r="D345" s="43"/>
      <c r="E345" s="43"/>
      <c r="F345" s="43"/>
      <c r="G345" s="43"/>
      <c r="H345" s="43"/>
      <c r="I345" s="43"/>
      <c r="J345" s="78" t="s">
        <v>473</v>
      </c>
      <c r="K345" s="42" t="s">
        <v>478</v>
      </c>
      <c r="L345" s="42" t="s">
        <v>475</v>
      </c>
      <c r="M345" s="43"/>
      <c r="N345" s="43"/>
      <c r="O345" s="117"/>
      <c r="P345" s="42" t="s">
        <v>674</v>
      </c>
      <c r="Q345" s="44">
        <v>46.881972733890102</v>
      </c>
      <c r="R345" s="44">
        <v>1.9723169008788399E-2</v>
      </c>
      <c r="S345" s="44">
        <v>3.7375405271653999</v>
      </c>
      <c r="T345" s="44">
        <v>3.4928248454975499</v>
      </c>
      <c r="U345" s="44">
        <v>1.5816018516391399</v>
      </c>
      <c r="V345" s="44">
        <f>U345+1/0.8998*T345</f>
        <v>5.4633809642169906</v>
      </c>
      <c r="W345" s="44">
        <f t="shared" si="185"/>
        <v>4.9159501916024482</v>
      </c>
      <c r="X345" s="44">
        <v>8.8754260539547894E-2</v>
      </c>
      <c r="Y345" s="44">
        <v>43.390971819334503</v>
      </c>
      <c r="Z345" s="44">
        <v>0.14792376756591299</v>
      </c>
      <c r="AA345" s="44">
        <v>0</v>
      </c>
      <c r="AB345" s="44"/>
      <c r="AC345" s="44">
        <v>9.8615845043942101E-3</v>
      </c>
      <c r="AD345" s="46">
        <f t="shared" si="187"/>
        <v>0</v>
      </c>
      <c r="AE345" s="46">
        <f t="shared" si="188"/>
        <v>0</v>
      </c>
      <c r="AF345" s="44">
        <v>12.314350712486901</v>
      </c>
      <c r="AG345" s="53"/>
      <c r="AH345" s="109"/>
      <c r="AI345" s="48">
        <f t="shared" si="168"/>
        <v>0.92553639040807645</v>
      </c>
      <c r="AJ345" s="52"/>
      <c r="AK345" s="53"/>
      <c r="AL345" s="53"/>
      <c r="AM345" s="53"/>
      <c r="AN345" s="53"/>
      <c r="AO345" s="53"/>
      <c r="AP345" s="53"/>
      <c r="AQ345" s="53"/>
      <c r="AR345" s="53"/>
      <c r="AS345" s="53"/>
      <c r="AT345" s="53"/>
      <c r="AU345" s="53"/>
      <c r="AV345" s="53"/>
      <c r="AW345" s="53"/>
      <c r="AX345" s="53"/>
      <c r="AY345" s="53"/>
      <c r="AZ345" s="53"/>
      <c r="BA345" s="53"/>
      <c r="BB345" s="53"/>
      <c r="BC345" s="53"/>
      <c r="BD345" s="53"/>
      <c r="BE345" s="53"/>
      <c r="BF345" s="109"/>
      <c r="BG345" s="27"/>
      <c r="BH345" s="27"/>
      <c r="BI345" s="27"/>
      <c r="BJ345" s="27"/>
      <c r="BK345" s="27"/>
      <c r="BL345" s="27"/>
      <c r="BM345" s="27"/>
      <c r="BN345" s="27"/>
      <c r="BO345" s="27"/>
      <c r="BP345" s="27"/>
      <c r="BQ345" s="27"/>
      <c r="BR345" s="27"/>
      <c r="BS345" s="27"/>
      <c r="BT345" s="27"/>
      <c r="BU345" s="27"/>
      <c r="BV345" s="27"/>
      <c r="BW345" s="27"/>
      <c r="BX345" s="27"/>
      <c r="BY345" s="27"/>
      <c r="BZ345" s="27"/>
      <c r="CA345" s="27"/>
      <c r="CB345" s="27"/>
      <c r="CC345" s="27"/>
      <c r="CD345" s="27"/>
      <c r="CE345" s="27"/>
      <c r="CF345" s="27"/>
      <c r="CG345" s="27"/>
      <c r="CH345" s="27"/>
      <c r="CI345" s="27"/>
      <c r="CJ345" s="27"/>
      <c r="CK345" s="27"/>
      <c r="CL345" s="27"/>
      <c r="CM345" s="27"/>
      <c r="CN345" s="27"/>
      <c r="CO345" s="27"/>
      <c r="CP345" s="27"/>
      <c r="CQ345" s="27"/>
      <c r="CR345" s="27"/>
      <c r="CS345" s="110"/>
      <c r="CT345" s="29"/>
      <c r="CU345" s="30"/>
      <c r="CV345" s="52"/>
      <c r="CW345" s="53"/>
      <c r="CX345" s="53"/>
      <c r="CY345" s="53"/>
      <c r="CZ345" s="53"/>
      <c r="DA345" s="53"/>
      <c r="DB345" s="53"/>
      <c r="DC345" s="53"/>
      <c r="DD345" s="53"/>
      <c r="DE345" s="53"/>
      <c r="DF345" s="53"/>
      <c r="DG345" s="53"/>
      <c r="DH345" s="53"/>
      <c r="DI345" s="53"/>
      <c r="DJ345" s="53"/>
      <c r="DK345" s="53"/>
      <c r="DL345" s="123"/>
      <c r="DM345" s="54"/>
      <c r="DN345" s="55">
        <f t="shared" si="169"/>
        <v>0.78032577786102031</v>
      </c>
      <c r="DO345" s="55">
        <f t="shared" si="186"/>
        <v>2.4690997757621932E-4</v>
      </c>
      <c r="DP345" s="55">
        <f t="shared" si="170"/>
        <v>7.331385890869753E-2</v>
      </c>
      <c r="DQ345" s="55">
        <f t="shared" si="171"/>
        <v>4.8612732713953374E-2</v>
      </c>
      <c r="DR345" s="55">
        <f t="shared" si="172"/>
        <v>1.9808401924217421E-2</v>
      </c>
      <c r="DS345" s="55">
        <f t="shared" si="173"/>
        <v>6.8419626883819737E-2</v>
      </c>
      <c r="DT345" s="55">
        <f t="shared" si="174"/>
        <v>1.2511172898160121E-3</v>
      </c>
      <c r="DU345" s="55">
        <f t="shared" si="175"/>
        <v>1.0766990525889455</v>
      </c>
      <c r="DV345" s="56">
        <f t="shared" si="176"/>
        <v>2.6377276670098608E-3</v>
      </c>
      <c r="DW345" s="55">
        <f t="shared" si="181"/>
        <v>0</v>
      </c>
      <c r="DX345" s="55">
        <f t="shared" si="182"/>
        <v>0</v>
      </c>
      <c r="DY345" s="55">
        <f t="shared" si="183"/>
        <v>1.3894986426940401E-4</v>
      </c>
      <c r="DZ345" s="58">
        <f t="shared" si="166"/>
        <v>0</v>
      </c>
      <c r="EA345" s="56">
        <f t="shared" si="167"/>
        <v>0</v>
      </c>
      <c r="EB345" s="56">
        <f t="shared" si="177"/>
        <v>0.68356096100399111</v>
      </c>
      <c r="EC345" s="59">
        <f t="shared" si="178"/>
        <v>0</v>
      </c>
      <c r="ED345" s="59">
        <f t="shared" si="179"/>
        <v>0</v>
      </c>
      <c r="EE345" s="60">
        <f t="shared" si="180"/>
        <v>1.7559227104726565</v>
      </c>
      <c r="EF345" s="60">
        <f t="shared" si="184"/>
        <v>0.28951344557685427</v>
      </c>
    </row>
    <row r="346" spans="1:136" ht="14" customHeight="1" x14ac:dyDescent="0.2">
      <c r="A346" s="155" t="s">
        <v>585</v>
      </c>
      <c r="B346" s="42" t="s">
        <v>472</v>
      </c>
      <c r="C346" s="43"/>
      <c r="D346" s="43"/>
      <c r="E346" s="43"/>
      <c r="F346" s="43"/>
      <c r="G346" s="43"/>
      <c r="H346" s="43"/>
      <c r="I346" s="43"/>
      <c r="J346" s="78" t="s">
        <v>482</v>
      </c>
      <c r="K346" s="42" t="s">
        <v>488</v>
      </c>
      <c r="L346" s="42" t="s">
        <v>475</v>
      </c>
      <c r="M346" s="43"/>
      <c r="N346" s="43"/>
      <c r="O346" s="117"/>
      <c r="P346" s="42" t="s">
        <v>674</v>
      </c>
      <c r="Q346" s="44">
        <v>45.7937026009714</v>
      </c>
      <c r="R346" s="44">
        <v>1.99232989345101E-2</v>
      </c>
      <c r="S346" s="44">
        <v>0.70727711217510802</v>
      </c>
      <c r="T346" s="44">
        <v>3.8739667960725899</v>
      </c>
      <c r="U346" s="44">
        <v>4.0126830460106504</v>
      </c>
      <c r="V346" s="44">
        <v>7.71</v>
      </c>
      <c r="W346" s="44">
        <f t="shared" si="185"/>
        <v>6.9374580000000003</v>
      </c>
      <c r="X346" s="44">
        <v>0.189271339877846</v>
      </c>
      <c r="Y346" s="44">
        <v>43.881065903258502</v>
      </c>
      <c r="Z346" s="44">
        <v>0.63754556590432299</v>
      </c>
      <c r="AA346" s="44">
        <v>0</v>
      </c>
      <c r="AB346" s="44"/>
      <c r="AC346" s="44">
        <v>9.9616494672550397E-3</v>
      </c>
      <c r="AD346" s="46">
        <f t="shared" si="187"/>
        <v>0</v>
      </c>
      <c r="AE346" s="46">
        <f t="shared" si="188"/>
        <v>0</v>
      </c>
      <c r="AF346" s="44">
        <v>7.0926095241582896</v>
      </c>
      <c r="AG346" s="53"/>
      <c r="AH346" s="109"/>
      <c r="AI346" s="48">
        <f t="shared" si="168"/>
        <v>0.95823363062867239</v>
      </c>
      <c r="AJ346" s="52"/>
      <c r="AK346" s="53"/>
      <c r="AL346" s="53"/>
      <c r="AM346" s="53"/>
      <c r="AN346" s="53"/>
      <c r="AO346" s="53"/>
      <c r="AP346" s="53"/>
      <c r="AQ346" s="53"/>
      <c r="AR346" s="53"/>
      <c r="AS346" s="53"/>
      <c r="AT346" s="53"/>
      <c r="AU346" s="53"/>
      <c r="AV346" s="53"/>
      <c r="AW346" s="53"/>
      <c r="AX346" s="53"/>
      <c r="AY346" s="53"/>
      <c r="AZ346" s="53"/>
      <c r="BA346" s="53"/>
      <c r="BB346" s="53"/>
      <c r="BC346" s="53"/>
      <c r="BD346" s="53"/>
      <c r="BE346" s="53"/>
      <c r="BF346" s="109"/>
      <c r="BG346" s="27"/>
      <c r="BH346" s="27"/>
      <c r="BI346" s="27"/>
      <c r="BJ346" s="27"/>
      <c r="BK346" s="27"/>
      <c r="BL346" s="27"/>
      <c r="BM346" s="27"/>
      <c r="BN346" s="27"/>
      <c r="BO346" s="27"/>
      <c r="BP346" s="27"/>
      <c r="BQ346" s="27"/>
      <c r="BR346" s="27"/>
      <c r="BS346" s="27"/>
      <c r="BT346" s="27"/>
      <c r="BU346" s="27"/>
      <c r="BV346" s="27"/>
      <c r="BW346" s="27"/>
      <c r="BX346" s="27"/>
      <c r="BY346" s="27"/>
      <c r="BZ346" s="27"/>
      <c r="CA346" s="27"/>
      <c r="CB346" s="27"/>
      <c r="CC346" s="27"/>
      <c r="CD346" s="27"/>
      <c r="CE346" s="27"/>
      <c r="CF346" s="27"/>
      <c r="CG346" s="27"/>
      <c r="CH346" s="27"/>
      <c r="CI346" s="27"/>
      <c r="CJ346" s="27"/>
      <c r="CK346" s="27"/>
      <c r="CL346" s="27"/>
      <c r="CM346" s="27"/>
      <c r="CN346" s="27"/>
      <c r="CO346" s="27"/>
      <c r="CP346" s="27"/>
      <c r="CQ346" s="27"/>
      <c r="CR346" s="27"/>
      <c r="CS346" s="110"/>
      <c r="CT346" s="29"/>
      <c r="CU346" s="30"/>
      <c r="CV346" s="52"/>
      <c r="CW346" s="53"/>
      <c r="CX346" s="53"/>
      <c r="CY346" s="53"/>
      <c r="CZ346" s="53"/>
      <c r="DA346" s="53"/>
      <c r="DB346" s="53"/>
      <c r="DC346" s="53"/>
      <c r="DD346" s="53"/>
      <c r="DE346" s="53"/>
      <c r="DF346" s="53"/>
      <c r="DG346" s="53"/>
      <c r="DH346" s="53"/>
      <c r="DI346" s="53"/>
      <c r="DJ346" s="53"/>
      <c r="DK346" s="53"/>
      <c r="DL346" s="123"/>
      <c r="DM346" s="54"/>
      <c r="DN346" s="55">
        <f t="shared" si="169"/>
        <v>0.76221209389100197</v>
      </c>
      <c r="DO346" s="55">
        <f t="shared" si="186"/>
        <v>2.4941535972095773E-4</v>
      </c>
      <c r="DP346" s="55">
        <f t="shared" si="170"/>
        <v>1.3873619305121775E-2</v>
      </c>
      <c r="DQ346" s="55">
        <f t="shared" si="171"/>
        <v>5.391742235313278E-2</v>
      </c>
      <c r="DR346" s="55">
        <f t="shared" si="172"/>
        <v>5.0255908898624212E-2</v>
      </c>
      <c r="DS346" s="55">
        <f t="shared" si="173"/>
        <v>9.6554739039665979E-2</v>
      </c>
      <c r="DT346" s="55">
        <f t="shared" si="174"/>
        <v>2.6680482080327882E-3</v>
      </c>
      <c r="DU346" s="55">
        <f t="shared" si="175"/>
        <v>1.0888601961106328</v>
      </c>
      <c r="DV346" s="56">
        <f t="shared" si="176"/>
        <v>1.1368501531817458E-2</v>
      </c>
      <c r="DW346" s="55">
        <f t="shared" si="181"/>
        <v>0</v>
      </c>
      <c r="DX346" s="55">
        <f t="shared" si="182"/>
        <v>0</v>
      </c>
      <c r="DY346" s="55">
        <f t="shared" si="183"/>
        <v>1.4035978100250505E-4</v>
      </c>
      <c r="DZ346" s="58">
        <f t="shared" si="166"/>
        <v>0</v>
      </c>
      <c r="EA346" s="56">
        <f t="shared" si="167"/>
        <v>0</v>
      </c>
      <c r="EB346" s="56">
        <f t="shared" si="177"/>
        <v>0.39370577430798165</v>
      </c>
      <c r="EC346" s="59">
        <f t="shared" si="178"/>
        <v>0</v>
      </c>
      <c r="ED346" s="59">
        <f t="shared" si="179"/>
        <v>0</v>
      </c>
      <c r="EE346" s="60">
        <f t="shared" si="180"/>
        <v>1.5842351871955938</v>
      </c>
      <c r="EF346" s="60">
        <f t="shared" si="184"/>
        <v>0.52049137513569799</v>
      </c>
    </row>
    <row r="347" spans="1:136" ht="14" customHeight="1" x14ac:dyDescent="0.2">
      <c r="A347" s="155" t="s">
        <v>586</v>
      </c>
      <c r="B347" s="42" t="s">
        <v>472</v>
      </c>
      <c r="C347" s="43"/>
      <c r="D347" s="43"/>
      <c r="E347" s="43"/>
      <c r="F347" s="43"/>
      <c r="G347" s="43"/>
      <c r="H347" s="43"/>
      <c r="I347" s="43"/>
      <c r="J347" s="78" t="s">
        <v>473</v>
      </c>
      <c r="K347" s="42" t="s">
        <v>496</v>
      </c>
      <c r="L347" s="42" t="s">
        <v>475</v>
      </c>
      <c r="M347" s="43"/>
      <c r="N347" s="43"/>
      <c r="O347" s="117"/>
      <c r="P347" s="42" t="s">
        <v>674</v>
      </c>
      <c r="Q347" s="44">
        <v>45.600190796789903</v>
      </c>
      <c r="R347" s="44">
        <v>1.9904055345608899E-2</v>
      </c>
      <c r="S347" s="44">
        <v>1.1245791270269001</v>
      </c>
      <c r="T347" s="44">
        <v>3.1814987233418202</v>
      </c>
      <c r="U347" s="44">
        <v>3.9481980187502401</v>
      </c>
      <c r="V347" s="44">
        <f t="shared" ref="V347:V355" si="189">U347+1/0.8998*T347</f>
        <v>7.4839823300881161</v>
      </c>
      <c r="W347" s="44">
        <f t="shared" si="185"/>
        <v>6.7340873006132869</v>
      </c>
      <c r="X347" s="44">
        <v>0.109472304400849</v>
      </c>
      <c r="Y347" s="44">
        <v>43.908346092413197</v>
      </c>
      <c r="Z347" s="44">
        <v>1.05491493331727</v>
      </c>
      <c r="AA347" s="44">
        <v>0</v>
      </c>
      <c r="AB347" s="44"/>
      <c r="AC347" s="44">
        <v>9.9520276728044497E-3</v>
      </c>
      <c r="AD347" s="46">
        <f t="shared" si="187"/>
        <v>0</v>
      </c>
      <c r="AE347" s="46">
        <f t="shared" si="188"/>
        <v>0</v>
      </c>
      <c r="AF347" s="44">
        <v>12.507877974755401</v>
      </c>
      <c r="AG347" s="53"/>
      <c r="AH347" s="109"/>
      <c r="AI347" s="48">
        <f t="shared" si="168"/>
        <v>0.96289829768660073</v>
      </c>
      <c r="AJ347" s="52"/>
      <c r="AK347" s="53"/>
      <c r="AL347" s="53"/>
      <c r="AM347" s="53"/>
      <c r="AN347" s="53"/>
      <c r="AO347" s="53"/>
      <c r="AP347" s="53"/>
      <c r="AQ347" s="53"/>
      <c r="AR347" s="53"/>
      <c r="AS347" s="53"/>
      <c r="AT347" s="53"/>
      <c r="AU347" s="53"/>
      <c r="AV347" s="53"/>
      <c r="AW347" s="53"/>
      <c r="AX347" s="53"/>
      <c r="AY347" s="53"/>
      <c r="AZ347" s="53"/>
      <c r="BA347" s="53"/>
      <c r="BB347" s="53"/>
      <c r="BC347" s="53"/>
      <c r="BD347" s="53"/>
      <c r="BE347" s="53"/>
      <c r="BF347" s="109"/>
      <c r="BG347" s="27"/>
      <c r="BH347" s="27"/>
      <c r="BI347" s="27"/>
      <c r="BJ347" s="27"/>
      <c r="BK347" s="27"/>
      <c r="BL347" s="27"/>
      <c r="BM347" s="27"/>
      <c r="BN347" s="27"/>
      <c r="BO347" s="27"/>
      <c r="BP347" s="27"/>
      <c r="BQ347" s="27"/>
      <c r="BR347" s="27"/>
      <c r="BS347" s="27"/>
      <c r="BT347" s="27"/>
      <c r="BU347" s="27"/>
      <c r="BV347" s="27"/>
      <c r="BW347" s="27"/>
      <c r="BX347" s="27"/>
      <c r="BY347" s="27"/>
      <c r="BZ347" s="27"/>
      <c r="CA347" s="27"/>
      <c r="CB347" s="27"/>
      <c r="CC347" s="27"/>
      <c r="CD347" s="27"/>
      <c r="CE347" s="27"/>
      <c r="CF347" s="27"/>
      <c r="CG347" s="27"/>
      <c r="CH347" s="27"/>
      <c r="CI347" s="27"/>
      <c r="CJ347" s="27"/>
      <c r="CK347" s="27"/>
      <c r="CL347" s="27"/>
      <c r="CM347" s="27"/>
      <c r="CN347" s="27"/>
      <c r="CO347" s="27"/>
      <c r="CP347" s="27"/>
      <c r="CQ347" s="27"/>
      <c r="CR347" s="26"/>
      <c r="CS347" s="28"/>
      <c r="CT347" s="29"/>
      <c r="CU347" s="30"/>
      <c r="CV347" s="52"/>
      <c r="CW347" s="53"/>
      <c r="CX347" s="53"/>
      <c r="CY347" s="53"/>
      <c r="CZ347" s="53"/>
      <c r="DA347" s="53"/>
      <c r="DB347" s="53"/>
      <c r="DC347" s="53"/>
      <c r="DD347" s="53"/>
      <c r="DE347" s="53"/>
      <c r="DF347" s="53"/>
      <c r="DG347" s="53"/>
      <c r="DH347" s="53"/>
      <c r="DI347" s="53"/>
      <c r="DJ347" s="53"/>
      <c r="DK347" s="53"/>
      <c r="DL347" s="123"/>
      <c r="DM347" s="54"/>
      <c r="DN347" s="55">
        <f t="shared" si="169"/>
        <v>0.75899119169091056</v>
      </c>
      <c r="DO347" s="55">
        <f t="shared" si="186"/>
        <v>2.4917445350036179E-4</v>
      </c>
      <c r="DP347" s="55">
        <f t="shared" si="170"/>
        <v>2.2059221793387606E-2</v>
      </c>
      <c r="DQ347" s="55">
        <f t="shared" si="171"/>
        <v>4.4279731709698268E-2</v>
      </c>
      <c r="DR347" s="55">
        <f t="shared" si="172"/>
        <v>4.9448281279356757E-2</v>
      </c>
      <c r="DS347" s="55">
        <f t="shared" si="173"/>
        <v>9.3724249138667878E-2</v>
      </c>
      <c r="DT347" s="55">
        <f t="shared" si="174"/>
        <v>1.543167527499986E-3</v>
      </c>
      <c r="DU347" s="55">
        <f t="shared" si="175"/>
        <v>1.0895371238812208</v>
      </c>
      <c r="DV347" s="56">
        <f t="shared" si="176"/>
        <v>1.881089396072165E-2</v>
      </c>
      <c r="DW347" s="55">
        <f t="shared" si="181"/>
        <v>0</v>
      </c>
      <c r="DX347" s="55">
        <f t="shared" si="182"/>
        <v>0</v>
      </c>
      <c r="DY347" s="55">
        <f t="shared" si="183"/>
        <v>1.4022420978346395E-4</v>
      </c>
      <c r="DZ347" s="58">
        <f t="shared" si="166"/>
        <v>0</v>
      </c>
      <c r="EA347" s="56">
        <f t="shared" si="167"/>
        <v>0</v>
      </c>
      <c r="EB347" s="56">
        <f t="shared" si="177"/>
        <v>0.69430352343910073</v>
      </c>
      <c r="EC347" s="59">
        <f t="shared" si="178"/>
        <v>0</v>
      </c>
      <c r="ED347" s="59">
        <f t="shared" si="179"/>
        <v>0</v>
      </c>
      <c r="EE347" s="60">
        <f t="shared" si="180"/>
        <v>1.7360874554908396</v>
      </c>
      <c r="EF347" s="60">
        <f t="shared" si="184"/>
        <v>0.52759325077330332</v>
      </c>
    </row>
    <row r="348" spans="1:136" ht="14" customHeight="1" x14ac:dyDescent="0.2">
      <c r="A348" s="155" t="s">
        <v>587</v>
      </c>
      <c r="B348" s="42" t="s">
        <v>472</v>
      </c>
      <c r="C348" s="43"/>
      <c r="D348" s="43"/>
      <c r="E348" s="43"/>
      <c r="F348" s="43"/>
      <c r="G348" s="43"/>
      <c r="H348" s="43"/>
      <c r="I348" s="43"/>
      <c r="J348" s="78" t="s">
        <v>482</v>
      </c>
      <c r="K348" s="42" t="s">
        <v>478</v>
      </c>
      <c r="L348" s="42" t="s">
        <v>475</v>
      </c>
      <c r="M348" s="43"/>
      <c r="N348" s="43"/>
      <c r="O348" s="117"/>
      <c r="P348" s="42" t="s">
        <v>674</v>
      </c>
      <c r="Q348" s="44">
        <v>47.0077185222979</v>
      </c>
      <c r="R348" s="44">
        <v>3.0075315753229599E-2</v>
      </c>
      <c r="S348" s="44">
        <v>2.14537252373038</v>
      </c>
      <c r="T348" s="44">
        <v>5.9024324061171596</v>
      </c>
      <c r="U348" s="44">
        <v>1.63090175991528</v>
      </c>
      <c r="V348" s="44">
        <f t="shared" si="189"/>
        <v>8.1906177035884955</v>
      </c>
      <c r="W348" s="44">
        <f t="shared" si="185"/>
        <v>7.3699178096889284</v>
      </c>
      <c r="X348" s="44">
        <v>0.11027615776184201</v>
      </c>
      <c r="Y348" s="44">
        <v>42.215718212283299</v>
      </c>
      <c r="Z348" s="44">
        <v>0.10025105251076501</v>
      </c>
      <c r="AA348" s="44">
        <v>0</v>
      </c>
      <c r="AB348" s="44"/>
      <c r="AC348" s="44">
        <v>2.0050210502153099E-2</v>
      </c>
      <c r="AD348" s="46">
        <f t="shared" si="187"/>
        <v>0</v>
      </c>
      <c r="AE348" s="46">
        <f t="shared" si="188"/>
        <v>0</v>
      </c>
      <c r="AF348" s="44">
        <v>7.6980770575197797</v>
      </c>
      <c r="AG348" s="53"/>
      <c r="AH348" s="109"/>
      <c r="AI348" s="48">
        <f t="shared" si="168"/>
        <v>0.89805928769460408</v>
      </c>
      <c r="AJ348" s="52"/>
      <c r="AK348" s="53"/>
      <c r="AL348" s="53"/>
      <c r="AM348" s="53"/>
      <c r="AN348" s="53"/>
      <c r="AO348" s="53"/>
      <c r="AP348" s="53"/>
      <c r="AQ348" s="53"/>
      <c r="AR348" s="53"/>
      <c r="AS348" s="53"/>
      <c r="AT348" s="53"/>
      <c r="AU348" s="53"/>
      <c r="AV348" s="53"/>
      <c r="AW348" s="53"/>
      <c r="AX348" s="53"/>
      <c r="AY348" s="53"/>
      <c r="AZ348" s="53"/>
      <c r="BA348" s="53"/>
      <c r="BB348" s="53"/>
      <c r="BC348" s="53"/>
      <c r="BD348" s="53"/>
      <c r="BE348" s="53"/>
      <c r="BF348" s="109"/>
      <c r="BG348" s="27"/>
      <c r="BH348" s="27"/>
      <c r="BI348" s="27"/>
      <c r="BJ348" s="27"/>
      <c r="BK348" s="27"/>
      <c r="BL348" s="27"/>
      <c r="BM348" s="27"/>
      <c r="BN348" s="27"/>
      <c r="BO348" s="27"/>
      <c r="BP348" s="27"/>
      <c r="BQ348" s="27"/>
      <c r="BR348" s="27"/>
      <c r="BS348" s="27"/>
      <c r="BT348" s="27"/>
      <c r="BU348" s="27"/>
      <c r="BV348" s="27"/>
      <c r="BW348" s="27"/>
      <c r="BX348" s="27"/>
      <c r="BY348" s="27"/>
      <c r="BZ348" s="27"/>
      <c r="CA348" s="27"/>
      <c r="CB348" s="27"/>
      <c r="CC348" s="27"/>
      <c r="CD348" s="27"/>
      <c r="CE348" s="27"/>
      <c r="CF348" s="27"/>
      <c r="CG348" s="27"/>
      <c r="CH348" s="27"/>
      <c r="CI348" s="27"/>
      <c r="CJ348" s="27"/>
      <c r="CK348" s="27"/>
      <c r="CL348" s="27"/>
      <c r="CM348" s="27"/>
      <c r="CN348" s="27"/>
      <c r="CO348" s="27"/>
      <c r="CP348" s="27"/>
      <c r="CQ348" s="27"/>
      <c r="CR348" s="27"/>
      <c r="CS348" s="110"/>
      <c r="CT348" s="29"/>
      <c r="CU348" s="30"/>
      <c r="CV348" s="52"/>
      <c r="CW348" s="53"/>
      <c r="CX348" s="53"/>
      <c r="CY348" s="53"/>
      <c r="CZ348" s="53"/>
      <c r="DA348" s="53"/>
      <c r="DB348" s="53"/>
      <c r="DC348" s="53"/>
      <c r="DD348" s="53"/>
      <c r="DE348" s="53"/>
      <c r="DF348" s="53"/>
      <c r="DG348" s="53"/>
      <c r="DH348" s="53"/>
      <c r="DI348" s="53"/>
      <c r="DJ348" s="53"/>
      <c r="DK348" s="53"/>
      <c r="DL348" s="123"/>
      <c r="DM348" s="54"/>
      <c r="DN348" s="55">
        <f t="shared" si="169"/>
        <v>0.78241875037113684</v>
      </c>
      <c r="DO348" s="55">
        <f t="shared" si="186"/>
        <v>3.7650620622470705E-4</v>
      </c>
      <c r="DP348" s="55">
        <f t="shared" si="170"/>
        <v>4.2082630908795216E-2</v>
      </c>
      <c r="DQ348" s="55">
        <f t="shared" si="171"/>
        <v>8.2149372388547803E-2</v>
      </c>
      <c r="DR348" s="55">
        <f t="shared" si="172"/>
        <v>2.0425847077653953E-2</v>
      </c>
      <c r="DS348" s="55">
        <f t="shared" si="173"/>
        <v>0.10257366471383339</v>
      </c>
      <c r="DT348" s="55">
        <f t="shared" si="174"/>
        <v>1.5544989817006204E-3</v>
      </c>
      <c r="DU348" s="55">
        <f t="shared" si="175"/>
        <v>1.0475364320665832</v>
      </c>
      <c r="DV348" s="56">
        <f t="shared" si="176"/>
        <v>1.7876435897069367E-3</v>
      </c>
      <c r="DW348" s="55">
        <f t="shared" si="181"/>
        <v>0</v>
      </c>
      <c r="DX348" s="55">
        <f t="shared" si="182"/>
        <v>0</v>
      </c>
      <c r="DY348" s="55">
        <f t="shared" si="183"/>
        <v>2.8250774777681555E-4</v>
      </c>
      <c r="DZ348" s="58">
        <f t="shared" si="166"/>
        <v>0</v>
      </c>
      <c r="EA348" s="56">
        <f t="shared" si="167"/>
        <v>0</v>
      </c>
      <c r="EB348" s="56">
        <f t="shared" si="177"/>
        <v>0.42731485193004604</v>
      </c>
      <c r="EC348" s="59">
        <f t="shared" si="178"/>
        <v>0</v>
      </c>
      <c r="ED348" s="59">
        <f t="shared" si="179"/>
        <v>0</v>
      </c>
      <c r="EE348" s="60">
        <f t="shared" si="180"/>
        <v>1.6086942588484157</v>
      </c>
      <c r="EF348" s="60">
        <f t="shared" si="184"/>
        <v>0.19913344360503543</v>
      </c>
    </row>
    <row r="349" spans="1:136" ht="14" customHeight="1" x14ac:dyDescent="0.2">
      <c r="A349" s="155" t="s">
        <v>588</v>
      </c>
      <c r="B349" s="42" t="s">
        <v>472</v>
      </c>
      <c r="C349" s="43"/>
      <c r="D349" s="43"/>
      <c r="E349" s="43"/>
      <c r="F349" s="43"/>
      <c r="G349" s="43"/>
      <c r="H349" s="43"/>
      <c r="I349" s="43"/>
      <c r="J349" s="78" t="s">
        <v>473</v>
      </c>
      <c r="K349" s="42" t="s">
        <v>478</v>
      </c>
      <c r="L349" s="42" t="s">
        <v>475</v>
      </c>
      <c r="M349" s="43"/>
      <c r="N349" s="43"/>
      <c r="O349" s="117"/>
      <c r="P349" s="42" t="s">
        <v>674</v>
      </c>
      <c r="Q349" s="44">
        <v>45.211006365296598</v>
      </c>
      <c r="R349" s="44">
        <v>3.0047190761162999E-2</v>
      </c>
      <c r="S349" s="44">
        <v>1.8629258271921101</v>
      </c>
      <c r="T349" s="44">
        <v>4.1517889325350499</v>
      </c>
      <c r="U349" s="44">
        <v>4.4301553068265598</v>
      </c>
      <c r="V349" s="44">
        <f t="shared" si="189"/>
        <v>9.044279481682139</v>
      </c>
      <c r="W349" s="44">
        <f t="shared" si="185"/>
        <v>8.1380426776175891</v>
      </c>
      <c r="X349" s="44">
        <v>9.0141572283488999E-2</v>
      </c>
      <c r="Y349" s="44">
        <v>43.318033347343302</v>
      </c>
      <c r="Z349" s="44">
        <v>2.0031460507441999E-2</v>
      </c>
      <c r="AA349" s="44">
        <v>1.0015730253721E-2</v>
      </c>
      <c r="AB349" s="44"/>
      <c r="AC349" s="44">
        <v>1.0015730253721E-2</v>
      </c>
      <c r="AD349" s="46">
        <f t="shared" si="187"/>
        <v>0</v>
      </c>
      <c r="AE349" s="46">
        <f t="shared" si="188"/>
        <v>0</v>
      </c>
      <c r="AF349" s="44">
        <v>12.087632390641399</v>
      </c>
      <c r="AG349" s="53"/>
      <c r="AH349" s="109"/>
      <c r="AI349" s="48">
        <f t="shared" si="168"/>
        <v>0.9581302614089493</v>
      </c>
      <c r="AJ349" s="52"/>
      <c r="AK349" s="53"/>
      <c r="AL349" s="53"/>
      <c r="AM349" s="53"/>
      <c r="AN349" s="53"/>
      <c r="AO349" s="53"/>
      <c r="AP349" s="53"/>
      <c r="AQ349" s="53"/>
      <c r="AR349" s="53"/>
      <c r="AS349" s="53"/>
      <c r="AT349" s="53"/>
      <c r="AU349" s="53"/>
      <c r="AV349" s="53"/>
      <c r="AW349" s="53"/>
      <c r="AX349" s="53"/>
      <c r="AY349" s="53"/>
      <c r="AZ349" s="53"/>
      <c r="BA349" s="53"/>
      <c r="BB349" s="53"/>
      <c r="BC349" s="53"/>
      <c r="BD349" s="53"/>
      <c r="BE349" s="53"/>
      <c r="BF349" s="109"/>
      <c r="BG349" s="27"/>
      <c r="BH349" s="27"/>
      <c r="BI349" s="27"/>
      <c r="BJ349" s="27"/>
      <c r="BK349" s="27"/>
      <c r="BL349" s="27"/>
      <c r="BM349" s="27"/>
      <c r="BN349" s="27"/>
      <c r="BO349" s="27"/>
      <c r="BP349" s="27"/>
      <c r="BQ349" s="27"/>
      <c r="BR349" s="27"/>
      <c r="BS349" s="27"/>
      <c r="BT349" s="27"/>
      <c r="BU349" s="27"/>
      <c r="BV349" s="27"/>
      <c r="BW349" s="27"/>
      <c r="BX349" s="27"/>
      <c r="BY349" s="27"/>
      <c r="BZ349" s="27"/>
      <c r="CA349" s="27"/>
      <c r="CB349" s="27"/>
      <c r="CC349" s="27"/>
      <c r="CD349" s="27"/>
      <c r="CE349" s="27"/>
      <c r="CF349" s="27"/>
      <c r="CG349" s="27"/>
      <c r="CH349" s="27"/>
      <c r="CI349" s="27"/>
      <c r="CJ349" s="27"/>
      <c r="CK349" s="27"/>
      <c r="CL349" s="27"/>
      <c r="CM349" s="27"/>
      <c r="CN349" s="27"/>
      <c r="CO349" s="27"/>
      <c r="CP349" s="27"/>
      <c r="CQ349" s="27"/>
      <c r="CR349" s="27"/>
      <c r="CS349" s="110"/>
      <c r="CT349" s="29"/>
      <c r="CU349" s="30"/>
      <c r="CV349" s="52"/>
      <c r="CW349" s="53"/>
      <c r="CX349" s="53"/>
      <c r="CY349" s="53"/>
      <c r="CZ349" s="53"/>
      <c r="DA349" s="53"/>
      <c r="DB349" s="53"/>
      <c r="DC349" s="53"/>
      <c r="DD349" s="53"/>
      <c r="DE349" s="53"/>
      <c r="DF349" s="53"/>
      <c r="DG349" s="53"/>
      <c r="DH349" s="53"/>
      <c r="DI349" s="53"/>
      <c r="DJ349" s="53"/>
      <c r="DK349" s="53"/>
      <c r="DL349" s="123"/>
      <c r="DM349" s="54"/>
      <c r="DN349" s="55">
        <f t="shared" si="169"/>
        <v>0.75251342152624168</v>
      </c>
      <c r="DO349" s="55">
        <f t="shared" si="186"/>
        <v>3.761541156880696E-4</v>
      </c>
      <c r="DP349" s="55">
        <f t="shared" si="170"/>
        <v>3.6542287704827585E-2</v>
      </c>
      <c r="DQ349" s="55">
        <f t="shared" si="171"/>
        <v>5.778411875483716E-2</v>
      </c>
      <c r="DR349" s="55">
        <f t="shared" si="172"/>
        <v>5.5484442442564466E-2</v>
      </c>
      <c r="DS349" s="55">
        <f t="shared" si="173"/>
        <v>0.1132643378930771</v>
      </c>
      <c r="DT349" s="55">
        <f t="shared" si="174"/>
        <v>1.270673418148985E-3</v>
      </c>
      <c r="DU349" s="55">
        <f t="shared" si="175"/>
        <v>1.074889164946484</v>
      </c>
      <c r="DV349" s="56">
        <f t="shared" si="176"/>
        <v>3.5719437424111983E-4</v>
      </c>
      <c r="DW349" s="55">
        <f t="shared" si="181"/>
        <v>3.2319806429997948E-4</v>
      </c>
      <c r="DX349" s="55">
        <f t="shared" si="182"/>
        <v>0</v>
      </c>
      <c r="DY349" s="55">
        <f t="shared" si="183"/>
        <v>1.4112178004390446E-4</v>
      </c>
      <c r="DZ349" s="58">
        <f t="shared" si="166"/>
        <v>0</v>
      </c>
      <c r="EA349" s="56">
        <f t="shared" si="167"/>
        <v>0</v>
      </c>
      <c r="EB349" s="56">
        <f t="shared" si="177"/>
        <v>0.67097598615827914</v>
      </c>
      <c r="EC349" s="59">
        <f t="shared" si="178"/>
        <v>0</v>
      </c>
      <c r="ED349" s="59">
        <f t="shared" si="179"/>
        <v>0</v>
      </c>
      <c r="EE349" s="60">
        <f t="shared" si="180"/>
        <v>1.7235367012537064</v>
      </c>
      <c r="EF349" s="60">
        <f t="shared" si="184"/>
        <v>0.48986683253242913</v>
      </c>
    </row>
    <row r="350" spans="1:136" ht="14" customHeight="1" x14ac:dyDescent="0.2">
      <c r="A350" s="155" t="s">
        <v>589</v>
      </c>
      <c r="B350" s="42" t="s">
        <v>472</v>
      </c>
      <c r="C350" s="43"/>
      <c r="D350" s="43"/>
      <c r="E350" s="43"/>
      <c r="F350" s="43"/>
      <c r="G350" s="43"/>
      <c r="H350" s="43"/>
      <c r="I350" s="43"/>
      <c r="J350" s="78" t="s">
        <v>473</v>
      </c>
      <c r="K350" s="42" t="s">
        <v>478</v>
      </c>
      <c r="L350" s="42" t="s">
        <v>475</v>
      </c>
      <c r="M350" s="43"/>
      <c r="N350" s="43"/>
      <c r="O350" s="117"/>
      <c r="P350" s="42" t="s">
        <v>674</v>
      </c>
      <c r="Q350" s="44">
        <v>45.268706038730997</v>
      </c>
      <c r="R350" s="44">
        <v>3.9919493861314798E-2</v>
      </c>
      <c r="S350" s="44">
        <v>1.6766187421752199</v>
      </c>
      <c r="T350" s="44">
        <v>2.9263213870945801</v>
      </c>
      <c r="U350" s="44">
        <v>5.5800500064822103</v>
      </c>
      <c r="V350" s="44">
        <f t="shared" si="189"/>
        <v>8.8322409234577393</v>
      </c>
      <c r="W350" s="44">
        <f t="shared" si="185"/>
        <v>7.9472503829272743</v>
      </c>
      <c r="X350" s="44">
        <v>9.9798734653287105E-2</v>
      </c>
      <c r="Y350" s="44">
        <v>43.0232345090321</v>
      </c>
      <c r="Z350" s="44">
        <v>0</v>
      </c>
      <c r="AA350" s="44">
        <v>0.33931569782117599</v>
      </c>
      <c r="AB350" s="44"/>
      <c r="AC350" s="44">
        <v>9.9798734653287098E-3</v>
      </c>
      <c r="AD350" s="46">
        <f t="shared" si="187"/>
        <v>0</v>
      </c>
      <c r="AE350" s="46">
        <f t="shared" si="188"/>
        <v>0</v>
      </c>
      <c r="AF350" s="44">
        <v>11.4955491866667</v>
      </c>
      <c r="AG350" s="53"/>
      <c r="AH350" s="109"/>
      <c r="AI350" s="48">
        <f t="shared" si="168"/>
        <v>0.95039682539682679</v>
      </c>
      <c r="AJ350" s="52"/>
      <c r="AK350" s="53"/>
      <c r="AL350" s="53"/>
      <c r="AM350" s="53"/>
      <c r="AN350" s="53"/>
      <c r="AO350" s="53"/>
      <c r="AP350" s="53"/>
      <c r="AQ350" s="53"/>
      <c r="AR350" s="53"/>
      <c r="AS350" s="53"/>
      <c r="AT350" s="53"/>
      <c r="AU350" s="53"/>
      <c r="AV350" s="53"/>
      <c r="AW350" s="53"/>
      <c r="AX350" s="53"/>
      <c r="AY350" s="53"/>
      <c r="AZ350" s="53"/>
      <c r="BA350" s="53"/>
      <c r="BB350" s="53"/>
      <c r="BC350" s="53"/>
      <c r="BD350" s="53"/>
      <c r="BE350" s="53"/>
      <c r="BF350" s="109"/>
      <c r="BG350" s="27"/>
      <c r="BH350" s="27"/>
      <c r="BI350" s="27"/>
      <c r="BJ350" s="27"/>
      <c r="BK350" s="27"/>
      <c r="BL350" s="27"/>
      <c r="BM350" s="27"/>
      <c r="BN350" s="27"/>
      <c r="BO350" s="27"/>
      <c r="BP350" s="27"/>
      <c r="BQ350" s="27"/>
      <c r="BR350" s="27"/>
      <c r="BS350" s="27"/>
      <c r="BT350" s="27"/>
      <c r="BU350" s="27"/>
      <c r="BV350" s="27"/>
      <c r="BW350" s="27"/>
      <c r="BX350" s="27"/>
      <c r="BY350" s="27"/>
      <c r="BZ350" s="27"/>
      <c r="CA350" s="27"/>
      <c r="CB350" s="27"/>
      <c r="CC350" s="27"/>
      <c r="CD350" s="27"/>
      <c r="CE350" s="27"/>
      <c r="CF350" s="27"/>
      <c r="CG350" s="27"/>
      <c r="CH350" s="27"/>
      <c r="CI350" s="27"/>
      <c r="CJ350" s="27"/>
      <c r="CK350" s="27"/>
      <c r="CL350" s="27"/>
      <c r="CM350" s="27"/>
      <c r="CN350" s="27"/>
      <c r="CO350" s="27"/>
      <c r="CP350" s="27"/>
      <c r="CQ350" s="27"/>
      <c r="CR350" s="27"/>
      <c r="CS350" s="110"/>
      <c r="CT350" s="29"/>
      <c r="CU350" s="30"/>
      <c r="CV350" s="52"/>
      <c r="CW350" s="53"/>
      <c r="CX350" s="53"/>
      <c r="CY350" s="53"/>
      <c r="CZ350" s="53"/>
      <c r="DA350" s="53"/>
      <c r="DB350" s="53"/>
      <c r="DC350" s="53"/>
      <c r="DD350" s="53"/>
      <c r="DE350" s="53"/>
      <c r="DF350" s="53"/>
      <c r="DG350" s="53"/>
      <c r="DH350" s="53"/>
      <c r="DI350" s="53"/>
      <c r="DJ350" s="53"/>
      <c r="DK350" s="53"/>
      <c r="DL350" s="123"/>
      <c r="DM350" s="54"/>
      <c r="DN350" s="55">
        <f t="shared" si="169"/>
        <v>0.75347380224252658</v>
      </c>
      <c r="DO350" s="55">
        <f t="shared" si="186"/>
        <v>4.9974328819873308E-4</v>
      </c>
      <c r="DP350" s="55">
        <f t="shared" si="170"/>
        <v>3.2887774464009804E-2</v>
      </c>
      <c r="DQ350" s="55">
        <f t="shared" si="171"/>
        <v>4.0728203021497288E-2</v>
      </c>
      <c r="DR350" s="55">
        <f t="shared" si="172"/>
        <v>6.9886029262724164E-2</v>
      </c>
      <c r="DS350" s="55">
        <f t="shared" si="173"/>
        <v>0.11060891277560578</v>
      </c>
      <c r="DT350" s="55">
        <f t="shared" si="174"/>
        <v>1.4068048301844813E-3</v>
      </c>
      <c r="DU350" s="55">
        <f t="shared" si="175"/>
        <v>1.0675740572960819</v>
      </c>
      <c r="DV350" s="56">
        <f t="shared" si="176"/>
        <v>0</v>
      </c>
      <c r="DW350" s="55">
        <f t="shared" si="181"/>
        <v>1.0949393997672627E-2</v>
      </c>
      <c r="DX350" s="55">
        <f t="shared" si="182"/>
        <v>0</v>
      </c>
      <c r="DY350" s="55">
        <f t="shared" si="183"/>
        <v>1.4061655739149752E-4</v>
      </c>
      <c r="DZ350" s="58">
        <f t="shared" si="166"/>
        <v>0</v>
      </c>
      <c r="EA350" s="56">
        <f t="shared" si="167"/>
        <v>0</v>
      </c>
      <c r="EB350" s="56">
        <f t="shared" si="177"/>
        <v>0.63810986326209829</v>
      </c>
      <c r="EC350" s="59">
        <f t="shared" si="178"/>
        <v>0</v>
      </c>
      <c r="ED350" s="59">
        <f t="shared" si="179"/>
        <v>0</v>
      </c>
      <c r="EE350" s="60">
        <f t="shared" si="180"/>
        <v>1.7037602168274157</v>
      </c>
      <c r="EF350" s="60">
        <f t="shared" si="184"/>
        <v>0.6318299991294839</v>
      </c>
    </row>
    <row r="351" spans="1:136" ht="14" customHeight="1" x14ac:dyDescent="0.2">
      <c r="A351" s="155" t="s">
        <v>589</v>
      </c>
      <c r="B351" s="42" t="s">
        <v>472</v>
      </c>
      <c r="C351" s="43"/>
      <c r="D351" s="43"/>
      <c r="E351" s="43"/>
      <c r="F351" s="43"/>
      <c r="G351" s="43"/>
      <c r="H351" s="43"/>
      <c r="I351" s="43"/>
      <c r="J351" s="78" t="s">
        <v>482</v>
      </c>
      <c r="K351" s="42" t="s">
        <v>478</v>
      </c>
      <c r="L351" s="42" t="s">
        <v>475</v>
      </c>
      <c r="M351" s="43"/>
      <c r="N351" s="43"/>
      <c r="O351" s="117"/>
      <c r="P351" s="42" t="s">
        <v>674</v>
      </c>
      <c r="Q351" s="44">
        <v>45.211782787751801</v>
      </c>
      <c r="R351" s="44">
        <v>3.9957386467301702E-2</v>
      </c>
      <c r="S351" s="44">
        <v>1.4284765662060299</v>
      </c>
      <c r="T351" s="44">
        <v>4.3135719607790204</v>
      </c>
      <c r="U351" s="44">
        <v>5.9946492832793004</v>
      </c>
      <c r="V351" s="44">
        <f t="shared" si="189"/>
        <v>10.788572333711642</v>
      </c>
      <c r="W351" s="44">
        <f t="shared" si="185"/>
        <v>9.7075573858737361</v>
      </c>
      <c r="X351" s="44">
        <v>0.159829545869207</v>
      </c>
      <c r="Y351" s="44">
        <v>41.755468858330197</v>
      </c>
      <c r="Z351" s="44">
        <v>2.9968039850476299E-2</v>
      </c>
      <c r="AA351" s="44">
        <v>0</v>
      </c>
      <c r="AB351" s="44"/>
      <c r="AC351" s="44">
        <v>1.9978693233650799E-2</v>
      </c>
      <c r="AD351" s="46">
        <f t="shared" si="187"/>
        <v>0</v>
      </c>
      <c r="AE351" s="46">
        <f t="shared" si="188"/>
        <v>0</v>
      </c>
      <c r="AF351" s="44">
        <v>9.2040734368422594</v>
      </c>
      <c r="AG351" s="53"/>
      <c r="AH351" s="109"/>
      <c r="AI351" s="48">
        <f t="shared" si="168"/>
        <v>0.92355280600972134</v>
      </c>
      <c r="AJ351" s="52"/>
      <c r="AK351" s="53"/>
      <c r="AL351" s="53"/>
      <c r="AM351" s="53"/>
      <c r="AN351" s="53"/>
      <c r="AO351" s="53"/>
      <c r="AP351" s="53"/>
      <c r="AQ351" s="53"/>
      <c r="AR351" s="53"/>
      <c r="AS351" s="53"/>
      <c r="AT351" s="53"/>
      <c r="AU351" s="53"/>
      <c r="AV351" s="53"/>
      <c r="AW351" s="53"/>
      <c r="AX351" s="53"/>
      <c r="AY351" s="53"/>
      <c r="AZ351" s="53"/>
      <c r="BA351" s="53"/>
      <c r="BB351" s="53"/>
      <c r="BC351" s="53"/>
      <c r="BD351" s="53"/>
      <c r="BE351" s="53"/>
      <c r="BF351" s="109"/>
      <c r="BG351" s="27"/>
      <c r="BH351" s="27"/>
      <c r="BI351" s="27"/>
      <c r="BJ351" s="27"/>
      <c r="BK351" s="27"/>
      <c r="BL351" s="27"/>
      <c r="BM351" s="27"/>
      <c r="BN351" s="27"/>
      <c r="BO351" s="27"/>
      <c r="BP351" s="27"/>
      <c r="BQ351" s="27"/>
      <c r="BR351" s="27"/>
      <c r="BS351" s="27"/>
      <c r="BT351" s="27"/>
      <c r="BU351" s="27"/>
      <c r="BV351" s="27"/>
      <c r="BW351" s="27"/>
      <c r="BX351" s="27"/>
      <c r="BY351" s="27"/>
      <c r="BZ351" s="27"/>
      <c r="CA351" s="27"/>
      <c r="CB351" s="27"/>
      <c r="CC351" s="27"/>
      <c r="CD351" s="27"/>
      <c r="CE351" s="27"/>
      <c r="CF351" s="27"/>
      <c r="CG351" s="27"/>
      <c r="CH351" s="27"/>
      <c r="CI351" s="27"/>
      <c r="CJ351" s="27"/>
      <c r="CK351" s="27"/>
      <c r="CL351" s="27"/>
      <c r="CM351" s="27"/>
      <c r="CN351" s="27"/>
      <c r="CO351" s="27"/>
      <c r="CP351" s="27"/>
      <c r="CQ351" s="27"/>
      <c r="CR351" s="27"/>
      <c r="CS351" s="110"/>
      <c r="CT351" s="29"/>
      <c r="CU351" s="30"/>
      <c r="CV351" s="52"/>
      <c r="CW351" s="53"/>
      <c r="CX351" s="53"/>
      <c r="CY351" s="53"/>
      <c r="CZ351" s="53"/>
      <c r="DA351" s="53"/>
      <c r="DB351" s="53"/>
      <c r="DC351" s="53"/>
      <c r="DD351" s="53"/>
      <c r="DE351" s="53"/>
      <c r="DF351" s="53"/>
      <c r="DG351" s="53"/>
      <c r="DH351" s="53"/>
      <c r="DI351" s="53"/>
      <c r="DJ351" s="53"/>
      <c r="DK351" s="53"/>
      <c r="DL351" s="123"/>
      <c r="DM351" s="54"/>
      <c r="DN351" s="55">
        <f t="shared" si="169"/>
        <v>0.75252634466963719</v>
      </c>
      <c r="DO351" s="55">
        <f t="shared" si="186"/>
        <v>5.0021765732726224E-4</v>
      </c>
      <c r="DP351" s="55">
        <f t="shared" si="170"/>
        <v>2.8020332801216751E-2</v>
      </c>
      <c r="DQ351" s="55">
        <f t="shared" si="171"/>
        <v>6.0035796253013508E-2</v>
      </c>
      <c r="DR351" s="55">
        <f t="shared" si="172"/>
        <v>7.5078580791274344E-2</v>
      </c>
      <c r="DS351" s="55">
        <f t="shared" si="173"/>
        <v>0.13510866229469362</v>
      </c>
      <c r="DT351" s="55">
        <f t="shared" si="174"/>
        <v>2.2530243285763603E-3</v>
      </c>
      <c r="DU351" s="55">
        <f t="shared" si="175"/>
        <v>1.0361158525640248</v>
      </c>
      <c r="DV351" s="56">
        <f t="shared" si="176"/>
        <v>5.343801685177657E-4</v>
      </c>
      <c r="DW351" s="55">
        <f t="shared" si="181"/>
        <v>0</v>
      </c>
      <c r="DX351" s="55">
        <f t="shared" si="182"/>
        <v>0</v>
      </c>
      <c r="DY351" s="55">
        <f t="shared" si="183"/>
        <v>2.8150006845845804E-4</v>
      </c>
      <c r="DZ351" s="58">
        <f t="shared" si="166"/>
        <v>0</v>
      </c>
      <c r="EA351" s="56">
        <f t="shared" si="167"/>
        <v>0</v>
      </c>
      <c r="EB351" s="56">
        <f t="shared" si="177"/>
        <v>0.51091165344669776</v>
      </c>
      <c r="EC351" s="59">
        <f t="shared" si="178"/>
        <v>0</v>
      </c>
      <c r="ED351" s="59">
        <f t="shared" si="179"/>
        <v>0</v>
      </c>
      <c r="EE351" s="60">
        <f t="shared" si="180"/>
        <v>1.6336493710801323</v>
      </c>
      <c r="EF351" s="60">
        <f t="shared" si="184"/>
        <v>0.5556903570513928</v>
      </c>
    </row>
    <row r="352" spans="1:136" ht="14" customHeight="1" x14ac:dyDescent="0.2">
      <c r="A352" s="155" t="s">
        <v>590</v>
      </c>
      <c r="B352" s="42" t="s">
        <v>472</v>
      </c>
      <c r="C352" s="43"/>
      <c r="D352" s="43"/>
      <c r="E352" s="43"/>
      <c r="F352" s="43"/>
      <c r="G352" s="43"/>
      <c r="H352" s="43"/>
      <c r="I352" s="43"/>
      <c r="J352" s="78" t="s">
        <v>473</v>
      </c>
      <c r="K352" s="42" t="s">
        <v>478</v>
      </c>
      <c r="L352" s="42" t="s">
        <v>475</v>
      </c>
      <c r="M352" s="43"/>
      <c r="N352" s="43"/>
      <c r="O352" s="117"/>
      <c r="P352" s="42" t="s">
        <v>674</v>
      </c>
      <c r="Q352" s="44">
        <v>45.998019142152501</v>
      </c>
      <c r="R352" s="44">
        <v>3.9894205674026503E-2</v>
      </c>
      <c r="S352" s="44">
        <v>2.2540226205825</v>
      </c>
      <c r="T352" s="44">
        <v>3.2682750374143699</v>
      </c>
      <c r="U352" s="44">
        <v>4.5660944859323598</v>
      </c>
      <c r="V352" s="44">
        <f t="shared" si="189"/>
        <v>8.1983183550303487</v>
      </c>
      <c r="W352" s="44">
        <f t="shared" si="185"/>
        <v>7.3768468558563081</v>
      </c>
      <c r="X352" s="44">
        <v>7.9788411348053007E-2</v>
      </c>
      <c r="Y352" s="44">
        <v>42.916191753833999</v>
      </c>
      <c r="Z352" s="44">
        <v>0</v>
      </c>
      <c r="AA352" s="44">
        <v>0</v>
      </c>
      <c r="AB352" s="44"/>
      <c r="AC352" s="44">
        <v>9.9735514185066206E-3</v>
      </c>
      <c r="AD352" s="46">
        <f t="shared" si="187"/>
        <v>0</v>
      </c>
      <c r="AE352" s="46">
        <f t="shared" si="188"/>
        <v>0</v>
      </c>
      <c r="AF352" s="44">
        <v>11.7912927230033</v>
      </c>
      <c r="AG352" s="53"/>
      <c r="AH352" s="109"/>
      <c r="AI352" s="48">
        <f t="shared" si="168"/>
        <v>0.93300086730268961</v>
      </c>
      <c r="AJ352" s="52"/>
      <c r="AK352" s="53"/>
      <c r="AL352" s="53"/>
      <c r="AM352" s="53"/>
      <c r="AN352" s="53"/>
      <c r="AO352" s="53"/>
      <c r="AP352" s="53"/>
      <c r="AQ352" s="53"/>
      <c r="AR352" s="53"/>
      <c r="AS352" s="53"/>
      <c r="AT352" s="53"/>
      <c r="AU352" s="53"/>
      <c r="AV352" s="53"/>
      <c r="AW352" s="53"/>
      <c r="AX352" s="53"/>
      <c r="AY352" s="53"/>
      <c r="AZ352" s="53"/>
      <c r="BA352" s="53"/>
      <c r="BB352" s="53"/>
      <c r="BC352" s="53"/>
      <c r="BD352" s="53"/>
      <c r="BE352" s="53"/>
      <c r="BF352" s="109"/>
      <c r="BG352" s="27"/>
      <c r="BH352" s="27"/>
      <c r="BI352" s="27"/>
      <c r="BJ352" s="27"/>
      <c r="BK352" s="27"/>
      <c r="BL352" s="27"/>
      <c r="BM352" s="27"/>
      <c r="BN352" s="27"/>
      <c r="BO352" s="27"/>
      <c r="BP352" s="27"/>
      <c r="BQ352" s="27"/>
      <c r="BR352" s="27"/>
      <c r="BS352" s="27"/>
      <c r="BT352" s="27"/>
      <c r="BU352" s="27"/>
      <c r="BV352" s="27"/>
      <c r="BW352" s="27"/>
      <c r="BX352" s="27"/>
      <c r="BY352" s="27"/>
      <c r="BZ352" s="27"/>
      <c r="CA352" s="27"/>
      <c r="CB352" s="27"/>
      <c r="CC352" s="27"/>
      <c r="CD352" s="27"/>
      <c r="CE352" s="27"/>
      <c r="CF352" s="27"/>
      <c r="CG352" s="27"/>
      <c r="CH352" s="27"/>
      <c r="CI352" s="27"/>
      <c r="CJ352" s="27"/>
      <c r="CK352" s="27"/>
      <c r="CL352" s="27"/>
      <c r="CM352" s="27"/>
      <c r="CN352" s="27"/>
      <c r="CO352" s="27"/>
      <c r="CP352" s="27"/>
      <c r="CQ352" s="27"/>
      <c r="CR352" s="27"/>
      <c r="CS352" s="110"/>
      <c r="CT352" s="29"/>
      <c r="CU352" s="30"/>
      <c r="CV352" s="52"/>
      <c r="CW352" s="53"/>
      <c r="CX352" s="53"/>
      <c r="CY352" s="53"/>
      <c r="CZ352" s="53"/>
      <c r="DA352" s="53"/>
      <c r="DB352" s="53"/>
      <c r="DC352" s="53"/>
      <c r="DD352" s="53"/>
      <c r="DE352" s="53"/>
      <c r="DF352" s="53"/>
      <c r="DG352" s="53"/>
      <c r="DH352" s="53"/>
      <c r="DI352" s="53"/>
      <c r="DJ352" s="53"/>
      <c r="DK352" s="53"/>
      <c r="DL352" s="123"/>
      <c r="DM352" s="54"/>
      <c r="DN352" s="55">
        <f t="shared" si="169"/>
        <v>0.76561283525553436</v>
      </c>
      <c r="DO352" s="55">
        <f t="shared" si="186"/>
        <v>4.994267109918191E-4</v>
      </c>
      <c r="DP352" s="55">
        <f t="shared" si="170"/>
        <v>4.4213860741123975E-2</v>
      </c>
      <c r="DQ352" s="55">
        <f t="shared" si="171"/>
        <v>4.548747442469548E-2</v>
      </c>
      <c r="DR352" s="55">
        <f t="shared" si="172"/>
        <v>5.7186980849550505E-2</v>
      </c>
      <c r="DS352" s="55">
        <f t="shared" si="173"/>
        <v>0.10267010237795837</v>
      </c>
      <c r="DT352" s="55">
        <f t="shared" si="174"/>
        <v>1.1247309183542854E-3</v>
      </c>
      <c r="DU352" s="55">
        <f t="shared" si="175"/>
        <v>1.064917909524417</v>
      </c>
      <c r="DV352" s="56">
        <f t="shared" si="176"/>
        <v>0</v>
      </c>
      <c r="DW352" s="55">
        <f t="shared" si="181"/>
        <v>0</v>
      </c>
      <c r="DX352" s="55">
        <f t="shared" si="182"/>
        <v>0</v>
      </c>
      <c r="DY352" s="55">
        <f t="shared" si="183"/>
        <v>1.4052747966291924E-4</v>
      </c>
      <c r="DZ352" s="58">
        <f t="shared" si="166"/>
        <v>0</v>
      </c>
      <c r="EA352" s="56">
        <f t="shared" si="167"/>
        <v>0</v>
      </c>
      <c r="EB352" s="56">
        <f t="shared" si="177"/>
        <v>0.65452637929521507</v>
      </c>
      <c r="EC352" s="59">
        <f t="shared" si="178"/>
        <v>0</v>
      </c>
      <c r="ED352" s="59">
        <f t="shared" si="179"/>
        <v>0</v>
      </c>
      <c r="EE352" s="60">
        <f t="shared" si="180"/>
        <v>1.7241293480707041</v>
      </c>
      <c r="EF352" s="60">
        <f t="shared" si="184"/>
        <v>0.55699740747339155</v>
      </c>
    </row>
    <row r="353" spans="1:136" ht="14" customHeight="1" x14ac:dyDescent="0.2">
      <c r="A353" s="155" t="s">
        <v>590</v>
      </c>
      <c r="B353" s="42" t="s">
        <v>472</v>
      </c>
      <c r="C353" s="43"/>
      <c r="D353" s="43"/>
      <c r="E353" s="43"/>
      <c r="F353" s="43"/>
      <c r="G353" s="43"/>
      <c r="H353" s="43"/>
      <c r="I353" s="43"/>
      <c r="J353" s="78" t="s">
        <v>482</v>
      </c>
      <c r="K353" s="42" t="s">
        <v>478</v>
      </c>
      <c r="L353" s="42" t="s">
        <v>475</v>
      </c>
      <c r="M353" s="43"/>
      <c r="N353" s="43"/>
      <c r="O353" s="117"/>
      <c r="P353" s="42" t="s">
        <v>674</v>
      </c>
      <c r="Q353" s="44">
        <v>46.4075134634801</v>
      </c>
      <c r="R353" s="44">
        <v>2.9933893870230099E-2</v>
      </c>
      <c r="S353" s="44">
        <v>1.6862760213562999</v>
      </c>
      <c r="T353" s="44">
        <v>3.4459587247283099</v>
      </c>
      <c r="U353" s="44">
        <v>4.5817924083951</v>
      </c>
      <c r="V353" s="44">
        <f t="shared" si="189"/>
        <v>8.4114864789978014</v>
      </c>
      <c r="W353" s="44">
        <f t="shared" si="185"/>
        <v>7.5686555338022217</v>
      </c>
      <c r="X353" s="44">
        <v>0.15964743397456099</v>
      </c>
      <c r="Y353" s="44">
        <v>42.845380092922703</v>
      </c>
      <c r="Z353" s="44">
        <v>7.9823716987280302E-2</v>
      </c>
      <c r="AA353" s="44">
        <v>0</v>
      </c>
      <c r="AB353" s="44"/>
      <c r="AC353" s="44">
        <v>9.9779646234100308E-3</v>
      </c>
      <c r="AD353" s="46">
        <f t="shared" si="187"/>
        <v>0</v>
      </c>
      <c r="AE353" s="46">
        <f t="shared" si="188"/>
        <v>0</v>
      </c>
      <c r="AF353" s="44">
        <v>9.5522550051530697</v>
      </c>
      <c r="AG353" s="53"/>
      <c r="AH353" s="109"/>
      <c r="AI353" s="48">
        <f t="shared" si="168"/>
        <v>0.92324231348097152</v>
      </c>
      <c r="AJ353" s="52"/>
      <c r="AK353" s="53"/>
      <c r="AL353" s="53"/>
      <c r="AM353" s="53"/>
      <c r="AN353" s="53"/>
      <c r="AO353" s="53"/>
      <c r="AP353" s="53"/>
      <c r="AQ353" s="53"/>
      <c r="AR353" s="53"/>
      <c r="AS353" s="53"/>
      <c r="AT353" s="53"/>
      <c r="AU353" s="53"/>
      <c r="AV353" s="53"/>
      <c r="AW353" s="53"/>
      <c r="AX353" s="53"/>
      <c r="AY353" s="53"/>
      <c r="AZ353" s="53"/>
      <c r="BA353" s="53"/>
      <c r="BB353" s="53"/>
      <c r="BC353" s="53"/>
      <c r="BD353" s="53"/>
      <c r="BE353" s="53"/>
      <c r="BF353" s="109"/>
      <c r="BG353" s="27"/>
      <c r="BH353" s="27"/>
      <c r="BI353" s="27"/>
      <c r="BJ353" s="27"/>
      <c r="BK353" s="27"/>
      <c r="BL353" s="27"/>
      <c r="BM353" s="27"/>
      <c r="BN353" s="27"/>
      <c r="BO353" s="27"/>
      <c r="BP353" s="27"/>
      <c r="BQ353" s="27"/>
      <c r="BR353" s="27"/>
      <c r="BS353" s="27"/>
      <c r="BT353" s="27"/>
      <c r="BU353" s="27"/>
      <c r="BV353" s="27"/>
      <c r="BW353" s="27"/>
      <c r="BX353" s="27"/>
      <c r="BY353" s="27"/>
      <c r="BZ353" s="27"/>
      <c r="CA353" s="27"/>
      <c r="CB353" s="27"/>
      <c r="CC353" s="27"/>
      <c r="CD353" s="27"/>
      <c r="CE353" s="27"/>
      <c r="CF353" s="27"/>
      <c r="CG353" s="27"/>
      <c r="CH353" s="27"/>
      <c r="CI353" s="27"/>
      <c r="CJ353" s="27"/>
      <c r="CK353" s="27"/>
      <c r="CL353" s="27"/>
      <c r="CM353" s="27"/>
      <c r="CN353" s="27"/>
      <c r="CO353" s="27"/>
      <c r="CP353" s="27"/>
      <c r="CQ353" s="27"/>
      <c r="CR353" s="27"/>
      <c r="CS353" s="110"/>
      <c r="CT353" s="29"/>
      <c r="CU353" s="30"/>
      <c r="CV353" s="52"/>
      <c r="CW353" s="53"/>
      <c r="CX353" s="53"/>
      <c r="CY353" s="53"/>
      <c r="CZ353" s="53"/>
      <c r="DA353" s="53"/>
      <c r="DB353" s="53"/>
      <c r="DC353" s="53"/>
      <c r="DD353" s="53"/>
      <c r="DE353" s="53"/>
      <c r="DF353" s="53"/>
      <c r="DG353" s="53"/>
      <c r="DH353" s="53"/>
      <c r="DI353" s="53"/>
      <c r="DJ353" s="53"/>
      <c r="DK353" s="53"/>
      <c r="DL353" s="123"/>
      <c r="DM353" s="54"/>
      <c r="DN353" s="55">
        <f t="shared" si="169"/>
        <v>0.77242865285419615</v>
      </c>
      <c r="DO353" s="55">
        <f t="shared" si="186"/>
        <v>3.7473577704344143E-4</v>
      </c>
      <c r="DP353" s="55">
        <f t="shared" si="170"/>
        <v>3.3077207166659475E-2</v>
      </c>
      <c r="DQ353" s="55">
        <f t="shared" si="171"/>
        <v>4.7960455458988312E-2</v>
      </c>
      <c r="DR353" s="55">
        <f t="shared" si="172"/>
        <v>5.7383585802430963E-2</v>
      </c>
      <c r="DS353" s="55">
        <f t="shared" si="173"/>
        <v>0.10533967340017011</v>
      </c>
      <c r="DT353" s="55">
        <f t="shared" si="174"/>
        <v>2.2504572029117703E-3</v>
      </c>
      <c r="DU353" s="55">
        <f t="shared" si="175"/>
        <v>1.0631607963504393</v>
      </c>
      <c r="DV353" s="56">
        <f t="shared" si="176"/>
        <v>1.4233901031968671E-3</v>
      </c>
      <c r="DW353" s="55">
        <f t="shared" si="181"/>
        <v>0</v>
      </c>
      <c r="DX353" s="55">
        <f t="shared" si="182"/>
        <v>0</v>
      </c>
      <c r="DY353" s="55">
        <f t="shared" si="183"/>
        <v>1.4058966178203495E-4</v>
      </c>
      <c r="DZ353" s="58">
        <f t="shared" si="166"/>
        <v>0</v>
      </c>
      <c r="EA353" s="56">
        <f t="shared" si="167"/>
        <v>0</v>
      </c>
      <c r="EB353" s="56">
        <f t="shared" si="177"/>
        <v>0.53023896781310409</v>
      </c>
      <c r="EC353" s="59">
        <f t="shared" si="178"/>
        <v>0</v>
      </c>
      <c r="ED353" s="59">
        <f t="shared" si="179"/>
        <v>0</v>
      </c>
      <c r="EE353" s="60">
        <f t="shared" si="180"/>
        <v>1.661666052443878</v>
      </c>
      <c r="EF353" s="60">
        <f t="shared" si="184"/>
        <v>0.54474808920698903</v>
      </c>
    </row>
    <row r="354" spans="1:136" ht="14" customHeight="1" x14ac:dyDescent="0.2">
      <c r="A354" s="155" t="s">
        <v>591</v>
      </c>
      <c r="B354" s="42" t="s">
        <v>472</v>
      </c>
      <c r="C354" s="43"/>
      <c r="D354" s="43"/>
      <c r="E354" s="43"/>
      <c r="F354" s="43"/>
      <c r="G354" s="43"/>
      <c r="H354" s="43"/>
      <c r="I354" s="43"/>
      <c r="J354" s="78" t="s">
        <v>473</v>
      </c>
      <c r="K354" s="42" t="s">
        <v>478</v>
      </c>
      <c r="L354" s="42" t="s">
        <v>475</v>
      </c>
      <c r="M354" s="43"/>
      <c r="N354" s="43"/>
      <c r="O354" s="117"/>
      <c r="P354" s="42" t="s">
        <v>674</v>
      </c>
      <c r="Q354" s="44">
        <v>46.040346380827501</v>
      </c>
      <c r="R354" s="44">
        <v>1.99524794716479E-2</v>
      </c>
      <c r="S354" s="44">
        <v>1.17719628882722</v>
      </c>
      <c r="T354" s="44">
        <v>3.5817114695250698</v>
      </c>
      <c r="U354" s="44">
        <v>3.2323221044587198</v>
      </c>
      <c r="V354" s="44">
        <f t="shared" si="189"/>
        <v>7.2128860848155432</v>
      </c>
      <c r="W354" s="44">
        <f t="shared" si="185"/>
        <v>6.4901548991170257</v>
      </c>
      <c r="X354" s="44">
        <v>9.9762397358239302E-2</v>
      </c>
      <c r="Y354" s="44">
        <v>44.314456906529898</v>
      </c>
      <c r="Z354" s="44">
        <v>0.49881198679119698</v>
      </c>
      <c r="AA354" s="44">
        <v>0</v>
      </c>
      <c r="AB354" s="44"/>
      <c r="AC354" s="44">
        <v>9.9762397358239292E-3</v>
      </c>
      <c r="AD354" s="46">
        <f t="shared" si="187"/>
        <v>0</v>
      </c>
      <c r="AE354" s="46">
        <f t="shared" si="188"/>
        <v>0</v>
      </c>
      <c r="AF354" s="44">
        <v>11.105989482564899</v>
      </c>
      <c r="AG354" s="53"/>
      <c r="AH354" s="109"/>
      <c r="AI354" s="48">
        <f t="shared" si="168"/>
        <v>0.9625135427952316</v>
      </c>
      <c r="AJ354" s="52"/>
      <c r="AK354" s="53"/>
      <c r="AL354" s="53"/>
      <c r="AM354" s="53"/>
      <c r="AN354" s="53"/>
      <c r="AO354" s="53"/>
      <c r="AP354" s="53"/>
      <c r="AQ354" s="53"/>
      <c r="AR354" s="53"/>
      <c r="AS354" s="53"/>
      <c r="AT354" s="53"/>
      <c r="AU354" s="53"/>
      <c r="AV354" s="53"/>
      <c r="AW354" s="53"/>
      <c r="AX354" s="53"/>
      <c r="AY354" s="53"/>
      <c r="AZ354" s="53"/>
      <c r="BA354" s="53"/>
      <c r="BB354" s="53"/>
      <c r="BC354" s="53"/>
      <c r="BD354" s="53"/>
      <c r="BE354" s="53"/>
      <c r="BF354" s="109"/>
      <c r="BG354" s="27"/>
      <c r="BH354" s="27"/>
      <c r="BI354" s="27"/>
      <c r="BJ354" s="27"/>
      <c r="BK354" s="27"/>
      <c r="BL354" s="27"/>
      <c r="BM354" s="27"/>
      <c r="BN354" s="27"/>
      <c r="BO354" s="27"/>
      <c r="BP354" s="27"/>
      <c r="BQ354" s="27"/>
      <c r="BR354" s="27"/>
      <c r="BS354" s="27"/>
      <c r="BT354" s="27"/>
      <c r="BU354" s="27"/>
      <c r="BV354" s="27"/>
      <c r="BW354" s="27"/>
      <c r="BX354" s="27"/>
      <c r="BY354" s="27"/>
      <c r="BZ354" s="27"/>
      <c r="CA354" s="27"/>
      <c r="CB354" s="27"/>
      <c r="CC354" s="27"/>
      <c r="CD354" s="27"/>
      <c r="CE354" s="27"/>
      <c r="CF354" s="27"/>
      <c r="CG354" s="27"/>
      <c r="CH354" s="27"/>
      <c r="CI354" s="27"/>
      <c r="CJ354" s="27"/>
      <c r="CK354" s="27"/>
      <c r="CL354" s="27"/>
      <c r="CM354" s="27"/>
      <c r="CN354" s="27"/>
      <c r="CO354" s="27"/>
      <c r="CP354" s="27"/>
      <c r="CQ354" s="27"/>
      <c r="CR354" s="27"/>
      <c r="CS354" s="110"/>
      <c r="CT354" s="29"/>
      <c r="CU354" s="30"/>
      <c r="CV354" s="52"/>
      <c r="CW354" s="53"/>
      <c r="CX354" s="53"/>
      <c r="CY354" s="53"/>
      <c r="CZ354" s="53"/>
      <c r="DA354" s="53"/>
      <c r="DB354" s="53"/>
      <c r="DC354" s="53"/>
      <c r="DD354" s="53"/>
      <c r="DE354" s="53"/>
      <c r="DF354" s="53"/>
      <c r="DG354" s="53"/>
      <c r="DH354" s="53"/>
      <c r="DI354" s="53"/>
      <c r="DJ354" s="53"/>
      <c r="DK354" s="53"/>
      <c r="DL354" s="123"/>
      <c r="DM354" s="54"/>
      <c r="DN354" s="55">
        <f t="shared" si="169"/>
        <v>0.7663173498806175</v>
      </c>
      <c r="DO354" s="55">
        <f t="shared" si="186"/>
        <v>2.4978066439218706E-4</v>
      </c>
      <c r="DP354" s="55">
        <f t="shared" si="170"/>
        <v>2.3091335598807772E-2</v>
      </c>
      <c r="DQ354" s="55">
        <f t="shared" si="171"/>
        <v>4.9849846479124146E-2</v>
      </c>
      <c r="DR354" s="55">
        <f t="shared" si="172"/>
        <v>4.0482461074065001E-2</v>
      </c>
      <c r="DS354" s="55">
        <f t="shared" si="173"/>
        <v>9.0329226153333692E-2</v>
      </c>
      <c r="DT354" s="55">
        <f t="shared" si="174"/>
        <v>1.4062926044296491E-3</v>
      </c>
      <c r="DU354" s="55">
        <f t="shared" si="175"/>
        <v>1.0996143152985087</v>
      </c>
      <c r="DV354" s="56">
        <f t="shared" si="176"/>
        <v>8.8946502637517293E-3</v>
      </c>
      <c r="DW354" s="55">
        <f t="shared" si="181"/>
        <v>0</v>
      </c>
      <c r="DX354" s="55">
        <f t="shared" si="182"/>
        <v>0</v>
      </c>
      <c r="DY354" s="55">
        <f t="shared" si="183"/>
        <v>1.4056535809170385E-4</v>
      </c>
      <c r="DZ354" s="58">
        <f t="shared" si="166"/>
        <v>0</v>
      </c>
      <c r="EA354" s="56">
        <f t="shared" si="167"/>
        <v>0</v>
      </c>
      <c r="EB354" s="56">
        <f t="shared" si="177"/>
        <v>0.61648567763335549</v>
      </c>
      <c r="EC354" s="59">
        <f t="shared" si="178"/>
        <v>0</v>
      </c>
      <c r="ED354" s="59">
        <f t="shared" si="179"/>
        <v>0</v>
      </c>
      <c r="EE354" s="60">
        <f t="shared" si="180"/>
        <v>1.7014199422226424</v>
      </c>
      <c r="EF354" s="60">
        <f t="shared" si="184"/>
        <v>0.44816570226502439</v>
      </c>
    </row>
    <row r="355" spans="1:136" ht="14" customHeight="1" x14ac:dyDescent="0.2">
      <c r="A355" s="155" t="s">
        <v>591</v>
      </c>
      <c r="B355" s="42" t="s">
        <v>472</v>
      </c>
      <c r="C355" s="43"/>
      <c r="D355" s="43"/>
      <c r="E355" s="43"/>
      <c r="F355" s="43"/>
      <c r="G355" s="43"/>
      <c r="H355" s="43"/>
      <c r="I355" s="43"/>
      <c r="J355" s="78" t="s">
        <v>473</v>
      </c>
      <c r="K355" s="42" t="s">
        <v>580</v>
      </c>
      <c r="L355" s="42" t="s">
        <v>475</v>
      </c>
      <c r="M355" s="43"/>
      <c r="N355" s="43"/>
      <c r="O355" s="117"/>
      <c r="P355" s="42" t="s">
        <v>674</v>
      </c>
      <c r="Q355" s="44">
        <v>47.475003068855699</v>
      </c>
      <c r="R355" s="44">
        <v>1.9989474976360298E-2</v>
      </c>
      <c r="S355" s="44">
        <v>1.3592842983925</v>
      </c>
      <c r="T355" s="44">
        <v>3.2109560240953101</v>
      </c>
      <c r="U355" s="44">
        <v>3.0680418243335401</v>
      </c>
      <c r="V355" s="44">
        <f t="shared" si="189"/>
        <v>6.6365637448662254</v>
      </c>
      <c r="W355" s="44">
        <f t="shared" si="185"/>
        <v>5.9715800576306295</v>
      </c>
      <c r="X355" s="44">
        <v>7.9957899905441193E-2</v>
      </c>
      <c r="Y355" s="44">
        <v>43.047334361591901</v>
      </c>
      <c r="Z355" s="44">
        <v>0.84955268649531301</v>
      </c>
      <c r="AA355" s="44">
        <v>0</v>
      </c>
      <c r="AB355" s="44"/>
      <c r="AC355" s="44">
        <v>9.9947374881801491E-3</v>
      </c>
      <c r="AD355" s="46">
        <f t="shared" si="187"/>
        <v>0</v>
      </c>
      <c r="AE355" s="46">
        <f t="shared" si="188"/>
        <v>0</v>
      </c>
      <c r="AF355" s="44">
        <v>10.979406055399201</v>
      </c>
      <c r="AG355" s="53"/>
      <c r="AH355" s="109"/>
      <c r="AI355" s="48">
        <f t="shared" si="168"/>
        <v>0.90673684210526329</v>
      </c>
      <c r="AJ355" s="52"/>
      <c r="AK355" s="53"/>
      <c r="AL355" s="53"/>
      <c r="AM355" s="53"/>
      <c r="AN355" s="53"/>
      <c r="AO355" s="53"/>
      <c r="AP355" s="53"/>
      <c r="AQ355" s="53"/>
      <c r="AR355" s="53"/>
      <c r="AS355" s="53"/>
      <c r="AT355" s="53"/>
      <c r="AU355" s="53"/>
      <c r="AV355" s="53"/>
      <c r="AW355" s="53"/>
      <c r="AX355" s="53"/>
      <c r="AY355" s="53"/>
      <c r="AZ355" s="53"/>
      <c r="BA355" s="53"/>
      <c r="BB355" s="53"/>
      <c r="BC355" s="53"/>
      <c r="BD355" s="53"/>
      <c r="BE355" s="53"/>
      <c r="BF355" s="109"/>
      <c r="BG355" s="27"/>
      <c r="BH355" s="27"/>
      <c r="BI355" s="27"/>
      <c r="BJ355" s="27"/>
      <c r="BK355" s="27"/>
      <c r="BL355" s="27"/>
      <c r="BM355" s="27"/>
      <c r="BN355" s="27"/>
      <c r="BO355" s="27"/>
      <c r="BP355" s="27"/>
      <c r="BQ355" s="27"/>
      <c r="BR355" s="27"/>
      <c r="BS355" s="27"/>
      <c r="BT355" s="27"/>
      <c r="BU355" s="27"/>
      <c r="BV355" s="27"/>
      <c r="BW355" s="27"/>
      <c r="BX355" s="27"/>
      <c r="BY355" s="27"/>
      <c r="BZ355" s="27"/>
      <c r="CA355" s="27"/>
      <c r="CB355" s="27"/>
      <c r="CC355" s="27"/>
      <c r="CD355" s="27"/>
      <c r="CE355" s="27"/>
      <c r="CF355" s="27"/>
      <c r="CG355" s="27"/>
      <c r="CH355" s="27"/>
      <c r="CI355" s="27"/>
      <c r="CJ355" s="27"/>
      <c r="CK355" s="27"/>
      <c r="CL355" s="27"/>
      <c r="CM355" s="27"/>
      <c r="CN355" s="27"/>
      <c r="CO355" s="27"/>
      <c r="CP355" s="27"/>
      <c r="CQ355" s="27"/>
      <c r="CR355" s="26"/>
      <c r="CS355" s="28"/>
      <c r="CT355" s="29"/>
      <c r="CU355" s="30"/>
      <c r="CV355" s="52"/>
      <c r="CW355" s="53"/>
      <c r="CX355" s="53"/>
      <c r="CY355" s="53"/>
      <c r="CZ355" s="53"/>
      <c r="DA355" s="53"/>
      <c r="DB355" s="53"/>
      <c r="DC355" s="53"/>
      <c r="DD355" s="53"/>
      <c r="DE355" s="53"/>
      <c r="DF355" s="53"/>
      <c r="DG355" s="53"/>
      <c r="DH355" s="53"/>
      <c r="DI355" s="53"/>
      <c r="DJ355" s="53"/>
      <c r="DK355" s="53"/>
      <c r="DL355" s="123"/>
      <c r="DM355" s="54"/>
      <c r="DN355" s="55">
        <f t="shared" si="169"/>
        <v>0.7901964558730975</v>
      </c>
      <c r="DO355" s="55">
        <f t="shared" si="186"/>
        <v>2.5024380290886703E-4</v>
      </c>
      <c r="DP355" s="55">
        <f t="shared" si="170"/>
        <v>2.6663089415309926E-2</v>
      </c>
      <c r="DQ355" s="55">
        <f t="shared" si="171"/>
        <v>4.4689715018723875E-2</v>
      </c>
      <c r="DR355" s="55">
        <f t="shared" si="172"/>
        <v>3.8424971185841823E-2</v>
      </c>
      <c r="DS355" s="55">
        <f t="shared" si="173"/>
        <v>8.3111761414483371E-2</v>
      </c>
      <c r="DT355" s="55">
        <f t="shared" si="174"/>
        <v>1.12712010016128E-3</v>
      </c>
      <c r="DU355" s="55">
        <f t="shared" si="175"/>
        <v>1.0681720685258538</v>
      </c>
      <c r="DV355" s="56">
        <f t="shared" si="176"/>
        <v>1.5148942341214569E-2</v>
      </c>
      <c r="DW355" s="55">
        <f t="shared" si="181"/>
        <v>0</v>
      </c>
      <c r="DX355" s="55">
        <f t="shared" si="182"/>
        <v>0</v>
      </c>
      <c r="DY355" s="55">
        <f t="shared" si="183"/>
        <v>1.4082599168238499E-4</v>
      </c>
      <c r="DZ355" s="58">
        <f t="shared" si="166"/>
        <v>0</v>
      </c>
      <c r="EA355" s="56">
        <f t="shared" si="167"/>
        <v>0</v>
      </c>
      <c r="EB355" s="56">
        <f t="shared" si="177"/>
        <v>0.60945912047733553</v>
      </c>
      <c r="EC355" s="59">
        <f t="shared" si="178"/>
        <v>0</v>
      </c>
      <c r="ED355" s="59">
        <f t="shared" si="179"/>
        <v>0</v>
      </c>
      <c r="EE355" s="60">
        <f t="shared" si="180"/>
        <v>1.7077474245055253</v>
      </c>
      <c r="EF355" s="60">
        <f t="shared" si="184"/>
        <v>0.46232892351076732</v>
      </c>
    </row>
    <row r="356" spans="1:136" ht="14" customHeight="1" x14ac:dyDescent="0.2">
      <c r="A356" s="155" t="s">
        <v>591</v>
      </c>
      <c r="B356" s="42" t="s">
        <v>472</v>
      </c>
      <c r="C356" s="43"/>
      <c r="D356" s="43"/>
      <c r="E356" s="43"/>
      <c r="F356" s="43"/>
      <c r="G356" s="43"/>
      <c r="H356" s="43"/>
      <c r="I356" s="43"/>
      <c r="J356" s="78" t="s">
        <v>482</v>
      </c>
      <c r="K356" s="42" t="s">
        <v>592</v>
      </c>
      <c r="L356" s="42" t="s">
        <v>475</v>
      </c>
      <c r="M356" s="43"/>
      <c r="N356" s="43"/>
      <c r="O356" s="117"/>
      <c r="P356" s="42" t="s">
        <v>674</v>
      </c>
      <c r="Q356" s="44">
        <v>43.959475611825297</v>
      </c>
      <c r="R356" s="44">
        <v>2.0040791252256801E-2</v>
      </c>
      <c r="S356" s="44">
        <v>0.971978375734456</v>
      </c>
      <c r="T356" s="44">
        <v>5.5236253248940796</v>
      </c>
      <c r="U356" s="44">
        <v>2.7995671299387501</v>
      </c>
      <c r="V356" s="44">
        <v>7.71</v>
      </c>
      <c r="W356" s="44">
        <f t="shared" si="185"/>
        <v>6.9374580000000003</v>
      </c>
      <c r="X356" s="44">
        <v>0.16032633001805499</v>
      </c>
      <c r="Y356" s="44">
        <v>43.468476226145</v>
      </c>
      <c r="Z356" s="44">
        <v>2.2445686202527599</v>
      </c>
      <c r="AA356" s="44">
        <v>0</v>
      </c>
      <c r="AB356" s="44"/>
      <c r="AC356" s="44">
        <v>1.0020395626128401E-2</v>
      </c>
      <c r="AD356" s="46">
        <f t="shared" si="187"/>
        <v>0</v>
      </c>
      <c r="AE356" s="46">
        <f t="shared" si="188"/>
        <v>0</v>
      </c>
      <c r="AF356" s="44">
        <v>5.6010180052942502</v>
      </c>
      <c r="AG356" s="53"/>
      <c r="AH356" s="109"/>
      <c r="AI356" s="48">
        <f t="shared" si="168"/>
        <v>0.98883063596991094</v>
      </c>
      <c r="AJ356" s="52"/>
      <c r="AK356" s="53"/>
      <c r="AL356" s="53"/>
      <c r="AM356" s="53"/>
      <c r="AN356" s="53"/>
      <c r="AO356" s="53"/>
      <c r="AP356" s="53"/>
      <c r="AQ356" s="53"/>
      <c r="AR356" s="53"/>
      <c r="AS356" s="53"/>
      <c r="AT356" s="53"/>
      <c r="AU356" s="53"/>
      <c r="AV356" s="53"/>
      <c r="AW356" s="53"/>
      <c r="AX356" s="53"/>
      <c r="AY356" s="53"/>
      <c r="AZ356" s="53"/>
      <c r="BA356" s="53"/>
      <c r="BB356" s="53"/>
      <c r="BC356" s="53"/>
      <c r="BD356" s="53"/>
      <c r="BE356" s="53"/>
      <c r="BF356" s="109"/>
      <c r="BG356" s="27"/>
      <c r="BH356" s="27"/>
      <c r="BI356" s="27"/>
      <c r="BJ356" s="27"/>
      <c r="BK356" s="27"/>
      <c r="BL356" s="27"/>
      <c r="BM356" s="27"/>
      <c r="BN356" s="27"/>
      <c r="BO356" s="27"/>
      <c r="BP356" s="27"/>
      <c r="BQ356" s="27"/>
      <c r="BR356" s="27"/>
      <c r="BS356" s="27"/>
      <c r="BT356" s="27"/>
      <c r="BU356" s="27"/>
      <c r="BV356" s="27"/>
      <c r="BW356" s="27"/>
      <c r="BX356" s="27"/>
      <c r="BY356" s="27"/>
      <c r="BZ356" s="27"/>
      <c r="CA356" s="27"/>
      <c r="CB356" s="27"/>
      <c r="CC356" s="27"/>
      <c r="CD356" s="27"/>
      <c r="CE356" s="27"/>
      <c r="CF356" s="27"/>
      <c r="CG356" s="27"/>
      <c r="CH356" s="27"/>
      <c r="CI356" s="27"/>
      <c r="CJ356" s="27"/>
      <c r="CK356" s="27"/>
      <c r="CL356" s="27"/>
      <c r="CM356" s="27"/>
      <c r="CN356" s="27"/>
      <c r="CO356" s="27"/>
      <c r="CP356" s="27"/>
      <c r="CQ356" s="27"/>
      <c r="CR356" s="27"/>
      <c r="CS356" s="110"/>
      <c r="CT356" s="29"/>
      <c r="CU356" s="30"/>
      <c r="CV356" s="52"/>
      <c r="CW356" s="53"/>
      <c r="CX356" s="53"/>
      <c r="CY356" s="53"/>
      <c r="CZ356" s="53"/>
      <c r="DA356" s="53"/>
      <c r="DB356" s="53"/>
      <c r="DC356" s="53"/>
      <c r="DD356" s="53"/>
      <c r="DE356" s="53"/>
      <c r="DF356" s="53"/>
      <c r="DG356" s="53"/>
      <c r="DH356" s="53"/>
      <c r="DI356" s="53"/>
      <c r="DJ356" s="53"/>
      <c r="DK356" s="53"/>
      <c r="DL356" s="123"/>
      <c r="DM356" s="54"/>
      <c r="DN356" s="55">
        <f t="shared" si="169"/>
        <v>0.7316823503965596</v>
      </c>
      <c r="DO356" s="55">
        <f t="shared" si="186"/>
        <v>2.508862199831848E-4</v>
      </c>
      <c r="DP356" s="55">
        <f t="shared" si="170"/>
        <v>1.9065876338455395E-2</v>
      </c>
      <c r="DQ356" s="55">
        <f t="shared" si="171"/>
        <v>7.6877179191288517E-2</v>
      </c>
      <c r="DR356" s="55">
        <f t="shared" si="172"/>
        <v>3.5062522762085921E-2</v>
      </c>
      <c r="DS356" s="55">
        <f t="shared" si="173"/>
        <v>9.6554739039665979E-2</v>
      </c>
      <c r="DT356" s="55">
        <f t="shared" si="174"/>
        <v>2.2600272063441639E-3</v>
      </c>
      <c r="DU356" s="55">
        <f t="shared" si="175"/>
        <v>1.0786222388621589</v>
      </c>
      <c r="DV356" s="56">
        <f t="shared" si="176"/>
        <v>4.0024404783394439E-2</v>
      </c>
      <c r="DW356" s="55">
        <f t="shared" si="181"/>
        <v>0</v>
      </c>
      <c r="DX356" s="55">
        <f t="shared" si="182"/>
        <v>0</v>
      </c>
      <c r="DY356" s="55">
        <f t="shared" si="183"/>
        <v>1.4118751520669559E-4</v>
      </c>
      <c r="DZ356" s="58">
        <f t="shared" si="166"/>
        <v>0</v>
      </c>
      <c r="EA356" s="56">
        <f t="shared" si="167"/>
        <v>0</v>
      </c>
      <c r="EB356" s="56">
        <f t="shared" si="177"/>
        <v>0.31090857648039133</v>
      </c>
      <c r="EC356" s="59">
        <f t="shared" si="178"/>
        <v>0</v>
      </c>
      <c r="ED356" s="59">
        <f t="shared" si="179"/>
        <v>0</v>
      </c>
      <c r="EE356" s="60">
        <f t="shared" si="180"/>
        <v>1.5254948493805824</v>
      </c>
      <c r="EF356" s="60">
        <f t="shared" si="184"/>
        <v>0.3631362179714635</v>
      </c>
    </row>
    <row r="357" spans="1:136" ht="14" customHeight="1" x14ac:dyDescent="0.2">
      <c r="A357" s="155" t="s">
        <v>593</v>
      </c>
      <c r="B357" s="42" t="s">
        <v>472</v>
      </c>
      <c r="C357" s="43"/>
      <c r="D357" s="43"/>
      <c r="E357" s="43"/>
      <c r="F357" s="43"/>
      <c r="G357" s="43"/>
      <c r="H357" s="43"/>
      <c r="I357" s="43"/>
      <c r="J357" s="78" t="s">
        <v>473</v>
      </c>
      <c r="K357" s="42" t="s">
        <v>478</v>
      </c>
      <c r="L357" s="42" t="s">
        <v>475</v>
      </c>
      <c r="M357" s="43"/>
      <c r="N357" s="43"/>
      <c r="O357" s="117"/>
      <c r="P357" s="42" t="s">
        <v>674</v>
      </c>
      <c r="Q357" s="44">
        <v>45.184329442500598</v>
      </c>
      <c r="R357" s="44">
        <v>1.9962151288933298E-2</v>
      </c>
      <c r="S357" s="44">
        <v>1.9063854480931299</v>
      </c>
      <c r="T357" s="44">
        <v>4.46935944867705</v>
      </c>
      <c r="U357" s="44">
        <v>2.7384124678355102</v>
      </c>
      <c r="V357" s="44">
        <f>U357+1/0.8998*T357</f>
        <v>7.7054712016397442</v>
      </c>
      <c r="W357" s="44">
        <f t="shared" ref="W357:W388" si="190">0.8998*V357</f>
        <v>6.9333829872354418</v>
      </c>
      <c r="X357" s="44">
        <v>0.109791832089133</v>
      </c>
      <c r="Y357" s="44">
        <v>44.785086416721903</v>
      </c>
      <c r="Z357" s="44">
        <v>0</v>
      </c>
      <c r="AA357" s="44">
        <v>0</v>
      </c>
      <c r="AB357" s="44"/>
      <c r="AC357" s="44">
        <v>9.98107564446667E-3</v>
      </c>
      <c r="AD357" s="46">
        <f t="shared" si="187"/>
        <v>0</v>
      </c>
      <c r="AE357" s="46">
        <f t="shared" si="188"/>
        <v>0</v>
      </c>
      <c r="AF357" s="44">
        <v>10.6874220658404</v>
      </c>
      <c r="AG357" s="53"/>
      <c r="AH357" s="109"/>
      <c r="AI357" s="48">
        <f t="shared" si="168"/>
        <v>0.99116412635299256</v>
      </c>
      <c r="AJ357" s="52"/>
      <c r="AK357" s="53"/>
      <c r="AL357" s="53"/>
      <c r="AM357" s="53"/>
      <c r="AN357" s="53"/>
      <c r="AO357" s="53"/>
      <c r="AP357" s="53"/>
      <c r="AQ357" s="53"/>
      <c r="AR357" s="53"/>
      <c r="AS357" s="53"/>
      <c r="AT357" s="53"/>
      <c r="AU357" s="53"/>
      <c r="AV357" s="53"/>
      <c r="AW357" s="53"/>
      <c r="AX357" s="53"/>
      <c r="AY357" s="53"/>
      <c r="AZ357" s="53"/>
      <c r="BA357" s="53"/>
      <c r="BB357" s="53"/>
      <c r="BC357" s="53"/>
      <c r="BD357" s="53"/>
      <c r="BE357" s="53"/>
      <c r="BF357" s="109"/>
      <c r="BG357" s="27"/>
      <c r="BH357" s="27"/>
      <c r="BI357" s="27"/>
      <c r="BJ357" s="27"/>
      <c r="BK357" s="27"/>
      <c r="BL357" s="27"/>
      <c r="BM357" s="27"/>
      <c r="BN357" s="27"/>
      <c r="BO357" s="27"/>
      <c r="BP357" s="27"/>
      <c r="BQ357" s="27"/>
      <c r="BR357" s="27"/>
      <c r="BS357" s="27"/>
      <c r="BT357" s="27"/>
      <c r="BU357" s="27"/>
      <c r="BV357" s="27"/>
      <c r="BW357" s="27"/>
      <c r="BX357" s="27"/>
      <c r="BY357" s="27"/>
      <c r="BZ357" s="27"/>
      <c r="CA357" s="27"/>
      <c r="CB357" s="27"/>
      <c r="CC357" s="27"/>
      <c r="CD357" s="27"/>
      <c r="CE357" s="27"/>
      <c r="CF357" s="27"/>
      <c r="CG357" s="27"/>
      <c r="CH357" s="27"/>
      <c r="CI357" s="27"/>
      <c r="CJ357" s="27"/>
      <c r="CK357" s="27"/>
      <c r="CL357" s="27"/>
      <c r="CM357" s="27"/>
      <c r="CN357" s="27"/>
      <c r="CO357" s="27"/>
      <c r="CP357" s="27"/>
      <c r="CQ357" s="27"/>
      <c r="CR357" s="27"/>
      <c r="CS357" s="110"/>
      <c r="CT357" s="29"/>
      <c r="CU357" s="30"/>
      <c r="CV357" s="52"/>
      <c r="CW357" s="53"/>
      <c r="CX357" s="53"/>
      <c r="CY357" s="53"/>
      <c r="CZ357" s="53"/>
      <c r="DA357" s="53"/>
      <c r="DB357" s="53"/>
      <c r="DC357" s="53"/>
      <c r="DD357" s="53"/>
      <c r="DE357" s="53"/>
      <c r="DF357" s="53"/>
      <c r="DG357" s="53"/>
      <c r="DH357" s="53"/>
      <c r="DI357" s="53"/>
      <c r="DJ357" s="53"/>
      <c r="DK357" s="53"/>
      <c r="DL357" s="123"/>
      <c r="DM357" s="54"/>
      <c r="DN357" s="55">
        <f t="shared" si="169"/>
        <v>0.75206939817744012</v>
      </c>
      <c r="DO357" s="55">
        <f t="shared" si="186"/>
        <v>2.4990174372725715E-4</v>
      </c>
      <c r="DP357" s="55">
        <f t="shared" si="170"/>
        <v>3.7394771441607098E-2</v>
      </c>
      <c r="DQ357" s="55">
        <f t="shared" si="171"/>
        <v>6.2204028513250527E-2</v>
      </c>
      <c r="DR357" s="55">
        <f t="shared" si="172"/>
        <v>3.4296605521141089E-2</v>
      </c>
      <c r="DS357" s="55">
        <f t="shared" si="173"/>
        <v>9.6498023482747983E-2</v>
      </c>
      <c r="DT357" s="55">
        <f t="shared" si="174"/>
        <v>1.5476717238389203E-3</v>
      </c>
      <c r="DU357" s="55">
        <f t="shared" si="175"/>
        <v>1.1112924669161763</v>
      </c>
      <c r="DV357" s="56">
        <f t="shared" si="176"/>
        <v>0</v>
      </c>
      <c r="DW357" s="55">
        <f t="shared" si="181"/>
        <v>0</v>
      </c>
      <c r="DX357" s="55">
        <f t="shared" si="182"/>
        <v>0</v>
      </c>
      <c r="DY357" s="55">
        <f t="shared" si="183"/>
        <v>1.4063349611244773E-4</v>
      </c>
      <c r="DZ357" s="58">
        <f t="shared" si="166"/>
        <v>0</v>
      </c>
      <c r="EA357" s="56">
        <f t="shared" si="167"/>
        <v>0</v>
      </c>
      <c r="EB357" s="56">
        <f t="shared" si="177"/>
        <v>0.59325129424592837</v>
      </c>
      <c r="EC357" s="59">
        <f t="shared" si="178"/>
        <v>0</v>
      </c>
      <c r="ED357" s="59">
        <f t="shared" si="179"/>
        <v>0</v>
      </c>
      <c r="EE357" s="60">
        <f t="shared" si="180"/>
        <v>1.6892118257371789</v>
      </c>
      <c r="EF357" s="60">
        <f t="shared" si="184"/>
        <v>0.35541251813590435</v>
      </c>
    </row>
    <row r="358" spans="1:136" ht="14" customHeight="1" x14ac:dyDescent="0.2">
      <c r="A358" s="155" t="s">
        <v>593</v>
      </c>
      <c r="B358" s="42" t="s">
        <v>472</v>
      </c>
      <c r="C358" s="43"/>
      <c r="D358" s="43"/>
      <c r="E358" s="43"/>
      <c r="F358" s="43"/>
      <c r="G358" s="43"/>
      <c r="H358" s="43"/>
      <c r="I358" s="43"/>
      <c r="J358" s="78" t="s">
        <v>482</v>
      </c>
      <c r="K358" s="42" t="s">
        <v>592</v>
      </c>
      <c r="L358" s="42" t="s">
        <v>475</v>
      </c>
      <c r="M358" s="43"/>
      <c r="N358" s="43"/>
      <c r="O358" s="117"/>
      <c r="P358" s="42" t="s">
        <v>674</v>
      </c>
      <c r="Q358" s="44">
        <v>44.887271320693102</v>
      </c>
      <c r="R358" s="44">
        <v>2.99581343630877E-2</v>
      </c>
      <c r="S358" s="44">
        <v>1.28819977761277</v>
      </c>
      <c r="T358" s="44">
        <v>5.10589133977538</v>
      </c>
      <c r="U358" s="44">
        <v>3.9521658937928801</v>
      </c>
      <c r="V358" s="44">
        <v>7.71</v>
      </c>
      <c r="W358" s="44">
        <f t="shared" si="190"/>
        <v>6.9374580000000003</v>
      </c>
      <c r="X358" s="44">
        <v>0.159776716603134</v>
      </c>
      <c r="Y358" s="44">
        <v>40.5433418380454</v>
      </c>
      <c r="Z358" s="44">
        <v>3.36529709345352</v>
      </c>
      <c r="AA358" s="44">
        <v>0</v>
      </c>
      <c r="AB358" s="44"/>
      <c r="AC358" s="44">
        <v>9.9860447876958993E-3</v>
      </c>
      <c r="AD358" s="46">
        <f t="shared" si="187"/>
        <v>0</v>
      </c>
      <c r="AE358" s="46">
        <f t="shared" si="188"/>
        <v>0</v>
      </c>
      <c r="AF358" s="44">
        <v>7.19977359070145</v>
      </c>
      <c r="AG358" s="53"/>
      <c r="AH358" s="109"/>
      <c r="AI358" s="48">
        <f t="shared" si="168"/>
        <v>0.90322580645161332</v>
      </c>
      <c r="AJ358" s="52"/>
      <c r="AK358" s="53"/>
      <c r="AL358" s="53"/>
      <c r="AM358" s="53"/>
      <c r="AN358" s="53"/>
      <c r="AO358" s="53"/>
      <c r="AP358" s="53"/>
      <c r="AQ358" s="53"/>
      <c r="AR358" s="53"/>
      <c r="AS358" s="53"/>
      <c r="AT358" s="53"/>
      <c r="AU358" s="53"/>
      <c r="AV358" s="53"/>
      <c r="AW358" s="53"/>
      <c r="AX358" s="53"/>
      <c r="AY358" s="53"/>
      <c r="AZ358" s="53"/>
      <c r="BA358" s="53"/>
      <c r="BB358" s="53"/>
      <c r="BC358" s="53"/>
      <c r="BD358" s="53"/>
      <c r="BE358" s="53"/>
      <c r="BF358" s="109"/>
      <c r="BG358" s="27"/>
      <c r="BH358" s="27"/>
      <c r="BI358" s="27"/>
      <c r="BJ358" s="27"/>
      <c r="BK358" s="27"/>
      <c r="BL358" s="27"/>
      <c r="BM358" s="27"/>
      <c r="BN358" s="27"/>
      <c r="BO358" s="27"/>
      <c r="BP358" s="27"/>
      <c r="BQ358" s="27"/>
      <c r="BR358" s="27"/>
      <c r="BS358" s="27"/>
      <c r="BT358" s="27"/>
      <c r="BU358" s="27"/>
      <c r="BV358" s="27"/>
      <c r="BW358" s="27"/>
      <c r="BX358" s="27"/>
      <c r="BY358" s="27"/>
      <c r="BZ358" s="27"/>
      <c r="CA358" s="27"/>
      <c r="CB358" s="27"/>
      <c r="CC358" s="27"/>
      <c r="CD358" s="27"/>
      <c r="CE358" s="27"/>
      <c r="CF358" s="27"/>
      <c r="CG358" s="27"/>
      <c r="CH358" s="27"/>
      <c r="CI358" s="27"/>
      <c r="CJ358" s="27"/>
      <c r="CK358" s="27"/>
      <c r="CL358" s="27"/>
      <c r="CM358" s="27"/>
      <c r="CN358" s="27"/>
      <c r="CO358" s="27"/>
      <c r="CP358" s="27"/>
      <c r="CQ358" s="27"/>
      <c r="CR358" s="27"/>
      <c r="CS358" s="110"/>
      <c r="CT358" s="29"/>
      <c r="CU358" s="30"/>
      <c r="CV358" s="52"/>
      <c r="CW358" s="53"/>
      <c r="CX358" s="53"/>
      <c r="CY358" s="53"/>
      <c r="CZ358" s="53"/>
      <c r="DA358" s="53"/>
      <c r="DB358" s="53"/>
      <c r="DC358" s="53"/>
      <c r="DD358" s="53"/>
      <c r="DE358" s="53"/>
      <c r="DF358" s="53"/>
      <c r="DG358" s="53"/>
      <c r="DH358" s="53"/>
      <c r="DI358" s="53"/>
      <c r="DJ358" s="53"/>
      <c r="DK358" s="53"/>
      <c r="DL358" s="123"/>
      <c r="DM358" s="54"/>
      <c r="DN358" s="55">
        <f t="shared" si="169"/>
        <v>0.74712502198224207</v>
      </c>
      <c r="DO358" s="55">
        <f t="shared" si="186"/>
        <v>3.7503923839619056E-4</v>
      </c>
      <c r="DP358" s="55">
        <f t="shared" si="170"/>
        <v>2.5268728474161832E-2</v>
      </c>
      <c r="DQ358" s="55">
        <f t="shared" si="171"/>
        <v>7.1063205842385249E-2</v>
      </c>
      <c r="DR358" s="55">
        <f t="shared" si="172"/>
        <v>4.9497976000912769E-2</v>
      </c>
      <c r="DS358" s="55">
        <f t="shared" si="173"/>
        <v>9.6554739039665979E-2</v>
      </c>
      <c r="DT358" s="55">
        <f t="shared" si="174"/>
        <v>2.2522796250794195E-3</v>
      </c>
      <c r="DU358" s="55">
        <f t="shared" si="175"/>
        <v>1.0060382590085708</v>
      </c>
      <c r="DV358" s="56">
        <f t="shared" si="176"/>
        <v>6.0008864005947217E-2</v>
      </c>
      <c r="DW358" s="55">
        <f t="shared" si="181"/>
        <v>0</v>
      </c>
      <c r="DX358" s="55">
        <f t="shared" si="182"/>
        <v>0</v>
      </c>
      <c r="DY358" s="55">
        <f t="shared" si="183"/>
        <v>1.4070351141038786E-4</v>
      </c>
      <c r="DZ358" s="58">
        <f t="shared" si="166"/>
        <v>0</v>
      </c>
      <c r="EA358" s="56">
        <f t="shared" si="167"/>
        <v>0</v>
      </c>
      <c r="EB358" s="56">
        <f t="shared" si="177"/>
        <v>0.3996543763919761</v>
      </c>
      <c r="EC358" s="59">
        <f t="shared" si="178"/>
        <v>0</v>
      </c>
      <c r="ED358" s="59">
        <f t="shared" si="179"/>
        <v>0</v>
      </c>
      <c r="EE358" s="60">
        <f t="shared" si="180"/>
        <v>1.5715824029629877</v>
      </c>
      <c r="EF358" s="60">
        <f t="shared" si="184"/>
        <v>0.51264160095319955</v>
      </c>
    </row>
    <row r="359" spans="1:136" ht="14" customHeight="1" x14ac:dyDescent="0.2">
      <c r="A359" s="155" t="s">
        <v>593</v>
      </c>
      <c r="B359" s="42" t="s">
        <v>472</v>
      </c>
      <c r="C359" s="43"/>
      <c r="D359" s="43"/>
      <c r="E359" s="43"/>
      <c r="F359" s="43"/>
      <c r="G359" s="43"/>
      <c r="H359" s="43"/>
      <c r="I359" s="43"/>
      <c r="J359" s="78" t="s">
        <v>482</v>
      </c>
      <c r="K359" s="42" t="s">
        <v>488</v>
      </c>
      <c r="L359" s="42" t="s">
        <v>475</v>
      </c>
      <c r="M359" s="43"/>
      <c r="N359" s="43"/>
      <c r="O359" s="117"/>
      <c r="P359" s="42" t="s">
        <v>674</v>
      </c>
      <c r="Q359" s="44">
        <v>42.3136452664071</v>
      </c>
      <c r="R359" s="44">
        <v>1.9879560848676099E-2</v>
      </c>
      <c r="S359" s="44">
        <v>0.88464045776608802</v>
      </c>
      <c r="T359" s="44">
        <v>3.58231945544668</v>
      </c>
      <c r="U359" s="44">
        <v>5.18330264762358</v>
      </c>
      <c r="V359" s="44">
        <v>7.71</v>
      </c>
      <c r="W359" s="44">
        <f t="shared" si="190"/>
        <v>6.9374580000000003</v>
      </c>
      <c r="X359" s="44">
        <v>0.178916047638085</v>
      </c>
      <c r="Y359" s="44">
        <v>45.484435221771001</v>
      </c>
      <c r="Z359" s="44">
        <v>1.4512079419533599</v>
      </c>
      <c r="AA359" s="44">
        <v>0.178916047638085</v>
      </c>
      <c r="AB359" s="44"/>
      <c r="AC359" s="44">
        <v>9.9397804243380704E-3</v>
      </c>
      <c r="AD359" s="46">
        <f t="shared" si="187"/>
        <v>0</v>
      </c>
      <c r="AE359" s="46">
        <f t="shared" si="188"/>
        <v>0</v>
      </c>
      <c r="AF359" s="44">
        <v>6.2482943993507902</v>
      </c>
      <c r="AG359" s="53"/>
      <c r="AH359" s="109"/>
      <c r="AI359" s="48">
        <f t="shared" si="168"/>
        <v>1.0749354005167973</v>
      </c>
      <c r="AJ359" s="52"/>
      <c r="AK359" s="53"/>
      <c r="AL359" s="53"/>
      <c r="AM359" s="53"/>
      <c r="AN359" s="53"/>
      <c r="AO359" s="53"/>
      <c r="AP359" s="53"/>
      <c r="AQ359" s="53"/>
      <c r="AR359" s="53"/>
      <c r="AS359" s="53"/>
      <c r="AT359" s="53"/>
      <c r="AU359" s="53"/>
      <c r="AV359" s="53"/>
      <c r="AW359" s="53"/>
      <c r="AX359" s="53"/>
      <c r="AY359" s="53"/>
      <c r="AZ359" s="53"/>
      <c r="BA359" s="53"/>
      <c r="BB359" s="53"/>
      <c r="BC359" s="53"/>
      <c r="BD359" s="53"/>
      <c r="BE359" s="53"/>
      <c r="BF359" s="109"/>
      <c r="BG359" s="27"/>
      <c r="BH359" s="27"/>
      <c r="BI359" s="27"/>
      <c r="BJ359" s="27"/>
      <c r="BK359" s="27"/>
      <c r="BL359" s="27"/>
      <c r="BM359" s="27"/>
      <c r="BN359" s="27"/>
      <c r="BO359" s="27"/>
      <c r="BP359" s="27"/>
      <c r="BQ359" s="27"/>
      <c r="BR359" s="27"/>
      <c r="BS359" s="27"/>
      <c r="BT359" s="27"/>
      <c r="BU359" s="27"/>
      <c r="BV359" s="27"/>
      <c r="BW359" s="27"/>
      <c r="BX359" s="27"/>
      <c r="BY359" s="27"/>
      <c r="BZ359" s="27"/>
      <c r="CA359" s="27"/>
      <c r="CB359" s="27"/>
      <c r="CC359" s="27"/>
      <c r="CD359" s="27"/>
      <c r="CE359" s="27"/>
      <c r="CF359" s="27"/>
      <c r="CG359" s="27"/>
      <c r="CH359" s="27"/>
      <c r="CI359" s="27"/>
      <c r="CJ359" s="27"/>
      <c r="CK359" s="27"/>
      <c r="CL359" s="27"/>
      <c r="CM359" s="27"/>
      <c r="CN359" s="27"/>
      <c r="CO359" s="27"/>
      <c r="CP359" s="27"/>
      <c r="CQ359" s="27"/>
      <c r="CR359" s="27"/>
      <c r="CS359" s="110"/>
      <c r="CT359" s="29"/>
      <c r="CU359" s="30"/>
      <c r="CV359" s="52"/>
      <c r="CW359" s="53"/>
      <c r="CX359" s="53"/>
      <c r="CY359" s="53"/>
      <c r="CZ359" s="53"/>
      <c r="DA359" s="53"/>
      <c r="DB359" s="53"/>
      <c r="DC359" s="53"/>
      <c r="DD359" s="53"/>
      <c r="DE359" s="53"/>
      <c r="DF359" s="53"/>
      <c r="DG359" s="53"/>
      <c r="DH359" s="53"/>
      <c r="DI359" s="53"/>
      <c r="DJ359" s="53"/>
      <c r="DK359" s="53"/>
      <c r="DL359" s="123"/>
      <c r="DM359" s="54"/>
      <c r="DN359" s="55">
        <f t="shared" si="169"/>
        <v>0.70428836994685584</v>
      </c>
      <c r="DO359" s="55">
        <f t="shared" si="186"/>
        <v>2.4886781232694166E-4</v>
      </c>
      <c r="DP359" s="55">
        <f t="shared" si="170"/>
        <v>1.7352696307691016E-2</v>
      </c>
      <c r="DQ359" s="55">
        <f t="shared" si="171"/>
        <v>4.9858308356947531E-2</v>
      </c>
      <c r="DR359" s="55">
        <f t="shared" si="172"/>
        <v>6.4917059898848772E-2</v>
      </c>
      <c r="DS359" s="55">
        <f t="shared" si="173"/>
        <v>9.6554739039665979E-2</v>
      </c>
      <c r="DT359" s="55">
        <f t="shared" si="174"/>
        <v>2.5220756644782211E-3</v>
      </c>
      <c r="DU359" s="55">
        <f t="shared" si="175"/>
        <v>1.1286460352796774</v>
      </c>
      <c r="DV359" s="56">
        <f t="shared" si="176"/>
        <v>2.5877459735259629E-2</v>
      </c>
      <c r="DW359" s="55">
        <f t="shared" si="181"/>
        <v>5.773450243166142E-3</v>
      </c>
      <c r="DX359" s="55">
        <f t="shared" si="182"/>
        <v>0</v>
      </c>
      <c r="DY359" s="55">
        <f t="shared" si="183"/>
        <v>1.4005164588044017E-4</v>
      </c>
      <c r="DZ359" s="58">
        <f t="shared" si="166"/>
        <v>0</v>
      </c>
      <c r="EA359" s="56">
        <f t="shared" si="167"/>
        <v>0</v>
      </c>
      <c r="EB359" s="56">
        <f t="shared" si="177"/>
        <v>0.34683843460176467</v>
      </c>
      <c r="EC359" s="59">
        <f t="shared" si="178"/>
        <v>0</v>
      </c>
      <c r="ED359" s="59">
        <f t="shared" si="179"/>
        <v>0</v>
      </c>
      <c r="EE359" s="60">
        <f t="shared" si="180"/>
        <v>1.5416008060885853</v>
      </c>
      <c r="EF359" s="60">
        <f t="shared" si="184"/>
        <v>0.67233426908419247</v>
      </c>
    </row>
    <row r="360" spans="1:136" ht="14" customHeight="1" x14ac:dyDescent="0.2">
      <c r="A360" s="155" t="s">
        <v>594</v>
      </c>
      <c r="B360" s="42" t="s">
        <v>472</v>
      </c>
      <c r="C360" s="43"/>
      <c r="D360" s="43"/>
      <c r="E360" s="43"/>
      <c r="F360" s="43"/>
      <c r="G360" s="43"/>
      <c r="H360" s="43"/>
      <c r="I360" s="43"/>
      <c r="J360" s="78" t="s">
        <v>473</v>
      </c>
      <c r="K360" s="42" t="s">
        <v>496</v>
      </c>
      <c r="L360" s="42" t="s">
        <v>475</v>
      </c>
      <c r="M360" s="43"/>
      <c r="N360" s="43"/>
      <c r="O360" s="117"/>
      <c r="P360" s="42" t="s">
        <v>674</v>
      </c>
      <c r="Q360" s="44">
        <v>45.4255191404256</v>
      </c>
      <c r="R360" s="44">
        <v>1.99541046081377E-2</v>
      </c>
      <c r="S360" s="44">
        <v>1.2271774334004699</v>
      </c>
      <c r="T360" s="44">
        <v>4.32845370473997</v>
      </c>
      <c r="U360" s="44">
        <v>4.0891469150037096</v>
      </c>
      <c r="V360" s="44">
        <f>U360+1/0.8998*T360</f>
        <v>8.899608911825192</v>
      </c>
      <c r="W360" s="44">
        <f t="shared" si="190"/>
        <v>8.0078680988603086</v>
      </c>
      <c r="X360" s="44">
        <v>9.9770523040688702E-2</v>
      </c>
      <c r="Y360" s="44">
        <v>42.7217379660229</v>
      </c>
      <c r="Z360" s="44">
        <v>1.2271774334004699</v>
      </c>
      <c r="AA360" s="44">
        <v>0</v>
      </c>
      <c r="AB360" s="44"/>
      <c r="AC360" s="44">
        <v>9.9770523040688692E-3</v>
      </c>
      <c r="AD360" s="46">
        <f t="shared" si="187"/>
        <v>0</v>
      </c>
      <c r="AE360" s="46">
        <f t="shared" si="188"/>
        <v>0</v>
      </c>
      <c r="AF360" s="44">
        <v>10.611588592238</v>
      </c>
      <c r="AG360" s="53"/>
      <c r="AH360" s="109"/>
      <c r="AI360" s="48">
        <f t="shared" si="168"/>
        <v>0.94047880518339477</v>
      </c>
      <c r="AJ360" s="52"/>
      <c r="AK360" s="53"/>
      <c r="AL360" s="53"/>
      <c r="AM360" s="53"/>
      <c r="AN360" s="53"/>
      <c r="AO360" s="53"/>
      <c r="AP360" s="53"/>
      <c r="AQ360" s="53"/>
      <c r="AR360" s="53"/>
      <c r="AS360" s="53"/>
      <c r="AT360" s="53"/>
      <c r="AU360" s="53"/>
      <c r="AV360" s="53"/>
      <c r="AW360" s="53"/>
      <c r="AX360" s="53"/>
      <c r="AY360" s="53"/>
      <c r="AZ360" s="53"/>
      <c r="BA360" s="53"/>
      <c r="BB360" s="53"/>
      <c r="BC360" s="53"/>
      <c r="BD360" s="53"/>
      <c r="BE360" s="53"/>
      <c r="BF360" s="109"/>
      <c r="BG360" s="27"/>
      <c r="BH360" s="27"/>
      <c r="BI360" s="27"/>
      <c r="BJ360" s="27"/>
      <c r="BK360" s="27"/>
      <c r="BL360" s="27"/>
      <c r="BM360" s="27"/>
      <c r="BN360" s="27"/>
      <c r="BO360" s="27"/>
      <c r="BP360" s="27"/>
      <c r="BQ360" s="27"/>
      <c r="BR360" s="27"/>
      <c r="BS360" s="27"/>
      <c r="BT360" s="27"/>
      <c r="BU360" s="27"/>
      <c r="BV360" s="27"/>
      <c r="BW360" s="27"/>
      <c r="BX360" s="27"/>
      <c r="BY360" s="27"/>
      <c r="BZ360" s="27"/>
      <c r="CA360" s="27"/>
      <c r="CB360" s="27"/>
      <c r="CC360" s="27"/>
      <c r="CD360" s="27"/>
      <c r="CE360" s="27"/>
      <c r="CF360" s="27"/>
      <c r="CG360" s="27"/>
      <c r="CH360" s="27"/>
      <c r="CI360" s="27"/>
      <c r="CJ360" s="27"/>
      <c r="CK360" s="27"/>
      <c r="CL360" s="27"/>
      <c r="CM360" s="27"/>
      <c r="CN360" s="27"/>
      <c r="CO360" s="27"/>
      <c r="CP360" s="27"/>
      <c r="CQ360" s="27"/>
      <c r="CR360" s="26"/>
      <c r="CS360" s="28"/>
      <c r="CT360" s="29"/>
      <c r="CU360" s="30"/>
      <c r="CV360" s="52"/>
      <c r="CW360" s="53"/>
      <c r="CX360" s="53"/>
      <c r="CY360" s="53"/>
      <c r="CZ360" s="53"/>
      <c r="DA360" s="53"/>
      <c r="DB360" s="53"/>
      <c r="DC360" s="53"/>
      <c r="DD360" s="53"/>
      <c r="DE360" s="53"/>
      <c r="DF360" s="53"/>
      <c r="DG360" s="53"/>
      <c r="DH360" s="53"/>
      <c r="DI360" s="53"/>
      <c r="DJ360" s="53"/>
      <c r="DK360" s="53"/>
      <c r="DL360" s="123"/>
      <c r="DM360" s="54"/>
      <c r="DN360" s="55">
        <f t="shared" si="169"/>
        <v>0.75608387384197073</v>
      </c>
      <c r="DO360" s="55">
        <f t="shared" si="186"/>
        <v>2.4980100911539438E-4</v>
      </c>
      <c r="DP360" s="55">
        <f t="shared" si="170"/>
        <v>2.407174251472087E-2</v>
      </c>
      <c r="DQ360" s="55">
        <f t="shared" si="171"/>
        <v>6.0242918646346143E-2</v>
      </c>
      <c r="DR360" s="55">
        <f t="shared" si="172"/>
        <v>5.1213562715307276E-2</v>
      </c>
      <c r="DS360" s="55">
        <f t="shared" si="173"/>
        <v>0.11145258314349769</v>
      </c>
      <c r="DT360" s="55">
        <f t="shared" si="174"/>
        <v>1.4064071474582563E-3</v>
      </c>
      <c r="DU360" s="55">
        <f t="shared" si="175"/>
        <v>1.0600927534993276</v>
      </c>
      <c r="DV360" s="56">
        <f t="shared" si="176"/>
        <v>2.1882621850935625E-2</v>
      </c>
      <c r="DW360" s="55">
        <f t="shared" si="181"/>
        <v>0</v>
      </c>
      <c r="DX360" s="55">
        <f t="shared" si="182"/>
        <v>0</v>
      </c>
      <c r="DY360" s="55">
        <f t="shared" si="183"/>
        <v>1.4057680718969554E-4</v>
      </c>
      <c r="DZ360" s="58">
        <f t="shared" si="166"/>
        <v>0</v>
      </c>
      <c r="EA360" s="56">
        <f t="shared" si="167"/>
        <v>0</v>
      </c>
      <c r="EB360" s="56">
        <f t="shared" si="177"/>
        <v>0.58904183137596444</v>
      </c>
      <c r="EC360" s="59">
        <f t="shared" si="178"/>
        <v>0</v>
      </c>
      <c r="ED360" s="59">
        <f t="shared" si="179"/>
        <v>0</v>
      </c>
      <c r="EE360" s="60">
        <f t="shared" si="180"/>
        <v>1.678177915450779</v>
      </c>
      <c r="EF360" s="60">
        <f t="shared" si="184"/>
        <v>0.45950987649490965</v>
      </c>
    </row>
    <row r="361" spans="1:136" ht="14" customHeight="1" x14ac:dyDescent="0.2">
      <c r="A361" s="155" t="s">
        <v>595</v>
      </c>
      <c r="B361" s="42" t="s">
        <v>472</v>
      </c>
      <c r="C361" s="43"/>
      <c r="D361" s="43"/>
      <c r="E361" s="43"/>
      <c r="F361" s="43"/>
      <c r="G361" s="43"/>
      <c r="H361" s="43"/>
      <c r="I361" s="43"/>
      <c r="J361" s="78" t="s">
        <v>482</v>
      </c>
      <c r="K361" s="42" t="s">
        <v>488</v>
      </c>
      <c r="L361" s="42" t="s">
        <v>475</v>
      </c>
      <c r="M361" s="43"/>
      <c r="N361" s="43"/>
      <c r="O361" s="117"/>
      <c r="P361" s="42" t="s">
        <v>674</v>
      </c>
      <c r="Q361" s="44">
        <v>43.617058996571103</v>
      </c>
      <c r="R361" s="44">
        <v>2.0058431361954999E-2</v>
      </c>
      <c r="S361" s="44">
        <v>1.0129507837787299</v>
      </c>
      <c r="T361" s="44">
        <v>6.5101046279196497</v>
      </c>
      <c r="U361" s="44">
        <v>3.1452985526194799</v>
      </c>
      <c r="V361" s="44">
        <v>7.71</v>
      </c>
      <c r="W361" s="44">
        <f t="shared" si="190"/>
        <v>6.9374580000000003</v>
      </c>
      <c r="X361" s="44">
        <v>0.16046745089563999</v>
      </c>
      <c r="Y361" s="44">
        <v>43.085510565479296</v>
      </c>
      <c r="Z361" s="44">
        <v>1.4742947051036901</v>
      </c>
      <c r="AA361" s="44">
        <v>1.0029215680977499E-2</v>
      </c>
      <c r="AB361" s="44"/>
      <c r="AC361" s="44">
        <v>1.0029215680977499E-2</v>
      </c>
      <c r="AD361" s="46">
        <f t="shared" si="187"/>
        <v>0</v>
      </c>
      <c r="AE361" s="46">
        <f t="shared" si="188"/>
        <v>0</v>
      </c>
      <c r="AF361" s="44">
        <v>6.4707750816820901</v>
      </c>
      <c r="AG361" s="53"/>
      <c r="AH361" s="109"/>
      <c r="AI361" s="48">
        <f t="shared" si="168"/>
        <v>0.98781329041158883</v>
      </c>
      <c r="AJ361" s="52"/>
      <c r="AK361" s="53"/>
      <c r="AL361" s="53"/>
      <c r="AM361" s="53"/>
      <c r="AN361" s="53"/>
      <c r="AO361" s="53"/>
      <c r="AP361" s="53"/>
      <c r="AQ361" s="53"/>
      <c r="AR361" s="53"/>
      <c r="AS361" s="53"/>
      <c r="AT361" s="53"/>
      <c r="AU361" s="53"/>
      <c r="AV361" s="53"/>
      <c r="AW361" s="53"/>
      <c r="AX361" s="53"/>
      <c r="AY361" s="53"/>
      <c r="AZ361" s="53"/>
      <c r="BA361" s="53"/>
      <c r="BB361" s="53"/>
      <c r="BC361" s="53"/>
      <c r="BD361" s="53"/>
      <c r="BE361" s="53"/>
      <c r="BF361" s="109"/>
      <c r="BG361" s="27"/>
      <c r="BH361" s="27"/>
      <c r="BI361" s="27"/>
      <c r="BJ361" s="27"/>
      <c r="BK361" s="27"/>
      <c r="BL361" s="27"/>
      <c r="BM361" s="27"/>
      <c r="BN361" s="27"/>
      <c r="BO361" s="27"/>
      <c r="BP361" s="27"/>
      <c r="BQ361" s="27"/>
      <c r="BR361" s="27"/>
      <c r="BS361" s="27"/>
      <c r="BT361" s="27"/>
      <c r="BU361" s="27"/>
      <c r="BV361" s="27"/>
      <c r="BW361" s="27"/>
      <c r="BX361" s="27"/>
      <c r="BY361" s="27"/>
      <c r="BZ361" s="27"/>
      <c r="CA361" s="27"/>
      <c r="CB361" s="27"/>
      <c r="CC361" s="27"/>
      <c r="CD361" s="27"/>
      <c r="CE361" s="27"/>
      <c r="CF361" s="27"/>
      <c r="CG361" s="27"/>
      <c r="CH361" s="27"/>
      <c r="CI361" s="27"/>
      <c r="CJ361" s="27"/>
      <c r="CK361" s="27"/>
      <c r="CL361" s="27"/>
      <c r="CM361" s="27"/>
      <c r="CN361" s="27"/>
      <c r="CO361" s="27"/>
      <c r="CP361" s="27"/>
      <c r="CQ361" s="27"/>
      <c r="CR361" s="27"/>
      <c r="CS361" s="110"/>
      <c r="CT361" s="29"/>
      <c r="CU361" s="30"/>
      <c r="CV361" s="52"/>
      <c r="CW361" s="53"/>
      <c r="CX361" s="53"/>
      <c r="CY361" s="53"/>
      <c r="CZ361" s="53"/>
      <c r="DA361" s="53"/>
      <c r="DB361" s="53"/>
      <c r="DC361" s="53"/>
      <c r="DD361" s="53"/>
      <c r="DE361" s="53"/>
      <c r="DF361" s="53"/>
      <c r="DG361" s="53"/>
      <c r="DH361" s="53"/>
      <c r="DI361" s="53"/>
      <c r="DJ361" s="53"/>
      <c r="DK361" s="53"/>
      <c r="DL361" s="123"/>
      <c r="DM361" s="54"/>
      <c r="DN361" s="55">
        <f t="shared" si="169"/>
        <v>0.72598300593493847</v>
      </c>
      <c r="DO361" s="55">
        <f t="shared" si="186"/>
        <v>2.5110705260334251E-4</v>
      </c>
      <c r="DP361" s="55">
        <f t="shared" si="170"/>
        <v>1.9869572063137112E-2</v>
      </c>
      <c r="DQ361" s="55">
        <f t="shared" si="171"/>
        <v>9.0606884174247046E-2</v>
      </c>
      <c r="DR361" s="55">
        <f t="shared" si="172"/>
        <v>3.9392554983023104E-2</v>
      </c>
      <c r="DS361" s="55">
        <f t="shared" si="173"/>
        <v>9.6554739039665979E-2</v>
      </c>
      <c r="DT361" s="55">
        <f t="shared" si="174"/>
        <v>2.262016505436143E-3</v>
      </c>
      <c r="DU361" s="55">
        <f t="shared" si="175"/>
        <v>1.0691193688704541</v>
      </c>
      <c r="DV361" s="56">
        <f t="shared" si="176"/>
        <v>2.628913525505867E-2</v>
      </c>
      <c r="DW361" s="55">
        <f t="shared" si="181"/>
        <v>3.2363322617786049E-4</v>
      </c>
      <c r="DX361" s="55">
        <f t="shared" si="182"/>
        <v>0</v>
      </c>
      <c r="DY361" s="55">
        <f t="shared" si="183"/>
        <v>1.4131178990348339E-4</v>
      </c>
      <c r="DZ361" s="58">
        <f t="shared" si="166"/>
        <v>0</v>
      </c>
      <c r="EA361" s="56">
        <f t="shared" si="167"/>
        <v>0</v>
      </c>
      <c r="EB361" s="56">
        <f t="shared" si="177"/>
        <v>0.3591881810536825</v>
      </c>
      <c r="EC361" s="59">
        <f t="shared" si="178"/>
        <v>0</v>
      </c>
      <c r="ED361" s="59">
        <f t="shared" si="179"/>
        <v>0</v>
      </c>
      <c r="EE361" s="60">
        <f t="shared" si="180"/>
        <v>1.5430313858962796</v>
      </c>
      <c r="EF361" s="60">
        <f t="shared" si="184"/>
        <v>0.40798157992887446</v>
      </c>
    </row>
    <row r="362" spans="1:136" ht="14" customHeight="1" x14ac:dyDescent="0.2">
      <c r="A362" s="155" t="s">
        <v>595</v>
      </c>
      <c r="B362" s="42" t="s">
        <v>472</v>
      </c>
      <c r="C362" s="43"/>
      <c r="D362" s="43"/>
      <c r="E362" s="43"/>
      <c r="F362" s="43"/>
      <c r="G362" s="43"/>
      <c r="H362" s="43"/>
      <c r="I362" s="43"/>
      <c r="J362" s="78" t="s">
        <v>482</v>
      </c>
      <c r="K362" s="42" t="s">
        <v>488</v>
      </c>
      <c r="L362" s="42" t="s">
        <v>475</v>
      </c>
      <c r="M362" s="43"/>
      <c r="N362" s="43"/>
      <c r="O362" s="117"/>
      <c r="P362" s="42" t="s">
        <v>674</v>
      </c>
      <c r="Q362" s="44">
        <v>46.720334743388499</v>
      </c>
      <c r="R362" s="44">
        <v>2.0125063425969598E-2</v>
      </c>
      <c r="S362" s="44">
        <v>1.2477539324101199</v>
      </c>
      <c r="T362" s="44">
        <v>5.6544124688980704</v>
      </c>
      <c r="U362" s="44">
        <v>1.70567542692475</v>
      </c>
      <c r="V362" s="44">
        <v>7.71</v>
      </c>
      <c r="W362" s="44">
        <f t="shared" si="190"/>
        <v>6.9374580000000003</v>
      </c>
      <c r="X362" s="44">
        <v>0.13081291226880301</v>
      </c>
      <c r="Y362" s="44">
        <v>42.2827582579622</v>
      </c>
      <c r="Z362" s="44">
        <v>1.5093797569477201</v>
      </c>
      <c r="AA362" s="44">
        <v>0</v>
      </c>
      <c r="AB362" s="44"/>
      <c r="AC362" s="44">
        <v>1.0062531712984799E-2</v>
      </c>
      <c r="AD362" s="46">
        <f t="shared" si="187"/>
        <v>0</v>
      </c>
      <c r="AE362" s="46">
        <f t="shared" si="188"/>
        <v>0</v>
      </c>
      <c r="AF362" s="44">
        <v>5.77869276883147</v>
      </c>
      <c r="AG362" s="53"/>
      <c r="AH362" s="109"/>
      <c r="AI362" s="48">
        <f t="shared" si="168"/>
        <v>0.90501830712901155</v>
      </c>
      <c r="AJ362" s="52"/>
      <c r="AK362" s="53"/>
      <c r="AL362" s="53"/>
      <c r="AM362" s="53"/>
      <c r="AN362" s="53"/>
      <c r="AO362" s="53"/>
      <c r="AP362" s="53"/>
      <c r="AQ362" s="53"/>
      <c r="AR362" s="53"/>
      <c r="AS362" s="53"/>
      <c r="AT362" s="53"/>
      <c r="AU362" s="53"/>
      <c r="AV362" s="53"/>
      <c r="AW362" s="53"/>
      <c r="AX362" s="53"/>
      <c r="AY362" s="53"/>
      <c r="AZ362" s="53"/>
      <c r="BA362" s="53"/>
      <c r="BB362" s="53"/>
      <c r="BC362" s="53"/>
      <c r="BD362" s="53"/>
      <c r="BE362" s="53"/>
      <c r="BF362" s="109"/>
      <c r="BG362" s="27"/>
      <c r="BH362" s="27"/>
      <c r="BI362" s="27"/>
      <c r="BJ362" s="27"/>
      <c r="BK362" s="27"/>
      <c r="BL362" s="27"/>
      <c r="BM362" s="27"/>
      <c r="BN362" s="27"/>
      <c r="BO362" s="27"/>
      <c r="BP362" s="27"/>
      <c r="BQ362" s="27"/>
      <c r="BR362" s="27"/>
      <c r="BS362" s="27"/>
      <c r="BT362" s="27"/>
      <c r="BU362" s="27"/>
      <c r="BV362" s="27"/>
      <c r="BW362" s="27"/>
      <c r="BX362" s="27"/>
      <c r="BY362" s="27"/>
      <c r="BZ362" s="27"/>
      <c r="CA362" s="27"/>
      <c r="CB362" s="27"/>
      <c r="CC362" s="27"/>
      <c r="CD362" s="27"/>
      <c r="CE362" s="27"/>
      <c r="CF362" s="27"/>
      <c r="CG362" s="27"/>
      <c r="CH362" s="27"/>
      <c r="CI362" s="27"/>
      <c r="CJ362" s="27"/>
      <c r="CK362" s="27"/>
      <c r="CL362" s="27"/>
      <c r="CM362" s="27"/>
      <c r="CN362" s="27"/>
      <c r="CO362" s="27"/>
      <c r="CP362" s="27"/>
      <c r="CQ362" s="27"/>
      <c r="CR362" s="27"/>
      <c r="CS362" s="110"/>
      <c r="CT362" s="29"/>
      <c r="CU362" s="30"/>
      <c r="CV362" s="52"/>
      <c r="CW362" s="53"/>
      <c r="CX362" s="53"/>
      <c r="CY362" s="53"/>
      <c r="CZ362" s="53"/>
      <c r="DA362" s="53"/>
      <c r="DB362" s="53"/>
      <c r="DC362" s="53"/>
      <c r="DD362" s="53"/>
      <c r="DE362" s="53"/>
      <c r="DF362" s="53"/>
      <c r="DG362" s="53"/>
      <c r="DH362" s="53"/>
      <c r="DI362" s="53"/>
      <c r="DJ362" s="53"/>
      <c r="DK362" s="53"/>
      <c r="DL362" s="123"/>
      <c r="DM362" s="54"/>
      <c r="DN362" s="55">
        <f t="shared" si="169"/>
        <v>0.77763539852510821</v>
      </c>
      <c r="DO362" s="55">
        <f t="shared" si="186"/>
        <v>2.5194120463156733E-4</v>
      </c>
      <c r="DP362" s="55">
        <f t="shared" si="170"/>
        <v>2.4475361561595136E-2</v>
      </c>
      <c r="DQ362" s="55">
        <f t="shared" si="171"/>
        <v>7.8697459553209059E-2</v>
      </c>
      <c r="DR362" s="55">
        <f t="shared" si="172"/>
        <v>2.1362332355498153E-2</v>
      </c>
      <c r="DS362" s="55">
        <f t="shared" si="173"/>
        <v>9.6554739039665979E-2</v>
      </c>
      <c r="DT362" s="55">
        <f t="shared" si="174"/>
        <v>1.8439936885932199E-3</v>
      </c>
      <c r="DU362" s="55">
        <f t="shared" si="175"/>
        <v>1.0491999567732557</v>
      </c>
      <c r="DV362" s="56">
        <f t="shared" si="176"/>
        <v>2.6914760287940803E-2</v>
      </c>
      <c r="DW362" s="55">
        <f t="shared" si="181"/>
        <v>0</v>
      </c>
      <c r="DX362" s="55">
        <f t="shared" si="182"/>
        <v>0</v>
      </c>
      <c r="DY362" s="55">
        <f t="shared" si="183"/>
        <v>1.4178121326271606E-4</v>
      </c>
      <c r="DZ362" s="58">
        <f t="shared" si="166"/>
        <v>0</v>
      </c>
      <c r="EA362" s="56">
        <f t="shared" si="167"/>
        <v>0</v>
      </c>
      <c r="EB362" s="56">
        <f t="shared" si="177"/>
        <v>0.3207711778424352</v>
      </c>
      <c r="EC362" s="59">
        <f t="shared" si="178"/>
        <v>0</v>
      </c>
      <c r="ED362" s="59">
        <f t="shared" si="179"/>
        <v>0</v>
      </c>
      <c r="EE362" s="60">
        <f t="shared" si="180"/>
        <v>1.5498053461913484</v>
      </c>
      <c r="EF362" s="60">
        <f t="shared" si="184"/>
        <v>0.22124581939703883</v>
      </c>
    </row>
    <row r="363" spans="1:136" ht="14" customHeight="1" x14ac:dyDescent="0.2">
      <c r="A363" s="155" t="s">
        <v>596</v>
      </c>
      <c r="B363" s="42" t="s">
        <v>472</v>
      </c>
      <c r="C363" s="43"/>
      <c r="D363" s="43"/>
      <c r="E363" s="43"/>
      <c r="F363" s="43"/>
      <c r="G363" s="43"/>
      <c r="H363" s="43"/>
      <c r="I363" s="43"/>
      <c r="J363" s="78" t="s">
        <v>482</v>
      </c>
      <c r="K363" s="42" t="s">
        <v>485</v>
      </c>
      <c r="L363" s="42" t="s">
        <v>475</v>
      </c>
      <c r="M363" s="43"/>
      <c r="N363" s="43"/>
      <c r="O363" s="117"/>
      <c r="P363" s="42" t="s">
        <v>674</v>
      </c>
      <c r="Q363" s="44">
        <v>47.279871099230803</v>
      </c>
      <c r="R363" s="44">
        <v>2.0097713538461601E-2</v>
      </c>
      <c r="S363" s="44">
        <v>1.20586281230769</v>
      </c>
      <c r="T363" s="44">
        <v>4.4776901569261298</v>
      </c>
      <c r="U363" s="44">
        <v>3.3743637962324899</v>
      </c>
      <c r="V363" s="44">
        <v>7.71</v>
      </c>
      <c r="W363" s="44">
        <f t="shared" si="190"/>
        <v>6.9374580000000003</v>
      </c>
      <c r="X363" s="44">
        <v>0.150732851538462</v>
      </c>
      <c r="Y363" s="44">
        <v>41.923830441230798</v>
      </c>
      <c r="Z363" s="44">
        <v>0.693371117076923</v>
      </c>
      <c r="AA363" s="44">
        <v>0</v>
      </c>
      <c r="AB363" s="44"/>
      <c r="AC363" s="44">
        <v>1.0048856769230801E-2</v>
      </c>
      <c r="AD363" s="46">
        <f t="shared" si="187"/>
        <v>0</v>
      </c>
      <c r="AE363" s="46">
        <f t="shared" si="188"/>
        <v>0</v>
      </c>
      <c r="AF363" s="44">
        <v>6.5595498848022897</v>
      </c>
      <c r="AG363" s="53"/>
      <c r="AH363" s="109"/>
      <c r="AI363" s="48">
        <f t="shared" si="168"/>
        <v>0.88671625929861841</v>
      </c>
      <c r="AJ363" s="52"/>
      <c r="AK363" s="53"/>
      <c r="AL363" s="53"/>
      <c r="AM363" s="53"/>
      <c r="AN363" s="53"/>
      <c r="AO363" s="53"/>
      <c r="AP363" s="53"/>
      <c r="AQ363" s="53"/>
      <c r="AR363" s="53"/>
      <c r="AS363" s="53"/>
      <c r="AT363" s="53"/>
      <c r="AU363" s="53"/>
      <c r="AV363" s="53"/>
      <c r="AW363" s="53"/>
      <c r="AX363" s="53"/>
      <c r="AY363" s="53"/>
      <c r="AZ363" s="53"/>
      <c r="BA363" s="53"/>
      <c r="BB363" s="53"/>
      <c r="BC363" s="53"/>
      <c r="BD363" s="53"/>
      <c r="BE363" s="53"/>
      <c r="BF363" s="109"/>
      <c r="BG363" s="27"/>
      <c r="BH363" s="27"/>
      <c r="BI363" s="27"/>
      <c r="BJ363" s="27"/>
      <c r="BK363" s="27"/>
      <c r="BL363" s="27"/>
      <c r="BM363" s="27"/>
      <c r="BN363" s="27"/>
      <c r="BO363" s="27"/>
      <c r="BP363" s="27"/>
      <c r="BQ363" s="27"/>
      <c r="BR363" s="27"/>
      <c r="BS363" s="27"/>
      <c r="BT363" s="27"/>
      <c r="BU363" s="27"/>
      <c r="BV363" s="27"/>
      <c r="BW363" s="27"/>
      <c r="BX363" s="27"/>
      <c r="BY363" s="27"/>
      <c r="BZ363" s="27"/>
      <c r="CA363" s="27"/>
      <c r="CB363" s="27"/>
      <c r="CC363" s="27"/>
      <c r="CD363" s="27"/>
      <c r="CE363" s="27"/>
      <c r="CF363" s="27"/>
      <c r="CG363" s="27"/>
      <c r="CH363" s="27"/>
      <c r="CI363" s="27"/>
      <c r="CJ363" s="27"/>
      <c r="CK363" s="27"/>
      <c r="CL363" s="27"/>
      <c r="CM363" s="27"/>
      <c r="CN363" s="27"/>
      <c r="CO363" s="27"/>
      <c r="CP363" s="27"/>
      <c r="CQ363" s="27"/>
      <c r="CR363" s="27"/>
      <c r="CS363" s="110"/>
      <c r="CT363" s="29"/>
      <c r="CU363" s="30"/>
      <c r="CV363" s="52"/>
      <c r="CW363" s="53"/>
      <c r="CX363" s="53"/>
      <c r="CY363" s="53"/>
      <c r="CZ363" s="53"/>
      <c r="DA363" s="53"/>
      <c r="DB363" s="53"/>
      <c r="DC363" s="53"/>
      <c r="DD363" s="53"/>
      <c r="DE363" s="53"/>
      <c r="DF363" s="53"/>
      <c r="DG363" s="53"/>
      <c r="DH363" s="53"/>
      <c r="DI363" s="53"/>
      <c r="DJ363" s="53"/>
      <c r="DK363" s="53"/>
      <c r="DL363" s="123"/>
      <c r="DM363" s="54"/>
      <c r="DN363" s="55">
        <f t="shared" si="169"/>
        <v>0.78694858687135161</v>
      </c>
      <c r="DO363" s="55">
        <f t="shared" si="186"/>
        <v>2.5159881745695549E-4</v>
      </c>
      <c r="DP363" s="55">
        <f t="shared" si="170"/>
        <v>2.3653644807918598E-2</v>
      </c>
      <c r="DQ363" s="55">
        <f t="shared" si="171"/>
        <v>6.231997434831079E-2</v>
      </c>
      <c r="DR363" s="55">
        <f t="shared" si="172"/>
        <v>4.2261428971538478E-2</v>
      </c>
      <c r="DS363" s="55">
        <f t="shared" si="173"/>
        <v>9.6554739039665979E-2</v>
      </c>
      <c r="DT363" s="55">
        <f t="shared" si="174"/>
        <v>2.1247935091409926E-3</v>
      </c>
      <c r="DU363" s="55">
        <f t="shared" si="175"/>
        <v>1.0402935593357518</v>
      </c>
      <c r="DV363" s="56">
        <f t="shared" si="176"/>
        <v>1.236396428453857E-2</v>
      </c>
      <c r="DW363" s="55">
        <f t="shared" si="181"/>
        <v>0</v>
      </c>
      <c r="DX363" s="55">
        <f t="shared" si="182"/>
        <v>0</v>
      </c>
      <c r="DY363" s="55">
        <f t="shared" si="183"/>
        <v>1.4158853311302375E-4</v>
      </c>
      <c r="DZ363" s="58">
        <f t="shared" si="166"/>
        <v>0</v>
      </c>
      <c r="EA363" s="56">
        <f t="shared" si="167"/>
        <v>0</v>
      </c>
      <c r="EB363" s="56">
        <f t="shared" si="177"/>
        <v>0.36411600803787342</v>
      </c>
      <c r="EC363" s="59">
        <f t="shared" si="178"/>
        <v>0</v>
      </c>
      <c r="ED363" s="59">
        <f t="shared" si="179"/>
        <v>0</v>
      </c>
      <c r="EE363" s="60">
        <f t="shared" si="180"/>
        <v>1.5759316452091816</v>
      </c>
      <c r="EF363" s="60">
        <f t="shared" si="184"/>
        <v>0.43769398987425068</v>
      </c>
    </row>
    <row r="364" spans="1:136" ht="14" customHeight="1" x14ac:dyDescent="0.2">
      <c r="A364" s="155" t="s">
        <v>597</v>
      </c>
      <c r="B364" s="42" t="s">
        <v>472</v>
      </c>
      <c r="C364" s="43"/>
      <c r="D364" s="43"/>
      <c r="E364" s="43"/>
      <c r="F364" s="43"/>
      <c r="G364" s="43"/>
      <c r="H364" s="43"/>
      <c r="I364" s="43"/>
      <c r="J364" s="78" t="s">
        <v>473</v>
      </c>
      <c r="K364" s="42" t="s">
        <v>474</v>
      </c>
      <c r="L364" s="42" t="s">
        <v>475</v>
      </c>
      <c r="M364" s="43"/>
      <c r="N364" s="43"/>
      <c r="O364" s="117"/>
      <c r="P364" s="42" t="s">
        <v>674</v>
      </c>
      <c r="Q364" s="44">
        <v>44.105188676287199</v>
      </c>
      <c r="R364" s="44">
        <v>3.0051230076961501E-2</v>
      </c>
      <c r="S364" s="44">
        <v>1.3623224301555901</v>
      </c>
      <c r="T364" s="44">
        <v>4.3693737543598203</v>
      </c>
      <c r="U364" s="44">
        <v>3.6386212069175601</v>
      </c>
      <c r="V364" s="44">
        <f t="shared" ref="V364:V369" si="191">U364+1/0.8998*T364</f>
        <v>8.4945600315006011</v>
      </c>
      <c r="W364" s="44">
        <f t="shared" si="190"/>
        <v>7.6434051163442414</v>
      </c>
      <c r="X364" s="44">
        <v>0.13022199700016701</v>
      </c>
      <c r="Y364" s="44">
        <v>45.016742655288397</v>
      </c>
      <c r="Z364" s="44">
        <v>0</v>
      </c>
      <c r="AA364" s="44">
        <v>0.17029030376944901</v>
      </c>
      <c r="AB364" s="44"/>
      <c r="AC364" s="44">
        <v>1.0017076692320499E-2</v>
      </c>
      <c r="AD364" s="46">
        <f t="shared" si="187"/>
        <v>0</v>
      </c>
      <c r="AE364" s="46">
        <f t="shared" si="188"/>
        <v>0</v>
      </c>
      <c r="AF364" s="44">
        <v>9.98221281297897</v>
      </c>
      <c r="AG364" s="53"/>
      <c r="AH364" s="109"/>
      <c r="AI364" s="48">
        <f t="shared" si="168"/>
        <v>1.0206677265500803</v>
      </c>
      <c r="AJ364" s="52"/>
      <c r="AK364" s="53"/>
      <c r="AL364" s="53"/>
      <c r="AM364" s="53"/>
      <c r="AN364" s="53"/>
      <c r="AO364" s="53"/>
      <c r="AP364" s="53"/>
      <c r="AQ364" s="53"/>
      <c r="AR364" s="53"/>
      <c r="AS364" s="53"/>
      <c r="AT364" s="53"/>
      <c r="AU364" s="53"/>
      <c r="AV364" s="53"/>
      <c r="AW364" s="53"/>
      <c r="AX364" s="53"/>
      <c r="AY364" s="53"/>
      <c r="AZ364" s="53"/>
      <c r="BA364" s="53"/>
      <c r="BB364" s="53"/>
      <c r="BC364" s="53"/>
      <c r="BD364" s="53"/>
      <c r="BE364" s="53"/>
      <c r="BF364" s="109"/>
      <c r="BG364" s="27"/>
      <c r="BH364" s="27"/>
      <c r="BI364" s="27"/>
      <c r="BJ364" s="27"/>
      <c r="BK364" s="27"/>
      <c r="BL364" s="27"/>
      <c r="BM364" s="27"/>
      <c r="BN364" s="27"/>
      <c r="BO364" s="27"/>
      <c r="BP364" s="27"/>
      <c r="BQ364" s="27"/>
      <c r="BR364" s="27"/>
      <c r="BS364" s="27"/>
      <c r="BT364" s="27"/>
      <c r="BU364" s="27"/>
      <c r="BV364" s="27"/>
      <c r="BW364" s="27"/>
      <c r="BX364" s="27"/>
      <c r="BY364" s="27"/>
      <c r="BZ364" s="27"/>
      <c r="CA364" s="27"/>
      <c r="CB364" s="27"/>
      <c r="CC364" s="27"/>
      <c r="CD364" s="27"/>
      <c r="CE364" s="27"/>
      <c r="CF364" s="27"/>
      <c r="CG364" s="27"/>
      <c r="CH364" s="27"/>
      <c r="CI364" s="27"/>
      <c r="CJ364" s="27"/>
      <c r="CK364" s="27"/>
      <c r="CL364" s="27"/>
      <c r="CM364" s="27"/>
      <c r="CN364" s="27"/>
      <c r="CO364" s="27"/>
      <c r="CP364" s="27"/>
      <c r="CQ364" s="27"/>
      <c r="CR364" s="26"/>
      <c r="CS364" s="28"/>
      <c r="CT364" s="29"/>
      <c r="CU364" s="30"/>
      <c r="CV364" s="52"/>
      <c r="CW364" s="53"/>
      <c r="CX364" s="53"/>
      <c r="CY364" s="53"/>
      <c r="CZ364" s="53"/>
      <c r="DA364" s="53"/>
      <c r="DB364" s="53"/>
      <c r="DC364" s="53"/>
      <c r="DD364" s="53"/>
      <c r="DE364" s="53"/>
      <c r="DF364" s="53"/>
      <c r="DG364" s="53"/>
      <c r="DH364" s="53"/>
      <c r="DI364" s="53"/>
      <c r="DJ364" s="53"/>
      <c r="DK364" s="53"/>
      <c r="DL364" s="123"/>
      <c r="DM364" s="54"/>
      <c r="DN364" s="55">
        <f t="shared" si="169"/>
        <v>0.73410766771450064</v>
      </c>
      <c r="DO364" s="55">
        <f t="shared" si="186"/>
        <v>3.7620468298649851E-4</v>
      </c>
      <c r="DP364" s="55">
        <f t="shared" si="170"/>
        <v>2.6722683996775014E-2</v>
      </c>
      <c r="DQ364" s="55">
        <f t="shared" si="171"/>
        <v>6.0812439169934875E-2</v>
      </c>
      <c r="DR364" s="55">
        <f t="shared" si="172"/>
        <v>4.5571059013307783E-2</v>
      </c>
      <c r="DS364" s="55">
        <f t="shared" si="173"/>
        <v>0.10638002945503468</v>
      </c>
      <c r="DT364" s="55">
        <f t="shared" si="174"/>
        <v>1.8356638990719906E-3</v>
      </c>
      <c r="DU364" s="55">
        <f t="shared" si="175"/>
        <v>1.1170407606771315</v>
      </c>
      <c r="DV364" s="56">
        <f t="shared" si="176"/>
        <v>0</v>
      </c>
      <c r="DW364" s="55">
        <f t="shared" si="181"/>
        <v>5.4951057140236112E-3</v>
      </c>
      <c r="DX364" s="55">
        <f t="shared" si="182"/>
        <v>0</v>
      </c>
      <c r="DY364" s="55">
        <f t="shared" si="183"/>
        <v>1.4114075138269534E-4</v>
      </c>
      <c r="DZ364" s="58">
        <f t="shared" si="166"/>
        <v>0</v>
      </c>
      <c r="EA364" s="56">
        <f t="shared" si="167"/>
        <v>0</v>
      </c>
      <c r="EB364" s="56">
        <f t="shared" si="177"/>
        <v>0.55410562381232142</v>
      </c>
      <c r="EC364" s="59">
        <f t="shared" si="178"/>
        <v>0</v>
      </c>
      <c r="ED364" s="59">
        <f t="shared" si="179"/>
        <v>0</v>
      </c>
      <c r="EE364" s="60">
        <f t="shared" si="180"/>
        <v>1.6543073868017566</v>
      </c>
      <c r="EF364" s="60">
        <f t="shared" si="184"/>
        <v>0.42837983075169217</v>
      </c>
    </row>
    <row r="365" spans="1:136" ht="14" customHeight="1" x14ac:dyDescent="0.2">
      <c r="A365" s="155" t="s">
        <v>598</v>
      </c>
      <c r="B365" s="42" t="s">
        <v>472</v>
      </c>
      <c r="C365" s="43"/>
      <c r="D365" s="43"/>
      <c r="E365" s="43"/>
      <c r="F365" s="43"/>
      <c r="G365" s="43"/>
      <c r="H365" s="43"/>
      <c r="I365" s="43"/>
      <c r="J365" s="78" t="s">
        <v>473</v>
      </c>
      <c r="K365" s="42" t="s">
        <v>474</v>
      </c>
      <c r="L365" s="42" t="s">
        <v>475</v>
      </c>
      <c r="M365" s="43"/>
      <c r="N365" s="43"/>
      <c r="O365" s="117"/>
      <c r="P365" s="42" t="s">
        <v>674</v>
      </c>
      <c r="Q365" s="44">
        <v>44.1245545040683</v>
      </c>
      <c r="R365" s="44">
        <v>3.00030968975986E-2</v>
      </c>
      <c r="S365" s="44">
        <v>1.3001341988959401</v>
      </c>
      <c r="T365" s="44">
        <v>3.7141068970002098</v>
      </c>
      <c r="U365" s="44">
        <v>4.4332480892025901</v>
      </c>
      <c r="V365" s="44">
        <f t="shared" si="191"/>
        <v>8.5609507975824641</v>
      </c>
      <c r="W365" s="44">
        <f t="shared" si="190"/>
        <v>7.703143527664702</v>
      </c>
      <c r="X365" s="44">
        <v>0.130013419889594</v>
      </c>
      <c r="Y365" s="44">
        <v>45.254671153877901</v>
      </c>
      <c r="Z365" s="44">
        <v>0</v>
      </c>
      <c r="AA365" s="44">
        <v>0</v>
      </c>
      <c r="AB365" s="44"/>
      <c r="AC365" s="44">
        <v>1.00010322991995E-2</v>
      </c>
      <c r="AD365" s="46">
        <f t="shared" si="187"/>
        <v>0</v>
      </c>
      <c r="AE365" s="46">
        <f t="shared" si="188"/>
        <v>0</v>
      </c>
      <c r="AF365" s="44">
        <v>9.7493208874512192</v>
      </c>
      <c r="AG365" s="53"/>
      <c r="AH365" s="109"/>
      <c r="AI365" s="48">
        <f t="shared" si="168"/>
        <v>1.0256119673617419</v>
      </c>
      <c r="AJ365" s="52"/>
      <c r="AK365" s="53"/>
      <c r="AL365" s="53"/>
      <c r="AM365" s="53"/>
      <c r="AN365" s="53"/>
      <c r="AO365" s="53"/>
      <c r="AP365" s="53"/>
      <c r="AQ365" s="53"/>
      <c r="AR365" s="53"/>
      <c r="AS365" s="53"/>
      <c r="AT365" s="53"/>
      <c r="AU365" s="53"/>
      <c r="AV365" s="53"/>
      <c r="AW365" s="53"/>
      <c r="AX365" s="53"/>
      <c r="AY365" s="53"/>
      <c r="AZ365" s="53"/>
      <c r="BA365" s="53"/>
      <c r="BB365" s="53"/>
      <c r="BC365" s="53"/>
      <c r="BD365" s="53"/>
      <c r="BE365" s="53"/>
      <c r="BF365" s="109"/>
      <c r="BG365" s="27"/>
      <c r="BH365" s="27"/>
      <c r="BI365" s="27"/>
      <c r="BJ365" s="27"/>
      <c r="BK365" s="27"/>
      <c r="BL365" s="27"/>
      <c r="BM365" s="27"/>
      <c r="BN365" s="27"/>
      <c r="BO365" s="27"/>
      <c r="BP365" s="27"/>
      <c r="BQ365" s="27"/>
      <c r="BR365" s="27"/>
      <c r="BS365" s="27"/>
      <c r="BT365" s="27"/>
      <c r="BU365" s="27"/>
      <c r="BV365" s="27"/>
      <c r="BW365" s="27"/>
      <c r="BX365" s="27"/>
      <c r="BY365" s="27"/>
      <c r="BZ365" s="27"/>
      <c r="CA365" s="27"/>
      <c r="CB365" s="27"/>
      <c r="CC365" s="27"/>
      <c r="CD365" s="27"/>
      <c r="CE365" s="27"/>
      <c r="CF365" s="27"/>
      <c r="CG365" s="27"/>
      <c r="CH365" s="27"/>
      <c r="CI365" s="27"/>
      <c r="CJ365" s="27"/>
      <c r="CK365" s="27"/>
      <c r="CL365" s="27"/>
      <c r="CM365" s="27"/>
      <c r="CN365" s="27"/>
      <c r="CO365" s="27"/>
      <c r="CP365" s="27"/>
      <c r="CQ365" s="27"/>
      <c r="CR365" s="26"/>
      <c r="CS365" s="28"/>
      <c r="CT365" s="29"/>
      <c r="CU365" s="30"/>
      <c r="CV365" s="52"/>
      <c r="CW365" s="53"/>
      <c r="CX365" s="53"/>
      <c r="CY365" s="53"/>
      <c r="CZ365" s="53"/>
      <c r="DA365" s="53"/>
      <c r="DB365" s="53"/>
      <c r="DC365" s="53"/>
      <c r="DD365" s="53"/>
      <c r="DE365" s="53"/>
      <c r="DF365" s="53"/>
      <c r="DG365" s="53"/>
      <c r="DH365" s="53"/>
      <c r="DI365" s="53"/>
      <c r="DJ365" s="53"/>
      <c r="DK365" s="53"/>
      <c r="DL365" s="123"/>
      <c r="DM365" s="54"/>
      <c r="DN365" s="55">
        <f t="shared" si="169"/>
        <v>0.73443000173216211</v>
      </c>
      <c r="DO365" s="55">
        <f t="shared" si="186"/>
        <v>3.7560211439156989E-4</v>
      </c>
      <c r="DP365" s="55">
        <f t="shared" si="170"/>
        <v>2.550282853856297E-2</v>
      </c>
      <c r="DQ365" s="55">
        <f t="shared" si="171"/>
        <v>5.1692510744609746E-2</v>
      </c>
      <c r="DR365" s="55">
        <f t="shared" si="172"/>
        <v>5.5523177270994928E-2</v>
      </c>
      <c r="DS365" s="55">
        <f t="shared" si="173"/>
        <v>0.10721146176290471</v>
      </c>
      <c r="DT365" s="55">
        <f t="shared" si="174"/>
        <v>1.8327237086212856E-3</v>
      </c>
      <c r="DU365" s="55">
        <f t="shared" si="175"/>
        <v>1.122944693644613</v>
      </c>
      <c r="DV365" s="56">
        <f t="shared" si="176"/>
        <v>0</v>
      </c>
      <c r="DW365" s="55">
        <f t="shared" si="181"/>
        <v>0</v>
      </c>
      <c r="DX365" s="55">
        <f t="shared" si="182"/>
        <v>0</v>
      </c>
      <c r="DY365" s="55">
        <f t="shared" si="183"/>
        <v>1.4091468565811989E-4</v>
      </c>
      <c r="DZ365" s="58">
        <f t="shared" si="166"/>
        <v>0</v>
      </c>
      <c r="EA365" s="56">
        <f t="shared" si="167"/>
        <v>0</v>
      </c>
      <c r="EB365" s="56">
        <f t="shared" si="177"/>
        <v>0.54117795656126666</v>
      </c>
      <c r="EC365" s="59">
        <f t="shared" si="178"/>
        <v>0</v>
      </c>
      <c r="ED365" s="59">
        <f t="shared" si="179"/>
        <v>0</v>
      </c>
      <c r="EE365" s="60">
        <f t="shared" si="180"/>
        <v>1.6531070865645754</v>
      </c>
      <c r="EF365" s="60">
        <f t="shared" si="184"/>
        <v>0.51788471454463481</v>
      </c>
    </row>
    <row r="366" spans="1:136" ht="14" customHeight="1" x14ac:dyDescent="0.2">
      <c r="A366" s="155" t="s">
        <v>599</v>
      </c>
      <c r="B366" s="42" t="s">
        <v>472</v>
      </c>
      <c r="C366" s="43"/>
      <c r="D366" s="43"/>
      <c r="E366" s="43"/>
      <c r="F366" s="43"/>
      <c r="G366" s="43"/>
      <c r="H366" s="43"/>
      <c r="I366" s="43"/>
      <c r="J366" s="78" t="s">
        <v>482</v>
      </c>
      <c r="K366" s="42" t="s">
        <v>478</v>
      </c>
      <c r="L366" s="42" t="s">
        <v>475</v>
      </c>
      <c r="M366" s="43"/>
      <c r="N366" s="43"/>
      <c r="O366" s="117"/>
      <c r="P366" s="42" t="s">
        <v>674</v>
      </c>
      <c r="Q366" s="44">
        <v>48.501146023811799</v>
      </c>
      <c r="R366" s="44">
        <v>2.0137490564173501E-2</v>
      </c>
      <c r="S366" s="44">
        <v>1.1377682168758001</v>
      </c>
      <c r="T366" s="44">
        <v>6.3500269626526</v>
      </c>
      <c r="U366" s="44">
        <v>1.3503633458680899</v>
      </c>
      <c r="V366" s="44">
        <f t="shared" si="191"/>
        <v>8.4075171163199691</v>
      </c>
      <c r="W366" s="44">
        <f t="shared" si="190"/>
        <v>7.5650839012647086</v>
      </c>
      <c r="X366" s="44">
        <v>0.130893688667128</v>
      </c>
      <c r="Y366" s="44">
        <v>40.858968354707997</v>
      </c>
      <c r="Z366" s="44">
        <v>0.15103117923130099</v>
      </c>
      <c r="AA366" s="44">
        <v>0</v>
      </c>
      <c r="AB366" s="44"/>
      <c r="AC366" s="44">
        <v>1.00687452820867E-2</v>
      </c>
      <c r="AD366" s="46">
        <f t="shared" si="187"/>
        <v>0</v>
      </c>
      <c r="AE366" s="46">
        <f t="shared" si="188"/>
        <v>0</v>
      </c>
      <c r="AF366" s="44">
        <v>3.6546371862401501</v>
      </c>
      <c r="AG366" s="53"/>
      <c r="AH366" s="109"/>
      <c r="AI366" s="48">
        <f t="shared" si="168"/>
        <v>0.84243304961594412</v>
      </c>
      <c r="AJ366" s="52"/>
      <c r="AK366" s="53"/>
      <c r="AL366" s="53"/>
      <c r="AM366" s="53"/>
      <c r="AN366" s="53"/>
      <c r="AO366" s="53"/>
      <c r="AP366" s="53"/>
      <c r="AQ366" s="53"/>
      <c r="AR366" s="53"/>
      <c r="AS366" s="53"/>
      <c r="AT366" s="53"/>
      <c r="AU366" s="53"/>
      <c r="AV366" s="53"/>
      <c r="AW366" s="53"/>
      <c r="AX366" s="53"/>
      <c r="AY366" s="53"/>
      <c r="AZ366" s="53"/>
      <c r="BA366" s="53"/>
      <c r="BB366" s="53"/>
      <c r="BC366" s="53"/>
      <c r="BD366" s="53"/>
      <c r="BE366" s="53"/>
      <c r="BF366" s="109"/>
      <c r="BG366" s="27"/>
      <c r="BH366" s="27"/>
      <c r="BI366" s="27"/>
      <c r="BJ366" s="27"/>
      <c r="BK366" s="27"/>
      <c r="BL366" s="27"/>
      <c r="BM366" s="27"/>
      <c r="BN366" s="27"/>
      <c r="BO366" s="27"/>
      <c r="BP366" s="27"/>
      <c r="BQ366" s="27"/>
      <c r="BR366" s="27"/>
      <c r="BS366" s="27"/>
      <c r="BT366" s="27"/>
      <c r="BU366" s="27"/>
      <c r="BV366" s="27"/>
      <c r="BW366" s="27"/>
      <c r="BX366" s="27"/>
      <c r="BY366" s="27"/>
      <c r="BZ366" s="27"/>
      <c r="CA366" s="27"/>
      <c r="CB366" s="27"/>
      <c r="CC366" s="27"/>
      <c r="CD366" s="27"/>
      <c r="CE366" s="27"/>
      <c r="CF366" s="27"/>
      <c r="CG366" s="27"/>
      <c r="CH366" s="27"/>
      <c r="CI366" s="27"/>
      <c r="CJ366" s="27"/>
      <c r="CK366" s="27"/>
      <c r="CL366" s="27"/>
      <c r="CM366" s="27"/>
      <c r="CN366" s="27"/>
      <c r="CO366" s="27"/>
      <c r="CP366" s="27"/>
      <c r="CQ366" s="27"/>
      <c r="CR366" s="26"/>
      <c r="CS366" s="28"/>
      <c r="CT366" s="29"/>
      <c r="CU366" s="30"/>
      <c r="CV366" s="52"/>
      <c r="CW366" s="53"/>
      <c r="CX366" s="53"/>
      <c r="CY366" s="53"/>
      <c r="CZ366" s="53"/>
      <c r="DA366" s="53"/>
      <c r="DB366" s="53"/>
      <c r="DC366" s="53"/>
      <c r="DD366" s="53"/>
      <c r="DE366" s="53"/>
      <c r="DF366" s="53"/>
      <c r="DG366" s="53"/>
      <c r="DH366" s="53"/>
      <c r="DI366" s="53"/>
      <c r="DJ366" s="53"/>
      <c r="DK366" s="53"/>
      <c r="DL366" s="123"/>
      <c r="DM366" s="54"/>
      <c r="DN366" s="55">
        <f t="shared" si="169"/>
        <v>0.80727606564267307</v>
      </c>
      <c r="DO366" s="55">
        <f t="shared" si="186"/>
        <v>2.5209677721799574E-4</v>
      </c>
      <c r="DP366" s="55">
        <f t="shared" si="170"/>
        <v>2.2317932853585722E-2</v>
      </c>
      <c r="DQ366" s="55">
        <f t="shared" si="171"/>
        <v>8.8378941720982609E-2</v>
      </c>
      <c r="DR366" s="55">
        <f t="shared" si="172"/>
        <v>1.6912309422857912E-2</v>
      </c>
      <c r="DS366" s="55">
        <f t="shared" si="173"/>
        <v>0.10528996383110242</v>
      </c>
      <c r="DT366" s="55">
        <f t="shared" si="174"/>
        <v>1.8451323465904709E-3</v>
      </c>
      <c r="DU366" s="55">
        <f t="shared" si="175"/>
        <v>1.0138701824989578</v>
      </c>
      <c r="DV366" s="56">
        <f t="shared" si="176"/>
        <v>2.6931380034112161E-3</v>
      </c>
      <c r="DW366" s="55">
        <f t="shared" si="181"/>
        <v>0</v>
      </c>
      <c r="DX366" s="55">
        <f t="shared" si="182"/>
        <v>0</v>
      </c>
      <c r="DY366" s="55">
        <f t="shared" si="183"/>
        <v>1.4186876253869223E-4</v>
      </c>
      <c r="DZ366" s="58">
        <f t="shared" si="166"/>
        <v>0</v>
      </c>
      <c r="EA366" s="56">
        <f t="shared" si="167"/>
        <v>0</v>
      </c>
      <c r="EB366" s="56">
        <f t="shared" si="177"/>
        <v>0.20286634394893976</v>
      </c>
      <c r="EC366" s="59">
        <f t="shared" si="178"/>
        <v>0</v>
      </c>
      <c r="ED366" s="59">
        <f t="shared" si="179"/>
        <v>0</v>
      </c>
      <c r="EE366" s="60">
        <f t="shared" si="180"/>
        <v>1.4906030504361514</v>
      </c>
      <c r="EF366" s="60">
        <f t="shared" si="184"/>
        <v>0.16062603507004011</v>
      </c>
    </row>
    <row r="367" spans="1:136" ht="14" customHeight="1" x14ac:dyDescent="0.2">
      <c r="A367" s="155" t="s">
        <v>600</v>
      </c>
      <c r="B367" s="42" t="s">
        <v>472</v>
      </c>
      <c r="C367" s="43"/>
      <c r="D367" s="43"/>
      <c r="E367" s="43"/>
      <c r="F367" s="43"/>
      <c r="G367" s="43"/>
      <c r="H367" s="43"/>
      <c r="I367" s="43"/>
      <c r="J367" s="78" t="s">
        <v>473</v>
      </c>
      <c r="K367" s="42" t="s">
        <v>478</v>
      </c>
      <c r="L367" s="42" t="s">
        <v>475</v>
      </c>
      <c r="M367" s="43"/>
      <c r="N367" s="43"/>
      <c r="O367" s="117"/>
      <c r="P367" s="42" t="s">
        <v>674</v>
      </c>
      <c r="Q367" s="44">
        <v>49.917909995955299</v>
      </c>
      <c r="R367" s="44">
        <v>1.99153839999822E-2</v>
      </c>
      <c r="S367" s="44">
        <v>2.24048069999799</v>
      </c>
      <c r="T367" s="44">
        <v>2.5618022390725899</v>
      </c>
      <c r="U367" s="44">
        <v>1.3750281076252899</v>
      </c>
      <c r="V367" s="44">
        <f t="shared" si="191"/>
        <v>4.2221077242874259</v>
      </c>
      <c r="W367" s="44">
        <f t="shared" si="190"/>
        <v>3.7990525303138258</v>
      </c>
      <c r="X367" s="44">
        <v>7.9661535999928701E-2</v>
      </c>
      <c r="Y367" s="44">
        <v>43.276129431961202</v>
      </c>
      <c r="Z367" s="44">
        <v>0</v>
      </c>
      <c r="AA367" s="44">
        <v>0</v>
      </c>
      <c r="AB367" s="44"/>
      <c r="AC367" s="44">
        <v>9.9576919999910807E-3</v>
      </c>
      <c r="AD367" s="46">
        <f t="shared" si="187"/>
        <v>0</v>
      </c>
      <c r="AE367" s="46">
        <f t="shared" si="188"/>
        <v>0</v>
      </c>
      <c r="AF367" s="44">
        <v>11.469291574501099</v>
      </c>
      <c r="AG367" s="53"/>
      <c r="AH367" s="109"/>
      <c r="AI367" s="48">
        <f t="shared" si="168"/>
        <v>0.86694594055455731</v>
      </c>
      <c r="AJ367" s="52"/>
      <c r="AK367" s="53"/>
      <c r="AL367" s="53"/>
      <c r="AM367" s="53"/>
      <c r="AN367" s="53"/>
      <c r="AO367" s="53"/>
      <c r="AP367" s="53"/>
      <c r="AQ367" s="53"/>
      <c r="AR367" s="53"/>
      <c r="AS367" s="53"/>
      <c r="AT367" s="53"/>
      <c r="AU367" s="53"/>
      <c r="AV367" s="53"/>
      <c r="AW367" s="53"/>
      <c r="AX367" s="53"/>
      <c r="AY367" s="53"/>
      <c r="AZ367" s="53"/>
      <c r="BA367" s="53"/>
      <c r="BB367" s="53"/>
      <c r="BC367" s="53"/>
      <c r="BD367" s="53"/>
      <c r="BE367" s="53"/>
      <c r="BF367" s="109"/>
      <c r="BG367" s="27"/>
      <c r="BH367" s="27"/>
      <c r="BI367" s="27"/>
      <c r="BJ367" s="27"/>
      <c r="BK367" s="27"/>
      <c r="BL367" s="27"/>
      <c r="BM367" s="27"/>
      <c r="BN367" s="27"/>
      <c r="BO367" s="27"/>
      <c r="BP367" s="27"/>
      <c r="BQ367" s="27"/>
      <c r="BR367" s="27"/>
      <c r="BS367" s="27"/>
      <c r="BT367" s="27"/>
      <c r="BU367" s="27"/>
      <c r="BV367" s="27"/>
      <c r="BW367" s="27"/>
      <c r="BX367" s="27"/>
      <c r="BY367" s="27"/>
      <c r="BZ367" s="27"/>
      <c r="CA367" s="27"/>
      <c r="CB367" s="27"/>
      <c r="CC367" s="27"/>
      <c r="CD367" s="27"/>
      <c r="CE367" s="27"/>
      <c r="CF367" s="27"/>
      <c r="CG367" s="27"/>
      <c r="CH367" s="27"/>
      <c r="CI367" s="27"/>
      <c r="CJ367" s="27"/>
      <c r="CK367" s="27"/>
      <c r="CL367" s="27"/>
      <c r="CM367" s="27"/>
      <c r="CN367" s="27"/>
      <c r="CO367" s="27"/>
      <c r="CP367" s="27"/>
      <c r="CQ367" s="27"/>
      <c r="CR367" s="27"/>
      <c r="CS367" s="110"/>
      <c r="CT367" s="29"/>
      <c r="CU367" s="30"/>
      <c r="CV367" s="52"/>
      <c r="CW367" s="53"/>
      <c r="CX367" s="53"/>
      <c r="CY367" s="53"/>
      <c r="CZ367" s="53"/>
      <c r="DA367" s="53"/>
      <c r="DB367" s="53"/>
      <c r="DC367" s="53"/>
      <c r="DD367" s="53"/>
      <c r="DE367" s="53"/>
      <c r="DF367" s="53"/>
      <c r="DG367" s="53"/>
      <c r="DH367" s="53"/>
      <c r="DI367" s="53"/>
      <c r="DJ367" s="53"/>
      <c r="DK367" s="53"/>
      <c r="DL367" s="123"/>
      <c r="DM367" s="54"/>
      <c r="DN367" s="55">
        <f t="shared" si="169"/>
        <v>0.83085735679020145</v>
      </c>
      <c r="DO367" s="55">
        <f t="shared" si="186"/>
        <v>2.4931627441139462E-4</v>
      </c>
      <c r="DP367" s="55">
        <f t="shared" si="170"/>
        <v>4.3948228717104555E-2</v>
      </c>
      <c r="DQ367" s="55">
        <f t="shared" si="171"/>
        <v>3.5654867628010997E-2</v>
      </c>
      <c r="DR367" s="55">
        <f t="shared" si="172"/>
        <v>1.7221217454133509E-2</v>
      </c>
      <c r="DS367" s="55">
        <f t="shared" si="173"/>
        <v>5.2874774256281502E-2</v>
      </c>
      <c r="DT367" s="55">
        <f t="shared" si="174"/>
        <v>1.1229424302217183E-3</v>
      </c>
      <c r="DU367" s="55">
        <f t="shared" si="175"/>
        <v>1.07384936555735</v>
      </c>
      <c r="DV367" s="56">
        <f t="shared" si="176"/>
        <v>0</v>
      </c>
      <c r="DW367" s="55">
        <f t="shared" si="181"/>
        <v>0</v>
      </c>
      <c r="DX367" s="55">
        <f t="shared" si="182"/>
        <v>0</v>
      </c>
      <c r="DY367" s="55">
        <f t="shared" si="183"/>
        <v>1.4030402023313451E-4</v>
      </c>
      <c r="DZ367" s="58">
        <f t="shared" si="166"/>
        <v>0</v>
      </c>
      <c r="EA367" s="56">
        <f t="shared" si="167"/>
        <v>0</v>
      </c>
      <c r="EB367" s="56">
        <f t="shared" si="177"/>
        <v>0.63665232164868713</v>
      </c>
      <c r="EC367" s="59">
        <f t="shared" si="178"/>
        <v>0</v>
      </c>
      <c r="ED367" s="59">
        <f t="shared" si="179"/>
        <v>0</v>
      </c>
      <c r="EE367" s="60">
        <f t="shared" si="180"/>
        <v>1.749812718835654</v>
      </c>
      <c r="EF367" s="60">
        <f t="shared" si="184"/>
        <v>0.32569817453334349</v>
      </c>
    </row>
    <row r="368" spans="1:136" ht="14" customHeight="1" x14ac:dyDescent="0.2">
      <c r="A368" s="155" t="s">
        <v>600</v>
      </c>
      <c r="B368" s="42" t="s">
        <v>472</v>
      </c>
      <c r="C368" s="43"/>
      <c r="D368" s="43"/>
      <c r="E368" s="43"/>
      <c r="F368" s="43"/>
      <c r="G368" s="43"/>
      <c r="H368" s="43"/>
      <c r="I368" s="43"/>
      <c r="J368" s="78" t="s">
        <v>482</v>
      </c>
      <c r="K368" s="42" t="s">
        <v>478</v>
      </c>
      <c r="L368" s="42" t="s">
        <v>475</v>
      </c>
      <c r="M368" s="43"/>
      <c r="N368" s="43"/>
      <c r="O368" s="117"/>
      <c r="P368" s="42" t="s">
        <v>674</v>
      </c>
      <c r="Q368" s="44">
        <v>46.233945144817099</v>
      </c>
      <c r="R368" s="44">
        <v>3.0080640953036499E-2</v>
      </c>
      <c r="S368" s="44">
        <v>2.8476340102207902</v>
      </c>
      <c r="T368" s="44">
        <v>5.1117062434824501</v>
      </c>
      <c r="U368" s="44">
        <v>2.5512251241825399</v>
      </c>
      <c r="V368" s="44">
        <f t="shared" si="191"/>
        <v>8.2321611582817287</v>
      </c>
      <c r="W368" s="44">
        <f t="shared" si="190"/>
        <v>7.4072986102218996</v>
      </c>
      <c r="X368" s="44">
        <v>0.18048384571821899</v>
      </c>
      <c r="Y368" s="44">
        <v>42.052736052345097</v>
      </c>
      <c r="Z368" s="44">
        <v>0</v>
      </c>
      <c r="AA368" s="44">
        <v>0</v>
      </c>
      <c r="AB368" s="44"/>
      <c r="AC368" s="44">
        <v>1.00268803176788E-2</v>
      </c>
      <c r="AD368" s="46">
        <f t="shared" si="187"/>
        <v>0</v>
      </c>
      <c r="AE368" s="46">
        <f t="shared" si="188"/>
        <v>0</v>
      </c>
      <c r="AF368" s="44">
        <v>5.3978937181992199</v>
      </c>
      <c r="AG368" s="53"/>
      <c r="AH368" s="109"/>
      <c r="AI368" s="48">
        <f t="shared" si="168"/>
        <v>0.90956408588158899</v>
      </c>
      <c r="AJ368" s="52"/>
      <c r="AK368" s="53"/>
      <c r="AL368" s="53"/>
      <c r="AM368" s="53"/>
      <c r="AN368" s="53"/>
      <c r="AO368" s="53"/>
      <c r="AP368" s="53"/>
      <c r="AQ368" s="53"/>
      <c r="AR368" s="53"/>
      <c r="AS368" s="53"/>
      <c r="AT368" s="53"/>
      <c r="AU368" s="53"/>
      <c r="AV368" s="53"/>
      <c r="AW368" s="53"/>
      <c r="AX368" s="53"/>
      <c r="AY368" s="53"/>
      <c r="AZ368" s="53"/>
      <c r="BA368" s="53"/>
      <c r="BB368" s="53"/>
      <c r="BC368" s="53"/>
      <c r="BD368" s="53"/>
      <c r="BE368" s="53"/>
      <c r="BF368" s="109"/>
      <c r="BG368" s="27"/>
      <c r="BH368" s="27"/>
      <c r="BI368" s="27"/>
      <c r="BJ368" s="27"/>
      <c r="BK368" s="27"/>
      <c r="BL368" s="27"/>
      <c r="BM368" s="27"/>
      <c r="BN368" s="27"/>
      <c r="BO368" s="27"/>
      <c r="BP368" s="27"/>
      <c r="BQ368" s="27"/>
      <c r="BR368" s="27"/>
      <c r="BS368" s="27"/>
      <c r="BT368" s="27"/>
      <c r="BU368" s="27"/>
      <c r="BV368" s="27"/>
      <c r="BW368" s="27"/>
      <c r="BX368" s="27"/>
      <c r="BY368" s="27"/>
      <c r="BZ368" s="27"/>
      <c r="CA368" s="27"/>
      <c r="CB368" s="27"/>
      <c r="CC368" s="27"/>
      <c r="CD368" s="27"/>
      <c r="CE368" s="27"/>
      <c r="CF368" s="27"/>
      <c r="CG368" s="27"/>
      <c r="CH368" s="27"/>
      <c r="CI368" s="27"/>
      <c r="CJ368" s="27"/>
      <c r="CK368" s="27"/>
      <c r="CL368" s="27"/>
      <c r="CM368" s="27"/>
      <c r="CN368" s="27"/>
      <c r="CO368" s="27"/>
      <c r="CP368" s="27"/>
      <c r="CQ368" s="27"/>
      <c r="CR368" s="27"/>
      <c r="CS368" s="110"/>
      <c r="CT368" s="29"/>
      <c r="CU368" s="30"/>
      <c r="CV368" s="52"/>
      <c r="CW368" s="53"/>
      <c r="CX368" s="53"/>
      <c r="CY368" s="53"/>
      <c r="CZ368" s="53"/>
      <c r="DA368" s="53"/>
      <c r="DB368" s="53"/>
      <c r="DC368" s="53"/>
      <c r="DD368" s="53"/>
      <c r="DE368" s="53"/>
      <c r="DF368" s="53"/>
      <c r="DG368" s="53"/>
      <c r="DH368" s="53"/>
      <c r="DI368" s="53"/>
      <c r="DJ368" s="53"/>
      <c r="DK368" s="53"/>
      <c r="DL368" s="123"/>
      <c r="DM368" s="54"/>
      <c r="DN368" s="55">
        <f t="shared" si="169"/>
        <v>0.769539699480977</v>
      </c>
      <c r="DO368" s="55">
        <f t="shared" si="186"/>
        <v>3.7657287121978592E-4</v>
      </c>
      <c r="DP368" s="55">
        <f t="shared" si="170"/>
        <v>5.5857866030223427E-2</v>
      </c>
      <c r="DQ368" s="55">
        <f t="shared" si="171"/>
        <v>7.1144137000451635E-2</v>
      </c>
      <c r="DR368" s="55">
        <f t="shared" si="172"/>
        <v>3.1952221481401963E-2</v>
      </c>
      <c r="DS368" s="55">
        <f t="shared" si="173"/>
        <v>0.10309392637747948</v>
      </c>
      <c r="DT368" s="55">
        <f t="shared" si="174"/>
        <v>2.5441760039218914E-3</v>
      </c>
      <c r="DU368" s="55">
        <f t="shared" si="175"/>
        <v>1.0434922097356105</v>
      </c>
      <c r="DV368" s="56">
        <f t="shared" si="176"/>
        <v>0</v>
      </c>
      <c r="DW368" s="55">
        <f t="shared" si="181"/>
        <v>0</v>
      </c>
      <c r="DX368" s="55">
        <f t="shared" si="182"/>
        <v>0</v>
      </c>
      <c r="DY368" s="55">
        <f t="shared" si="183"/>
        <v>1.4127888460178169E-4</v>
      </c>
      <c r="DZ368" s="58">
        <f t="shared" si="166"/>
        <v>0</v>
      </c>
      <c r="EA368" s="56">
        <f t="shared" si="167"/>
        <v>0</v>
      </c>
      <c r="EB368" s="56">
        <f t="shared" si="177"/>
        <v>0.29963328993612098</v>
      </c>
      <c r="EC368" s="59">
        <f t="shared" si="178"/>
        <v>0</v>
      </c>
      <c r="ED368" s="59">
        <f t="shared" si="179"/>
        <v>0</v>
      </c>
      <c r="EE368" s="60">
        <f t="shared" si="180"/>
        <v>1.5425320834507874</v>
      </c>
      <c r="EF368" s="60">
        <f t="shared" si="184"/>
        <v>0.30993311249402389</v>
      </c>
    </row>
    <row r="369" spans="1:136" ht="14" customHeight="1" x14ac:dyDescent="0.2">
      <c r="A369" s="155" t="s">
        <v>601</v>
      </c>
      <c r="B369" s="42" t="s">
        <v>472</v>
      </c>
      <c r="C369" s="43"/>
      <c r="D369" s="43"/>
      <c r="E369" s="43"/>
      <c r="F369" s="43"/>
      <c r="G369" s="43"/>
      <c r="H369" s="43"/>
      <c r="I369" s="43"/>
      <c r="J369" s="78" t="s">
        <v>473</v>
      </c>
      <c r="K369" s="42" t="s">
        <v>474</v>
      </c>
      <c r="L369" s="42" t="s">
        <v>602</v>
      </c>
      <c r="M369" s="43"/>
      <c r="N369" s="43"/>
      <c r="O369" s="117"/>
      <c r="P369" s="42" t="s">
        <v>674</v>
      </c>
      <c r="Q369" s="44">
        <v>43.680503434748204</v>
      </c>
      <c r="R369" s="44">
        <v>6.9349858027497699E-2</v>
      </c>
      <c r="S369" s="44">
        <v>0.79256980602854599</v>
      </c>
      <c r="T369" s="44">
        <v>4.2518492867727504</v>
      </c>
      <c r="U369" s="44">
        <v>3.93357494449983</v>
      </c>
      <c r="V369" s="44">
        <f t="shared" si="191"/>
        <v>8.6589020024824386</v>
      </c>
      <c r="W369" s="44">
        <f t="shared" si="190"/>
        <v>7.7912800218336988</v>
      </c>
      <c r="X369" s="44">
        <v>0.108978348328925</v>
      </c>
      <c r="Y369" s="44">
        <v>45.939327381929601</v>
      </c>
      <c r="Z369" s="44">
        <v>0.35665641271284498</v>
      </c>
      <c r="AA369" s="44">
        <v>0</v>
      </c>
      <c r="AB369" s="44"/>
      <c r="AC369" s="44">
        <v>1.9814245150713599E-2</v>
      </c>
      <c r="AD369" s="46">
        <f t="shared" si="187"/>
        <v>0</v>
      </c>
      <c r="AE369" s="46">
        <f t="shared" si="188"/>
        <v>0</v>
      </c>
      <c r="AF369" s="44">
        <v>8.3777811418982893</v>
      </c>
      <c r="AG369" s="53"/>
      <c r="AH369" s="109"/>
      <c r="AI369" s="48">
        <f t="shared" si="168"/>
        <v>1.051712406441371</v>
      </c>
      <c r="AJ369" s="52"/>
      <c r="AK369" s="53"/>
      <c r="AL369" s="53"/>
      <c r="AM369" s="53"/>
      <c r="AN369" s="53"/>
      <c r="AO369" s="53"/>
      <c r="AP369" s="53"/>
      <c r="AQ369" s="53"/>
      <c r="AR369" s="53"/>
      <c r="AS369" s="53"/>
      <c r="AT369" s="53"/>
      <c r="AU369" s="53"/>
      <c r="AV369" s="53"/>
      <c r="AW369" s="53"/>
      <c r="AX369" s="53"/>
      <c r="AY369" s="53"/>
      <c r="AZ369" s="53"/>
      <c r="BA369" s="53"/>
      <c r="BB369" s="53"/>
      <c r="BC369" s="53"/>
      <c r="BD369" s="53"/>
      <c r="BE369" s="53"/>
      <c r="BF369" s="109"/>
      <c r="BG369" s="27"/>
      <c r="BH369" s="27"/>
      <c r="BI369" s="27"/>
      <c r="BJ369" s="27"/>
      <c r="BK369" s="27"/>
      <c r="BL369" s="27"/>
      <c r="BM369" s="27"/>
      <c r="BN369" s="27"/>
      <c r="BO369" s="27"/>
      <c r="BP369" s="27"/>
      <c r="BQ369" s="27"/>
      <c r="BR369" s="27"/>
      <c r="BS369" s="27"/>
      <c r="BT369" s="27"/>
      <c r="BU369" s="27"/>
      <c r="BV369" s="27"/>
      <c r="BW369" s="27"/>
      <c r="BX369" s="27"/>
      <c r="BY369" s="27"/>
      <c r="BZ369" s="27"/>
      <c r="CA369" s="27"/>
      <c r="CB369" s="27"/>
      <c r="CC369" s="27"/>
      <c r="CD369" s="27"/>
      <c r="CE369" s="27"/>
      <c r="CF369" s="27"/>
      <c r="CG369" s="27"/>
      <c r="CH369" s="27"/>
      <c r="CI369" s="27"/>
      <c r="CJ369" s="27"/>
      <c r="CK369" s="27"/>
      <c r="CL369" s="27"/>
      <c r="CM369" s="27"/>
      <c r="CN369" s="27"/>
      <c r="CO369" s="27"/>
      <c r="CP369" s="27"/>
      <c r="CQ369" s="27"/>
      <c r="CR369" s="26"/>
      <c r="CS369" s="28"/>
      <c r="CT369" s="29"/>
      <c r="CU369" s="30"/>
      <c r="CV369" s="52"/>
      <c r="CW369" s="53"/>
      <c r="CX369" s="53"/>
      <c r="CY369" s="53"/>
      <c r="CZ369" s="53"/>
      <c r="DA369" s="53"/>
      <c r="DB369" s="53"/>
      <c r="DC369" s="53"/>
      <c r="DD369" s="53"/>
      <c r="DE369" s="53"/>
      <c r="DF369" s="53"/>
      <c r="DG369" s="53"/>
      <c r="DH369" s="53"/>
      <c r="DI369" s="53"/>
      <c r="DJ369" s="53"/>
      <c r="DK369" s="53"/>
      <c r="DL369" s="123"/>
      <c r="DM369" s="54"/>
      <c r="DN369" s="55">
        <f t="shared" si="169"/>
        <v>0.72703900523881837</v>
      </c>
      <c r="DO369" s="55">
        <f t="shared" si="186"/>
        <v>8.681754885765862E-4</v>
      </c>
      <c r="DP369" s="55">
        <f t="shared" si="170"/>
        <v>1.5546681169645861E-2</v>
      </c>
      <c r="DQ369" s="55">
        <f t="shared" si="171"/>
        <v>5.9176747206301332E-2</v>
      </c>
      <c r="DR369" s="55">
        <f t="shared" si="172"/>
        <v>4.9265138011144467E-2</v>
      </c>
      <c r="DS369" s="55">
        <f t="shared" si="173"/>
        <v>0.10843813530735838</v>
      </c>
      <c r="DT369" s="55">
        <f t="shared" si="174"/>
        <v>1.5362045154909078E-3</v>
      </c>
      <c r="DU369" s="55">
        <f t="shared" si="175"/>
        <v>1.1399336819337371</v>
      </c>
      <c r="DV369" s="56">
        <f t="shared" si="176"/>
        <v>6.3597791139950958E-3</v>
      </c>
      <c r="DW369" s="55">
        <f t="shared" si="181"/>
        <v>0</v>
      </c>
      <c r="DX369" s="55">
        <f t="shared" si="182"/>
        <v>0</v>
      </c>
      <c r="DY369" s="55">
        <f t="shared" si="183"/>
        <v>2.7918299265858976E-4</v>
      </c>
      <c r="DZ369" s="58">
        <f t="shared" si="166"/>
        <v>0</v>
      </c>
      <c r="EA369" s="56">
        <f t="shared" si="167"/>
        <v>0</v>
      </c>
      <c r="EB369" s="56">
        <f t="shared" si="177"/>
        <v>0.46504474837070714</v>
      </c>
      <c r="EC369" s="59">
        <f t="shared" si="178"/>
        <v>0</v>
      </c>
      <c r="ED369" s="59">
        <f t="shared" si="179"/>
        <v>0</v>
      </c>
      <c r="EE369" s="60">
        <f t="shared" si="180"/>
        <v>1.6109053479367814</v>
      </c>
      <c r="EF369" s="60">
        <f t="shared" si="184"/>
        <v>0.45431561388903224</v>
      </c>
    </row>
    <row r="370" spans="1:136" ht="14" customHeight="1" x14ac:dyDescent="0.2">
      <c r="A370" s="155" t="s">
        <v>603</v>
      </c>
      <c r="B370" s="42" t="s">
        <v>472</v>
      </c>
      <c r="C370" s="43"/>
      <c r="D370" s="43"/>
      <c r="E370" s="43"/>
      <c r="F370" s="43"/>
      <c r="G370" s="43"/>
      <c r="H370" s="43"/>
      <c r="I370" s="43"/>
      <c r="J370" s="78" t="s">
        <v>473</v>
      </c>
      <c r="K370" s="42" t="s">
        <v>474</v>
      </c>
      <c r="L370" s="42" t="s">
        <v>602</v>
      </c>
      <c r="M370" s="43"/>
      <c r="N370" s="43"/>
      <c r="O370" s="117"/>
      <c r="P370" s="42" t="s">
        <v>674</v>
      </c>
      <c r="Q370" s="44">
        <v>44.060546465265503</v>
      </c>
      <c r="R370" s="44">
        <v>5.9394131384316602E-2</v>
      </c>
      <c r="S370" s="44">
        <v>1.40566110942883</v>
      </c>
      <c r="T370" s="44"/>
      <c r="U370" s="53"/>
      <c r="V370" s="44">
        <v>10.205891576205101</v>
      </c>
      <c r="W370" s="44">
        <f t="shared" si="190"/>
        <v>9.183261240269351</v>
      </c>
      <c r="X370" s="44">
        <v>0.15838435035817799</v>
      </c>
      <c r="Y370" s="44">
        <v>43.031048187937401</v>
      </c>
      <c r="Z370" s="44">
        <v>9.8990218973861004E-3</v>
      </c>
      <c r="AA370" s="44">
        <v>1.9798043794772201E-2</v>
      </c>
      <c r="AB370" s="44"/>
      <c r="AC370" s="44">
        <v>9.8990218973861004E-3</v>
      </c>
      <c r="AD370" s="46">
        <f t="shared" si="187"/>
        <v>0</v>
      </c>
      <c r="AE370" s="46">
        <f t="shared" si="188"/>
        <v>0</v>
      </c>
      <c r="AF370" s="44">
        <v>9.5543788950846107</v>
      </c>
      <c r="AG370" s="53"/>
      <c r="AH370" s="109"/>
      <c r="AI370" s="48">
        <f t="shared" si="168"/>
        <v>0.97663446416535726</v>
      </c>
      <c r="AJ370" s="52"/>
      <c r="AK370" s="53"/>
      <c r="AL370" s="53"/>
      <c r="AM370" s="53"/>
      <c r="AN370" s="53"/>
      <c r="AO370" s="53"/>
      <c r="AP370" s="53"/>
      <c r="AQ370" s="53"/>
      <c r="AR370" s="53"/>
      <c r="AS370" s="53"/>
      <c r="AT370" s="53"/>
      <c r="AU370" s="53"/>
      <c r="AV370" s="53"/>
      <c r="AW370" s="53"/>
      <c r="AX370" s="53"/>
      <c r="AY370" s="53"/>
      <c r="AZ370" s="53"/>
      <c r="BA370" s="53"/>
      <c r="BB370" s="53"/>
      <c r="BC370" s="53"/>
      <c r="BD370" s="53"/>
      <c r="BE370" s="53"/>
      <c r="BF370" s="109"/>
      <c r="BG370" s="27"/>
      <c r="BH370" s="27"/>
      <c r="BI370" s="27"/>
      <c r="BJ370" s="27"/>
      <c r="BK370" s="27"/>
      <c r="BL370" s="27"/>
      <c r="BM370" s="27"/>
      <c r="BN370" s="27"/>
      <c r="BO370" s="27"/>
      <c r="BP370" s="27"/>
      <c r="BQ370" s="27"/>
      <c r="BR370" s="27"/>
      <c r="BS370" s="27"/>
      <c r="BT370" s="27"/>
      <c r="BU370" s="27"/>
      <c r="BV370" s="27"/>
      <c r="BW370" s="27"/>
      <c r="BX370" s="27"/>
      <c r="BY370" s="27"/>
      <c r="BZ370" s="27"/>
      <c r="CA370" s="27"/>
      <c r="CB370" s="27"/>
      <c r="CC370" s="27"/>
      <c r="CD370" s="27"/>
      <c r="CE370" s="27"/>
      <c r="CF370" s="27"/>
      <c r="CG370" s="27"/>
      <c r="CH370" s="27"/>
      <c r="CI370" s="27"/>
      <c r="CJ370" s="27"/>
      <c r="CK370" s="27"/>
      <c r="CL370" s="27"/>
      <c r="CM370" s="27"/>
      <c r="CN370" s="27"/>
      <c r="CO370" s="27"/>
      <c r="CP370" s="27"/>
      <c r="CQ370" s="27"/>
      <c r="CR370" s="26"/>
      <c r="CS370" s="28"/>
      <c r="CT370" s="29"/>
      <c r="CU370" s="30"/>
      <c r="CV370" s="52"/>
      <c r="CW370" s="53"/>
      <c r="CX370" s="53"/>
      <c r="CY370" s="53"/>
      <c r="CZ370" s="53"/>
      <c r="DA370" s="53"/>
      <c r="DB370" s="53"/>
      <c r="DC370" s="53"/>
      <c r="DD370" s="53"/>
      <c r="DE370" s="53"/>
      <c r="DF370" s="53"/>
      <c r="DG370" s="53"/>
      <c r="DH370" s="53"/>
      <c r="DI370" s="53"/>
      <c r="DJ370" s="53"/>
      <c r="DK370" s="53"/>
      <c r="DL370" s="123"/>
      <c r="DM370" s="54"/>
      <c r="DN370" s="55">
        <f t="shared" si="169"/>
        <v>0.73336462159230198</v>
      </c>
      <c r="DO370" s="55">
        <f t="shared" si="186"/>
        <v>7.4354195523681284E-4</v>
      </c>
      <c r="DP370" s="55">
        <f t="shared" si="170"/>
        <v>2.757279539876089E-2</v>
      </c>
      <c r="DQ370" s="55">
        <f t="shared" si="171"/>
        <v>0</v>
      </c>
      <c r="DR370" s="55">
        <f t="shared" si="172"/>
        <v>0</v>
      </c>
      <c r="DS370" s="55">
        <f t="shared" si="173"/>
        <v>0.12781156910604527</v>
      </c>
      <c r="DT370" s="55">
        <f t="shared" si="174"/>
        <v>2.2326522463797295E-3</v>
      </c>
      <c r="DU370" s="55">
        <f t="shared" si="175"/>
        <v>1.0677679451101092</v>
      </c>
      <c r="DV370" s="56">
        <f t="shared" si="176"/>
        <v>1.765160823357008E-4</v>
      </c>
      <c r="DW370" s="55">
        <f t="shared" si="181"/>
        <v>6.3886399386798404E-4</v>
      </c>
      <c r="DX370" s="55">
        <f t="shared" si="182"/>
        <v>0</v>
      </c>
      <c r="DY370" s="55">
        <f t="shared" si="183"/>
        <v>1.3947735766283443E-4</v>
      </c>
      <c r="DZ370" s="58">
        <f t="shared" si="166"/>
        <v>0</v>
      </c>
      <c r="EA370" s="56">
        <f t="shared" si="167"/>
        <v>0</v>
      </c>
      <c r="EB370" s="56">
        <f t="shared" si="177"/>
        <v>0.53035686345182409</v>
      </c>
      <c r="EC370" s="59">
        <f t="shared" si="178"/>
        <v>0</v>
      </c>
      <c r="ED370" s="59">
        <f t="shared" si="179"/>
        <v>0</v>
      </c>
      <c r="EE370" s="60">
        <f t="shared" si="180"/>
        <v>1.5531948804635072</v>
      </c>
      <c r="EF370" s="60" t="str">
        <f t="shared" si="184"/>
        <v/>
      </c>
    </row>
    <row r="371" spans="1:136" ht="14" customHeight="1" x14ac:dyDescent="0.2">
      <c r="A371" s="155" t="s">
        <v>604</v>
      </c>
      <c r="B371" s="42" t="s">
        <v>472</v>
      </c>
      <c r="C371" s="43"/>
      <c r="D371" s="43"/>
      <c r="E371" s="43"/>
      <c r="F371" s="43"/>
      <c r="G371" s="43"/>
      <c r="H371" s="43"/>
      <c r="I371" s="43"/>
      <c r="J371" s="78" t="s">
        <v>482</v>
      </c>
      <c r="K371" s="42" t="s">
        <v>478</v>
      </c>
      <c r="L371" s="42" t="s">
        <v>602</v>
      </c>
      <c r="M371" s="43"/>
      <c r="N371" s="43"/>
      <c r="O371" s="117"/>
      <c r="P371" s="42" t="s">
        <v>674</v>
      </c>
      <c r="Q371" s="44">
        <v>46.290355525773201</v>
      </c>
      <c r="R371" s="44">
        <v>3.9983032196737801E-2</v>
      </c>
      <c r="S371" s="44">
        <v>2.3689946576567098</v>
      </c>
      <c r="T371" s="44">
        <v>3.3654638664216598</v>
      </c>
      <c r="U371" s="44">
        <v>4.7262324543501801</v>
      </c>
      <c r="V371" s="44">
        <f>U371+1/0.8998*T371</f>
        <v>8.4664679138096819</v>
      </c>
      <c r="W371" s="44">
        <f t="shared" si="190"/>
        <v>7.6181278288459522</v>
      </c>
      <c r="X371" s="44">
        <v>0.11994909659021299</v>
      </c>
      <c r="Y371" s="44">
        <v>41.872230468033599</v>
      </c>
      <c r="Z371" s="44">
        <v>0.21990667708205799</v>
      </c>
      <c r="AA371" s="44">
        <v>9.99575804918445E-2</v>
      </c>
      <c r="AB371" s="44"/>
      <c r="AC371" s="44">
        <v>9.9957580491844503E-3</v>
      </c>
      <c r="AD371" s="46">
        <f t="shared" si="187"/>
        <v>0</v>
      </c>
      <c r="AE371" s="46">
        <f t="shared" si="188"/>
        <v>0</v>
      </c>
      <c r="AF371" s="44">
        <v>8.0307303194870592</v>
      </c>
      <c r="AG371" s="53"/>
      <c r="AH371" s="109"/>
      <c r="AI371" s="48">
        <f t="shared" si="168"/>
        <v>0.90455625134959894</v>
      </c>
      <c r="AJ371" s="52"/>
      <c r="AK371" s="53"/>
      <c r="AL371" s="53"/>
      <c r="AM371" s="53"/>
      <c r="AN371" s="53"/>
      <c r="AO371" s="53"/>
      <c r="AP371" s="53"/>
      <c r="AQ371" s="53"/>
      <c r="AR371" s="53"/>
      <c r="AS371" s="53"/>
      <c r="AT371" s="53"/>
      <c r="AU371" s="53"/>
      <c r="AV371" s="53"/>
      <c r="AW371" s="53"/>
      <c r="AX371" s="53"/>
      <c r="AY371" s="53"/>
      <c r="AZ371" s="53"/>
      <c r="BA371" s="53"/>
      <c r="BB371" s="53"/>
      <c r="BC371" s="53"/>
      <c r="BD371" s="53"/>
      <c r="BE371" s="53"/>
      <c r="BF371" s="109"/>
      <c r="BG371" s="27"/>
      <c r="BH371" s="27"/>
      <c r="BI371" s="27"/>
      <c r="BJ371" s="27"/>
      <c r="BK371" s="27"/>
      <c r="BL371" s="27"/>
      <c r="BM371" s="27"/>
      <c r="BN371" s="27"/>
      <c r="BO371" s="27"/>
      <c r="BP371" s="27"/>
      <c r="BQ371" s="27"/>
      <c r="BR371" s="27"/>
      <c r="BS371" s="27"/>
      <c r="BT371" s="27"/>
      <c r="BU371" s="27"/>
      <c r="BV371" s="27"/>
      <c r="BW371" s="27"/>
      <c r="BX371" s="27"/>
      <c r="BY371" s="27"/>
      <c r="BZ371" s="27"/>
      <c r="CA371" s="27"/>
      <c r="CB371" s="27"/>
      <c r="CC371" s="27"/>
      <c r="CD371" s="27"/>
      <c r="CE371" s="27"/>
      <c r="CF371" s="27"/>
      <c r="CG371" s="27"/>
      <c r="CH371" s="27"/>
      <c r="CI371" s="27"/>
      <c r="CJ371" s="27"/>
      <c r="CK371" s="27"/>
      <c r="CL371" s="27"/>
      <c r="CM371" s="27"/>
      <c r="CN371" s="27"/>
      <c r="CO371" s="27"/>
      <c r="CP371" s="27"/>
      <c r="CQ371" s="27"/>
      <c r="CR371" s="27"/>
      <c r="CS371" s="110"/>
      <c r="CT371" s="29"/>
      <c r="CU371" s="30"/>
      <c r="CV371" s="52"/>
      <c r="CW371" s="53"/>
      <c r="CX371" s="53"/>
      <c r="CY371" s="53"/>
      <c r="CZ371" s="53"/>
      <c r="DA371" s="53"/>
      <c r="DB371" s="53"/>
      <c r="DC371" s="53"/>
      <c r="DD371" s="53"/>
      <c r="DE371" s="53"/>
      <c r="DF371" s="53"/>
      <c r="DG371" s="53"/>
      <c r="DH371" s="53"/>
      <c r="DI371" s="53"/>
      <c r="DJ371" s="53"/>
      <c r="DK371" s="53"/>
      <c r="DL371" s="123"/>
      <c r="DM371" s="54"/>
      <c r="DN371" s="55">
        <f t="shared" si="169"/>
        <v>0.77047862060208394</v>
      </c>
      <c r="DO371" s="55">
        <f t="shared" si="186"/>
        <v>5.0053871052501005E-4</v>
      </c>
      <c r="DP371" s="55">
        <f t="shared" si="170"/>
        <v>4.6469098816334049E-2</v>
      </c>
      <c r="DQ371" s="55">
        <f t="shared" si="171"/>
        <v>4.684013731971691E-2</v>
      </c>
      <c r="DR371" s="55">
        <f t="shared" si="172"/>
        <v>5.9192591325069578E-2</v>
      </c>
      <c r="DS371" s="55">
        <f t="shared" si="173"/>
        <v>0.10602822308762634</v>
      </c>
      <c r="DT371" s="55">
        <f t="shared" si="174"/>
        <v>1.6908527853145333E-3</v>
      </c>
      <c r="DU371" s="55">
        <f t="shared" si="175"/>
        <v>1.0390131629785013</v>
      </c>
      <c r="DV371" s="56">
        <f t="shared" si="176"/>
        <v>3.9213030863419754E-3</v>
      </c>
      <c r="DW371" s="55">
        <f t="shared" si="181"/>
        <v>3.2255358030505378E-3</v>
      </c>
      <c r="DX371" s="55">
        <f t="shared" si="182"/>
        <v>0</v>
      </c>
      <c r="DY371" s="55">
        <f t="shared" si="183"/>
        <v>1.4084037140127937E-4</v>
      </c>
      <c r="DZ371" s="58">
        <f t="shared" si="166"/>
        <v>0</v>
      </c>
      <c r="EA371" s="56">
        <f t="shared" si="167"/>
        <v>0</v>
      </c>
      <c r="EB371" s="56">
        <f t="shared" si="177"/>
        <v>0.44578020091518505</v>
      </c>
      <c r="EC371" s="59">
        <f t="shared" si="178"/>
        <v>0</v>
      </c>
      <c r="ED371" s="59">
        <f t="shared" si="179"/>
        <v>0</v>
      </c>
      <c r="EE371" s="60">
        <f t="shared" si="180"/>
        <v>1.6175022903580092</v>
      </c>
      <c r="EF371" s="60">
        <f t="shared" si="184"/>
        <v>0.55827202985520419</v>
      </c>
    </row>
    <row r="372" spans="1:136" ht="14" customHeight="1" x14ac:dyDescent="0.2">
      <c r="A372" s="155" t="s">
        <v>605</v>
      </c>
      <c r="B372" s="42" t="s">
        <v>472</v>
      </c>
      <c r="C372" s="43"/>
      <c r="D372" s="43"/>
      <c r="E372" s="43"/>
      <c r="F372" s="43"/>
      <c r="G372" s="43"/>
      <c r="H372" s="43"/>
      <c r="I372" s="43"/>
      <c r="J372" s="78" t="s">
        <v>473</v>
      </c>
      <c r="K372" s="42" t="s">
        <v>606</v>
      </c>
      <c r="L372" s="42" t="s">
        <v>602</v>
      </c>
      <c r="M372" s="43"/>
      <c r="N372" s="43"/>
      <c r="O372" s="117"/>
      <c r="P372" s="42" t="s">
        <v>674</v>
      </c>
      <c r="Q372" s="44">
        <v>44.770069901063003</v>
      </c>
      <c r="R372" s="44">
        <v>3.9211797592347698E-2</v>
      </c>
      <c r="S372" s="44">
        <v>2.7056140338719898</v>
      </c>
      <c r="T372" s="44"/>
      <c r="U372" s="53"/>
      <c r="V372" s="44">
        <v>8.2246745449949206</v>
      </c>
      <c r="W372" s="44">
        <f t="shared" si="190"/>
        <v>7.4005621555864298</v>
      </c>
      <c r="X372" s="44">
        <v>0.13724129157321699</v>
      </c>
      <c r="Y372" s="44">
        <v>42.5055885901049</v>
      </c>
      <c r="Z372" s="44">
        <v>0.80384185064312697</v>
      </c>
      <c r="AA372" s="44">
        <v>6.8620645786608397E-2</v>
      </c>
      <c r="AB372" s="44"/>
      <c r="AC372" s="44">
        <v>9.8029493980869194E-3</v>
      </c>
      <c r="AD372" s="46">
        <f t="shared" si="187"/>
        <v>0</v>
      </c>
      <c r="AE372" s="46">
        <f t="shared" si="188"/>
        <v>0</v>
      </c>
      <c r="AF372" s="44">
        <v>10.994814215709599</v>
      </c>
      <c r="AG372" s="53"/>
      <c r="AH372" s="109"/>
      <c r="AI372" s="48">
        <f t="shared" si="168"/>
        <v>0.94941975038318316</v>
      </c>
      <c r="AJ372" s="52"/>
      <c r="AK372" s="53"/>
      <c r="AL372" s="53"/>
      <c r="AM372" s="53"/>
      <c r="AN372" s="53"/>
      <c r="AO372" s="53"/>
      <c r="AP372" s="53"/>
      <c r="AQ372" s="53"/>
      <c r="AR372" s="53"/>
      <c r="AS372" s="53"/>
      <c r="AT372" s="53"/>
      <c r="AU372" s="53"/>
      <c r="AV372" s="53"/>
      <c r="AW372" s="53"/>
      <c r="AX372" s="53"/>
      <c r="AY372" s="53"/>
      <c r="AZ372" s="53"/>
      <c r="BA372" s="53"/>
      <c r="BB372" s="53"/>
      <c r="BC372" s="53"/>
      <c r="BD372" s="53"/>
      <c r="BE372" s="53"/>
      <c r="BF372" s="109"/>
      <c r="BG372" s="27"/>
      <c r="BH372" s="27"/>
      <c r="BI372" s="27"/>
      <c r="BJ372" s="27"/>
      <c r="BK372" s="27"/>
      <c r="BL372" s="27"/>
      <c r="BM372" s="27"/>
      <c r="BN372" s="27"/>
      <c r="BO372" s="27"/>
      <c r="BP372" s="27"/>
      <c r="BQ372" s="27"/>
      <c r="BR372" s="27"/>
      <c r="BS372" s="27"/>
      <c r="BT372" s="27"/>
      <c r="BU372" s="27"/>
      <c r="BV372" s="27"/>
      <c r="BW372" s="27"/>
      <c r="BX372" s="27"/>
      <c r="BY372" s="27"/>
      <c r="BZ372" s="27"/>
      <c r="CA372" s="27"/>
      <c r="CB372" s="27"/>
      <c r="CC372" s="27"/>
      <c r="CD372" s="27"/>
      <c r="CE372" s="27"/>
      <c r="CF372" s="27"/>
      <c r="CG372" s="27"/>
      <c r="CH372" s="27"/>
      <c r="CI372" s="27"/>
      <c r="CJ372" s="27"/>
      <c r="CK372" s="27"/>
      <c r="CL372" s="27"/>
      <c r="CM372" s="27"/>
      <c r="CN372" s="27"/>
      <c r="CO372" s="27"/>
      <c r="CP372" s="27"/>
      <c r="CQ372" s="27"/>
      <c r="CR372" s="26"/>
      <c r="CS372" s="28"/>
      <c r="CT372" s="29"/>
      <c r="CU372" s="30"/>
      <c r="CV372" s="52"/>
      <c r="CW372" s="53"/>
      <c r="CX372" s="53"/>
      <c r="CY372" s="53"/>
      <c r="CZ372" s="53"/>
      <c r="DA372" s="53"/>
      <c r="DB372" s="53"/>
      <c r="DC372" s="53"/>
      <c r="DD372" s="53"/>
      <c r="DE372" s="53"/>
      <c r="DF372" s="53"/>
      <c r="DG372" s="53"/>
      <c r="DH372" s="53"/>
      <c r="DI372" s="53"/>
      <c r="DJ372" s="53"/>
      <c r="DK372" s="53"/>
      <c r="DL372" s="123"/>
      <c r="DM372" s="54"/>
      <c r="DN372" s="55">
        <f t="shared" si="169"/>
        <v>0.74517426599638825</v>
      </c>
      <c r="DO372" s="55">
        <f t="shared" si="186"/>
        <v>4.9088379559774286E-4</v>
      </c>
      <c r="DP372" s="55">
        <f t="shared" si="170"/>
        <v>5.3072068141859358E-2</v>
      </c>
      <c r="DQ372" s="55">
        <f t="shared" si="171"/>
        <v>0</v>
      </c>
      <c r="DR372" s="55">
        <f t="shared" si="172"/>
        <v>0</v>
      </c>
      <c r="DS372" s="55">
        <f t="shared" si="173"/>
        <v>0.10300016918004774</v>
      </c>
      <c r="DT372" s="55">
        <f t="shared" si="174"/>
        <v>1.934610820034071E-3</v>
      </c>
      <c r="DU372" s="55">
        <f t="shared" si="175"/>
        <v>1.0547292454120323</v>
      </c>
      <c r="DV372" s="56">
        <f t="shared" si="176"/>
        <v>1.4333841844563605E-2</v>
      </c>
      <c r="DW372" s="55">
        <f t="shared" si="181"/>
        <v>2.2143228029735409E-3</v>
      </c>
      <c r="DX372" s="55">
        <f t="shared" si="182"/>
        <v>0</v>
      </c>
      <c r="DY372" s="55">
        <f t="shared" si="183"/>
        <v>1.3812369479743026E-4</v>
      </c>
      <c r="DZ372" s="58">
        <f t="shared" si="166"/>
        <v>0</v>
      </c>
      <c r="EA372" s="56">
        <f t="shared" si="167"/>
        <v>0</v>
      </c>
      <c r="EB372" s="56">
        <f t="shared" si="177"/>
        <v>0.61031441663666941</v>
      </c>
      <c r="EC372" s="59">
        <f t="shared" si="178"/>
        <v>0</v>
      </c>
      <c r="ED372" s="59">
        <f t="shared" si="179"/>
        <v>0</v>
      </c>
      <c r="EE372" s="60">
        <f t="shared" si="180"/>
        <v>1.6246670690494154</v>
      </c>
      <c r="EF372" s="60" t="str">
        <f t="shared" si="184"/>
        <v/>
      </c>
    </row>
    <row r="373" spans="1:136" ht="14" customHeight="1" x14ac:dyDescent="0.2">
      <c r="A373" s="155" t="s">
        <v>607</v>
      </c>
      <c r="B373" s="42" t="s">
        <v>472</v>
      </c>
      <c r="C373" s="43"/>
      <c r="D373" s="43"/>
      <c r="E373" s="43"/>
      <c r="F373" s="43"/>
      <c r="G373" s="43"/>
      <c r="H373" s="43"/>
      <c r="I373" s="43"/>
      <c r="J373" s="78" t="s">
        <v>482</v>
      </c>
      <c r="K373" s="42" t="s">
        <v>478</v>
      </c>
      <c r="L373" s="42" t="s">
        <v>602</v>
      </c>
      <c r="M373" s="43"/>
      <c r="N373" s="43"/>
      <c r="O373" s="117"/>
      <c r="P373" s="42" t="s">
        <v>674</v>
      </c>
      <c r="Q373" s="44">
        <v>46.946993983048003</v>
      </c>
      <c r="R373" s="44">
        <v>0.109433552408037</v>
      </c>
      <c r="S373" s="44">
        <v>2.3776926386837198</v>
      </c>
      <c r="T373" s="44">
        <v>3.7078417984966001</v>
      </c>
      <c r="U373" s="44">
        <v>4.5743202597155701</v>
      </c>
      <c r="V373" s="44">
        <f>U373+1/0.8998*T373</f>
        <v>8.6950602002541348</v>
      </c>
      <c r="W373" s="44">
        <f t="shared" si="190"/>
        <v>7.8238151681886707</v>
      </c>
      <c r="X373" s="44">
        <v>0.109433552408037</v>
      </c>
      <c r="Y373" s="44">
        <v>40.928148600605901</v>
      </c>
      <c r="Z373" s="44">
        <v>4.9742523821835097E-2</v>
      </c>
      <c r="AA373" s="44">
        <v>0</v>
      </c>
      <c r="AB373" s="44"/>
      <c r="AC373" s="44">
        <v>9.9485047643670197E-3</v>
      </c>
      <c r="AD373" s="46">
        <f t="shared" si="187"/>
        <v>0</v>
      </c>
      <c r="AE373" s="46">
        <f t="shared" si="188"/>
        <v>0</v>
      </c>
      <c r="AF373" s="44">
        <v>8.0437302306337006</v>
      </c>
      <c r="AG373" s="53"/>
      <c r="AH373" s="109"/>
      <c r="AI373" s="48">
        <f t="shared" si="168"/>
        <v>0.8717948717948707</v>
      </c>
      <c r="AJ373" s="52"/>
      <c r="AK373" s="53"/>
      <c r="AL373" s="53"/>
      <c r="AM373" s="53"/>
      <c r="AN373" s="53"/>
      <c r="AO373" s="53"/>
      <c r="AP373" s="53"/>
      <c r="AQ373" s="53"/>
      <c r="AR373" s="53"/>
      <c r="AS373" s="53"/>
      <c r="AT373" s="53"/>
      <c r="AU373" s="53"/>
      <c r="AV373" s="53"/>
      <c r="AW373" s="53"/>
      <c r="AX373" s="53"/>
      <c r="AY373" s="53"/>
      <c r="AZ373" s="53"/>
      <c r="BA373" s="53"/>
      <c r="BB373" s="53"/>
      <c r="BC373" s="53"/>
      <c r="BD373" s="53"/>
      <c r="BE373" s="53"/>
      <c r="BF373" s="109"/>
      <c r="BG373" s="27"/>
      <c r="BH373" s="27"/>
      <c r="BI373" s="27"/>
      <c r="BJ373" s="27"/>
      <c r="BK373" s="27"/>
      <c r="BL373" s="27"/>
      <c r="BM373" s="27"/>
      <c r="BN373" s="27"/>
      <c r="BO373" s="27"/>
      <c r="BP373" s="27"/>
      <c r="BQ373" s="27"/>
      <c r="BR373" s="27"/>
      <c r="BS373" s="27"/>
      <c r="BT373" s="27"/>
      <c r="BU373" s="27"/>
      <c r="BV373" s="27"/>
      <c r="BW373" s="27"/>
      <c r="BX373" s="27"/>
      <c r="BY373" s="27"/>
      <c r="BZ373" s="27"/>
      <c r="CA373" s="27"/>
      <c r="CB373" s="27"/>
      <c r="CC373" s="27"/>
      <c r="CD373" s="27"/>
      <c r="CE373" s="27"/>
      <c r="CF373" s="27"/>
      <c r="CG373" s="26"/>
      <c r="CH373" s="27"/>
      <c r="CI373" s="27"/>
      <c r="CJ373" s="27"/>
      <c r="CK373" s="27"/>
      <c r="CL373" s="27"/>
      <c r="CM373" s="27"/>
      <c r="CN373" s="27"/>
      <c r="CO373" s="27"/>
      <c r="CP373" s="27"/>
      <c r="CQ373" s="27"/>
      <c r="CR373" s="27"/>
      <c r="CS373" s="110"/>
      <c r="CT373" s="29"/>
      <c r="CU373" s="30"/>
      <c r="CV373" s="52"/>
      <c r="CW373" s="53"/>
      <c r="CX373" s="53"/>
      <c r="CY373" s="53"/>
      <c r="CZ373" s="53"/>
      <c r="DA373" s="53"/>
      <c r="DB373" s="53"/>
      <c r="DC373" s="53"/>
      <c r="DD373" s="53"/>
      <c r="DE373" s="53"/>
      <c r="DF373" s="53"/>
      <c r="DG373" s="53"/>
      <c r="DH373" s="53"/>
      <c r="DI373" s="53"/>
      <c r="DJ373" s="53"/>
      <c r="DK373" s="53"/>
      <c r="DL373" s="123"/>
      <c r="DM373" s="54"/>
      <c r="DN373" s="55">
        <f t="shared" si="169"/>
        <v>0.7814080223543276</v>
      </c>
      <c r="DO373" s="55">
        <f t="shared" si="186"/>
        <v>1.3699743666504382E-3</v>
      </c>
      <c r="DP373" s="55">
        <f t="shared" si="170"/>
        <v>4.6639714371983519E-2</v>
      </c>
      <c r="DQ373" s="55">
        <f t="shared" si="171"/>
        <v>5.1605313827370915E-2</v>
      </c>
      <c r="DR373" s="55">
        <f t="shared" si="172"/>
        <v>5.7290002626533533E-2</v>
      </c>
      <c r="DS373" s="55">
        <f t="shared" si="173"/>
        <v>0.10889095571591749</v>
      </c>
      <c r="DT373" s="55">
        <f t="shared" si="174"/>
        <v>1.542621263152481E-3</v>
      </c>
      <c r="DU373" s="55">
        <f t="shared" si="175"/>
        <v>1.0155868139108164</v>
      </c>
      <c r="DV373" s="56">
        <f t="shared" si="176"/>
        <v>8.8699222221531914E-4</v>
      </c>
      <c r="DW373" s="55">
        <f t="shared" si="181"/>
        <v>0</v>
      </c>
      <c r="DX373" s="55">
        <f t="shared" si="182"/>
        <v>0</v>
      </c>
      <c r="DY373" s="55">
        <f t="shared" si="183"/>
        <v>1.4017457195406683E-4</v>
      </c>
      <c r="DZ373" s="58">
        <f t="shared" si="166"/>
        <v>0</v>
      </c>
      <c r="EA373" s="56">
        <f t="shared" si="167"/>
        <v>0</v>
      </c>
      <c r="EB373" s="56">
        <f t="shared" si="177"/>
        <v>0.44650181685449347</v>
      </c>
      <c r="EC373" s="59">
        <f t="shared" si="178"/>
        <v>0</v>
      </c>
      <c r="ED373" s="59">
        <f t="shared" si="179"/>
        <v>0</v>
      </c>
      <c r="EE373" s="60">
        <f t="shared" si="180"/>
        <v>1.6166457785106636</v>
      </c>
      <c r="EF373" s="60">
        <f t="shared" si="184"/>
        <v>0.52612269081369611</v>
      </c>
    </row>
    <row r="374" spans="1:136" ht="14" customHeight="1" x14ac:dyDescent="0.2">
      <c r="A374" s="155" t="s">
        <v>608</v>
      </c>
      <c r="B374" s="42" t="s">
        <v>472</v>
      </c>
      <c r="C374" s="43"/>
      <c r="D374" s="43"/>
      <c r="E374" s="43"/>
      <c r="F374" s="43"/>
      <c r="G374" s="43"/>
      <c r="H374" s="43"/>
      <c r="I374" s="43"/>
      <c r="J374" s="78" t="s">
        <v>482</v>
      </c>
      <c r="K374" s="42" t="s">
        <v>474</v>
      </c>
      <c r="L374" s="42" t="s">
        <v>602</v>
      </c>
      <c r="M374" s="43"/>
      <c r="N374" s="43"/>
      <c r="O374" s="117"/>
      <c r="P374" s="42" t="s">
        <v>674</v>
      </c>
      <c r="Q374" s="44">
        <v>43.942678734949197</v>
      </c>
      <c r="R374" s="44">
        <v>1.9969406378072801E-2</v>
      </c>
      <c r="S374" s="44">
        <v>0.90860799020231298</v>
      </c>
      <c r="T374" s="44">
        <v>4.0756734127160996</v>
      </c>
      <c r="U374" s="44">
        <v>4.2071563999189499</v>
      </c>
      <c r="V374" s="44">
        <f>U374+1/0.8998*T374</f>
        <v>8.7366889768428209</v>
      </c>
      <c r="W374" s="44">
        <f t="shared" si="190"/>
        <v>7.8612727413631704</v>
      </c>
      <c r="X374" s="44">
        <v>0.11981643826843701</v>
      </c>
      <c r="Y374" s="44">
        <v>45.530246542005997</v>
      </c>
      <c r="Z374" s="44">
        <v>8.9862328701327696E-2</v>
      </c>
      <c r="AA374" s="44">
        <v>0</v>
      </c>
      <c r="AB374" s="44"/>
      <c r="AC374" s="44">
        <v>9.9847031890364108E-3</v>
      </c>
      <c r="AD374" s="46">
        <f t="shared" si="187"/>
        <v>0</v>
      </c>
      <c r="AE374" s="46">
        <f t="shared" si="188"/>
        <v>0</v>
      </c>
      <c r="AF374" s="44">
        <v>2.6906455738385899</v>
      </c>
      <c r="AG374" s="53"/>
      <c r="AH374" s="109"/>
      <c r="AI374" s="48">
        <f t="shared" si="168"/>
        <v>1.0361281526925701</v>
      </c>
      <c r="AJ374" s="52"/>
      <c r="AK374" s="53"/>
      <c r="AL374" s="53"/>
      <c r="AM374" s="53"/>
      <c r="AN374" s="53"/>
      <c r="AO374" s="53"/>
      <c r="AP374" s="53"/>
      <c r="AQ374" s="53"/>
      <c r="AR374" s="53"/>
      <c r="AS374" s="53"/>
      <c r="AT374" s="53"/>
      <c r="AU374" s="53"/>
      <c r="AV374" s="53"/>
      <c r="AW374" s="53"/>
      <c r="AX374" s="53"/>
      <c r="AY374" s="53"/>
      <c r="AZ374" s="53"/>
      <c r="BA374" s="53"/>
      <c r="BB374" s="53"/>
      <c r="BC374" s="53"/>
      <c r="BD374" s="53"/>
      <c r="BE374" s="53"/>
      <c r="BF374" s="109"/>
      <c r="BG374" s="27"/>
      <c r="BH374" s="27"/>
      <c r="BI374" s="27"/>
      <c r="BJ374" s="27"/>
      <c r="BK374" s="27"/>
      <c r="BL374" s="27"/>
      <c r="BM374" s="27"/>
      <c r="BN374" s="27"/>
      <c r="BO374" s="27"/>
      <c r="BP374" s="27"/>
      <c r="BQ374" s="27"/>
      <c r="BR374" s="27"/>
      <c r="BS374" s="27"/>
      <c r="BT374" s="27"/>
      <c r="BU374" s="27"/>
      <c r="BV374" s="27"/>
      <c r="BW374" s="27"/>
      <c r="BX374" s="27"/>
      <c r="BY374" s="27"/>
      <c r="BZ374" s="27"/>
      <c r="CA374" s="27"/>
      <c r="CB374" s="27"/>
      <c r="CC374" s="27"/>
      <c r="CD374" s="27"/>
      <c r="CE374" s="27"/>
      <c r="CF374" s="27"/>
      <c r="CG374" s="27"/>
      <c r="CH374" s="27"/>
      <c r="CI374" s="27"/>
      <c r="CJ374" s="27"/>
      <c r="CK374" s="27"/>
      <c r="CL374" s="27"/>
      <c r="CM374" s="27"/>
      <c r="CN374" s="27"/>
      <c r="CO374" s="27"/>
      <c r="CP374" s="27"/>
      <c r="CQ374" s="27"/>
      <c r="CR374" s="26"/>
      <c r="CS374" s="28"/>
      <c r="CT374" s="29"/>
      <c r="CU374" s="30"/>
      <c r="CV374" s="52"/>
      <c r="CW374" s="53"/>
      <c r="CX374" s="53"/>
      <c r="CY374" s="53"/>
      <c r="CZ374" s="53"/>
      <c r="DA374" s="53"/>
      <c r="DB374" s="53"/>
      <c r="DC374" s="53"/>
      <c r="DD374" s="53"/>
      <c r="DE374" s="53"/>
      <c r="DF374" s="53"/>
      <c r="DG374" s="53"/>
      <c r="DH374" s="53"/>
      <c r="DI374" s="53"/>
      <c r="DJ374" s="53"/>
      <c r="DK374" s="53"/>
      <c r="DL374" s="123"/>
      <c r="DM374" s="54"/>
      <c r="DN374" s="55">
        <f t="shared" si="169"/>
        <v>0.73140277521553265</v>
      </c>
      <c r="DO374" s="55">
        <f t="shared" si="186"/>
        <v>2.4999256857877818E-4</v>
      </c>
      <c r="DP374" s="55">
        <f t="shared" si="170"/>
        <v>1.7822832291139918E-2</v>
      </c>
      <c r="DQ374" s="55">
        <f t="shared" si="171"/>
        <v>5.6724751742743211E-2</v>
      </c>
      <c r="DR374" s="55">
        <f t="shared" si="172"/>
        <v>5.2691544867167012E-2</v>
      </c>
      <c r="DS374" s="55">
        <f t="shared" si="173"/>
        <v>0.1094122858923197</v>
      </c>
      <c r="DT374" s="55">
        <f t="shared" si="174"/>
        <v>1.6889827779593602E-3</v>
      </c>
      <c r="DU374" s="55">
        <f t="shared" si="175"/>
        <v>1.1297827926056079</v>
      </c>
      <c r="DV374" s="56">
        <f t="shared" si="176"/>
        <v>1.6023953049452157E-3</v>
      </c>
      <c r="DW374" s="55">
        <f t="shared" si="181"/>
        <v>0</v>
      </c>
      <c r="DX374" s="55">
        <f t="shared" si="182"/>
        <v>0</v>
      </c>
      <c r="DY374" s="55">
        <f t="shared" si="183"/>
        <v>1.4068460826641976E-4</v>
      </c>
      <c r="DZ374" s="58">
        <f t="shared" ref="DZ374:DZ423" si="192">IF(ISNUMBER(AD374)=FALSE,0,AD374/74.69)</f>
        <v>0</v>
      </c>
      <c r="EA374" s="56">
        <f t="shared" ref="EA374:EA423" si="193">IF(ISNUMBER(AE374)=FALSE,0,2*AE374/151.99)</f>
        <v>0</v>
      </c>
      <c r="EB374" s="56">
        <f t="shared" si="177"/>
        <v>0.1493558464523225</v>
      </c>
      <c r="EC374" s="59">
        <f t="shared" si="178"/>
        <v>0</v>
      </c>
      <c r="ED374" s="59">
        <f t="shared" si="179"/>
        <v>0</v>
      </c>
      <c r="EE374" s="60">
        <f t="shared" si="180"/>
        <v>1.4530214511370723</v>
      </c>
      <c r="EF374" s="60">
        <f t="shared" si="184"/>
        <v>0.4815870945153678</v>
      </c>
    </row>
    <row r="375" spans="1:136" ht="14" customHeight="1" x14ac:dyDescent="0.2">
      <c r="A375" s="155" t="s">
        <v>609</v>
      </c>
      <c r="B375" s="42" t="s">
        <v>472</v>
      </c>
      <c r="C375" s="43"/>
      <c r="D375" s="43"/>
      <c r="E375" s="43"/>
      <c r="F375" s="43"/>
      <c r="G375" s="43"/>
      <c r="H375" s="43"/>
      <c r="I375" s="43"/>
      <c r="J375" s="78" t="s">
        <v>482</v>
      </c>
      <c r="K375" s="42" t="s">
        <v>520</v>
      </c>
      <c r="L375" s="42" t="s">
        <v>602</v>
      </c>
      <c r="M375" s="43"/>
      <c r="N375" s="43"/>
      <c r="O375" s="117"/>
      <c r="P375" s="42" t="s">
        <v>674</v>
      </c>
      <c r="Q375" s="44">
        <v>43.7599989782195</v>
      </c>
      <c r="R375" s="44">
        <v>0.14996572645037501</v>
      </c>
      <c r="S375" s="44">
        <v>3.38922541777848</v>
      </c>
      <c r="T375" s="44">
        <v>3.4744389635556399</v>
      </c>
      <c r="U375" s="44">
        <v>5.6965326346793201</v>
      </c>
      <c r="V375" s="44">
        <v>7.71</v>
      </c>
      <c r="W375" s="44">
        <f t="shared" si="190"/>
        <v>6.9374580000000003</v>
      </c>
      <c r="X375" s="44">
        <v>0.129970296256992</v>
      </c>
      <c r="Y375" s="44">
        <v>39.3410089054818</v>
      </c>
      <c r="Z375" s="44">
        <v>3.1792734007479599</v>
      </c>
      <c r="AA375" s="44">
        <v>2.9993145290075102E-2</v>
      </c>
      <c r="AB375" s="44"/>
      <c r="AC375" s="44">
        <v>1.9995430193383401E-2</v>
      </c>
      <c r="AD375" s="46">
        <f t="shared" si="187"/>
        <v>0</v>
      </c>
      <c r="AE375" s="46">
        <f t="shared" si="188"/>
        <v>0</v>
      </c>
      <c r="AF375" s="44">
        <v>5.4799245218097097</v>
      </c>
      <c r="AG375" s="53"/>
      <c r="AH375" s="109"/>
      <c r="AI375" s="48">
        <f t="shared" si="168"/>
        <v>0.8990175919579626</v>
      </c>
      <c r="AJ375" s="52"/>
      <c r="AK375" s="53"/>
      <c r="AL375" s="53"/>
      <c r="AM375" s="53"/>
      <c r="AN375" s="53"/>
      <c r="AO375" s="53"/>
      <c r="AP375" s="53"/>
      <c r="AQ375" s="53"/>
      <c r="AR375" s="53"/>
      <c r="AS375" s="53"/>
      <c r="AT375" s="53"/>
      <c r="AU375" s="53"/>
      <c r="AV375" s="53"/>
      <c r="AW375" s="53"/>
      <c r="AX375" s="53"/>
      <c r="AY375" s="53"/>
      <c r="AZ375" s="53"/>
      <c r="BA375" s="53"/>
      <c r="BB375" s="53"/>
      <c r="BC375" s="53"/>
      <c r="BD375" s="53"/>
      <c r="BE375" s="53"/>
      <c r="BF375" s="109"/>
      <c r="BG375" s="27"/>
      <c r="BH375" s="27"/>
      <c r="BI375" s="27"/>
      <c r="BJ375" s="27"/>
      <c r="BK375" s="27"/>
      <c r="BL375" s="27"/>
      <c r="BM375" s="27"/>
      <c r="BN375" s="27"/>
      <c r="BO375" s="27"/>
      <c r="BP375" s="27"/>
      <c r="BQ375" s="27"/>
      <c r="BR375" s="27"/>
      <c r="BS375" s="27"/>
      <c r="BT375" s="27"/>
      <c r="BU375" s="27"/>
      <c r="BV375" s="27"/>
      <c r="BW375" s="27"/>
      <c r="BX375" s="27"/>
      <c r="BY375" s="27"/>
      <c r="BZ375" s="27"/>
      <c r="CA375" s="27"/>
      <c r="CB375" s="27"/>
      <c r="CC375" s="27"/>
      <c r="CD375" s="27"/>
      <c r="CE375" s="27"/>
      <c r="CF375" s="27"/>
      <c r="CG375" s="27"/>
      <c r="CH375" s="27"/>
      <c r="CI375" s="27"/>
      <c r="CJ375" s="27"/>
      <c r="CK375" s="27"/>
      <c r="CL375" s="27"/>
      <c r="CM375" s="27"/>
      <c r="CN375" s="27"/>
      <c r="CO375" s="27"/>
      <c r="CP375" s="27"/>
      <c r="CQ375" s="27"/>
      <c r="CR375" s="27"/>
      <c r="CS375" s="110"/>
      <c r="CT375" s="29"/>
      <c r="CU375" s="30"/>
      <c r="CV375" s="52"/>
      <c r="CW375" s="53"/>
      <c r="CX375" s="53"/>
      <c r="CY375" s="53"/>
      <c r="CZ375" s="53"/>
      <c r="DA375" s="53"/>
      <c r="DB375" s="53"/>
      <c r="DC375" s="53"/>
      <c r="DD375" s="53"/>
      <c r="DE375" s="53"/>
      <c r="DF375" s="53"/>
      <c r="DG375" s="53"/>
      <c r="DH375" s="53"/>
      <c r="DI375" s="53"/>
      <c r="DJ375" s="53"/>
      <c r="DK375" s="53"/>
      <c r="DL375" s="123"/>
      <c r="DM375" s="54"/>
      <c r="DN375" s="55">
        <f t="shared" si="169"/>
        <v>0.72836216674799437</v>
      </c>
      <c r="DO375" s="55">
        <f t="shared" si="186"/>
        <v>1.877387662122872E-3</v>
      </c>
      <c r="DP375" s="55">
        <f t="shared" si="170"/>
        <v>6.6481471513897217E-2</v>
      </c>
      <c r="DQ375" s="55">
        <f t="shared" si="171"/>
        <v>4.8356840132994294E-2</v>
      </c>
      <c r="DR375" s="55">
        <f t="shared" si="172"/>
        <v>7.1344888655261077E-2</v>
      </c>
      <c r="DS375" s="55">
        <f t="shared" si="173"/>
        <v>9.6554739039665979E-2</v>
      </c>
      <c r="DT375" s="55">
        <f t="shared" si="174"/>
        <v>1.8321158198053567E-3</v>
      </c>
      <c r="DU375" s="55">
        <f t="shared" si="175"/>
        <v>0.97620369492510672</v>
      </c>
      <c r="DV375" s="56">
        <f t="shared" si="176"/>
        <v>5.669175108323752E-2</v>
      </c>
      <c r="DW375" s="55">
        <f t="shared" si="181"/>
        <v>9.6785019708562432E-4</v>
      </c>
      <c r="DX375" s="55">
        <f t="shared" si="182"/>
        <v>0</v>
      </c>
      <c r="DY375" s="55">
        <f t="shared" si="183"/>
        <v>2.8173589245632485E-4</v>
      </c>
      <c r="DZ375" s="58">
        <f t="shared" si="192"/>
        <v>0</v>
      </c>
      <c r="EA375" s="56">
        <f t="shared" si="193"/>
        <v>0</v>
      </c>
      <c r="EB375" s="56">
        <f t="shared" si="177"/>
        <v>0.30418676224311458</v>
      </c>
      <c r="EC375" s="59">
        <f t="shared" si="178"/>
        <v>0</v>
      </c>
      <c r="ED375" s="59">
        <f t="shared" si="179"/>
        <v>0</v>
      </c>
      <c r="EE375" s="60">
        <f t="shared" si="180"/>
        <v>1.5244514610670896</v>
      </c>
      <c r="EF375" s="60">
        <f t="shared" si="184"/>
        <v>0.73890613101809166</v>
      </c>
    </row>
    <row r="376" spans="1:136" ht="14" customHeight="1" x14ac:dyDescent="0.2">
      <c r="A376" s="155" t="s">
        <v>610</v>
      </c>
      <c r="B376" s="42" t="s">
        <v>472</v>
      </c>
      <c r="C376" s="43"/>
      <c r="D376" s="43"/>
      <c r="E376" s="43"/>
      <c r="F376" s="43"/>
      <c r="G376" s="43"/>
      <c r="H376" s="43"/>
      <c r="I376" s="43"/>
      <c r="J376" s="78" t="s">
        <v>482</v>
      </c>
      <c r="K376" s="42" t="s">
        <v>478</v>
      </c>
      <c r="L376" s="42" t="s">
        <v>602</v>
      </c>
      <c r="M376" s="43"/>
      <c r="N376" s="43"/>
      <c r="O376" s="117"/>
      <c r="P376" s="42" t="s">
        <v>674</v>
      </c>
      <c r="Q376" s="44">
        <v>45.600487101826197</v>
      </c>
      <c r="R376" s="44">
        <v>6.9482675166039107E-2</v>
      </c>
      <c r="S376" s="44">
        <v>2.0844802549811701</v>
      </c>
      <c r="T376" s="44">
        <v>4.0677986081880597</v>
      </c>
      <c r="U376" s="44">
        <v>4.2837402479586597</v>
      </c>
      <c r="V376" s="44">
        <f>U376+1/0.8998*T376</f>
        <v>8.8045210972452352</v>
      </c>
      <c r="W376" s="44">
        <f t="shared" si="190"/>
        <v>7.9223080833012629</v>
      </c>
      <c r="X376" s="44">
        <v>0.11911315742749599</v>
      </c>
      <c r="Y376" s="44">
        <v>43.039554217135098</v>
      </c>
      <c r="Z376" s="44">
        <v>0</v>
      </c>
      <c r="AA376" s="44">
        <v>0</v>
      </c>
      <c r="AB376" s="44"/>
      <c r="AC376" s="44">
        <v>9.9260964522913005E-3</v>
      </c>
      <c r="AD376" s="46">
        <f t="shared" si="187"/>
        <v>0</v>
      </c>
      <c r="AE376" s="46">
        <f t="shared" si="188"/>
        <v>0</v>
      </c>
      <c r="AF376" s="44">
        <v>4.7743309663307398</v>
      </c>
      <c r="AG376" s="53"/>
      <c r="AH376" s="109"/>
      <c r="AI376" s="48">
        <f t="shared" si="168"/>
        <v>0.94383979103178184</v>
      </c>
      <c r="AJ376" s="52"/>
      <c r="AK376" s="53"/>
      <c r="AL376" s="53"/>
      <c r="AM376" s="53"/>
      <c r="AN376" s="53"/>
      <c r="AO376" s="53"/>
      <c r="AP376" s="53"/>
      <c r="AQ376" s="53"/>
      <c r="AR376" s="53"/>
      <c r="AS376" s="53"/>
      <c r="AT376" s="53"/>
      <c r="AU376" s="53"/>
      <c r="AV376" s="53"/>
      <c r="AW376" s="53"/>
      <c r="AX376" s="53"/>
      <c r="AY376" s="53"/>
      <c r="AZ376" s="53"/>
      <c r="BA376" s="53"/>
      <c r="BB376" s="53"/>
      <c r="BC376" s="53"/>
      <c r="BD376" s="53"/>
      <c r="BE376" s="53"/>
      <c r="BF376" s="109"/>
      <c r="BG376" s="27"/>
      <c r="BH376" s="27"/>
      <c r="BI376" s="27"/>
      <c r="BJ376" s="27"/>
      <c r="BK376" s="27"/>
      <c r="BL376" s="27"/>
      <c r="BM376" s="27"/>
      <c r="BN376" s="27"/>
      <c r="BO376" s="27"/>
      <c r="BP376" s="27"/>
      <c r="BQ376" s="27"/>
      <c r="BR376" s="27"/>
      <c r="BS376" s="27"/>
      <c r="BT376" s="27"/>
      <c r="BU376" s="27"/>
      <c r="BV376" s="27"/>
      <c r="BW376" s="27"/>
      <c r="BX376" s="27"/>
      <c r="BY376" s="27"/>
      <c r="BZ376" s="27"/>
      <c r="CA376" s="27"/>
      <c r="CB376" s="27"/>
      <c r="CC376" s="27"/>
      <c r="CD376" s="27"/>
      <c r="CE376" s="27"/>
      <c r="CF376" s="27"/>
      <c r="CG376" s="27"/>
      <c r="CH376" s="27"/>
      <c r="CI376" s="27"/>
      <c r="CJ376" s="27"/>
      <c r="CK376" s="27"/>
      <c r="CL376" s="27"/>
      <c r="CM376" s="27"/>
      <c r="CN376" s="27"/>
      <c r="CO376" s="27"/>
      <c r="CP376" s="27"/>
      <c r="CQ376" s="27"/>
      <c r="CR376" s="27"/>
      <c r="CS376" s="110"/>
      <c r="CT376" s="29"/>
      <c r="CU376" s="30"/>
      <c r="CV376" s="52"/>
      <c r="CW376" s="53"/>
      <c r="CX376" s="53"/>
      <c r="CY376" s="53"/>
      <c r="CZ376" s="53"/>
      <c r="DA376" s="53"/>
      <c r="DB376" s="53"/>
      <c r="DC376" s="53"/>
      <c r="DD376" s="53"/>
      <c r="DE376" s="53"/>
      <c r="DF376" s="53"/>
      <c r="DG376" s="53"/>
      <c r="DH376" s="53"/>
      <c r="DI376" s="53"/>
      <c r="DJ376" s="53"/>
      <c r="DK376" s="53"/>
      <c r="DL376" s="123"/>
      <c r="DM376" s="54"/>
      <c r="DN376" s="55">
        <f t="shared" si="169"/>
        <v>0.75899612353239343</v>
      </c>
      <c r="DO376" s="55">
        <f t="shared" si="186"/>
        <v>8.6983819687079511E-4</v>
      </c>
      <c r="DP376" s="55">
        <f t="shared" si="170"/>
        <v>4.0888196449218719E-2</v>
      </c>
      <c r="DQ376" s="55">
        <f t="shared" si="171"/>
        <v>5.66151511230071E-2</v>
      </c>
      <c r="DR376" s="55">
        <f t="shared" si="172"/>
        <v>5.365070133331655E-2</v>
      </c>
      <c r="DS376" s="55">
        <f t="shared" si="173"/>
        <v>0.11026176873070652</v>
      </c>
      <c r="DT376" s="55">
        <f t="shared" si="174"/>
        <v>1.6790690361925006E-3</v>
      </c>
      <c r="DU376" s="55">
        <f t="shared" si="175"/>
        <v>1.0679790128321365</v>
      </c>
      <c r="DV376" s="56">
        <f t="shared" si="176"/>
        <v>0</v>
      </c>
      <c r="DW376" s="55">
        <f t="shared" si="181"/>
        <v>0</v>
      </c>
      <c r="DX376" s="55">
        <f t="shared" si="182"/>
        <v>0</v>
      </c>
      <c r="DY376" s="55">
        <f t="shared" si="183"/>
        <v>1.3985883852197584E-4</v>
      </c>
      <c r="DZ376" s="58">
        <f t="shared" si="192"/>
        <v>0</v>
      </c>
      <c r="EA376" s="56">
        <f t="shared" si="193"/>
        <v>0</v>
      </c>
      <c r="EB376" s="56">
        <f t="shared" si="177"/>
        <v>0.26501975944106243</v>
      </c>
      <c r="EC376" s="59">
        <f t="shared" si="178"/>
        <v>0</v>
      </c>
      <c r="ED376" s="59">
        <f t="shared" si="179"/>
        <v>0</v>
      </c>
      <c r="EE376" s="60">
        <f t="shared" si="180"/>
        <v>1.524707258567398</v>
      </c>
      <c r="EF376" s="60">
        <f t="shared" si="184"/>
        <v>0.48657573654879621</v>
      </c>
    </row>
    <row r="377" spans="1:136" ht="14" customHeight="1" x14ac:dyDescent="0.2">
      <c r="A377" s="155" t="s">
        <v>611</v>
      </c>
      <c r="B377" s="42" t="s">
        <v>472</v>
      </c>
      <c r="C377" s="43"/>
      <c r="D377" s="43"/>
      <c r="E377" s="43"/>
      <c r="F377" s="43"/>
      <c r="G377" s="43"/>
      <c r="H377" s="43"/>
      <c r="I377" s="43"/>
      <c r="J377" s="78" t="s">
        <v>482</v>
      </c>
      <c r="K377" s="42" t="s">
        <v>485</v>
      </c>
      <c r="L377" s="42" t="s">
        <v>602</v>
      </c>
      <c r="M377" s="43"/>
      <c r="N377" s="43"/>
      <c r="O377" s="117"/>
      <c r="P377" s="42" t="s">
        <v>674</v>
      </c>
      <c r="Q377" s="44">
        <v>49.232740766239999</v>
      </c>
      <c r="R377" s="44">
        <v>4.96297789982258E-2</v>
      </c>
      <c r="S377" s="44">
        <v>1.846227778734</v>
      </c>
      <c r="T377" s="44">
        <v>4.0874418658210097</v>
      </c>
      <c r="U377" s="44">
        <v>2.9912628087691502</v>
      </c>
      <c r="V377" s="44">
        <v>7.71</v>
      </c>
      <c r="W377" s="44">
        <f t="shared" si="190"/>
        <v>6.9374580000000003</v>
      </c>
      <c r="X377" s="44">
        <v>0.11911146959574199</v>
      </c>
      <c r="Y377" s="44">
        <v>39.822934668176401</v>
      </c>
      <c r="Z377" s="44">
        <v>1.1514108727588399</v>
      </c>
      <c r="AA377" s="44">
        <v>1.9851911599290301E-2</v>
      </c>
      <c r="AB377" s="44"/>
      <c r="AC377" s="44">
        <v>9.9259557996451593E-3</v>
      </c>
      <c r="AD377" s="46">
        <f t="shared" si="187"/>
        <v>0</v>
      </c>
      <c r="AE377" s="46">
        <f t="shared" si="188"/>
        <v>0</v>
      </c>
      <c r="AF377" s="44">
        <v>6.4043935731368498</v>
      </c>
      <c r="AG377" s="53"/>
      <c r="AH377" s="109"/>
      <c r="AI377" s="48">
        <f t="shared" si="168"/>
        <v>0.80887096774193579</v>
      </c>
      <c r="AJ377" s="52"/>
      <c r="AK377" s="53"/>
      <c r="AL377" s="53"/>
      <c r="AM377" s="53"/>
      <c r="AN377" s="53"/>
      <c r="AO377" s="53"/>
      <c r="AP377" s="53"/>
      <c r="AQ377" s="53"/>
      <c r="AR377" s="53"/>
      <c r="AS377" s="53"/>
      <c r="AT377" s="53"/>
      <c r="AU377" s="53"/>
      <c r="AV377" s="53"/>
      <c r="AW377" s="53"/>
      <c r="AX377" s="53"/>
      <c r="AY377" s="53"/>
      <c r="AZ377" s="53"/>
      <c r="BA377" s="53"/>
      <c r="BB377" s="53"/>
      <c r="BC377" s="53"/>
      <c r="BD377" s="53"/>
      <c r="BE377" s="53"/>
      <c r="BF377" s="109"/>
      <c r="BG377" s="27"/>
      <c r="BH377" s="27"/>
      <c r="BI377" s="27"/>
      <c r="BJ377" s="27"/>
      <c r="BK377" s="27"/>
      <c r="BL377" s="27"/>
      <c r="BM377" s="27"/>
      <c r="BN377" s="27"/>
      <c r="BO377" s="27"/>
      <c r="BP377" s="27"/>
      <c r="BQ377" s="27"/>
      <c r="BR377" s="27"/>
      <c r="BS377" s="27"/>
      <c r="BT377" s="27"/>
      <c r="BU377" s="27"/>
      <c r="BV377" s="27"/>
      <c r="BW377" s="27"/>
      <c r="BX377" s="27"/>
      <c r="BY377" s="27"/>
      <c r="BZ377" s="27"/>
      <c r="CA377" s="27"/>
      <c r="CB377" s="27"/>
      <c r="CC377" s="27"/>
      <c r="CD377" s="27"/>
      <c r="CE377" s="27"/>
      <c r="CF377" s="27"/>
      <c r="CG377" s="27"/>
      <c r="CH377" s="27"/>
      <c r="CI377" s="27"/>
      <c r="CJ377" s="27"/>
      <c r="CK377" s="27"/>
      <c r="CL377" s="27"/>
      <c r="CM377" s="27"/>
      <c r="CN377" s="27"/>
      <c r="CO377" s="27"/>
      <c r="CP377" s="27"/>
      <c r="CQ377" s="27"/>
      <c r="CR377" s="27"/>
      <c r="CS377" s="110"/>
      <c r="CT377" s="29"/>
      <c r="CU377" s="30"/>
      <c r="CV377" s="52"/>
      <c r="CW377" s="53"/>
      <c r="CX377" s="53"/>
      <c r="CY377" s="53"/>
      <c r="CZ377" s="53"/>
      <c r="DA377" s="53"/>
      <c r="DB377" s="53"/>
      <c r="DC377" s="53"/>
      <c r="DD377" s="53"/>
      <c r="DE377" s="53"/>
      <c r="DF377" s="53"/>
      <c r="DG377" s="53"/>
      <c r="DH377" s="53"/>
      <c r="DI377" s="53"/>
      <c r="DJ377" s="53"/>
      <c r="DK377" s="53"/>
      <c r="DL377" s="123"/>
      <c r="DM377" s="54"/>
      <c r="DN377" s="55">
        <f t="shared" si="169"/>
        <v>0.81945307533688416</v>
      </c>
      <c r="DO377" s="55">
        <f t="shared" si="186"/>
        <v>6.2130419376847526E-4</v>
      </c>
      <c r="DP377" s="55">
        <f t="shared" si="170"/>
        <v>3.6214746542448023E-2</v>
      </c>
      <c r="DQ377" s="55">
        <f t="shared" si="171"/>
        <v>5.6888543713583997E-2</v>
      </c>
      <c r="DR377" s="55">
        <f t="shared" si="172"/>
        <v>3.746337038974451E-2</v>
      </c>
      <c r="DS377" s="55">
        <f t="shared" si="173"/>
        <v>9.6554739039665979E-2</v>
      </c>
      <c r="DT377" s="55">
        <f t="shared" si="174"/>
        <v>1.6790452438080348E-3</v>
      </c>
      <c r="DU377" s="55">
        <f t="shared" si="175"/>
        <v>0.98816215057509693</v>
      </c>
      <c r="DV377" s="56">
        <f t="shared" si="176"/>
        <v>2.0531577616955062E-2</v>
      </c>
      <c r="DW377" s="55">
        <f t="shared" si="181"/>
        <v>6.4060225655151353E-4</v>
      </c>
      <c r="DX377" s="55">
        <f t="shared" si="182"/>
        <v>0</v>
      </c>
      <c r="DY377" s="55">
        <f t="shared" si="183"/>
        <v>1.3985685672421487E-4</v>
      </c>
      <c r="DZ377" s="58">
        <f t="shared" si="192"/>
        <v>0</v>
      </c>
      <c r="EA377" s="56">
        <f t="shared" si="193"/>
        <v>0</v>
      </c>
      <c r="EB377" s="56">
        <f t="shared" si="177"/>
        <v>0.35550339012694143</v>
      </c>
      <c r="EC377" s="59">
        <f t="shared" si="178"/>
        <v>0</v>
      </c>
      <c r="ED377" s="59">
        <f t="shared" si="179"/>
        <v>0</v>
      </c>
      <c r="EE377" s="60">
        <f t="shared" si="180"/>
        <v>1.5852544940523174</v>
      </c>
      <c r="EF377" s="60">
        <f t="shared" si="184"/>
        <v>0.38800136339609448</v>
      </c>
    </row>
    <row r="378" spans="1:136" ht="14" customHeight="1" x14ac:dyDescent="0.2">
      <c r="A378" s="155" t="s">
        <v>612</v>
      </c>
      <c r="B378" s="42" t="s">
        <v>472</v>
      </c>
      <c r="C378" s="43"/>
      <c r="D378" s="43"/>
      <c r="E378" s="43"/>
      <c r="F378" s="43"/>
      <c r="G378" s="43"/>
      <c r="H378" s="43"/>
      <c r="I378" s="43"/>
      <c r="J378" s="78" t="s">
        <v>482</v>
      </c>
      <c r="K378" s="42" t="s">
        <v>474</v>
      </c>
      <c r="L378" s="42" t="s">
        <v>602</v>
      </c>
      <c r="M378" s="43"/>
      <c r="N378" s="43"/>
      <c r="O378" s="117"/>
      <c r="P378" s="42" t="s">
        <v>674</v>
      </c>
      <c r="Q378" s="44">
        <v>43.9110378444554</v>
      </c>
      <c r="R378" s="44">
        <v>9.9458749364564909E-3</v>
      </c>
      <c r="S378" s="44">
        <v>0.97469574377273505</v>
      </c>
      <c r="T378" s="44">
        <v>3.26163766755846</v>
      </c>
      <c r="U378" s="44">
        <v>4.77947591584131</v>
      </c>
      <c r="V378" s="44">
        <f>U378+1/0.8998*T378</f>
        <v>8.404323290322818</v>
      </c>
      <c r="W378" s="44">
        <f t="shared" si="190"/>
        <v>7.5622100966324721</v>
      </c>
      <c r="X378" s="44">
        <v>0.13924224911039099</v>
      </c>
      <c r="Y378" s="44">
        <v>45.890266956810201</v>
      </c>
      <c r="Z378" s="44">
        <v>0</v>
      </c>
      <c r="AA378" s="44">
        <v>0</v>
      </c>
      <c r="AB378" s="44"/>
      <c r="AC378" s="44">
        <v>9.9458749364564909E-3</v>
      </c>
      <c r="AD378" s="46">
        <f t="shared" si="187"/>
        <v>0</v>
      </c>
      <c r="AE378" s="46">
        <f t="shared" si="188"/>
        <v>0</v>
      </c>
      <c r="AF378" s="44">
        <v>3.3350492189111498</v>
      </c>
      <c r="AG378" s="53"/>
      <c r="AH378" s="109"/>
      <c r="AI378" s="48">
        <f t="shared" si="168"/>
        <v>1.0450736126840308</v>
      </c>
      <c r="AJ378" s="52"/>
      <c r="AK378" s="53"/>
      <c r="AL378" s="53"/>
      <c r="AM378" s="53"/>
      <c r="AN378" s="53"/>
      <c r="AO378" s="53"/>
      <c r="AP378" s="53"/>
      <c r="AQ378" s="53"/>
      <c r="AR378" s="53"/>
      <c r="AS378" s="53"/>
      <c r="AT378" s="53"/>
      <c r="AU378" s="53"/>
      <c r="AV378" s="53"/>
      <c r="AW378" s="53"/>
      <c r="AX378" s="53"/>
      <c r="AY378" s="53"/>
      <c r="AZ378" s="53"/>
      <c r="BA378" s="53"/>
      <c r="BB378" s="53"/>
      <c r="BC378" s="53"/>
      <c r="BD378" s="53"/>
      <c r="BE378" s="53"/>
      <c r="BF378" s="109"/>
      <c r="BG378" s="27"/>
      <c r="BH378" s="27"/>
      <c r="BI378" s="27"/>
      <c r="BJ378" s="27"/>
      <c r="BK378" s="27"/>
      <c r="BL378" s="27"/>
      <c r="BM378" s="27"/>
      <c r="BN378" s="27"/>
      <c r="BO378" s="27"/>
      <c r="BP378" s="27"/>
      <c r="BQ378" s="27"/>
      <c r="BR378" s="27"/>
      <c r="BS378" s="27"/>
      <c r="BT378" s="27"/>
      <c r="BU378" s="27"/>
      <c r="BV378" s="27"/>
      <c r="BW378" s="27"/>
      <c r="BX378" s="27"/>
      <c r="BY378" s="27"/>
      <c r="BZ378" s="27"/>
      <c r="CA378" s="27"/>
      <c r="CB378" s="27"/>
      <c r="CC378" s="27"/>
      <c r="CD378" s="27"/>
      <c r="CE378" s="27"/>
      <c r="CF378" s="27"/>
      <c r="CG378" s="27"/>
      <c r="CH378" s="27"/>
      <c r="CI378" s="27"/>
      <c r="CJ378" s="27"/>
      <c r="CK378" s="27"/>
      <c r="CL378" s="27"/>
      <c r="CM378" s="27"/>
      <c r="CN378" s="27"/>
      <c r="CO378" s="27"/>
      <c r="CP378" s="27"/>
      <c r="CQ378" s="27"/>
      <c r="CR378" s="26"/>
      <c r="CS378" s="28"/>
      <c r="CT378" s="29"/>
      <c r="CU378" s="30"/>
      <c r="CV378" s="52"/>
      <c r="CW378" s="53"/>
      <c r="CX378" s="53"/>
      <c r="CY378" s="53"/>
      <c r="CZ378" s="53"/>
      <c r="DA378" s="53"/>
      <c r="DB378" s="53"/>
      <c r="DC378" s="53"/>
      <c r="DD378" s="53"/>
      <c r="DE378" s="53"/>
      <c r="DF378" s="53"/>
      <c r="DG378" s="53"/>
      <c r="DH378" s="53"/>
      <c r="DI378" s="53"/>
      <c r="DJ378" s="53"/>
      <c r="DK378" s="53"/>
      <c r="DL378" s="123"/>
      <c r="DM378" s="54"/>
      <c r="DN378" s="55">
        <f t="shared" si="169"/>
        <v>0.73087612923527634</v>
      </c>
      <c r="DO378" s="55">
        <f t="shared" si="186"/>
        <v>1.2451020200871923E-4</v>
      </c>
      <c r="DP378" s="55">
        <f t="shared" si="170"/>
        <v>1.9119178967688017E-2</v>
      </c>
      <c r="DQ378" s="55">
        <f t="shared" si="171"/>
        <v>4.5395096277779545E-2</v>
      </c>
      <c r="DR378" s="55">
        <f t="shared" si="172"/>
        <v>5.9859426587028745E-2</v>
      </c>
      <c r="DS378" s="55">
        <f t="shared" si="173"/>
        <v>0.10524996655020839</v>
      </c>
      <c r="DT378" s="55">
        <f t="shared" si="174"/>
        <v>1.9628171568986607E-3</v>
      </c>
      <c r="DU378" s="55">
        <f t="shared" si="175"/>
        <v>1.1387163016578215</v>
      </c>
      <c r="DV378" s="56">
        <f t="shared" si="176"/>
        <v>0</v>
      </c>
      <c r="DW378" s="55">
        <f t="shared" si="181"/>
        <v>0</v>
      </c>
      <c r="DX378" s="55">
        <f t="shared" si="182"/>
        <v>0</v>
      </c>
      <c r="DY378" s="55">
        <f t="shared" si="183"/>
        <v>1.4013751764184579E-4</v>
      </c>
      <c r="DZ378" s="58">
        <f t="shared" si="192"/>
        <v>0</v>
      </c>
      <c r="EA378" s="56">
        <f t="shared" si="193"/>
        <v>0</v>
      </c>
      <c r="EB378" s="56">
        <f t="shared" si="177"/>
        <v>0.1851262402948182</v>
      </c>
      <c r="EC378" s="59">
        <f t="shared" si="178"/>
        <v>0</v>
      </c>
      <c r="ED378" s="59">
        <f t="shared" si="179"/>
        <v>0</v>
      </c>
      <c r="EE378" s="60">
        <f t="shared" si="180"/>
        <v>1.4747289025165236</v>
      </c>
      <c r="EF378" s="60">
        <f t="shared" si="184"/>
        <v>0.56873582528383448</v>
      </c>
    </row>
    <row r="379" spans="1:136" ht="14" customHeight="1" x14ac:dyDescent="0.2">
      <c r="A379" s="155" t="s">
        <v>613</v>
      </c>
      <c r="B379" s="42" t="s">
        <v>472</v>
      </c>
      <c r="C379" s="43"/>
      <c r="D379" s="43"/>
      <c r="E379" s="43"/>
      <c r="F379" s="43"/>
      <c r="G379" s="43"/>
      <c r="H379" s="43"/>
      <c r="I379" s="43"/>
      <c r="J379" s="78" t="s">
        <v>482</v>
      </c>
      <c r="K379" s="42" t="s">
        <v>520</v>
      </c>
      <c r="L379" s="42" t="s">
        <v>602</v>
      </c>
      <c r="M379" s="43"/>
      <c r="N379" s="43"/>
      <c r="O379" s="117"/>
      <c r="P379" s="42" t="s">
        <v>674</v>
      </c>
      <c r="Q379" s="44">
        <v>44.3501153762709</v>
      </c>
      <c r="R379" s="44">
        <v>0.109408223623902</v>
      </c>
      <c r="S379" s="44">
        <v>3.0833226657645199</v>
      </c>
      <c r="T379" s="44">
        <v>4.0809546074509404</v>
      </c>
      <c r="U379" s="44">
        <v>4.7345323081442796</v>
      </c>
      <c r="V379" s="44">
        <v>7.71</v>
      </c>
      <c r="W379" s="44">
        <f t="shared" si="190"/>
        <v>6.9374580000000003</v>
      </c>
      <c r="X379" s="44">
        <v>0.129300627919157</v>
      </c>
      <c r="Y379" s="44">
        <v>40.093140857086397</v>
      </c>
      <c r="Z379" s="44">
        <v>2.6854745798594202</v>
      </c>
      <c r="AA379" s="44">
        <v>0</v>
      </c>
      <c r="AB379" s="44"/>
      <c r="AC379" s="44">
        <v>1.9892404295255E-2</v>
      </c>
      <c r="AD379" s="46">
        <f t="shared" si="187"/>
        <v>0</v>
      </c>
      <c r="AE379" s="46">
        <f t="shared" si="188"/>
        <v>0</v>
      </c>
      <c r="AF379" s="44">
        <v>4.4537365888195399</v>
      </c>
      <c r="AG379" s="53"/>
      <c r="AH379" s="109"/>
      <c r="AI379" s="48">
        <f t="shared" si="168"/>
        <v>0.90401435299394606</v>
      </c>
      <c r="AJ379" s="52"/>
      <c r="AK379" s="53"/>
      <c r="AL379" s="53"/>
      <c r="AM379" s="53"/>
      <c r="AN379" s="53"/>
      <c r="AO379" s="53"/>
      <c r="AP379" s="53"/>
      <c r="AQ379" s="53"/>
      <c r="AR379" s="53"/>
      <c r="AS379" s="53"/>
      <c r="AT379" s="53"/>
      <c r="AU379" s="53"/>
      <c r="AV379" s="53"/>
      <c r="AW379" s="53"/>
      <c r="AX379" s="53"/>
      <c r="AY379" s="53"/>
      <c r="AZ379" s="53"/>
      <c r="BA379" s="53"/>
      <c r="BB379" s="53"/>
      <c r="BC379" s="53"/>
      <c r="BD379" s="53"/>
      <c r="BE379" s="53"/>
      <c r="BF379" s="109"/>
      <c r="BG379" s="27"/>
      <c r="BH379" s="27"/>
      <c r="BI379" s="27"/>
      <c r="BJ379" s="27"/>
      <c r="BK379" s="27"/>
      <c r="BL379" s="27"/>
      <c r="BM379" s="27"/>
      <c r="BN379" s="27"/>
      <c r="BO379" s="27"/>
      <c r="BP379" s="27"/>
      <c r="BQ379" s="27"/>
      <c r="BR379" s="27"/>
      <c r="BS379" s="27"/>
      <c r="BT379" s="27"/>
      <c r="BU379" s="27"/>
      <c r="BV379" s="27"/>
      <c r="BW379" s="27"/>
      <c r="BX379" s="27"/>
      <c r="BY379" s="27"/>
      <c r="BZ379" s="27"/>
      <c r="CA379" s="27"/>
      <c r="CB379" s="27"/>
      <c r="CC379" s="27"/>
      <c r="CD379" s="27"/>
      <c r="CE379" s="27"/>
      <c r="CF379" s="27"/>
      <c r="CG379" s="27"/>
      <c r="CH379" s="27"/>
      <c r="CI379" s="27"/>
      <c r="CJ379" s="27"/>
      <c r="CK379" s="27"/>
      <c r="CL379" s="27"/>
      <c r="CM379" s="27"/>
      <c r="CN379" s="27"/>
      <c r="CO379" s="27"/>
      <c r="CP379" s="27"/>
      <c r="CQ379" s="27"/>
      <c r="CR379" s="27"/>
      <c r="CS379" s="110"/>
      <c r="CT379" s="29"/>
      <c r="CU379" s="30"/>
      <c r="CV379" s="52"/>
      <c r="CW379" s="53"/>
      <c r="CX379" s="53"/>
      <c r="CY379" s="53"/>
      <c r="CZ379" s="53"/>
      <c r="DA379" s="53"/>
      <c r="DB379" s="53"/>
      <c r="DC379" s="53"/>
      <c r="DD379" s="53"/>
      <c r="DE379" s="53"/>
      <c r="DF379" s="53"/>
      <c r="DG379" s="53"/>
      <c r="DH379" s="53"/>
      <c r="DI379" s="53"/>
      <c r="DJ379" s="53"/>
      <c r="DK379" s="53"/>
      <c r="DL379" s="123"/>
      <c r="DM379" s="54"/>
      <c r="DN379" s="55">
        <f t="shared" si="169"/>
        <v>0.73818434381276465</v>
      </c>
      <c r="DO379" s="55">
        <f t="shared" si="186"/>
        <v>1.3696572812206059E-3</v>
      </c>
      <c r="DP379" s="55">
        <f t="shared" si="170"/>
        <v>6.0481025220959592E-2</v>
      </c>
      <c r="DQ379" s="55">
        <f t="shared" si="171"/>
        <v>5.6798254800987345E-2</v>
      </c>
      <c r="DR379" s="55">
        <f t="shared" si="172"/>
        <v>5.929654089979685E-2</v>
      </c>
      <c r="DS379" s="55">
        <f t="shared" si="173"/>
        <v>9.6554739039665979E-2</v>
      </c>
      <c r="DT379" s="55">
        <f t="shared" si="174"/>
        <v>1.8226758939830421E-3</v>
      </c>
      <c r="DU379" s="55">
        <f t="shared" si="175"/>
        <v>0.99486701878626305</v>
      </c>
      <c r="DV379" s="56">
        <f t="shared" si="176"/>
        <v>4.788649393472575E-2</v>
      </c>
      <c r="DW379" s="55">
        <f t="shared" si="181"/>
        <v>0</v>
      </c>
      <c r="DX379" s="55">
        <f t="shared" si="182"/>
        <v>0</v>
      </c>
      <c r="DY379" s="55">
        <f t="shared" si="183"/>
        <v>2.8028425610368839E-4</v>
      </c>
      <c r="DZ379" s="58">
        <f t="shared" si="192"/>
        <v>0</v>
      </c>
      <c r="EA379" s="56">
        <f t="shared" si="193"/>
        <v>0</v>
      </c>
      <c r="EB379" s="56">
        <f t="shared" si="177"/>
        <v>0.24722379066442074</v>
      </c>
      <c r="EC379" s="59">
        <f t="shared" si="178"/>
        <v>0</v>
      </c>
      <c r="ED379" s="59">
        <f t="shared" si="179"/>
        <v>0</v>
      </c>
      <c r="EE379" s="60">
        <f t="shared" si="180"/>
        <v>1.5014052974965304</v>
      </c>
      <c r="EF379" s="60">
        <f t="shared" si="184"/>
        <v>0.61412356855355421</v>
      </c>
    </row>
    <row r="380" spans="1:136" ht="14" customHeight="1" x14ac:dyDescent="0.2">
      <c r="A380" s="155" t="s">
        <v>614</v>
      </c>
      <c r="B380" s="42" t="s">
        <v>472</v>
      </c>
      <c r="C380" s="43"/>
      <c r="D380" s="43"/>
      <c r="E380" s="43"/>
      <c r="F380" s="43"/>
      <c r="G380" s="43"/>
      <c r="H380" s="43"/>
      <c r="I380" s="43"/>
      <c r="J380" s="78" t="s">
        <v>473</v>
      </c>
      <c r="K380" s="42" t="s">
        <v>520</v>
      </c>
      <c r="L380" s="42" t="s">
        <v>602</v>
      </c>
      <c r="M380" s="43"/>
      <c r="N380" s="43"/>
      <c r="O380" s="117"/>
      <c r="P380" s="42" t="s">
        <v>674</v>
      </c>
      <c r="Q380" s="44">
        <v>44.376301827133801</v>
      </c>
      <c r="R380" s="44">
        <v>0.128684346141588</v>
      </c>
      <c r="S380" s="44">
        <v>3.2468050411108398</v>
      </c>
      <c r="T380" s="44"/>
      <c r="U380" s="53"/>
      <c r="V380" s="44">
        <v>9.6711235523331993</v>
      </c>
      <c r="W380" s="44">
        <f t="shared" si="190"/>
        <v>8.7020769723894134</v>
      </c>
      <c r="X380" s="44">
        <v>0.138583141998633</v>
      </c>
      <c r="Y380" s="44">
        <v>37.932185724197403</v>
      </c>
      <c r="Z380" s="44">
        <v>3.2171086535397002</v>
      </c>
      <c r="AA380" s="44">
        <v>0.356356650853629</v>
      </c>
      <c r="AB380" s="44"/>
      <c r="AC380" s="44">
        <v>9.8987958570452405E-3</v>
      </c>
      <c r="AD380" s="46">
        <f t="shared" si="187"/>
        <v>0</v>
      </c>
      <c r="AE380" s="46">
        <f t="shared" si="188"/>
        <v>0</v>
      </c>
      <c r="AF380" s="44">
        <v>10.0004631988512</v>
      </c>
      <c r="AG380" s="53"/>
      <c r="AH380" s="109"/>
      <c r="AI380" s="48">
        <f t="shared" si="168"/>
        <v>0.85478474236002788</v>
      </c>
      <c r="AJ380" s="52"/>
      <c r="AK380" s="53"/>
      <c r="AL380" s="53"/>
      <c r="AM380" s="53"/>
      <c r="AN380" s="53"/>
      <c r="AO380" s="53"/>
      <c r="AP380" s="53"/>
      <c r="AQ380" s="53"/>
      <c r="AR380" s="53"/>
      <c r="AS380" s="53"/>
      <c r="AT380" s="53"/>
      <c r="AU380" s="53"/>
      <c r="AV380" s="53"/>
      <c r="AW380" s="53"/>
      <c r="AX380" s="53"/>
      <c r="AY380" s="53"/>
      <c r="AZ380" s="53"/>
      <c r="BA380" s="53"/>
      <c r="BB380" s="53"/>
      <c r="BC380" s="53"/>
      <c r="BD380" s="53"/>
      <c r="BE380" s="53"/>
      <c r="BF380" s="109"/>
      <c r="BG380" s="27"/>
      <c r="BH380" s="27"/>
      <c r="BI380" s="27"/>
      <c r="BJ380" s="27"/>
      <c r="BK380" s="27"/>
      <c r="BL380" s="27"/>
      <c r="BM380" s="27"/>
      <c r="BN380" s="27"/>
      <c r="BO380" s="27"/>
      <c r="BP380" s="27"/>
      <c r="BQ380" s="27"/>
      <c r="BR380" s="27"/>
      <c r="BS380" s="27"/>
      <c r="BT380" s="27"/>
      <c r="BU380" s="27"/>
      <c r="BV380" s="27"/>
      <c r="BW380" s="27"/>
      <c r="BX380" s="27"/>
      <c r="BY380" s="27"/>
      <c r="BZ380" s="27"/>
      <c r="CA380" s="27"/>
      <c r="CB380" s="27"/>
      <c r="CC380" s="27"/>
      <c r="CD380" s="27"/>
      <c r="CE380" s="27"/>
      <c r="CF380" s="27"/>
      <c r="CG380" s="27"/>
      <c r="CH380" s="27"/>
      <c r="CI380" s="27"/>
      <c r="CJ380" s="27"/>
      <c r="CK380" s="27"/>
      <c r="CL380" s="27"/>
      <c r="CM380" s="27"/>
      <c r="CN380" s="27"/>
      <c r="CO380" s="27"/>
      <c r="CP380" s="27"/>
      <c r="CQ380" s="27"/>
      <c r="CR380" s="26"/>
      <c r="CS380" s="28"/>
      <c r="CT380" s="29"/>
      <c r="CU380" s="30"/>
      <c r="CV380" s="52"/>
      <c r="CW380" s="53"/>
      <c r="CX380" s="53"/>
      <c r="CY380" s="53"/>
      <c r="CZ380" s="53"/>
      <c r="DA380" s="53"/>
      <c r="DB380" s="53"/>
      <c r="DC380" s="53"/>
      <c r="DD380" s="53"/>
      <c r="DE380" s="53"/>
      <c r="DF380" s="53"/>
      <c r="DG380" s="53"/>
      <c r="DH380" s="53"/>
      <c r="DI380" s="53"/>
      <c r="DJ380" s="53"/>
      <c r="DK380" s="53"/>
      <c r="DL380" s="123"/>
      <c r="DM380" s="54"/>
      <c r="DN380" s="55">
        <f t="shared" si="169"/>
        <v>0.73862020351421109</v>
      </c>
      <c r="DO380" s="55">
        <f t="shared" si="186"/>
        <v>1.6109707829442665E-3</v>
      </c>
      <c r="DP380" s="55">
        <f t="shared" si="170"/>
        <v>6.3687819558863087E-2</v>
      </c>
      <c r="DQ380" s="55">
        <f t="shared" si="171"/>
        <v>0</v>
      </c>
      <c r="DR380" s="55">
        <f t="shared" si="172"/>
        <v>0</v>
      </c>
      <c r="DS380" s="55">
        <f t="shared" si="173"/>
        <v>0.12111450205134884</v>
      </c>
      <c r="DT380" s="55">
        <f t="shared" si="174"/>
        <v>1.9535261065496616E-3</v>
      </c>
      <c r="DU380" s="55">
        <f t="shared" si="175"/>
        <v>0.94124530332996048</v>
      </c>
      <c r="DV380" s="56">
        <f t="shared" si="176"/>
        <v>5.7366416789224328E-2</v>
      </c>
      <c r="DW380" s="55">
        <f t="shared" si="181"/>
        <v>1.1499289301798806E-2</v>
      </c>
      <c r="DX380" s="55">
        <f t="shared" si="182"/>
        <v>0</v>
      </c>
      <c r="DY380" s="55">
        <f t="shared" si="183"/>
        <v>1.3947417275125476E-4</v>
      </c>
      <c r="DZ380" s="58">
        <f t="shared" si="192"/>
        <v>0</v>
      </c>
      <c r="EA380" s="56">
        <f t="shared" si="193"/>
        <v>0</v>
      </c>
      <c r="EB380" s="56">
        <f t="shared" si="177"/>
        <v>0.55511868991680269</v>
      </c>
      <c r="EC380" s="59">
        <f t="shared" si="178"/>
        <v>0</v>
      </c>
      <c r="ED380" s="59">
        <f t="shared" si="179"/>
        <v>0</v>
      </c>
      <c r="EE380" s="60">
        <f t="shared" si="180"/>
        <v>1.5632512732013522</v>
      </c>
      <c r="EF380" s="60" t="str">
        <f t="shared" si="184"/>
        <v/>
      </c>
    </row>
    <row r="381" spans="1:136" ht="14" customHeight="1" x14ac:dyDescent="0.2">
      <c r="A381" s="155" t="s">
        <v>615</v>
      </c>
      <c r="B381" s="42" t="s">
        <v>472</v>
      </c>
      <c r="C381" s="43"/>
      <c r="D381" s="43"/>
      <c r="E381" s="43"/>
      <c r="F381" s="43"/>
      <c r="G381" s="43"/>
      <c r="H381" s="43"/>
      <c r="I381" s="43"/>
      <c r="J381" s="78" t="s">
        <v>473</v>
      </c>
      <c r="K381" s="42" t="s">
        <v>520</v>
      </c>
      <c r="L381" s="42" t="s">
        <v>602</v>
      </c>
      <c r="M381" s="43"/>
      <c r="N381" s="43"/>
      <c r="O381" s="117"/>
      <c r="P381" s="42" t="s">
        <v>674</v>
      </c>
      <c r="Q381" s="44">
        <v>43.983666860361197</v>
      </c>
      <c r="R381" s="44">
        <v>0.207890390292052</v>
      </c>
      <c r="S381" s="44">
        <v>4.3755977385279499</v>
      </c>
      <c r="T381" s="44"/>
      <c r="U381" s="53"/>
      <c r="V381" s="44">
        <v>9.7906474285161504</v>
      </c>
      <c r="W381" s="44">
        <f t="shared" si="190"/>
        <v>8.8096245561788322</v>
      </c>
      <c r="X381" s="44">
        <v>0.13859359352803399</v>
      </c>
      <c r="Y381" s="44">
        <v>36.410516928293603</v>
      </c>
      <c r="Z381" s="44">
        <v>4.1380087210513201</v>
      </c>
      <c r="AA381" s="44">
        <v>0.118794508738315</v>
      </c>
      <c r="AB381" s="44"/>
      <c r="AC381" s="44">
        <v>2.9698627184578798E-2</v>
      </c>
      <c r="AD381" s="46">
        <f t="shared" si="187"/>
        <v>0</v>
      </c>
      <c r="AE381" s="46">
        <f t="shared" si="188"/>
        <v>0</v>
      </c>
      <c r="AF381" s="44">
        <v>7.4941739237091003</v>
      </c>
      <c r="AG381" s="53"/>
      <c r="AH381" s="109"/>
      <c r="AI381" s="48">
        <f t="shared" si="168"/>
        <v>0.82781904118838623</v>
      </c>
      <c r="AJ381" s="52"/>
      <c r="AK381" s="53"/>
      <c r="AL381" s="53"/>
      <c r="AM381" s="53"/>
      <c r="AN381" s="53"/>
      <c r="AO381" s="53"/>
      <c r="AP381" s="53"/>
      <c r="AQ381" s="53"/>
      <c r="AR381" s="53"/>
      <c r="AS381" s="53"/>
      <c r="AT381" s="53"/>
      <c r="AU381" s="53"/>
      <c r="AV381" s="53"/>
      <c r="AW381" s="53"/>
      <c r="AX381" s="53"/>
      <c r="AY381" s="53"/>
      <c r="AZ381" s="53"/>
      <c r="BA381" s="53"/>
      <c r="BB381" s="53"/>
      <c r="BC381" s="53"/>
      <c r="BD381" s="53"/>
      <c r="BE381" s="53"/>
      <c r="BF381" s="109"/>
      <c r="BG381" s="27"/>
      <c r="BH381" s="27"/>
      <c r="BI381" s="27"/>
      <c r="BJ381" s="27"/>
      <c r="BK381" s="27"/>
      <c r="BL381" s="27"/>
      <c r="BM381" s="27"/>
      <c r="BN381" s="27"/>
      <c r="BO381" s="27"/>
      <c r="BP381" s="27"/>
      <c r="BQ381" s="27"/>
      <c r="BR381" s="27"/>
      <c r="BS381" s="27"/>
      <c r="BT381" s="27"/>
      <c r="BU381" s="27"/>
      <c r="BV381" s="27"/>
      <c r="BW381" s="27"/>
      <c r="BX381" s="27"/>
      <c r="BY381" s="27"/>
      <c r="BZ381" s="27"/>
      <c r="CA381" s="27"/>
      <c r="CB381" s="27"/>
      <c r="CC381" s="27"/>
      <c r="CD381" s="27"/>
      <c r="CE381" s="27"/>
      <c r="CF381" s="27"/>
      <c r="CG381" s="27"/>
      <c r="CH381" s="27"/>
      <c r="CI381" s="27"/>
      <c r="CJ381" s="27"/>
      <c r="CK381" s="27"/>
      <c r="CL381" s="27"/>
      <c r="CM381" s="27"/>
      <c r="CN381" s="27"/>
      <c r="CO381" s="27"/>
      <c r="CP381" s="27"/>
      <c r="CQ381" s="27"/>
      <c r="CR381" s="26"/>
      <c r="CS381" s="28"/>
      <c r="CT381" s="29"/>
      <c r="CU381" s="30"/>
      <c r="CV381" s="52"/>
      <c r="CW381" s="53"/>
      <c r="CX381" s="53"/>
      <c r="CY381" s="53"/>
      <c r="CZ381" s="53"/>
      <c r="DA381" s="53"/>
      <c r="DB381" s="53"/>
      <c r="DC381" s="53"/>
      <c r="DD381" s="53"/>
      <c r="DE381" s="53"/>
      <c r="DF381" s="53"/>
      <c r="DG381" s="53"/>
      <c r="DH381" s="53"/>
      <c r="DI381" s="53"/>
      <c r="DJ381" s="53"/>
      <c r="DK381" s="53"/>
      <c r="DL381" s="123"/>
      <c r="DM381" s="54"/>
      <c r="DN381" s="55">
        <f t="shared" si="169"/>
        <v>0.73208500100468044</v>
      </c>
      <c r="DO381" s="55">
        <f t="shared" si="186"/>
        <v>2.6025336791694041E-3</v>
      </c>
      <c r="DP381" s="55">
        <f t="shared" si="170"/>
        <v>8.5829692791838955E-2</v>
      </c>
      <c r="DQ381" s="55">
        <f t="shared" si="171"/>
        <v>0</v>
      </c>
      <c r="DR381" s="55">
        <f t="shared" si="172"/>
        <v>0</v>
      </c>
      <c r="DS381" s="55">
        <f t="shared" si="173"/>
        <v>0.12261133689880073</v>
      </c>
      <c r="DT381" s="55">
        <f t="shared" si="174"/>
        <v>1.9536734356926135E-3</v>
      </c>
      <c r="DU381" s="55">
        <f t="shared" si="175"/>
        <v>0.90348677241423336</v>
      </c>
      <c r="DV381" s="56">
        <f t="shared" si="176"/>
        <v>7.3787602015893725E-2</v>
      </c>
      <c r="DW381" s="55">
        <f t="shared" si="181"/>
        <v>3.8333855146933872E-3</v>
      </c>
      <c r="DX381" s="55">
        <f t="shared" si="182"/>
        <v>0</v>
      </c>
      <c r="DY381" s="55">
        <f t="shared" si="183"/>
        <v>4.1845407443865453E-4</v>
      </c>
      <c r="DZ381" s="58">
        <f t="shared" si="192"/>
        <v>0</v>
      </c>
      <c r="EA381" s="56">
        <f t="shared" si="193"/>
        <v>0</v>
      </c>
      <c r="EB381" s="56">
        <f t="shared" si="177"/>
        <v>0.41599633215149046</v>
      </c>
      <c r="EC381" s="59">
        <f t="shared" si="178"/>
        <v>0</v>
      </c>
      <c r="ED381" s="59">
        <f t="shared" si="179"/>
        <v>0</v>
      </c>
      <c r="EE381" s="60">
        <f t="shared" si="180"/>
        <v>1.4930926238893685</v>
      </c>
      <c r="EF381" s="60" t="str">
        <f t="shared" si="184"/>
        <v/>
      </c>
    </row>
    <row r="382" spans="1:136" ht="14" customHeight="1" x14ac:dyDescent="0.2">
      <c r="A382" s="155" t="s">
        <v>616</v>
      </c>
      <c r="B382" s="42" t="s">
        <v>472</v>
      </c>
      <c r="C382" s="43"/>
      <c r="D382" s="43"/>
      <c r="E382" s="43"/>
      <c r="F382" s="43"/>
      <c r="G382" s="43"/>
      <c r="H382" s="43"/>
      <c r="I382" s="43"/>
      <c r="J382" s="78" t="s">
        <v>473</v>
      </c>
      <c r="K382" s="42" t="s">
        <v>520</v>
      </c>
      <c r="L382" s="42" t="s">
        <v>602</v>
      </c>
      <c r="M382" s="43"/>
      <c r="N382" s="43"/>
      <c r="O382" s="117"/>
      <c r="P382" s="42" t="s">
        <v>674</v>
      </c>
      <c r="Q382" s="44">
        <v>45.123619154878703</v>
      </c>
      <c r="R382" s="44">
        <v>0.14791396139055499</v>
      </c>
      <c r="S382" s="44">
        <v>4.2500611572886102</v>
      </c>
      <c r="T382" s="44"/>
      <c r="U382" s="53"/>
      <c r="V382" s="44">
        <v>7.5041683078808301</v>
      </c>
      <c r="W382" s="44">
        <f t="shared" si="190"/>
        <v>6.7522506434311715</v>
      </c>
      <c r="X382" s="44">
        <v>0.118331169112444</v>
      </c>
      <c r="Y382" s="44">
        <v>38.615404853694201</v>
      </c>
      <c r="Z382" s="44">
        <v>3.5203522810952101</v>
      </c>
      <c r="AA382" s="44">
        <v>0</v>
      </c>
      <c r="AB382" s="44"/>
      <c r="AC382" s="44">
        <v>1.97218615187407E-2</v>
      </c>
      <c r="AD382" s="46">
        <f t="shared" si="187"/>
        <v>0</v>
      </c>
      <c r="AE382" s="46">
        <f t="shared" si="188"/>
        <v>0</v>
      </c>
      <c r="AF382" s="44">
        <v>10.4856406831409</v>
      </c>
      <c r="AG382" s="53"/>
      <c r="AH382" s="109"/>
      <c r="AI382" s="48">
        <f t="shared" si="168"/>
        <v>0.85576923076922917</v>
      </c>
      <c r="AJ382" s="52"/>
      <c r="AK382" s="53"/>
      <c r="AL382" s="53"/>
      <c r="AM382" s="53"/>
      <c r="AN382" s="53"/>
      <c r="AO382" s="53"/>
      <c r="AP382" s="53"/>
      <c r="AQ382" s="53"/>
      <c r="AR382" s="53"/>
      <c r="AS382" s="53"/>
      <c r="AT382" s="53"/>
      <c r="AU382" s="53"/>
      <c r="AV382" s="53"/>
      <c r="AW382" s="53"/>
      <c r="AX382" s="53"/>
      <c r="AY382" s="53"/>
      <c r="AZ382" s="53"/>
      <c r="BA382" s="53"/>
      <c r="BB382" s="53"/>
      <c r="BC382" s="53"/>
      <c r="BD382" s="53"/>
      <c r="BE382" s="53"/>
      <c r="BF382" s="109"/>
      <c r="BG382" s="27"/>
      <c r="BH382" s="27"/>
      <c r="BI382" s="27"/>
      <c r="BJ382" s="27"/>
      <c r="BK382" s="27"/>
      <c r="BL382" s="27"/>
      <c r="BM382" s="27"/>
      <c r="BN382" s="27"/>
      <c r="BO382" s="27"/>
      <c r="BP382" s="27"/>
      <c r="BQ382" s="27"/>
      <c r="BR382" s="27"/>
      <c r="BS382" s="27"/>
      <c r="BT382" s="27"/>
      <c r="BU382" s="27"/>
      <c r="BV382" s="27"/>
      <c r="BW382" s="27"/>
      <c r="BX382" s="27"/>
      <c r="BY382" s="27"/>
      <c r="BZ382" s="27"/>
      <c r="CA382" s="27"/>
      <c r="CB382" s="27"/>
      <c r="CC382" s="27"/>
      <c r="CD382" s="27"/>
      <c r="CE382" s="27"/>
      <c r="CF382" s="27"/>
      <c r="CG382" s="27"/>
      <c r="CH382" s="27"/>
      <c r="CI382" s="27"/>
      <c r="CJ382" s="27"/>
      <c r="CK382" s="27"/>
      <c r="CL382" s="27"/>
      <c r="CM382" s="27"/>
      <c r="CN382" s="27"/>
      <c r="CO382" s="27"/>
      <c r="CP382" s="27"/>
      <c r="CQ382" s="27"/>
      <c r="CR382" s="26"/>
      <c r="CS382" s="28"/>
      <c r="CT382" s="29"/>
      <c r="CU382" s="30"/>
      <c r="CV382" s="52"/>
      <c r="CW382" s="53"/>
      <c r="CX382" s="53"/>
      <c r="CY382" s="53"/>
      <c r="CZ382" s="53"/>
      <c r="DA382" s="53"/>
      <c r="DB382" s="53"/>
      <c r="DC382" s="53"/>
      <c r="DD382" s="53"/>
      <c r="DE382" s="53"/>
      <c r="DF382" s="53"/>
      <c r="DG382" s="53"/>
      <c r="DH382" s="53"/>
      <c r="DI382" s="53"/>
      <c r="DJ382" s="53"/>
      <c r="DK382" s="53"/>
      <c r="DL382" s="123"/>
      <c r="DM382" s="54"/>
      <c r="DN382" s="55">
        <f t="shared" si="169"/>
        <v>0.75105890737148306</v>
      </c>
      <c r="DO382" s="55">
        <f t="shared" si="186"/>
        <v>1.8517020704876689E-3</v>
      </c>
      <c r="DP382" s="55">
        <f t="shared" si="170"/>
        <v>8.3367225525472946E-2</v>
      </c>
      <c r="DQ382" s="55">
        <f t="shared" si="171"/>
        <v>0</v>
      </c>
      <c r="DR382" s="55">
        <f t="shared" si="172"/>
        <v>0</v>
      </c>
      <c r="DS382" s="55">
        <f t="shared" si="173"/>
        <v>9.3977044445806152E-2</v>
      </c>
      <c r="DT382" s="55">
        <f t="shared" si="174"/>
        <v>1.6680458008520439E-3</v>
      </c>
      <c r="DU382" s="55">
        <f t="shared" si="175"/>
        <v>0.95819863160531527</v>
      </c>
      <c r="DV382" s="56">
        <f t="shared" si="176"/>
        <v>6.2773756795563657E-2</v>
      </c>
      <c r="DW382" s="55">
        <f t="shared" si="181"/>
        <v>0</v>
      </c>
      <c r="DX382" s="55">
        <f t="shared" si="182"/>
        <v>0</v>
      </c>
      <c r="DY382" s="55">
        <f t="shared" si="183"/>
        <v>2.7788130598565918E-4</v>
      </c>
      <c r="DZ382" s="58">
        <f t="shared" si="192"/>
        <v>0</v>
      </c>
      <c r="EA382" s="56">
        <f t="shared" si="193"/>
        <v>0</v>
      </c>
      <c r="EB382" s="56">
        <f t="shared" si="177"/>
        <v>0.58205055138167638</v>
      </c>
      <c r="EC382" s="59">
        <f t="shared" si="178"/>
        <v>0</v>
      </c>
      <c r="ED382" s="59">
        <f t="shared" si="179"/>
        <v>0</v>
      </c>
      <c r="EE382" s="60">
        <f t="shared" si="180"/>
        <v>1.6150957964068655</v>
      </c>
      <c r="EF382" s="60" t="str">
        <f t="shared" si="184"/>
        <v/>
      </c>
    </row>
    <row r="383" spans="1:136" ht="14" customHeight="1" x14ac:dyDescent="0.2">
      <c r="A383" s="156" t="s">
        <v>617</v>
      </c>
      <c r="B383" s="42" t="s">
        <v>618</v>
      </c>
      <c r="C383" s="43"/>
      <c r="D383" s="43"/>
      <c r="E383" s="43"/>
      <c r="F383" s="43"/>
      <c r="G383" s="43"/>
      <c r="H383" s="43"/>
      <c r="I383" s="43"/>
      <c r="J383" s="78" t="s">
        <v>354</v>
      </c>
      <c r="K383" s="54"/>
      <c r="L383" s="121" t="s">
        <v>619</v>
      </c>
      <c r="M383" s="42" t="s">
        <v>356</v>
      </c>
      <c r="N383" s="117"/>
      <c r="O383" s="43"/>
      <c r="P383" s="42" t="s">
        <v>357</v>
      </c>
      <c r="Q383" s="44">
        <v>38.799999999999997</v>
      </c>
      <c r="R383" s="44">
        <v>0.1</v>
      </c>
      <c r="S383" s="44">
        <v>2</v>
      </c>
      <c r="T383" s="44">
        <v>2.7</v>
      </c>
      <c r="U383" s="44">
        <f t="shared" ref="U383:U394" si="194">(W383-T383)*1/0.8998</f>
        <v>5.0993331851522559</v>
      </c>
      <c r="V383" s="44">
        <v>8.1</v>
      </c>
      <c r="W383" s="44">
        <f t="shared" si="190"/>
        <v>7.2883800000000001</v>
      </c>
      <c r="X383" s="44">
        <v>0.1</v>
      </c>
      <c r="Y383" s="44">
        <v>37.799999999999997</v>
      </c>
      <c r="Z383" s="44">
        <v>1</v>
      </c>
      <c r="AA383" s="44">
        <v>0</v>
      </c>
      <c r="AB383" s="44">
        <v>0</v>
      </c>
      <c r="AC383" s="44"/>
      <c r="AD383" s="46">
        <f t="shared" si="187"/>
        <v>0</v>
      </c>
      <c r="AE383" s="46">
        <f t="shared" si="188"/>
        <v>0</v>
      </c>
      <c r="AF383" s="44">
        <v>12.1</v>
      </c>
      <c r="AG383" s="53"/>
      <c r="AH383" s="109"/>
      <c r="AI383" s="48">
        <f t="shared" si="168"/>
        <v>0.97422680412371132</v>
      </c>
      <c r="AJ383" s="52"/>
      <c r="AK383" s="53"/>
      <c r="AL383" s="53"/>
      <c r="AM383" s="53"/>
      <c r="AN383" s="53"/>
      <c r="AO383" s="53"/>
      <c r="AP383" s="53"/>
      <c r="AQ383" s="53"/>
      <c r="AR383" s="53"/>
      <c r="AS383" s="53"/>
      <c r="AT383" s="53"/>
      <c r="AU383" s="53"/>
      <c r="AV383" s="53"/>
      <c r="AW383" s="53"/>
      <c r="AX383" s="53"/>
      <c r="AY383" s="53"/>
      <c r="AZ383" s="53"/>
      <c r="BA383" s="53"/>
      <c r="BB383" s="53"/>
      <c r="BC383" s="53"/>
      <c r="BD383" s="53"/>
      <c r="BE383" s="53"/>
      <c r="BF383" s="109"/>
      <c r="BG383" s="26"/>
      <c r="BH383" s="26"/>
      <c r="BI383" s="26"/>
      <c r="BJ383" s="26"/>
      <c r="BK383" s="26"/>
      <c r="BL383" s="26"/>
      <c r="BM383" s="26"/>
      <c r="BN383" s="26"/>
      <c r="BO383" s="26"/>
      <c r="BP383" s="26"/>
      <c r="BQ383" s="27"/>
      <c r="BR383" s="27"/>
      <c r="BS383" s="27"/>
      <c r="BT383" s="26"/>
      <c r="BU383" s="26"/>
      <c r="BV383" s="26"/>
      <c r="BW383" s="26"/>
      <c r="BX383" s="26"/>
      <c r="BY383" s="26"/>
      <c r="BZ383" s="26"/>
      <c r="CA383" s="26"/>
      <c r="CB383" s="26"/>
      <c r="CC383" s="26"/>
      <c r="CD383" s="26"/>
      <c r="CE383" s="26"/>
      <c r="CF383" s="26"/>
      <c r="CG383" s="26"/>
      <c r="CH383" s="26"/>
      <c r="CI383" s="26"/>
      <c r="CJ383" s="26"/>
      <c r="CK383" s="26"/>
      <c r="CL383" s="26"/>
      <c r="CM383" s="26"/>
      <c r="CN383" s="26"/>
      <c r="CO383" s="26"/>
      <c r="CP383" s="26"/>
      <c r="CQ383" s="26"/>
      <c r="CR383" s="26"/>
      <c r="CS383" s="28"/>
      <c r="CT383" s="29"/>
      <c r="CU383" s="30"/>
      <c r="CV383" s="52"/>
      <c r="CW383" s="53"/>
      <c r="CX383" s="53"/>
      <c r="CY383" s="53"/>
      <c r="CZ383" s="53"/>
      <c r="DA383" s="53"/>
      <c r="DB383" s="53"/>
      <c r="DC383" s="53"/>
      <c r="DD383" s="53"/>
      <c r="DE383" s="53"/>
      <c r="DF383" s="53"/>
      <c r="DG383" s="53"/>
      <c r="DH383" s="53"/>
      <c r="DI383" s="53"/>
      <c r="DJ383" s="53"/>
      <c r="DK383" s="105">
        <v>6.1</v>
      </c>
      <c r="DL383" s="123"/>
      <c r="DM383" s="54"/>
      <c r="DN383" s="55">
        <f t="shared" si="169"/>
        <v>0.64580559254327563</v>
      </c>
      <c r="DO383" s="55">
        <f t="shared" si="186"/>
        <v>1.2518778167250877E-3</v>
      </c>
      <c r="DP383" s="55">
        <f t="shared" si="170"/>
        <v>3.9231071008238527E-2</v>
      </c>
      <c r="DQ383" s="55">
        <f t="shared" si="171"/>
        <v>3.7578288100208773E-2</v>
      </c>
      <c r="DR383" s="55">
        <f t="shared" si="172"/>
        <v>6.3865404034720463E-2</v>
      </c>
      <c r="DS383" s="55">
        <f t="shared" si="173"/>
        <v>0.10143883089770356</v>
      </c>
      <c r="DT383" s="55">
        <f t="shared" si="174"/>
        <v>1.4096419509444602E-3</v>
      </c>
      <c r="DU383" s="55">
        <f t="shared" si="175"/>
        <v>0.93796526054590568</v>
      </c>
      <c r="DV383" s="56">
        <f t="shared" si="176"/>
        <v>1.783166904422254E-2</v>
      </c>
      <c r="DW383" s="55">
        <f t="shared" si="181"/>
        <v>0</v>
      </c>
      <c r="DX383" s="55">
        <f t="shared" si="182"/>
        <v>0</v>
      </c>
      <c r="DY383" s="55">
        <f t="shared" si="183"/>
        <v>0</v>
      </c>
      <c r="DZ383" s="58">
        <f t="shared" si="192"/>
        <v>0</v>
      </c>
      <c r="EA383" s="56">
        <f t="shared" si="193"/>
        <v>0</v>
      </c>
      <c r="EB383" s="56">
        <f t="shared" si="177"/>
        <v>0.6716625034693311</v>
      </c>
      <c r="EC383" s="59">
        <f t="shared" si="178"/>
        <v>0</v>
      </c>
      <c r="ED383" s="59">
        <f t="shared" si="179"/>
        <v>0</v>
      </c>
      <c r="EE383" s="60">
        <f t="shared" si="180"/>
        <v>1.5556468094053288</v>
      </c>
      <c r="EF383" s="60">
        <f t="shared" si="184"/>
        <v>0.62959522965249681</v>
      </c>
    </row>
    <row r="384" spans="1:136" ht="14" customHeight="1" x14ac:dyDescent="0.2">
      <c r="A384" s="156" t="s">
        <v>620</v>
      </c>
      <c r="B384" s="42" t="s">
        <v>618</v>
      </c>
      <c r="C384" s="43"/>
      <c r="D384" s="43"/>
      <c r="E384" s="43"/>
      <c r="F384" s="43"/>
      <c r="G384" s="43"/>
      <c r="H384" s="43"/>
      <c r="I384" s="43"/>
      <c r="J384" s="78" t="s">
        <v>354</v>
      </c>
      <c r="K384" s="54"/>
      <c r="L384" s="121" t="s">
        <v>621</v>
      </c>
      <c r="M384" s="42" t="s">
        <v>356</v>
      </c>
      <c r="N384" s="117"/>
      <c r="O384" s="43"/>
      <c r="P384" s="42" t="s">
        <v>357</v>
      </c>
      <c r="Q384" s="44">
        <v>39.200000000000003</v>
      </c>
      <c r="R384" s="44">
        <v>0.1</v>
      </c>
      <c r="S384" s="44">
        <v>2.6</v>
      </c>
      <c r="T384" s="44">
        <v>2.8</v>
      </c>
      <c r="U384" s="44">
        <f t="shared" si="194"/>
        <v>4.7881973771949324</v>
      </c>
      <c r="V384" s="44">
        <v>7.9</v>
      </c>
      <c r="W384" s="44">
        <f t="shared" si="190"/>
        <v>7.1084200000000006</v>
      </c>
      <c r="X384" s="44">
        <v>0.1</v>
      </c>
      <c r="Y384" s="44">
        <v>36.5</v>
      </c>
      <c r="Z384" s="44">
        <v>1.3</v>
      </c>
      <c r="AA384" s="44">
        <v>0</v>
      </c>
      <c r="AB384" s="44">
        <v>0</v>
      </c>
      <c r="AC384" s="44"/>
      <c r="AD384" s="46">
        <f t="shared" si="187"/>
        <v>0</v>
      </c>
      <c r="AE384" s="46">
        <f t="shared" si="188"/>
        <v>0</v>
      </c>
      <c r="AF384" s="44">
        <v>11.8</v>
      </c>
      <c r="AG384" s="53"/>
      <c r="AH384" s="109"/>
      <c r="AI384" s="48">
        <f t="shared" si="168"/>
        <v>0.93112244897959173</v>
      </c>
      <c r="AJ384" s="52"/>
      <c r="AK384" s="53"/>
      <c r="AL384" s="53"/>
      <c r="AM384" s="53"/>
      <c r="AN384" s="53"/>
      <c r="AO384" s="53"/>
      <c r="AP384" s="53"/>
      <c r="AQ384" s="53"/>
      <c r="AR384" s="53"/>
      <c r="AS384" s="53"/>
      <c r="AT384" s="53"/>
      <c r="AU384" s="53"/>
      <c r="AV384" s="53"/>
      <c r="AW384" s="53"/>
      <c r="AX384" s="53"/>
      <c r="AY384" s="53"/>
      <c r="AZ384" s="53"/>
      <c r="BA384" s="53"/>
      <c r="BB384" s="53"/>
      <c r="BC384" s="53"/>
      <c r="BD384" s="53"/>
      <c r="BE384" s="53"/>
      <c r="BF384" s="109"/>
      <c r="BG384" s="26"/>
      <c r="BH384" s="26"/>
      <c r="BI384" s="26"/>
      <c r="BJ384" s="26"/>
      <c r="BK384" s="26"/>
      <c r="BL384" s="26"/>
      <c r="BM384" s="26"/>
      <c r="BN384" s="26"/>
      <c r="BO384" s="26"/>
      <c r="BP384" s="26"/>
      <c r="BQ384" s="27"/>
      <c r="BR384" s="27"/>
      <c r="BS384" s="27"/>
      <c r="BT384" s="26"/>
      <c r="BU384" s="26"/>
      <c r="BV384" s="26"/>
      <c r="BW384" s="26"/>
      <c r="BX384" s="26"/>
      <c r="BY384" s="26"/>
      <c r="BZ384" s="26"/>
      <c r="CA384" s="26"/>
      <c r="CB384" s="26"/>
      <c r="CC384" s="26"/>
      <c r="CD384" s="26"/>
      <c r="CE384" s="26"/>
      <c r="CF384" s="26"/>
      <c r="CG384" s="26"/>
      <c r="CH384" s="26"/>
      <c r="CI384" s="26"/>
      <c r="CJ384" s="26"/>
      <c r="CK384" s="26"/>
      <c r="CL384" s="26"/>
      <c r="CM384" s="26"/>
      <c r="CN384" s="26"/>
      <c r="CO384" s="26"/>
      <c r="CP384" s="26"/>
      <c r="CQ384" s="26"/>
      <c r="CR384" s="26"/>
      <c r="CS384" s="28"/>
      <c r="CT384" s="29"/>
      <c r="CU384" s="30"/>
      <c r="CV384" s="52"/>
      <c r="CW384" s="53"/>
      <c r="CX384" s="53"/>
      <c r="CY384" s="53"/>
      <c r="CZ384" s="53"/>
      <c r="DA384" s="53"/>
      <c r="DB384" s="53"/>
      <c r="DC384" s="53"/>
      <c r="DD384" s="53"/>
      <c r="DE384" s="53"/>
      <c r="DF384" s="53"/>
      <c r="DG384" s="53"/>
      <c r="DH384" s="53"/>
      <c r="DI384" s="53"/>
      <c r="DJ384" s="53"/>
      <c r="DK384" s="105">
        <v>3.4</v>
      </c>
      <c r="DL384" s="123"/>
      <c r="DM384" s="54"/>
      <c r="DN384" s="55">
        <f t="shared" si="169"/>
        <v>0.65246338215712385</v>
      </c>
      <c r="DO384" s="55">
        <f t="shared" si="186"/>
        <v>1.2518778167250877E-3</v>
      </c>
      <c r="DP384" s="55">
        <f t="shared" si="170"/>
        <v>5.1000392310710088E-2</v>
      </c>
      <c r="DQ384" s="55">
        <f t="shared" si="171"/>
        <v>3.8970076548364652E-2</v>
      </c>
      <c r="DR384" s="55">
        <f t="shared" si="172"/>
        <v>5.9968656486879983E-2</v>
      </c>
      <c r="DS384" s="55">
        <f t="shared" si="173"/>
        <v>9.8934168406402248E-2</v>
      </c>
      <c r="DT384" s="55">
        <f t="shared" si="174"/>
        <v>1.4096419509444602E-3</v>
      </c>
      <c r="DU384" s="55">
        <f t="shared" si="175"/>
        <v>0.90570719602977678</v>
      </c>
      <c r="DV384" s="56">
        <f t="shared" si="176"/>
        <v>2.3181169757489302E-2</v>
      </c>
      <c r="DW384" s="55">
        <f t="shared" si="181"/>
        <v>0</v>
      </c>
      <c r="DX384" s="55">
        <f t="shared" si="182"/>
        <v>0</v>
      </c>
      <c r="DY384" s="55">
        <f t="shared" si="183"/>
        <v>0</v>
      </c>
      <c r="DZ384" s="58">
        <f t="shared" si="192"/>
        <v>0</v>
      </c>
      <c r="EA384" s="56">
        <f t="shared" si="193"/>
        <v>0</v>
      </c>
      <c r="EB384" s="56">
        <f t="shared" si="177"/>
        <v>0.65500971412711628</v>
      </c>
      <c r="EC384" s="59">
        <f t="shared" si="178"/>
        <v>0</v>
      </c>
      <c r="ED384" s="59">
        <f t="shared" si="179"/>
        <v>0</v>
      </c>
      <c r="EE384" s="60">
        <f t="shared" si="180"/>
        <v>1.5471242469866902</v>
      </c>
      <c r="EF384" s="60">
        <f t="shared" si="184"/>
        <v>0.6061470718643982</v>
      </c>
    </row>
    <row r="385" spans="1:136" ht="14" customHeight="1" x14ac:dyDescent="0.2">
      <c r="A385" s="156" t="s">
        <v>622</v>
      </c>
      <c r="B385" s="42" t="s">
        <v>618</v>
      </c>
      <c r="C385" s="43"/>
      <c r="D385" s="43"/>
      <c r="E385" s="43"/>
      <c r="F385" s="43"/>
      <c r="G385" s="43"/>
      <c r="H385" s="43"/>
      <c r="I385" s="43"/>
      <c r="J385" s="78" t="s">
        <v>354</v>
      </c>
      <c r="K385" s="54"/>
      <c r="L385" s="121" t="s">
        <v>621</v>
      </c>
      <c r="M385" s="42" t="s">
        <v>356</v>
      </c>
      <c r="N385" s="117"/>
      <c r="O385" s="43"/>
      <c r="P385" s="42" t="s">
        <v>357</v>
      </c>
      <c r="Q385" s="44">
        <v>40.200000000000003</v>
      </c>
      <c r="R385" s="44">
        <v>0.1</v>
      </c>
      <c r="S385" s="44">
        <v>3</v>
      </c>
      <c r="T385" s="44">
        <v>3.3</v>
      </c>
      <c r="U385" s="44">
        <f t="shared" si="194"/>
        <v>4.2325183374083135</v>
      </c>
      <c r="V385" s="44">
        <v>7.9</v>
      </c>
      <c r="W385" s="44">
        <f t="shared" si="190"/>
        <v>7.1084200000000006</v>
      </c>
      <c r="X385" s="44">
        <v>0.1</v>
      </c>
      <c r="Y385" s="44">
        <v>36</v>
      </c>
      <c r="Z385" s="44">
        <v>1.8</v>
      </c>
      <c r="AA385" s="44">
        <v>0</v>
      </c>
      <c r="AB385" s="45" t="s">
        <v>227</v>
      </c>
      <c r="AC385" s="44"/>
      <c r="AD385" s="46">
        <f t="shared" si="187"/>
        <v>0</v>
      </c>
      <c r="AE385" s="46">
        <f t="shared" si="188"/>
        <v>0</v>
      </c>
      <c r="AF385" s="44">
        <v>11</v>
      </c>
      <c r="AG385" s="53"/>
      <c r="AH385" s="109"/>
      <c r="AI385" s="48">
        <f t="shared" si="168"/>
        <v>0.89552238805970141</v>
      </c>
      <c r="AJ385" s="52"/>
      <c r="AK385" s="53"/>
      <c r="AL385" s="53"/>
      <c r="AM385" s="53"/>
      <c r="AN385" s="53"/>
      <c r="AO385" s="53"/>
      <c r="AP385" s="53"/>
      <c r="AQ385" s="53"/>
      <c r="AR385" s="53"/>
      <c r="AS385" s="53"/>
      <c r="AT385" s="53"/>
      <c r="AU385" s="53"/>
      <c r="AV385" s="53"/>
      <c r="AW385" s="53"/>
      <c r="AX385" s="53"/>
      <c r="AY385" s="53"/>
      <c r="AZ385" s="53"/>
      <c r="BA385" s="53"/>
      <c r="BB385" s="53"/>
      <c r="BC385" s="53"/>
      <c r="BD385" s="53"/>
      <c r="BE385" s="53"/>
      <c r="BF385" s="109"/>
      <c r="BG385" s="26"/>
      <c r="BH385" s="26"/>
      <c r="BI385" s="26"/>
      <c r="BJ385" s="26"/>
      <c r="BK385" s="26"/>
      <c r="BL385" s="26"/>
      <c r="BM385" s="26"/>
      <c r="BN385" s="26"/>
      <c r="BO385" s="26"/>
      <c r="BP385" s="26"/>
      <c r="BQ385" s="27"/>
      <c r="BR385" s="27"/>
      <c r="BS385" s="27"/>
      <c r="BT385" s="26"/>
      <c r="BU385" s="26"/>
      <c r="BV385" s="26"/>
      <c r="BW385" s="26"/>
      <c r="BX385" s="26"/>
      <c r="BY385" s="26"/>
      <c r="BZ385" s="26"/>
      <c r="CA385" s="26"/>
      <c r="CB385" s="26"/>
      <c r="CC385" s="26"/>
      <c r="CD385" s="26"/>
      <c r="CE385" s="26"/>
      <c r="CF385" s="26"/>
      <c r="CG385" s="26"/>
      <c r="CH385" s="26"/>
      <c r="CI385" s="26"/>
      <c r="CJ385" s="26"/>
      <c r="CK385" s="26"/>
      <c r="CL385" s="26"/>
      <c r="CM385" s="26"/>
      <c r="CN385" s="26"/>
      <c r="CO385" s="26"/>
      <c r="CP385" s="26"/>
      <c r="CQ385" s="26"/>
      <c r="CR385" s="26"/>
      <c r="CS385" s="28"/>
      <c r="CT385" s="29"/>
      <c r="CU385" s="30"/>
      <c r="CV385" s="52"/>
      <c r="CW385" s="53"/>
      <c r="CX385" s="53"/>
      <c r="CY385" s="53"/>
      <c r="CZ385" s="53"/>
      <c r="DA385" s="53"/>
      <c r="DB385" s="53"/>
      <c r="DC385" s="53"/>
      <c r="DD385" s="53"/>
      <c r="DE385" s="53"/>
      <c r="DF385" s="53"/>
      <c r="DG385" s="53"/>
      <c r="DH385" s="53"/>
      <c r="DI385" s="53"/>
      <c r="DJ385" s="53"/>
      <c r="DK385" s="105">
        <v>3.2</v>
      </c>
      <c r="DL385" s="123"/>
      <c r="DM385" s="54"/>
      <c r="DN385" s="55">
        <f t="shared" si="169"/>
        <v>0.6691078561917444</v>
      </c>
      <c r="DO385" s="55">
        <f t="shared" si="186"/>
        <v>1.2518778167250877E-3</v>
      </c>
      <c r="DP385" s="55">
        <f t="shared" si="170"/>
        <v>5.8846606512357791E-2</v>
      </c>
      <c r="DQ385" s="55">
        <f t="shared" si="171"/>
        <v>4.5929018789144051E-2</v>
      </c>
      <c r="DR385" s="55">
        <f t="shared" si="172"/>
        <v>5.3009184512597077E-2</v>
      </c>
      <c r="DS385" s="55">
        <f t="shared" si="173"/>
        <v>9.8934168406402248E-2</v>
      </c>
      <c r="DT385" s="55">
        <f t="shared" si="174"/>
        <v>1.4096419509444602E-3</v>
      </c>
      <c r="DU385" s="55">
        <f t="shared" si="175"/>
        <v>0.89330024813895792</v>
      </c>
      <c r="DV385" s="56">
        <f t="shared" si="176"/>
        <v>3.209700427960057E-2</v>
      </c>
      <c r="DW385" s="55">
        <f t="shared" si="181"/>
        <v>0</v>
      </c>
      <c r="DX385" s="55">
        <f t="shared" si="182"/>
        <v>0</v>
      </c>
      <c r="DY385" s="55">
        <f t="shared" si="183"/>
        <v>0</v>
      </c>
      <c r="DZ385" s="58">
        <f t="shared" si="192"/>
        <v>0</v>
      </c>
      <c r="EA385" s="56">
        <f t="shared" si="193"/>
        <v>0</v>
      </c>
      <c r="EB385" s="56">
        <f t="shared" si="177"/>
        <v>0.61060227588121008</v>
      </c>
      <c r="EC385" s="59">
        <f t="shared" si="178"/>
        <v>0</v>
      </c>
      <c r="ED385" s="59">
        <f t="shared" si="179"/>
        <v>0</v>
      </c>
      <c r="EE385" s="60">
        <f t="shared" si="180"/>
        <v>1.5439639730049168</v>
      </c>
      <c r="EF385" s="60">
        <f t="shared" si="184"/>
        <v>0.53580259850010259</v>
      </c>
    </row>
    <row r="386" spans="1:136" ht="14" customHeight="1" x14ac:dyDescent="0.2">
      <c r="A386" s="156" t="s">
        <v>623</v>
      </c>
      <c r="B386" s="42" t="s">
        <v>618</v>
      </c>
      <c r="C386" s="43"/>
      <c r="D386" s="43"/>
      <c r="E386" s="43"/>
      <c r="F386" s="43"/>
      <c r="G386" s="43"/>
      <c r="H386" s="43"/>
      <c r="I386" s="43"/>
      <c r="J386" s="78" t="s">
        <v>354</v>
      </c>
      <c r="K386" s="54"/>
      <c r="L386" s="121" t="s">
        <v>619</v>
      </c>
      <c r="M386" s="42" t="s">
        <v>356</v>
      </c>
      <c r="N386" s="117"/>
      <c r="O386" s="43"/>
      <c r="P386" s="42" t="s">
        <v>357</v>
      </c>
      <c r="Q386" s="44">
        <v>39.6</v>
      </c>
      <c r="R386" s="44">
        <v>0</v>
      </c>
      <c r="S386" s="44">
        <v>1</v>
      </c>
      <c r="T386" s="44">
        <v>2.1</v>
      </c>
      <c r="U386" s="44">
        <f t="shared" si="194"/>
        <v>5.4661480328961991</v>
      </c>
      <c r="V386" s="44">
        <v>7.8</v>
      </c>
      <c r="W386" s="44">
        <f t="shared" si="190"/>
        <v>7.01844</v>
      </c>
      <c r="X386" s="44">
        <v>0.1</v>
      </c>
      <c r="Y386" s="44">
        <v>37.9</v>
      </c>
      <c r="Z386" s="44">
        <v>0.1</v>
      </c>
      <c r="AA386" s="45" t="s">
        <v>227</v>
      </c>
      <c r="AB386" s="45" t="s">
        <v>227</v>
      </c>
      <c r="AC386" s="44"/>
      <c r="AD386" s="46">
        <f t="shared" si="187"/>
        <v>0</v>
      </c>
      <c r="AE386" s="46">
        <f t="shared" si="188"/>
        <v>0</v>
      </c>
      <c r="AF386" s="44">
        <v>13.2</v>
      </c>
      <c r="AG386" s="53"/>
      <c r="AH386" s="109"/>
      <c r="AI386" s="48">
        <f t="shared" ref="AI386:AI423" si="195">Y386/Q386</f>
        <v>0.95707070707070696</v>
      </c>
      <c r="AJ386" s="52"/>
      <c r="AK386" s="53"/>
      <c r="AL386" s="53"/>
      <c r="AM386" s="53"/>
      <c r="AN386" s="53"/>
      <c r="AO386" s="53"/>
      <c r="AP386" s="53"/>
      <c r="AQ386" s="53"/>
      <c r="AR386" s="53"/>
      <c r="AS386" s="53"/>
      <c r="AT386" s="53"/>
      <c r="AU386" s="53"/>
      <c r="AV386" s="53"/>
      <c r="AW386" s="53"/>
      <c r="AX386" s="53"/>
      <c r="AY386" s="53"/>
      <c r="AZ386" s="53"/>
      <c r="BA386" s="53"/>
      <c r="BB386" s="53"/>
      <c r="BC386" s="53"/>
      <c r="BD386" s="53"/>
      <c r="BE386" s="53"/>
      <c r="BF386" s="109"/>
      <c r="BG386" s="26"/>
      <c r="BH386" s="26"/>
      <c r="BI386" s="26"/>
      <c r="BJ386" s="26"/>
      <c r="BK386" s="26"/>
      <c r="BL386" s="26"/>
      <c r="BM386" s="26"/>
      <c r="BN386" s="26"/>
      <c r="BO386" s="26"/>
      <c r="BP386" s="26"/>
      <c r="BQ386" s="27"/>
      <c r="BR386" s="27"/>
      <c r="BS386" s="27"/>
      <c r="BT386" s="26"/>
      <c r="BU386" s="26"/>
      <c r="BV386" s="26"/>
      <c r="BW386" s="26"/>
      <c r="BX386" s="26"/>
      <c r="BY386" s="26"/>
      <c r="BZ386" s="26"/>
      <c r="CA386" s="26"/>
      <c r="CB386" s="26"/>
      <c r="CC386" s="26"/>
      <c r="CD386" s="26"/>
      <c r="CE386" s="26"/>
      <c r="CF386" s="26"/>
      <c r="CG386" s="26"/>
      <c r="CH386" s="26"/>
      <c r="CI386" s="26"/>
      <c r="CJ386" s="26"/>
      <c r="CK386" s="26"/>
      <c r="CL386" s="26"/>
      <c r="CM386" s="26"/>
      <c r="CN386" s="26"/>
      <c r="CO386" s="26"/>
      <c r="CP386" s="26"/>
      <c r="CQ386" s="26"/>
      <c r="CR386" s="26"/>
      <c r="CS386" s="28"/>
      <c r="CT386" s="29"/>
      <c r="CU386" s="30"/>
      <c r="CV386" s="52"/>
      <c r="CW386" s="53"/>
      <c r="CX386" s="53"/>
      <c r="CY386" s="53"/>
      <c r="CZ386" s="53"/>
      <c r="DA386" s="53"/>
      <c r="DB386" s="53"/>
      <c r="DC386" s="53"/>
      <c r="DD386" s="53"/>
      <c r="DE386" s="53"/>
      <c r="DF386" s="53"/>
      <c r="DG386" s="53"/>
      <c r="DH386" s="53"/>
      <c r="DI386" s="53"/>
      <c r="DJ386" s="53"/>
      <c r="DK386" s="105">
        <v>6</v>
      </c>
      <c r="DL386" s="123"/>
      <c r="DM386" s="54"/>
      <c r="DN386" s="55">
        <f t="shared" ref="DN386:DN423" si="196">Q386/60.08</f>
        <v>0.65912117177097207</v>
      </c>
      <c r="DO386" s="55">
        <f t="shared" si="186"/>
        <v>0</v>
      </c>
      <c r="DP386" s="55">
        <f t="shared" ref="DP386:DP423" si="197">2*S386/101.96</f>
        <v>1.9615535504119264E-2</v>
      </c>
      <c r="DQ386" s="55">
        <f t="shared" ref="DQ386:DQ423" si="198">T386/71.85</f>
        <v>2.9227557411273489E-2</v>
      </c>
      <c r="DR386" s="55">
        <f t="shared" ref="DR386:DR423" si="199">2*U386/159.69</f>
        <v>6.8459490674384116E-2</v>
      </c>
      <c r="DS386" s="55">
        <f t="shared" ref="DS386:DS423" si="200">W386/71.85</f>
        <v>9.7681837160751572E-2</v>
      </c>
      <c r="DT386" s="55">
        <f t="shared" ref="DT386:DT423" si="201">X386/70.94</f>
        <v>1.4096419509444602E-3</v>
      </c>
      <c r="DU386" s="55">
        <f t="shared" ref="DU386:DU423" si="202">Y386/40.3</f>
        <v>0.94044665012406947</v>
      </c>
      <c r="DV386" s="56">
        <f t="shared" ref="DV386:DV423" si="203">Z386/56.08</f>
        <v>1.783166904422254E-3</v>
      </c>
      <c r="DW386" s="55">
        <f t="shared" si="181"/>
        <v>0</v>
      </c>
      <c r="DX386" s="55">
        <f t="shared" si="182"/>
        <v>0</v>
      </c>
      <c r="DY386" s="55">
        <f t="shared" si="183"/>
        <v>0</v>
      </c>
      <c r="DZ386" s="58">
        <f t="shared" si="192"/>
        <v>0</v>
      </c>
      <c r="EA386" s="56">
        <f t="shared" si="193"/>
        <v>0</v>
      </c>
      <c r="EB386" s="56">
        <f t="shared" ref="EB386:EB423" si="204">AF386/18.015</f>
        <v>0.73272273105745211</v>
      </c>
      <c r="EC386" s="59">
        <f t="shared" ref="EC386:EC423" si="205">DD386/12.011/10000</f>
        <v>0</v>
      </c>
      <c r="ED386" s="59">
        <f t="shared" ref="ED386:ED423" si="206">DI386/32.06/2/10000</f>
        <v>0</v>
      </c>
      <c r="EE386" s="60">
        <f t="shared" ref="EE386:EE423" si="207">DN386+DP386*3/4+DQ386/2+DR386*3/4+DU386/2+DV386/2+EC386+EB386/2-ED386</f>
        <v>1.5772674941534583</v>
      </c>
      <c r="EF386" s="60">
        <f t="shared" si="184"/>
        <v>0.70084155523941194</v>
      </c>
    </row>
    <row r="387" spans="1:136" ht="14" customHeight="1" x14ac:dyDescent="0.2">
      <c r="A387" s="156" t="s">
        <v>624</v>
      </c>
      <c r="B387" s="42" t="s">
        <v>625</v>
      </c>
      <c r="C387" s="54"/>
      <c r="D387" s="54"/>
      <c r="E387" s="54"/>
      <c r="F387" s="54"/>
      <c r="G387" s="54"/>
      <c r="H387" s="54"/>
      <c r="I387" s="54"/>
      <c r="J387" s="78" t="s">
        <v>359</v>
      </c>
      <c r="K387" s="54"/>
      <c r="L387" s="121" t="s">
        <v>359</v>
      </c>
      <c r="M387" s="42" t="s">
        <v>356</v>
      </c>
      <c r="N387" s="117"/>
      <c r="O387" s="43"/>
      <c r="P387" s="42" t="s">
        <v>357</v>
      </c>
      <c r="Q387" s="44">
        <v>42.1</v>
      </c>
      <c r="R387" s="44">
        <v>0.1</v>
      </c>
      <c r="S387" s="44">
        <v>2.2000000000000002</v>
      </c>
      <c r="T387" s="44">
        <v>7.1</v>
      </c>
      <c r="U387" s="44">
        <f t="shared" si="194"/>
        <v>0.40935763503000849</v>
      </c>
      <c r="V387" s="44">
        <v>8.3000000000000007</v>
      </c>
      <c r="W387" s="44">
        <f t="shared" si="190"/>
        <v>7.4683400000000013</v>
      </c>
      <c r="X387" s="44">
        <v>0.1</v>
      </c>
      <c r="Y387" s="44">
        <v>40.1</v>
      </c>
      <c r="Z387" s="44">
        <v>2.4</v>
      </c>
      <c r="AA387" s="44">
        <v>0</v>
      </c>
      <c r="AB387" s="44">
        <v>0.1</v>
      </c>
      <c r="AC387" s="44"/>
      <c r="AD387" s="46">
        <f t="shared" si="187"/>
        <v>0</v>
      </c>
      <c r="AE387" s="46">
        <f t="shared" si="188"/>
        <v>0</v>
      </c>
      <c r="AF387" s="44">
        <v>4.2</v>
      </c>
      <c r="AG387" s="53"/>
      <c r="AH387" s="109"/>
      <c r="AI387" s="48">
        <f t="shared" si="195"/>
        <v>0.95249406175771967</v>
      </c>
      <c r="AJ387" s="52"/>
      <c r="AK387" s="53"/>
      <c r="AL387" s="53"/>
      <c r="AM387" s="53"/>
      <c r="AN387" s="53"/>
      <c r="AO387" s="53"/>
      <c r="AP387" s="53"/>
      <c r="AQ387" s="53"/>
      <c r="AR387" s="53"/>
      <c r="AS387" s="53"/>
      <c r="AT387" s="53"/>
      <c r="AU387" s="53"/>
      <c r="AV387" s="53"/>
      <c r="AW387" s="53"/>
      <c r="AX387" s="53"/>
      <c r="AY387" s="53"/>
      <c r="AZ387" s="53"/>
      <c r="BA387" s="53"/>
      <c r="BB387" s="53"/>
      <c r="BC387" s="53"/>
      <c r="BD387" s="53"/>
      <c r="BE387" s="53"/>
      <c r="BF387" s="109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7"/>
      <c r="BR387" s="27"/>
      <c r="BS387" s="27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6"/>
      <c r="CM387" s="26"/>
      <c r="CN387" s="26"/>
      <c r="CO387" s="26"/>
      <c r="CP387" s="26"/>
      <c r="CQ387" s="26"/>
      <c r="CR387" s="26"/>
      <c r="CS387" s="28"/>
      <c r="CT387" s="29"/>
      <c r="CU387" s="30"/>
      <c r="CV387" s="52"/>
      <c r="CW387" s="53"/>
      <c r="CX387" s="53"/>
      <c r="CY387" s="53"/>
      <c r="CZ387" s="53"/>
      <c r="DA387" s="53"/>
      <c r="DB387" s="53"/>
      <c r="DC387" s="53"/>
      <c r="DD387" s="53"/>
      <c r="DE387" s="53"/>
      <c r="DF387" s="53"/>
      <c r="DG387" s="53"/>
      <c r="DH387" s="53"/>
      <c r="DI387" s="53"/>
      <c r="DJ387" s="53"/>
      <c r="DK387" s="105">
        <v>0.5</v>
      </c>
      <c r="DL387" s="123"/>
      <c r="DM387" s="54"/>
      <c r="DN387" s="55">
        <f t="shared" si="196"/>
        <v>0.70073235685752333</v>
      </c>
      <c r="DO387" s="55">
        <f t="shared" si="186"/>
        <v>1.2518778167250877E-3</v>
      </c>
      <c r="DP387" s="55">
        <f t="shared" si="197"/>
        <v>4.3154178109062385E-2</v>
      </c>
      <c r="DQ387" s="55">
        <f t="shared" si="198"/>
        <v>9.8816979819067507E-2</v>
      </c>
      <c r="DR387" s="55">
        <f t="shared" si="199"/>
        <v>5.1269038140147596E-3</v>
      </c>
      <c r="DS387" s="55">
        <f t="shared" si="200"/>
        <v>0.1039434933890049</v>
      </c>
      <c r="DT387" s="55">
        <f t="shared" si="201"/>
        <v>1.4096419509444602E-3</v>
      </c>
      <c r="DU387" s="55">
        <f t="shared" si="202"/>
        <v>0.99503722084367252</v>
      </c>
      <c r="DV387" s="56">
        <f t="shared" si="203"/>
        <v>4.2796005706134094E-2</v>
      </c>
      <c r="DW387" s="55">
        <f t="shared" ref="DW387:DW423" si="208">IF(ISNUMBER(AA387)=FALSE,0,AA387/61.9789*2)</f>
        <v>0</v>
      </c>
      <c r="DX387" s="55">
        <f t="shared" ref="DX387:DX423" si="209">IF(ISNUMBER(AB387)=FALSE,0,AB387/94.2*2)</f>
        <v>2.1231422505307855E-3</v>
      </c>
      <c r="DY387" s="55">
        <f t="shared" ref="DY387:DY423" si="210">IF(ISNUMBER(AC387)=FALSE,0,AC387/141.9445*2)</f>
        <v>0</v>
      </c>
      <c r="DZ387" s="58">
        <f t="shared" si="192"/>
        <v>0</v>
      </c>
      <c r="EA387" s="56">
        <f t="shared" si="193"/>
        <v>0</v>
      </c>
      <c r="EB387" s="56">
        <f t="shared" si="204"/>
        <v>0.2331390507910075</v>
      </c>
      <c r="EC387" s="59">
        <f t="shared" si="205"/>
        <v>0</v>
      </c>
      <c r="ED387" s="59">
        <f t="shared" si="206"/>
        <v>0</v>
      </c>
      <c r="EE387" s="60">
        <f t="shared" si="207"/>
        <v>1.421837796879772</v>
      </c>
      <c r="EF387" s="60">
        <f t="shared" ref="EF387:EF423" si="211">IF(DR387=0,"",DR387/DS387)</f>
        <v>4.9323951378346512E-2</v>
      </c>
    </row>
    <row r="388" spans="1:136" ht="14" customHeight="1" x14ac:dyDescent="0.2">
      <c r="A388" s="156" t="s">
        <v>626</v>
      </c>
      <c r="B388" s="42" t="s">
        <v>625</v>
      </c>
      <c r="C388" s="54"/>
      <c r="D388" s="54"/>
      <c r="E388" s="54"/>
      <c r="F388" s="54"/>
      <c r="G388" s="54"/>
      <c r="H388" s="54"/>
      <c r="I388" s="54"/>
      <c r="J388" s="78" t="s">
        <v>359</v>
      </c>
      <c r="K388" s="54"/>
      <c r="L388" s="121" t="s">
        <v>359</v>
      </c>
      <c r="M388" s="42" t="s">
        <v>356</v>
      </c>
      <c r="N388" s="117"/>
      <c r="O388" s="43"/>
      <c r="P388" s="42" t="s">
        <v>357</v>
      </c>
      <c r="Q388" s="44">
        <v>41.1</v>
      </c>
      <c r="R388" s="44">
        <v>0.1</v>
      </c>
      <c r="S388" s="44">
        <v>2.2999999999999998</v>
      </c>
      <c r="T388" s="44">
        <v>5.5</v>
      </c>
      <c r="U388" s="44">
        <f t="shared" si="194"/>
        <v>2.2875305623471891</v>
      </c>
      <c r="V388" s="44">
        <v>8.4</v>
      </c>
      <c r="W388" s="44">
        <f t="shared" si="190"/>
        <v>7.558320000000001</v>
      </c>
      <c r="X388" s="44">
        <v>0.1</v>
      </c>
      <c r="Y388" s="44">
        <v>39.5</v>
      </c>
      <c r="Z388" s="44">
        <v>2.2000000000000002</v>
      </c>
      <c r="AA388" s="44">
        <v>0</v>
      </c>
      <c r="AB388" s="44">
        <v>0.1</v>
      </c>
      <c r="AC388" s="44"/>
      <c r="AD388" s="46">
        <f t="shared" si="187"/>
        <v>0</v>
      </c>
      <c r="AE388" s="46">
        <f t="shared" si="188"/>
        <v>0</v>
      </c>
      <c r="AF388" s="44">
        <v>6</v>
      </c>
      <c r="AG388" s="53"/>
      <c r="AH388" s="109"/>
      <c r="AI388" s="48">
        <f t="shared" si="195"/>
        <v>0.96107055961070553</v>
      </c>
      <c r="AJ388" s="52"/>
      <c r="AK388" s="53"/>
      <c r="AL388" s="53"/>
      <c r="AM388" s="53"/>
      <c r="AN388" s="53"/>
      <c r="AO388" s="53"/>
      <c r="AP388" s="53"/>
      <c r="AQ388" s="53"/>
      <c r="AR388" s="53"/>
      <c r="AS388" s="53"/>
      <c r="AT388" s="53"/>
      <c r="AU388" s="53"/>
      <c r="AV388" s="53"/>
      <c r="AW388" s="53"/>
      <c r="AX388" s="53"/>
      <c r="AY388" s="53"/>
      <c r="AZ388" s="53"/>
      <c r="BA388" s="53"/>
      <c r="BB388" s="53"/>
      <c r="BC388" s="53"/>
      <c r="BD388" s="53"/>
      <c r="BE388" s="53"/>
      <c r="BF388" s="109"/>
      <c r="BG388" s="26"/>
      <c r="BH388" s="26"/>
      <c r="BI388" s="26"/>
      <c r="BJ388" s="26"/>
      <c r="BK388" s="26"/>
      <c r="BL388" s="26"/>
      <c r="BM388" s="26"/>
      <c r="BN388" s="26"/>
      <c r="BO388" s="26"/>
      <c r="BP388" s="26"/>
      <c r="BQ388" s="27"/>
      <c r="BR388" s="27"/>
      <c r="BS388" s="27"/>
      <c r="BT388" s="26"/>
      <c r="BU388" s="26"/>
      <c r="BV388" s="26"/>
      <c r="BW388" s="26"/>
      <c r="BX388" s="26"/>
      <c r="BY388" s="26"/>
      <c r="BZ388" s="26"/>
      <c r="CA388" s="26"/>
      <c r="CB388" s="26"/>
      <c r="CC388" s="26"/>
      <c r="CD388" s="26"/>
      <c r="CE388" s="26"/>
      <c r="CF388" s="26"/>
      <c r="CG388" s="26"/>
      <c r="CH388" s="26"/>
      <c r="CI388" s="26"/>
      <c r="CJ388" s="26"/>
      <c r="CK388" s="26"/>
      <c r="CL388" s="26"/>
      <c r="CM388" s="26"/>
      <c r="CN388" s="26"/>
      <c r="CO388" s="26"/>
      <c r="CP388" s="26"/>
      <c r="CQ388" s="26"/>
      <c r="CR388" s="26"/>
      <c r="CS388" s="28"/>
      <c r="CT388" s="29"/>
      <c r="CU388" s="30"/>
      <c r="CV388" s="52"/>
      <c r="CW388" s="53"/>
      <c r="CX388" s="53"/>
      <c r="CY388" s="53"/>
      <c r="CZ388" s="53"/>
      <c r="DA388" s="53"/>
      <c r="DB388" s="53"/>
      <c r="DC388" s="53"/>
      <c r="DD388" s="53"/>
      <c r="DE388" s="53"/>
      <c r="DF388" s="53"/>
      <c r="DG388" s="53"/>
      <c r="DH388" s="53"/>
      <c r="DI388" s="53"/>
      <c r="DJ388" s="53"/>
      <c r="DK388" s="105">
        <v>0.5</v>
      </c>
      <c r="DL388" s="123"/>
      <c r="DM388" s="54"/>
      <c r="DN388" s="55">
        <f t="shared" si="196"/>
        <v>0.68408788282290289</v>
      </c>
      <c r="DO388" s="55">
        <f t="shared" si="186"/>
        <v>1.2518778167250877E-3</v>
      </c>
      <c r="DP388" s="55">
        <f t="shared" si="197"/>
        <v>4.5115731659474301E-2</v>
      </c>
      <c r="DQ388" s="55">
        <f t="shared" si="198"/>
        <v>7.6548364648573425E-2</v>
      </c>
      <c r="DR388" s="55">
        <f t="shared" si="199"/>
        <v>2.8649640708212024E-2</v>
      </c>
      <c r="DS388" s="55">
        <f t="shared" si="200"/>
        <v>0.10519582463465556</v>
      </c>
      <c r="DT388" s="55">
        <f t="shared" si="201"/>
        <v>1.4096419509444602E-3</v>
      </c>
      <c r="DU388" s="55">
        <f t="shared" si="202"/>
        <v>0.98014888337468986</v>
      </c>
      <c r="DV388" s="56">
        <f t="shared" si="203"/>
        <v>3.9229671897289591E-2</v>
      </c>
      <c r="DW388" s="55">
        <f t="shared" si="208"/>
        <v>0</v>
      </c>
      <c r="DX388" s="55">
        <f t="shared" si="209"/>
        <v>2.1231422505307855E-3</v>
      </c>
      <c r="DY388" s="55">
        <f t="shared" si="210"/>
        <v>0</v>
      </c>
      <c r="DZ388" s="58">
        <f t="shared" si="192"/>
        <v>0</v>
      </c>
      <c r="EA388" s="56">
        <f t="shared" si="193"/>
        <v>0</v>
      </c>
      <c r="EB388" s="56">
        <f t="shared" si="204"/>
        <v>0.33305578684429643</v>
      </c>
      <c r="EC388" s="59">
        <f t="shared" si="205"/>
        <v>0</v>
      </c>
      <c r="ED388" s="59">
        <f t="shared" si="206"/>
        <v>0</v>
      </c>
      <c r="EE388" s="60">
        <f t="shared" si="207"/>
        <v>1.4539032654810922</v>
      </c>
      <c r="EF388" s="60">
        <f t="shared" si="211"/>
        <v>0.27234579706668061</v>
      </c>
    </row>
    <row r="389" spans="1:136" ht="14" customHeight="1" x14ac:dyDescent="0.2">
      <c r="A389" s="156" t="s">
        <v>627</v>
      </c>
      <c r="B389" s="42" t="s">
        <v>625</v>
      </c>
      <c r="C389" s="43"/>
      <c r="D389" s="43"/>
      <c r="E389" s="43"/>
      <c r="F389" s="43"/>
      <c r="G389" s="43"/>
      <c r="H389" s="43"/>
      <c r="I389" s="43"/>
      <c r="J389" s="78" t="s">
        <v>354</v>
      </c>
      <c r="K389" s="54"/>
      <c r="L389" s="121" t="s">
        <v>621</v>
      </c>
      <c r="M389" s="42" t="s">
        <v>356</v>
      </c>
      <c r="N389" s="117"/>
      <c r="O389" s="43"/>
      <c r="P389" s="42" t="s">
        <v>357</v>
      </c>
      <c r="Q389" s="44">
        <v>39.5</v>
      </c>
      <c r="R389" s="44">
        <v>0.1</v>
      </c>
      <c r="S389" s="44">
        <v>2.1</v>
      </c>
      <c r="T389" s="44">
        <v>3.7</v>
      </c>
      <c r="U389" s="44">
        <f t="shared" si="194"/>
        <v>3.7879751055790178</v>
      </c>
      <c r="V389" s="44">
        <v>7.9</v>
      </c>
      <c r="W389" s="44">
        <f t="shared" ref="W389:W420" si="212">0.8998*V389</f>
        <v>7.1084200000000006</v>
      </c>
      <c r="X389" s="44">
        <v>0.1</v>
      </c>
      <c r="Y389" s="44">
        <v>36.299999999999997</v>
      </c>
      <c r="Z389" s="44">
        <v>1.9</v>
      </c>
      <c r="AA389" s="44">
        <v>0</v>
      </c>
      <c r="AB389" s="44">
        <v>0</v>
      </c>
      <c r="AC389" s="44"/>
      <c r="AD389" s="46">
        <f t="shared" si="187"/>
        <v>0</v>
      </c>
      <c r="AE389" s="46">
        <f t="shared" si="188"/>
        <v>0</v>
      </c>
      <c r="AF389" s="44">
        <v>11.3</v>
      </c>
      <c r="AG389" s="53"/>
      <c r="AH389" s="109"/>
      <c r="AI389" s="48">
        <f t="shared" si="195"/>
        <v>0.9189873417721518</v>
      </c>
      <c r="AJ389" s="52"/>
      <c r="AK389" s="53"/>
      <c r="AL389" s="53"/>
      <c r="AM389" s="53"/>
      <c r="AN389" s="53"/>
      <c r="AO389" s="53"/>
      <c r="AP389" s="53"/>
      <c r="AQ389" s="53"/>
      <c r="AR389" s="53"/>
      <c r="AS389" s="53"/>
      <c r="AT389" s="53"/>
      <c r="AU389" s="53"/>
      <c r="AV389" s="53"/>
      <c r="AW389" s="53"/>
      <c r="AX389" s="53"/>
      <c r="AY389" s="53"/>
      <c r="AZ389" s="53"/>
      <c r="BA389" s="53"/>
      <c r="BB389" s="53"/>
      <c r="BC389" s="53"/>
      <c r="BD389" s="53"/>
      <c r="BE389" s="53"/>
      <c r="BF389" s="109"/>
      <c r="BG389" s="26"/>
      <c r="BH389" s="26"/>
      <c r="BI389" s="26"/>
      <c r="BJ389" s="26"/>
      <c r="BK389" s="26"/>
      <c r="BL389" s="26"/>
      <c r="BM389" s="26"/>
      <c r="BN389" s="26"/>
      <c r="BO389" s="26"/>
      <c r="BP389" s="26"/>
      <c r="BQ389" s="27"/>
      <c r="BR389" s="27"/>
      <c r="BS389" s="27"/>
      <c r="BT389" s="26"/>
      <c r="BU389" s="26"/>
      <c r="BV389" s="26"/>
      <c r="BW389" s="26"/>
      <c r="BX389" s="26"/>
      <c r="BY389" s="26"/>
      <c r="BZ389" s="26"/>
      <c r="CA389" s="26"/>
      <c r="CB389" s="26"/>
      <c r="CC389" s="26"/>
      <c r="CD389" s="26"/>
      <c r="CE389" s="26"/>
      <c r="CF389" s="26"/>
      <c r="CG389" s="26"/>
      <c r="CH389" s="26"/>
      <c r="CI389" s="26"/>
      <c r="CJ389" s="26"/>
      <c r="CK389" s="26"/>
      <c r="CL389" s="26"/>
      <c r="CM389" s="26"/>
      <c r="CN389" s="26"/>
      <c r="CO389" s="26"/>
      <c r="CP389" s="26"/>
      <c r="CQ389" s="26"/>
      <c r="CR389" s="26"/>
      <c r="CS389" s="28"/>
      <c r="CT389" s="29"/>
      <c r="CU389" s="30"/>
      <c r="CV389" s="52"/>
      <c r="CW389" s="53"/>
      <c r="CX389" s="53"/>
      <c r="CY389" s="53"/>
      <c r="CZ389" s="53"/>
      <c r="DA389" s="53"/>
      <c r="DB389" s="53"/>
      <c r="DC389" s="53"/>
      <c r="DD389" s="53"/>
      <c r="DE389" s="53"/>
      <c r="DF389" s="53"/>
      <c r="DG389" s="53"/>
      <c r="DH389" s="53"/>
      <c r="DI389" s="53"/>
      <c r="DJ389" s="53"/>
      <c r="DK389" s="105">
        <v>2.2000000000000002</v>
      </c>
      <c r="DL389" s="123"/>
      <c r="DM389" s="54"/>
      <c r="DN389" s="55">
        <f t="shared" si="196"/>
        <v>0.65745672436751001</v>
      </c>
      <c r="DO389" s="55">
        <f t="shared" ref="DO389:DO423" si="213">IF(ISNUMBER(R389)=FALSE,0,R389/79.88)</f>
        <v>1.2518778167250877E-3</v>
      </c>
      <c r="DP389" s="55">
        <f t="shared" si="197"/>
        <v>4.1192624558650456E-2</v>
      </c>
      <c r="DQ389" s="55">
        <f t="shared" si="198"/>
        <v>5.1496172581767578E-2</v>
      </c>
      <c r="DR389" s="55">
        <f t="shared" si="199"/>
        <v>4.7441606933170739E-2</v>
      </c>
      <c r="DS389" s="55">
        <f t="shared" si="200"/>
        <v>9.8934168406402248E-2</v>
      </c>
      <c r="DT389" s="55">
        <f t="shared" si="201"/>
        <v>1.4096419509444602E-3</v>
      </c>
      <c r="DU389" s="55">
        <f t="shared" si="202"/>
        <v>0.90074441687344908</v>
      </c>
      <c r="DV389" s="56">
        <f t="shared" si="203"/>
        <v>3.3880171184022825E-2</v>
      </c>
      <c r="DW389" s="55">
        <f t="shared" si="208"/>
        <v>0</v>
      </c>
      <c r="DX389" s="55">
        <f t="shared" si="209"/>
        <v>0</v>
      </c>
      <c r="DY389" s="55">
        <f t="shared" si="210"/>
        <v>0</v>
      </c>
      <c r="DZ389" s="58">
        <f t="shared" si="192"/>
        <v>0</v>
      </c>
      <c r="EA389" s="56">
        <f t="shared" si="193"/>
        <v>0</v>
      </c>
      <c r="EB389" s="56">
        <f t="shared" si="204"/>
        <v>0.62725506522342489</v>
      </c>
      <c r="EC389" s="59">
        <f t="shared" si="205"/>
        <v>0</v>
      </c>
      <c r="ED389" s="59">
        <f t="shared" si="206"/>
        <v>0</v>
      </c>
      <c r="EE389" s="60">
        <f t="shared" si="207"/>
        <v>1.5306203109177081</v>
      </c>
      <c r="EF389" s="60">
        <f t="shared" si="211"/>
        <v>0.47952701980866591</v>
      </c>
    </row>
    <row r="390" spans="1:136" ht="14" customHeight="1" x14ac:dyDescent="0.2">
      <c r="A390" s="156" t="s">
        <v>628</v>
      </c>
      <c r="B390" s="42" t="s">
        <v>625</v>
      </c>
      <c r="C390" s="43"/>
      <c r="D390" s="43"/>
      <c r="E390" s="43"/>
      <c r="F390" s="43"/>
      <c r="G390" s="43"/>
      <c r="H390" s="43"/>
      <c r="I390" s="43"/>
      <c r="J390" s="78" t="s">
        <v>354</v>
      </c>
      <c r="K390" s="54"/>
      <c r="L390" s="121" t="s">
        <v>355</v>
      </c>
      <c r="M390" s="42" t="s">
        <v>356</v>
      </c>
      <c r="N390" s="117"/>
      <c r="O390" s="43"/>
      <c r="P390" s="42" t="s">
        <v>357</v>
      </c>
      <c r="Q390" s="44">
        <v>39.1</v>
      </c>
      <c r="R390" s="44">
        <v>0.1</v>
      </c>
      <c r="S390" s="44">
        <v>2</v>
      </c>
      <c r="T390" s="44">
        <v>4.8</v>
      </c>
      <c r="U390" s="44">
        <f t="shared" si="194"/>
        <v>3.5654812180484567</v>
      </c>
      <c r="V390" s="44">
        <v>8.9</v>
      </c>
      <c r="W390" s="44">
        <f t="shared" si="212"/>
        <v>8.0082200000000014</v>
      </c>
      <c r="X390" s="44">
        <v>0.1</v>
      </c>
      <c r="Y390" s="44">
        <v>38.299999999999997</v>
      </c>
      <c r="Z390" s="44">
        <v>0.4</v>
      </c>
      <c r="AA390" s="44">
        <v>0</v>
      </c>
      <c r="AB390" s="44">
        <v>0</v>
      </c>
      <c r="AC390" s="44"/>
      <c r="AD390" s="46">
        <f t="shared" si="187"/>
        <v>0</v>
      </c>
      <c r="AE390" s="46">
        <f t="shared" si="188"/>
        <v>0</v>
      </c>
      <c r="AF390" s="44">
        <v>10.9</v>
      </c>
      <c r="AG390" s="53"/>
      <c r="AH390" s="109"/>
      <c r="AI390" s="48">
        <f t="shared" si="195"/>
        <v>0.97953964194373389</v>
      </c>
      <c r="AJ390" s="52"/>
      <c r="AK390" s="53"/>
      <c r="AL390" s="53"/>
      <c r="AM390" s="53"/>
      <c r="AN390" s="53"/>
      <c r="AO390" s="53"/>
      <c r="AP390" s="53"/>
      <c r="AQ390" s="53"/>
      <c r="AR390" s="53"/>
      <c r="AS390" s="53"/>
      <c r="AT390" s="53"/>
      <c r="AU390" s="53"/>
      <c r="AV390" s="53"/>
      <c r="AW390" s="53"/>
      <c r="AX390" s="53"/>
      <c r="AY390" s="53"/>
      <c r="AZ390" s="53"/>
      <c r="BA390" s="53"/>
      <c r="BB390" s="53"/>
      <c r="BC390" s="53"/>
      <c r="BD390" s="53"/>
      <c r="BE390" s="53"/>
      <c r="BF390" s="109"/>
      <c r="BG390" s="26"/>
      <c r="BH390" s="26"/>
      <c r="BI390" s="26"/>
      <c r="BJ390" s="26"/>
      <c r="BK390" s="26"/>
      <c r="BL390" s="26"/>
      <c r="BM390" s="26"/>
      <c r="BN390" s="26"/>
      <c r="BO390" s="26"/>
      <c r="BP390" s="26"/>
      <c r="BQ390" s="27"/>
      <c r="BR390" s="27"/>
      <c r="BS390" s="27"/>
      <c r="BT390" s="26"/>
      <c r="BU390" s="26"/>
      <c r="BV390" s="26"/>
      <c r="BW390" s="26"/>
      <c r="BX390" s="26"/>
      <c r="BY390" s="26"/>
      <c r="BZ390" s="26"/>
      <c r="CA390" s="26"/>
      <c r="CB390" s="26"/>
      <c r="CC390" s="26"/>
      <c r="CD390" s="26"/>
      <c r="CE390" s="26"/>
      <c r="CF390" s="26"/>
      <c r="CG390" s="26"/>
      <c r="CH390" s="26"/>
      <c r="CI390" s="26"/>
      <c r="CJ390" s="26"/>
      <c r="CK390" s="26"/>
      <c r="CL390" s="26"/>
      <c r="CM390" s="26"/>
      <c r="CN390" s="26"/>
      <c r="CO390" s="26"/>
      <c r="CP390" s="26"/>
      <c r="CQ390" s="26"/>
      <c r="CR390" s="26"/>
      <c r="CS390" s="28"/>
      <c r="CT390" s="29"/>
      <c r="CU390" s="30"/>
      <c r="CV390" s="52"/>
      <c r="CW390" s="53"/>
      <c r="CX390" s="53"/>
      <c r="CY390" s="53"/>
      <c r="CZ390" s="53"/>
      <c r="DA390" s="53"/>
      <c r="DB390" s="53"/>
      <c r="DC390" s="53"/>
      <c r="DD390" s="53"/>
      <c r="DE390" s="53"/>
      <c r="DF390" s="53"/>
      <c r="DG390" s="53"/>
      <c r="DH390" s="53"/>
      <c r="DI390" s="53"/>
      <c r="DJ390" s="53"/>
      <c r="DK390" s="105">
        <v>1.2</v>
      </c>
      <c r="DL390" s="123"/>
      <c r="DM390" s="54"/>
      <c r="DN390" s="55">
        <f t="shared" si="196"/>
        <v>0.6507989347536618</v>
      </c>
      <c r="DO390" s="55">
        <f t="shared" si="213"/>
        <v>1.2518778167250877E-3</v>
      </c>
      <c r="DP390" s="55">
        <f t="shared" si="197"/>
        <v>3.9231071008238527E-2</v>
      </c>
      <c r="DQ390" s="55">
        <f t="shared" si="198"/>
        <v>6.6805845511482262E-2</v>
      </c>
      <c r="DR390" s="55">
        <f t="shared" si="199"/>
        <v>4.4655034354667882E-2</v>
      </c>
      <c r="DS390" s="55">
        <f t="shared" si="200"/>
        <v>0.11145748086290887</v>
      </c>
      <c r="DT390" s="55">
        <f t="shared" si="201"/>
        <v>1.4096419509444602E-3</v>
      </c>
      <c r="DU390" s="55">
        <f t="shared" si="202"/>
        <v>0.95037220843672454</v>
      </c>
      <c r="DV390" s="56">
        <f t="shared" si="203"/>
        <v>7.1326676176890159E-3</v>
      </c>
      <c r="DW390" s="55">
        <f t="shared" si="208"/>
        <v>0</v>
      </c>
      <c r="DX390" s="55">
        <f t="shared" si="209"/>
        <v>0</v>
      </c>
      <c r="DY390" s="55">
        <f t="shared" si="210"/>
        <v>0</v>
      </c>
      <c r="DZ390" s="58">
        <f t="shared" si="192"/>
        <v>0</v>
      </c>
      <c r="EA390" s="56">
        <f t="shared" si="193"/>
        <v>0</v>
      </c>
      <c r="EB390" s="56">
        <f t="shared" si="204"/>
        <v>0.60505134610047184</v>
      </c>
      <c r="EC390" s="59">
        <f t="shared" si="205"/>
        <v>0</v>
      </c>
      <c r="ED390" s="59">
        <f t="shared" si="206"/>
        <v>0</v>
      </c>
      <c r="EE390" s="60">
        <f t="shared" si="207"/>
        <v>1.5283945476090253</v>
      </c>
      <c r="EF390" s="60">
        <f t="shared" si="211"/>
        <v>0.40064636315971419</v>
      </c>
    </row>
    <row r="391" spans="1:136" ht="14" customHeight="1" x14ac:dyDescent="0.2">
      <c r="A391" s="156" t="s">
        <v>629</v>
      </c>
      <c r="B391" s="42" t="s">
        <v>625</v>
      </c>
      <c r="C391" s="43"/>
      <c r="D391" s="43"/>
      <c r="E391" s="43"/>
      <c r="F391" s="43"/>
      <c r="G391" s="43"/>
      <c r="H391" s="43"/>
      <c r="I391" s="43"/>
      <c r="J391" s="78" t="s">
        <v>354</v>
      </c>
      <c r="K391" s="54"/>
      <c r="L391" s="121" t="s">
        <v>355</v>
      </c>
      <c r="M391" s="42" t="s">
        <v>356</v>
      </c>
      <c r="N391" s="117"/>
      <c r="O391" s="43"/>
      <c r="P391" s="42" t="s">
        <v>357</v>
      </c>
      <c r="Q391" s="44">
        <v>40.1</v>
      </c>
      <c r="R391" s="44">
        <v>0</v>
      </c>
      <c r="S391" s="44">
        <v>1.8</v>
      </c>
      <c r="T391" s="44">
        <v>3</v>
      </c>
      <c r="U391" s="44">
        <f t="shared" si="194"/>
        <v>4.6659257612802847</v>
      </c>
      <c r="V391" s="44">
        <v>8</v>
      </c>
      <c r="W391" s="44">
        <f t="shared" si="212"/>
        <v>7.1984000000000004</v>
      </c>
      <c r="X391" s="44">
        <v>0.1</v>
      </c>
      <c r="Y391" s="44">
        <v>37.799999999999997</v>
      </c>
      <c r="Z391" s="44">
        <v>0.7</v>
      </c>
      <c r="AA391" s="44">
        <v>0</v>
      </c>
      <c r="AB391" s="44">
        <v>0</v>
      </c>
      <c r="AC391" s="44"/>
      <c r="AD391" s="46">
        <f t="shared" si="187"/>
        <v>0</v>
      </c>
      <c r="AE391" s="46">
        <f t="shared" si="188"/>
        <v>0</v>
      </c>
      <c r="AF391" s="44">
        <v>11.6</v>
      </c>
      <c r="AG391" s="53"/>
      <c r="AH391" s="109"/>
      <c r="AI391" s="48">
        <f t="shared" si="195"/>
        <v>0.94264339152119692</v>
      </c>
      <c r="AJ391" s="52"/>
      <c r="AK391" s="53"/>
      <c r="AL391" s="53"/>
      <c r="AM391" s="53"/>
      <c r="AN391" s="53"/>
      <c r="AO391" s="53"/>
      <c r="AP391" s="53"/>
      <c r="AQ391" s="53"/>
      <c r="AR391" s="53"/>
      <c r="AS391" s="53"/>
      <c r="AT391" s="53"/>
      <c r="AU391" s="53"/>
      <c r="AV391" s="53"/>
      <c r="AW391" s="53"/>
      <c r="AX391" s="53"/>
      <c r="AY391" s="53"/>
      <c r="AZ391" s="53"/>
      <c r="BA391" s="53"/>
      <c r="BB391" s="53"/>
      <c r="BC391" s="53"/>
      <c r="BD391" s="53"/>
      <c r="BE391" s="53"/>
      <c r="BF391" s="109"/>
      <c r="BG391" s="26"/>
      <c r="BH391" s="26"/>
      <c r="BI391" s="26"/>
      <c r="BJ391" s="26"/>
      <c r="BK391" s="26"/>
      <c r="BL391" s="26"/>
      <c r="BM391" s="26"/>
      <c r="BN391" s="26"/>
      <c r="BO391" s="26"/>
      <c r="BP391" s="26"/>
      <c r="BQ391" s="27"/>
      <c r="BR391" s="27"/>
      <c r="BS391" s="27"/>
      <c r="BT391" s="26"/>
      <c r="BU391" s="26"/>
      <c r="BV391" s="26"/>
      <c r="BW391" s="26"/>
      <c r="BX391" s="26"/>
      <c r="BY391" s="26"/>
      <c r="BZ391" s="26"/>
      <c r="CA391" s="26"/>
      <c r="CB391" s="26"/>
      <c r="CC391" s="26"/>
      <c r="CD391" s="26"/>
      <c r="CE391" s="26"/>
      <c r="CF391" s="26"/>
      <c r="CG391" s="26"/>
      <c r="CH391" s="26"/>
      <c r="CI391" s="26"/>
      <c r="CJ391" s="26"/>
      <c r="CK391" s="26"/>
      <c r="CL391" s="26"/>
      <c r="CM391" s="26"/>
      <c r="CN391" s="26"/>
      <c r="CO391" s="26"/>
      <c r="CP391" s="26"/>
      <c r="CQ391" s="26"/>
      <c r="CR391" s="26"/>
      <c r="CS391" s="28"/>
      <c r="CT391" s="29"/>
      <c r="CU391" s="30"/>
      <c r="CV391" s="52"/>
      <c r="CW391" s="53"/>
      <c r="CX391" s="53"/>
      <c r="CY391" s="53"/>
      <c r="CZ391" s="53"/>
      <c r="DA391" s="53"/>
      <c r="DB391" s="53"/>
      <c r="DC391" s="53"/>
      <c r="DD391" s="53"/>
      <c r="DE391" s="53"/>
      <c r="DF391" s="53"/>
      <c r="DG391" s="53"/>
      <c r="DH391" s="53"/>
      <c r="DI391" s="53"/>
      <c r="DJ391" s="53"/>
      <c r="DK391" s="105">
        <v>1.4</v>
      </c>
      <c r="DL391" s="123"/>
      <c r="DM391" s="54"/>
      <c r="DN391" s="55">
        <f t="shared" si="196"/>
        <v>0.66744340878828234</v>
      </c>
      <c r="DO391" s="55">
        <f t="shared" si="213"/>
        <v>0</v>
      </c>
      <c r="DP391" s="55">
        <f t="shared" si="197"/>
        <v>3.5307963907414676E-2</v>
      </c>
      <c r="DQ391" s="55">
        <f t="shared" si="198"/>
        <v>4.1753653444676415E-2</v>
      </c>
      <c r="DR391" s="55">
        <f t="shared" si="199"/>
        <v>5.843729427365877E-2</v>
      </c>
      <c r="DS391" s="55">
        <f t="shared" si="200"/>
        <v>0.1001864996520529</v>
      </c>
      <c r="DT391" s="55">
        <f t="shared" si="201"/>
        <v>1.4096419509444602E-3</v>
      </c>
      <c r="DU391" s="55">
        <f t="shared" si="202"/>
        <v>0.93796526054590568</v>
      </c>
      <c r="DV391" s="56">
        <f t="shared" si="203"/>
        <v>1.2482168330955777E-2</v>
      </c>
      <c r="DW391" s="55">
        <f t="shared" si="208"/>
        <v>0</v>
      </c>
      <c r="DX391" s="55">
        <f t="shared" si="209"/>
        <v>0</v>
      </c>
      <c r="DY391" s="55">
        <f t="shared" si="210"/>
        <v>0</v>
      </c>
      <c r="DZ391" s="58">
        <f t="shared" si="192"/>
        <v>0</v>
      </c>
      <c r="EA391" s="56">
        <f t="shared" si="193"/>
        <v>0</v>
      </c>
      <c r="EB391" s="56">
        <f t="shared" si="204"/>
        <v>0.6439078545656397</v>
      </c>
      <c r="EC391" s="59">
        <f t="shared" si="205"/>
        <v>0</v>
      </c>
      <c r="ED391" s="59">
        <f t="shared" si="206"/>
        <v>0</v>
      </c>
      <c r="EE391" s="60">
        <f t="shared" si="207"/>
        <v>1.5558068208676763</v>
      </c>
      <c r="EF391" s="60">
        <f t="shared" si="211"/>
        <v>0.58328511802100225</v>
      </c>
    </row>
    <row r="392" spans="1:136" ht="14" customHeight="1" x14ac:dyDescent="0.2">
      <c r="A392" s="156" t="s">
        <v>630</v>
      </c>
      <c r="B392" s="42" t="s">
        <v>625</v>
      </c>
      <c r="C392" s="43"/>
      <c r="D392" s="43"/>
      <c r="E392" s="43"/>
      <c r="F392" s="43"/>
      <c r="G392" s="43"/>
      <c r="H392" s="43"/>
      <c r="I392" s="43"/>
      <c r="J392" s="78" t="s">
        <v>354</v>
      </c>
      <c r="K392" s="54"/>
      <c r="L392" s="121" t="s">
        <v>621</v>
      </c>
      <c r="M392" s="42" t="s">
        <v>356</v>
      </c>
      <c r="N392" s="117"/>
      <c r="O392" s="43"/>
      <c r="P392" s="42" t="s">
        <v>357</v>
      </c>
      <c r="Q392" s="44">
        <v>38.6</v>
      </c>
      <c r="R392" s="44">
        <v>0.1</v>
      </c>
      <c r="S392" s="44">
        <v>1.9</v>
      </c>
      <c r="T392" s="44">
        <v>2.8</v>
      </c>
      <c r="U392" s="44">
        <f t="shared" si="194"/>
        <v>6.3881973771949321</v>
      </c>
      <c r="V392" s="44">
        <v>9.5</v>
      </c>
      <c r="W392" s="44">
        <f t="shared" si="212"/>
        <v>8.5480999999999998</v>
      </c>
      <c r="X392" s="44">
        <v>0.1</v>
      </c>
      <c r="Y392" s="44">
        <v>37.4</v>
      </c>
      <c r="Z392" s="44">
        <v>0.9</v>
      </c>
      <c r="AA392" s="44">
        <v>0</v>
      </c>
      <c r="AB392" s="45" t="s">
        <v>227</v>
      </c>
      <c r="AC392" s="44"/>
      <c r="AD392" s="46">
        <f t="shared" si="187"/>
        <v>0</v>
      </c>
      <c r="AE392" s="46">
        <f t="shared" si="188"/>
        <v>0</v>
      </c>
      <c r="AF392" s="44">
        <v>12.1</v>
      </c>
      <c r="AG392" s="53"/>
      <c r="AH392" s="109"/>
      <c r="AI392" s="48">
        <f t="shared" si="195"/>
        <v>0.96891191709844549</v>
      </c>
      <c r="AJ392" s="52"/>
      <c r="AK392" s="53"/>
      <c r="AL392" s="53"/>
      <c r="AM392" s="53"/>
      <c r="AN392" s="53"/>
      <c r="AO392" s="53"/>
      <c r="AP392" s="53"/>
      <c r="AQ392" s="53"/>
      <c r="AR392" s="53"/>
      <c r="AS392" s="53"/>
      <c r="AT392" s="53"/>
      <c r="AU392" s="53"/>
      <c r="AV392" s="53"/>
      <c r="AW392" s="53"/>
      <c r="AX392" s="53"/>
      <c r="AY392" s="53"/>
      <c r="AZ392" s="53"/>
      <c r="BA392" s="53"/>
      <c r="BB392" s="53"/>
      <c r="BC392" s="53"/>
      <c r="BD392" s="53"/>
      <c r="BE392" s="53"/>
      <c r="BF392" s="109"/>
      <c r="BG392" s="26"/>
      <c r="BH392" s="26"/>
      <c r="BI392" s="26"/>
      <c r="BJ392" s="26"/>
      <c r="BK392" s="26"/>
      <c r="BL392" s="26"/>
      <c r="BM392" s="26"/>
      <c r="BN392" s="26"/>
      <c r="BO392" s="26"/>
      <c r="BP392" s="26"/>
      <c r="BQ392" s="27"/>
      <c r="BR392" s="27"/>
      <c r="BS392" s="27"/>
      <c r="BT392" s="26"/>
      <c r="BU392" s="26"/>
      <c r="BV392" s="26"/>
      <c r="BW392" s="26"/>
      <c r="BX392" s="26"/>
      <c r="BY392" s="26"/>
      <c r="BZ392" s="26"/>
      <c r="CA392" s="26"/>
      <c r="CB392" s="26"/>
      <c r="CC392" s="26"/>
      <c r="CD392" s="26"/>
      <c r="CE392" s="26"/>
      <c r="CF392" s="26"/>
      <c r="CG392" s="26"/>
      <c r="CH392" s="26"/>
      <c r="CI392" s="26"/>
      <c r="CJ392" s="26"/>
      <c r="CK392" s="26"/>
      <c r="CL392" s="26"/>
      <c r="CM392" s="26"/>
      <c r="CN392" s="26"/>
      <c r="CO392" s="26"/>
      <c r="CP392" s="26"/>
      <c r="CQ392" s="26"/>
      <c r="CR392" s="26"/>
      <c r="CS392" s="28"/>
      <c r="CT392" s="29"/>
      <c r="CU392" s="30"/>
      <c r="CV392" s="52"/>
      <c r="CW392" s="53"/>
      <c r="CX392" s="53"/>
      <c r="CY392" s="53"/>
      <c r="CZ392" s="53"/>
      <c r="DA392" s="53"/>
      <c r="DB392" s="53"/>
      <c r="DC392" s="53"/>
      <c r="DD392" s="53"/>
      <c r="DE392" s="53"/>
      <c r="DF392" s="53"/>
      <c r="DG392" s="53"/>
      <c r="DH392" s="53"/>
      <c r="DI392" s="53"/>
      <c r="DJ392" s="53"/>
      <c r="DK392" s="105">
        <v>4.9000000000000004</v>
      </c>
      <c r="DL392" s="123"/>
      <c r="DM392" s="54"/>
      <c r="DN392" s="55">
        <f t="shared" si="196"/>
        <v>0.64247669773635152</v>
      </c>
      <c r="DO392" s="55">
        <f t="shared" si="213"/>
        <v>1.2518778167250877E-3</v>
      </c>
      <c r="DP392" s="55">
        <f t="shared" si="197"/>
        <v>3.7269517457826598E-2</v>
      </c>
      <c r="DQ392" s="55">
        <f t="shared" si="198"/>
        <v>3.8970076548364652E-2</v>
      </c>
      <c r="DR392" s="55">
        <f t="shared" si="199"/>
        <v>8.0007481710751227E-2</v>
      </c>
      <c r="DS392" s="55">
        <f t="shared" si="200"/>
        <v>0.11897146833681281</v>
      </c>
      <c r="DT392" s="55">
        <f t="shared" si="201"/>
        <v>1.4096419509444602E-3</v>
      </c>
      <c r="DU392" s="55">
        <f t="shared" si="202"/>
        <v>0.92803970223325061</v>
      </c>
      <c r="DV392" s="56">
        <f t="shared" si="203"/>
        <v>1.6048502139800285E-2</v>
      </c>
      <c r="DW392" s="55">
        <f t="shared" si="208"/>
        <v>0</v>
      </c>
      <c r="DX392" s="55">
        <f t="shared" si="209"/>
        <v>0</v>
      </c>
      <c r="DY392" s="55">
        <f t="shared" si="210"/>
        <v>0</v>
      </c>
      <c r="DZ392" s="58">
        <f t="shared" si="192"/>
        <v>0</v>
      </c>
      <c r="EA392" s="56">
        <f t="shared" si="193"/>
        <v>0</v>
      </c>
      <c r="EB392" s="56">
        <f t="shared" si="204"/>
        <v>0.6716625034693311</v>
      </c>
      <c r="EC392" s="59">
        <f t="shared" si="205"/>
        <v>0</v>
      </c>
      <c r="ED392" s="59">
        <f t="shared" si="206"/>
        <v>0</v>
      </c>
      <c r="EE392" s="60">
        <f t="shared" si="207"/>
        <v>1.5577948393081584</v>
      </c>
      <c r="EF392" s="60">
        <f t="shared" si="211"/>
        <v>0.67249301726903932</v>
      </c>
    </row>
    <row r="393" spans="1:136" ht="14" customHeight="1" x14ac:dyDescent="0.2">
      <c r="A393" s="156" t="s">
        <v>631</v>
      </c>
      <c r="B393" s="42" t="s">
        <v>632</v>
      </c>
      <c r="C393" s="43"/>
      <c r="D393" s="43"/>
      <c r="E393" s="43"/>
      <c r="F393" s="43"/>
      <c r="G393" s="43"/>
      <c r="H393" s="43"/>
      <c r="I393" s="43"/>
      <c r="J393" s="78" t="s">
        <v>354</v>
      </c>
      <c r="K393" s="54"/>
      <c r="L393" s="121" t="s">
        <v>621</v>
      </c>
      <c r="M393" s="42" t="s">
        <v>356</v>
      </c>
      <c r="N393" s="117"/>
      <c r="O393" s="43"/>
      <c r="P393" s="42" t="s">
        <v>357</v>
      </c>
      <c r="Q393" s="44">
        <v>40</v>
      </c>
      <c r="R393" s="44">
        <v>0</v>
      </c>
      <c r="S393" s="44">
        <v>2</v>
      </c>
      <c r="T393" s="44">
        <v>3.5</v>
      </c>
      <c r="U393" s="44">
        <f t="shared" si="194"/>
        <v>4.2102467214936654</v>
      </c>
      <c r="V393" s="44">
        <v>8.1</v>
      </c>
      <c r="W393" s="44">
        <f t="shared" si="212"/>
        <v>7.2883800000000001</v>
      </c>
      <c r="X393" s="44">
        <v>0.1</v>
      </c>
      <c r="Y393" s="44">
        <v>36.200000000000003</v>
      </c>
      <c r="Z393" s="44">
        <v>2.6</v>
      </c>
      <c r="AA393" s="45" t="s">
        <v>227</v>
      </c>
      <c r="AB393" s="45" t="s">
        <v>227</v>
      </c>
      <c r="AC393" s="44"/>
      <c r="AD393" s="46">
        <f t="shared" si="187"/>
        <v>0</v>
      </c>
      <c r="AE393" s="46">
        <f t="shared" si="188"/>
        <v>0</v>
      </c>
      <c r="AF393" s="44">
        <v>10.4</v>
      </c>
      <c r="AG393" s="53"/>
      <c r="AH393" s="109"/>
      <c r="AI393" s="48">
        <f t="shared" si="195"/>
        <v>0.90500000000000003</v>
      </c>
      <c r="AJ393" s="52"/>
      <c r="AK393" s="53"/>
      <c r="AL393" s="53"/>
      <c r="AM393" s="53"/>
      <c r="AN393" s="53"/>
      <c r="AO393" s="53"/>
      <c r="AP393" s="53"/>
      <c r="AQ393" s="53"/>
      <c r="AR393" s="53"/>
      <c r="AS393" s="53"/>
      <c r="AT393" s="53"/>
      <c r="AU393" s="53"/>
      <c r="AV393" s="53"/>
      <c r="AW393" s="53"/>
      <c r="AX393" s="53"/>
      <c r="AY393" s="53"/>
      <c r="AZ393" s="53"/>
      <c r="BA393" s="53"/>
      <c r="BB393" s="53"/>
      <c r="BC393" s="53"/>
      <c r="BD393" s="53"/>
      <c r="BE393" s="53"/>
      <c r="BF393" s="109"/>
      <c r="BG393" s="26"/>
      <c r="BH393" s="26"/>
      <c r="BI393" s="26"/>
      <c r="BJ393" s="26"/>
      <c r="BK393" s="26"/>
      <c r="BL393" s="26"/>
      <c r="BM393" s="26"/>
      <c r="BN393" s="26"/>
      <c r="BO393" s="26"/>
      <c r="BP393" s="26"/>
      <c r="BQ393" s="27"/>
      <c r="BR393" s="27"/>
      <c r="BS393" s="27"/>
      <c r="BT393" s="26"/>
      <c r="BU393" s="26"/>
      <c r="BV393" s="26"/>
      <c r="BW393" s="26"/>
      <c r="BX393" s="26"/>
      <c r="BY393" s="26"/>
      <c r="BZ393" s="26"/>
      <c r="CA393" s="26"/>
      <c r="CB393" s="26"/>
      <c r="CC393" s="26"/>
      <c r="CD393" s="26"/>
      <c r="CE393" s="26"/>
      <c r="CF393" s="26"/>
      <c r="CG393" s="26"/>
      <c r="CH393" s="26"/>
      <c r="CI393" s="26"/>
      <c r="CJ393" s="26"/>
      <c r="CK393" s="26"/>
      <c r="CL393" s="26"/>
      <c r="CM393" s="26"/>
      <c r="CN393" s="26"/>
      <c r="CO393" s="26"/>
      <c r="CP393" s="26"/>
      <c r="CQ393" s="26"/>
      <c r="CR393" s="26"/>
      <c r="CS393" s="28"/>
      <c r="CT393" s="29"/>
      <c r="CU393" s="30"/>
      <c r="CV393" s="52"/>
      <c r="CW393" s="53"/>
      <c r="CX393" s="53"/>
      <c r="CY393" s="53"/>
      <c r="CZ393" s="53"/>
      <c r="DA393" s="53"/>
      <c r="DB393" s="53"/>
      <c r="DC393" s="53"/>
      <c r="DD393" s="53"/>
      <c r="DE393" s="53"/>
      <c r="DF393" s="53"/>
      <c r="DG393" s="53"/>
      <c r="DH393" s="53"/>
      <c r="DI393" s="53"/>
      <c r="DJ393" s="53"/>
      <c r="DK393" s="105">
        <v>3.4</v>
      </c>
      <c r="DL393" s="123"/>
      <c r="DM393" s="54"/>
      <c r="DN393" s="55">
        <f t="shared" si="196"/>
        <v>0.66577896138482029</v>
      </c>
      <c r="DO393" s="55">
        <f t="shared" si="213"/>
        <v>0</v>
      </c>
      <c r="DP393" s="55">
        <f t="shared" si="197"/>
        <v>3.9231071008238527E-2</v>
      </c>
      <c r="DQ393" s="55">
        <f t="shared" si="198"/>
        <v>4.8712595685455815E-2</v>
      </c>
      <c r="DR393" s="55">
        <f t="shared" si="199"/>
        <v>5.2730248875867809E-2</v>
      </c>
      <c r="DS393" s="55">
        <f t="shared" si="200"/>
        <v>0.10143883089770356</v>
      </c>
      <c r="DT393" s="55">
        <f t="shared" si="201"/>
        <v>1.4096419509444602E-3</v>
      </c>
      <c r="DU393" s="55">
        <f t="shared" si="202"/>
        <v>0.89826302729528551</v>
      </c>
      <c r="DV393" s="56">
        <f t="shared" si="203"/>
        <v>4.6362339514978604E-2</v>
      </c>
      <c r="DW393" s="55">
        <f t="shared" si="208"/>
        <v>0</v>
      </c>
      <c r="DX393" s="55">
        <f t="shared" si="209"/>
        <v>0</v>
      </c>
      <c r="DY393" s="55">
        <f t="shared" si="210"/>
        <v>0</v>
      </c>
      <c r="DZ393" s="58">
        <f t="shared" si="192"/>
        <v>0</v>
      </c>
      <c r="EA393" s="56">
        <f t="shared" si="193"/>
        <v>0</v>
      </c>
      <c r="EB393" s="56">
        <f t="shared" si="204"/>
        <v>0.57729669719678045</v>
      </c>
      <c r="EC393" s="59">
        <f t="shared" si="205"/>
        <v>0</v>
      </c>
      <c r="ED393" s="59">
        <f t="shared" si="206"/>
        <v>0</v>
      </c>
      <c r="EE393" s="60">
        <f t="shared" si="207"/>
        <v>1.5200672811441502</v>
      </c>
      <c r="EF393" s="60">
        <f t="shared" si="211"/>
        <v>0.51982311319265762</v>
      </c>
    </row>
    <row r="394" spans="1:136" ht="14" customHeight="1" x14ac:dyDescent="0.2">
      <c r="A394" s="156" t="s">
        <v>633</v>
      </c>
      <c r="B394" s="42" t="s">
        <v>632</v>
      </c>
      <c r="C394" s="54"/>
      <c r="D394" s="54"/>
      <c r="E394" s="54"/>
      <c r="F394" s="54"/>
      <c r="G394" s="54"/>
      <c r="H394" s="54"/>
      <c r="I394" s="54"/>
      <c r="J394" s="78" t="s">
        <v>359</v>
      </c>
      <c r="K394" s="54"/>
      <c r="L394" s="121" t="s">
        <v>359</v>
      </c>
      <c r="M394" s="42" t="s">
        <v>356</v>
      </c>
      <c r="N394" s="117"/>
      <c r="O394" s="43"/>
      <c r="P394" s="42" t="s">
        <v>357</v>
      </c>
      <c r="Q394" s="44">
        <v>38.299999999999997</v>
      </c>
      <c r="R394" s="44">
        <v>0</v>
      </c>
      <c r="S394" s="44">
        <v>1.3</v>
      </c>
      <c r="T394" s="44">
        <v>4.2</v>
      </c>
      <c r="U394" s="44">
        <f t="shared" si="194"/>
        <v>4.5322960657923979</v>
      </c>
      <c r="V394" s="44">
        <v>9.1999999999999993</v>
      </c>
      <c r="W394" s="44">
        <f t="shared" si="212"/>
        <v>8.2781599999999997</v>
      </c>
      <c r="X394" s="44">
        <v>0.1</v>
      </c>
      <c r="Y394" s="44">
        <v>40.1</v>
      </c>
      <c r="Z394" s="44">
        <v>0.9</v>
      </c>
      <c r="AA394" s="45" t="s">
        <v>227</v>
      </c>
      <c r="AB394" s="44">
        <v>0</v>
      </c>
      <c r="AC394" s="44"/>
      <c r="AD394" s="46">
        <f t="shared" ref="AD394:AD423" si="214">IF(ISNUMBER(AL394)=FALSE,0,1.2725*AL394/10000)</f>
        <v>0</v>
      </c>
      <c r="AE394" s="46">
        <f t="shared" ref="AE394:AE423" si="215">IF(ISNUMBER(AM394)=FALSE,0,1.4615*AM394/10000)</f>
        <v>0</v>
      </c>
      <c r="AF394" s="44">
        <v>9.9</v>
      </c>
      <c r="AG394" s="53"/>
      <c r="AH394" s="109"/>
      <c r="AI394" s="48">
        <f t="shared" si="195"/>
        <v>1.0469973890339426</v>
      </c>
      <c r="AJ394" s="52"/>
      <c r="AK394" s="53"/>
      <c r="AL394" s="53"/>
      <c r="AM394" s="53"/>
      <c r="AN394" s="53"/>
      <c r="AO394" s="53"/>
      <c r="AP394" s="53"/>
      <c r="AQ394" s="53"/>
      <c r="AR394" s="53"/>
      <c r="AS394" s="53"/>
      <c r="AT394" s="53"/>
      <c r="AU394" s="53"/>
      <c r="AV394" s="53"/>
      <c r="AW394" s="53"/>
      <c r="AX394" s="53"/>
      <c r="AY394" s="53"/>
      <c r="AZ394" s="53"/>
      <c r="BA394" s="53"/>
      <c r="BB394" s="53"/>
      <c r="BC394" s="53"/>
      <c r="BD394" s="53"/>
      <c r="BE394" s="53"/>
      <c r="BF394" s="109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7"/>
      <c r="BR394" s="27"/>
      <c r="BS394" s="27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6"/>
      <c r="CM394" s="26"/>
      <c r="CN394" s="26"/>
      <c r="CO394" s="26"/>
      <c r="CP394" s="26"/>
      <c r="CQ394" s="26"/>
      <c r="CR394" s="26"/>
      <c r="CS394" s="28"/>
      <c r="CT394" s="29"/>
      <c r="CU394" s="30"/>
      <c r="CV394" s="52"/>
      <c r="CW394" s="53"/>
      <c r="CX394" s="53"/>
      <c r="CY394" s="53"/>
      <c r="CZ394" s="53"/>
      <c r="DA394" s="53"/>
      <c r="DB394" s="53"/>
      <c r="DC394" s="53"/>
      <c r="DD394" s="53"/>
      <c r="DE394" s="53"/>
      <c r="DF394" s="53"/>
      <c r="DG394" s="53"/>
      <c r="DH394" s="53"/>
      <c r="DI394" s="53"/>
      <c r="DJ394" s="53"/>
      <c r="DK394" s="105">
        <v>1.2</v>
      </c>
      <c r="DL394" s="123"/>
      <c r="DM394" s="54"/>
      <c r="DN394" s="55">
        <f t="shared" si="196"/>
        <v>0.63748335552596536</v>
      </c>
      <c r="DO394" s="55">
        <f t="shared" si="213"/>
        <v>0</v>
      </c>
      <c r="DP394" s="55">
        <f t="shared" si="197"/>
        <v>2.5500196155355044E-2</v>
      </c>
      <c r="DQ394" s="55">
        <f t="shared" si="198"/>
        <v>5.8455114822546977E-2</v>
      </c>
      <c r="DR394" s="55">
        <f t="shared" si="199"/>
        <v>5.6763680453283213E-2</v>
      </c>
      <c r="DS394" s="55">
        <f t="shared" si="200"/>
        <v>0.11521447459986082</v>
      </c>
      <c r="DT394" s="55">
        <f t="shared" si="201"/>
        <v>1.4096419509444602E-3</v>
      </c>
      <c r="DU394" s="55">
        <f t="shared" si="202"/>
        <v>0.99503722084367252</v>
      </c>
      <c r="DV394" s="56">
        <f t="shared" si="203"/>
        <v>1.6048502139800285E-2</v>
      </c>
      <c r="DW394" s="55">
        <f t="shared" si="208"/>
        <v>0</v>
      </c>
      <c r="DX394" s="55">
        <f t="shared" si="209"/>
        <v>0</v>
      </c>
      <c r="DY394" s="55">
        <f t="shared" si="210"/>
        <v>0</v>
      </c>
      <c r="DZ394" s="58">
        <f t="shared" si="192"/>
        <v>0</v>
      </c>
      <c r="EA394" s="56">
        <f t="shared" si="193"/>
        <v>0</v>
      </c>
      <c r="EB394" s="56">
        <f t="shared" si="204"/>
        <v>0.54954204829308906</v>
      </c>
      <c r="EC394" s="59">
        <f t="shared" si="205"/>
        <v>0</v>
      </c>
      <c r="ED394" s="59">
        <f t="shared" si="206"/>
        <v>0</v>
      </c>
      <c r="EE394" s="60">
        <f t="shared" si="207"/>
        <v>1.5087227060319983</v>
      </c>
      <c r="EF394" s="60">
        <f t="shared" si="211"/>
        <v>0.49267837787242563</v>
      </c>
    </row>
    <row r="395" spans="1:136" ht="14" customHeight="1" x14ac:dyDescent="0.2">
      <c r="A395" s="156" t="s">
        <v>634</v>
      </c>
      <c r="B395" s="42" t="s">
        <v>635</v>
      </c>
      <c r="C395" s="43"/>
      <c r="D395" s="43"/>
      <c r="E395" s="43"/>
      <c r="F395" s="43"/>
      <c r="G395" s="43"/>
      <c r="H395" s="43"/>
      <c r="I395" s="43"/>
      <c r="J395" s="78" t="s">
        <v>452</v>
      </c>
      <c r="K395" s="43"/>
      <c r="L395" s="117"/>
      <c r="M395" s="42" t="s">
        <v>636</v>
      </c>
      <c r="N395" s="42" t="s">
        <v>635</v>
      </c>
      <c r="O395" s="43"/>
      <c r="P395" s="42" t="s">
        <v>454</v>
      </c>
      <c r="Q395" s="105">
        <v>34.72</v>
      </c>
      <c r="R395" s="53"/>
      <c r="S395" s="105">
        <v>0.04</v>
      </c>
      <c r="T395" s="105">
        <v>3.42</v>
      </c>
      <c r="U395" s="105">
        <v>4.16</v>
      </c>
      <c r="V395" s="44">
        <f t="shared" ref="V395:V423" si="216">U395+1/0.8998*T395</f>
        <v>7.9608446321404758</v>
      </c>
      <c r="W395" s="44">
        <f t="shared" si="212"/>
        <v>7.1631680000000006</v>
      </c>
      <c r="X395" s="53"/>
      <c r="Y395" s="105">
        <v>42.58</v>
      </c>
      <c r="Z395" s="105">
        <v>0.05</v>
      </c>
      <c r="AA395" s="105">
        <v>0.02</v>
      </c>
      <c r="AB395" s="45" t="s">
        <v>227</v>
      </c>
      <c r="AC395" s="53"/>
      <c r="AD395" s="46">
        <f t="shared" si="214"/>
        <v>0</v>
      </c>
      <c r="AE395" s="46">
        <f t="shared" si="215"/>
        <v>0</v>
      </c>
      <c r="AF395" s="105">
        <v>12.74</v>
      </c>
      <c r="AG395" s="53"/>
      <c r="AH395" s="109"/>
      <c r="AI395" s="48">
        <f t="shared" si="195"/>
        <v>1.2263824884792627</v>
      </c>
      <c r="AJ395" s="52"/>
      <c r="AK395" s="53"/>
      <c r="AL395" s="53"/>
      <c r="AM395" s="53"/>
      <c r="AN395" s="53"/>
      <c r="AO395" s="53"/>
      <c r="AP395" s="53"/>
      <c r="AQ395" s="53"/>
      <c r="AR395" s="53"/>
      <c r="AS395" s="53"/>
      <c r="AT395" s="53"/>
      <c r="AU395" s="53"/>
      <c r="AV395" s="53"/>
      <c r="AW395" s="53"/>
      <c r="AX395" s="53"/>
      <c r="AY395" s="53"/>
      <c r="AZ395" s="53"/>
      <c r="BA395" s="53"/>
      <c r="BB395" s="53"/>
      <c r="BC395" s="53"/>
      <c r="BD395" s="53"/>
      <c r="BE395" s="53"/>
      <c r="BF395" s="109"/>
      <c r="BG395" s="26"/>
      <c r="BH395" s="26"/>
      <c r="BI395" s="26"/>
      <c r="BJ395" s="26"/>
      <c r="BK395" s="26"/>
      <c r="BL395" s="26"/>
      <c r="BM395" s="26"/>
      <c r="BN395" s="26"/>
      <c r="BO395" s="26"/>
      <c r="BP395" s="26"/>
      <c r="BQ395" s="27"/>
      <c r="BR395" s="27"/>
      <c r="BS395" s="27"/>
      <c r="BT395" s="26"/>
      <c r="BU395" s="26"/>
      <c r="BV395" s="26"/>
      <c r="BW395" s="26"/>
      <c r="BX395" s="26"/>
      <c r="BY395" s="26"/>
      <c r="BZ395" s="26"/>
      <c r="CA395" s="26"/>
      <c r="CB395" s="26"/>
      <c r="CC395" s="26"/>
      <c r="CD395" s="26"/>
      <c r="CE395" s="26"/>
      <c r="CF395" s="26"/>
      <c r="CG395" s="26"/>
      <c r="CH395" s="26"/>
      <c r="CI395" s="26"/>
      <c r="CJ395" s="26"/>
      <c r="CK395" s="26"/>
      <c r="CL395" s="26"/>
      <c r="CM395" s="26"/>
      <c r="CN395" s="26"/>
      <c r="CO395" s="26"/>
      <c r="CP395" s="26"/>
      <c r="CQ395" s="26"/>
      <c r="CR395" s="26"/>
      <c r="CS395" s="28"/>
      <c r="CT395" s="29"/>
      <c r="CU395" s="30"/>
      <c r="CV395" s="52"/>
      <c r="CW395" s="53"/>
      <c r="CX395" s="53"/>
      <c r="CY395" s="53"/>
      <c r="CZ395" s="53"/>
      <c r="DA395" s="53"/>
      <c r="DB395" s="53"/>
      <c r="DC395" s="53"/>
      <c r="DD395" s="105">
        <v>1200</v>
      </c>
      <c r="DE395" s="53"/>
      <c r="DF395" s="53"/>
      <c r="DG395" s="53"/>
      <c r="DH395" s="53"/>
      <c r="DI395" s="105">
        <v>190</v>
      </c>
      <c r="DJ395" s="53"/>
      <c r="DK395" s="53"/>
      <c r="DL395" s="53"/>
      <c r="DM395" s="54"/>
      <c r="DN395" s="55">
        <f t="shared" si="196"/>
        <v>0.57789613848202392</v>
      </c>
      <c r="DO395" s="55">
        <f t="shared" si="213"/>
        <v>0</v>
      </c>
      <c r="DP395" s="55">
        <f t="shared" si="197"/>
        <v>7.8462142016477059E-4</v>
      </c>
      <c r="DQ395" s="55">
        <f t="shared" si="198"/>
        <v>4.7599164926931108E-2</v>
      </c>
      <c r="DR395" s="55">
        <f t="shared" si="199"/>
        <v>5.2100945582065253E-2</v>
      </c>
      <c r="DS395" s="55">
        <f t="shared" si="200"/>
        <v>9.9696144745998624E-2</v>
      </c>
      <c r="DT395" s="55">
        <f t="shared" si="201"/>
        <v>0</v>
      </c>
      <c r="DU395" s="55">
        <f t="shared" si="202"/>
        <v>1.056575682382134</v>
      </c>
      <c r="DV395" s="56">
        <f t="shared" si="203"/>
        <v>8.9158345221112699E-4</v>
      </c>
      <c r="DW395" s="55">
        <f t="shared" si="208"/>
        <v>6.4538092802550549E-4</v>
      </c>
      <c r="DX395" s="55">
        <f t="shared" si="209"/>
        <v>0</v>
      </c>
      <c r="DY395" s="55">
        <f t="shared" si="210"/>
        <v>0</v>
      </c>
      <c r="DZ395" s="58">
        <f t="shared" si="192"/>
        <v>0</v>
      </c>
      <c r="EA395" s="56">
        <f t="shared" si="193"/>
        <v>0</v>
      </c>
      <c r="EB395" s="56">
        <f t="shared" si="204"/>
        <v>0.70718845406605602</v>
      </c>
      <c r="EC395" s="59">
        <f t="shared" si="205"/>
        <v>9.9908417284156198E-3</v>
      </c>
      <c r="ED395" s="59">
        <f t="shared" si="206"/>
        <v>2.9631940112289452E-4</v>
      </c>
      <c r="EE395" s="60">
        <f t="shared" si="207"/>
        <v>1.5333822784746554</v>
      </c>
      <c r="EF395" s="60">
        <f t="shared" si="211"/>
        <v>0.52259739546404438</v>
      </c>
    </row>
    <row r="396" spans="1:136" ht="14" customHeight="1" x14ac:dyDescent="0.2">
      <c r="A396" s="156" t="s">
        <v>637</v>
      </c>
      <c r="B396" s="42" t="s">
        <v>635</v>
      </c>
      <c r="C396" s="43"/>
      <c r="D396" s="43"/>
      <c r="E396" s="43"/>
      <c r="F396" s="43"/>
      <c r="G396" s="43"/>
      <c r="H396" s="43"/>
      <c r="I396" s="43"/>
      <c r="J396" s="78" t="s">
        <v>452</v>
      </c>
      <c r="K396" s="43"/>
      <c r="L396" s="117"/>
      <c r="M396" s="42" t="s">
        <v>636</v>
      </c>
      <c r="N396" s="42" t="s">
        <v>635</v>
      </c>
      <c r="O396" s="43"/>
      <c r="P396" s="42" t="s">
        <v>454</v>
      </c>
      <c r="Q396" s="105">
        <v>38.93</v>
      </c>
      <c r="R396" s="53"/>
      <c r="S396" s="105">
        <v>0.36</v>
      </c>
      <c r="T396" s="105">
        <v>4.74</v>
      </c>
      <c r="U396" s="105">
        <v>3.46</v>
      </c>
      <c r="V396" s="44">
        <f t="shared" si="216"/>
        <v>8.7278372971771496</v>
      </c>
      <c r="W396" s="44">
        <f t="shared" si="212"/>
        <v>7.8533079999999993</v>
      </c>
      <c r="X396" s="53"/>
      <c r="Y396" s="105">
        <v>41.73</v>
      </c>
      <c r="Z396" s="105">
        <v>0.23</v>
      </c>
      <c r="AA396" s="105">
        <v>0.02</v>
      </c>
      <c r="AB396" s="45" t="s">
        <v>227</v>
      </c>
      <c r="AC396" s="53"/>
      <c r="AD396" s="46">
        <f t="shared" si="214"/>
        <v>0</v>
      </c>
      <c r="AE396" s="46">
        <f t="shared" si="215"/>
        <v>0</v>
      </c>
      <c r="AF396" s="105">
        <v>8.91</v>
      </c>
      <c r="AG396" s="53"/>
      <c r="AH396" s="109"/>
      <c r="AI396" s="48">
        <f t="shared" si="195"/>
        <v>1.0719239660929873</v>
      </c>
      <c r="AJ396" s="52"/>
      <c r="AK396" s="53"/>
      <c r="AL396" s="53"/>
      <c r="AM396" s="53"/>
      <c r="AN396" s="53"/>
      <c r="AO396" s="53"/>
      <c r="AP396" s="53"/>
      <c r="AQ396" s="53"/>
      <c r="AR396" s="53"/>
      <c r="AS396" s="53"/>
      <c r="AT396" s="53"/>
      <c r="AU396" s="53"/>
      <c r="AV396" s="53"/>
      <c r="AW396" s="53"/>
      <c r="AX396" s="53"/>
      <c r="AY396" s="53"/>
      <c r="AZ396" s="53"/>
      <c r="BA396" s="53"/>
      <c r="BB396" s="53"/>
      <c r="BC396" s="53"/>
      <c r="BD396" s="53"/>
      <c r="BE396" s="53"/>
      <c r="BF396" s="109"/>
      <c r="BG396" s="26"/>
      <c r="BH396" s="26"/>
      <c r="BI396" s="26"/>
      <c r="BJ396" s="26"/>
      <c r="BK396" s="26"/>
      <c r="BL396" s="26"/>
      <c r="BM396" s="26"/>
      <c r="BN396" s="26"/>
      <c r="BO396" s="26"/>
      <c r="BP396" s="26"/>
      <c r="BQ396" s="27"/>
      <c r="BR396" s="27"/>
      <c r="BS396" s="27"/>
      <c r="BT396" s="26"/>
      <c r="BU396" s="26"/>
      <c r="BV396" s="26"/>
      <c r="BW396" s="26"/>
      <c r="BX396" s="26"/>
      <c r="BY396" s="26"/>
      <c r="BZ396" s="26"/>
      <c r="CA396" s="26"/>
      <c r="CB396" s="26"/>
      <c r="CC396" s="26"/>
      <c r="CD396" s="26"/>
      <c r="CE396" s="26"/>
      <c r="CF396" s="26"/>
      <c r="CG396" s="26"/>
      <c r="CH396" s="26"/>
      <c r="CI396" s="26"/>
      <c r="CJ396" s="26"/>
      <c r="CK396" s="26"/>
      <c r="CL396" s="26"/>
      <c r="CM396" s="26"/>
      <c r="CN396" s="26"/>
      <c r="CO396" s="26"/>
      <c r="CP396" s="26"/>
      <c r="CQ396" s="26"/>
      <c r="CR396" s="26"/>
      <c r="CS396" s="28"/>
      <c r="CT396" s="29"/>
      <c r="CU396" s="30"/>
      <c r="CV396" s="52"/>
      <c r="CW396" s="53"/>
      <c r="CX396" s="53"/>
      <c r="CY396" s="53"/>
      <c r="CZ396" s="53"/>
      <c r="DA396" s="53"/>
      <c r="DB396" s="53"/>
      <c r="DC396" s="53"/>
      <c r="DD396" s="105">
        <v>900</v>
      </c>
      <c r="DE396" s="53"/>
      <c r="DF396" s="53"/>
      <c r="DG396" s="53"/>
      <c r="DH396" s="53"/>
      <c r="DI396" s="105">
        <v>130</v>
      </c>
      <c r="DJ396" s="53"/>
      <c r="DK396" s="53"/>
      <c r="DL396" s="123"/>
      <c r="DM396" s="54"/>
      <c r="DN396" s="55">
        <f t="shared" si="196"/>
        <v>0.64796937416777634</v>
      </c>
      <c r="DO396" s="55">
        <f t="shared" si="213"/>
        <v>0</v>
      </c>
      <c r="DP396" s="55">
        <f t="shared" si="197"/>
        <v>7.061592781482935E-3</v>
      </c>
      <c r="DQ396" s="55">
        <f t="shared" si="198"/>
        <v>6.597077244258874E-2</v>
      </c>
      <c r="DR396" s="55">
        <f t="shared" si="199"/>
        <v>4.333395954662158E-2</v>
      </c>
      <c r="DS396" s="55">
        <f t="shared" si="200"/>
        <v>0.1093014335421016</v>
      </c>
      <c r="DT396" s="55">
        <f t="shared" si="201"/>
        <v>0</v>
      </c>
      <c r="DU396" s="55">
        <f t="shared" si="202"/>
        <v>1.0354838709677419</v>
      </c>
      <c r="DV396" s="56">
        <f t="shared" si="203"/>
        <v>4.101283880171184E-3</v>
      </c>
      <c r="DW396" s="55">
        <f t="shared" si="208"/>
        <v>6.4538092802550549E-4</v>
      </c>
      <c r="DX396" s="55">
        <f t="shared" si="209"/>
        <v>0</v>
      </c>
      <c r="DY396" s="55">
        <f t="shared" si="210"/>
        <v>0</v>
      </c>
      <c r="DZ396" s="58">
        <f t="shared" si="192"/>
        <v>0</v>
      </c>
      <c r="EA396" s="56">
        <f t="shared" si="193"/>
        <v>0</v>
      </c>
      <c r="EB396" s="56">
        <f t="shared" si="204"/>
        <v>0.49458784346378015</v>
      </c>
      <c r="EC396" s="59">
        <f t="shared" si="205"/>
        <v>7.4931312963117148E-3</v>
      </c>
      <c r="ED396" s="59">
        <f t="shared" si="206"/>
        <v>2.0274485339987519E-4</v>
      </c>
      <c r="EE396" s="60">
        <f t="shared" si="207"/>
        <v>1.4931283102339077</v>
      </c>
      <c r="EF396" s="60">
        <f t="shared" si="211"/>
        <v>0.39646286551154752</v>
      </c>
    </row>
    <row r="397" spans="1:136" ht="14" customHeight="1" x14ac:dyDescent="0.2">
      <c r="A397" s="156" t="s">
        <v>638</v>
      </c>
      <c r="B397" s="42" t="s">
        <v>635</v>
      </c>
      <c r="C397" s="43"/>
      <c r="D397" s="43"/>
      <c r="E397" s="43"/>
      <c r="F397" s="43"/>
      <c r="G397" s="43"/>
      <c r="H397" s="43"/>
      <c r="I397" s="43"/>
      <c r="J397" s="78" t="s">
        <v>452</v>
      </c>
      <c r="K397" s="43"/>
      <c r="L397" s="117"/>
      <c r="M397" s="42" t="s">
        <v>636</v>
      </c>
      <c r="N397" s="42" t="s">
        <v>635</v>
      </c>
      <c r="O397" s="43"/>
      <c r="P397" s="42" t="s">
        <v>454</v>
      </c>
      <c r="Q397" s="105">
        <v>38.32</v>
      </c>
      <c r="R397" s="53"/>
      <c r="S397" s="105">
        <v>0.25</v>
      </c>
      <c r="T397" s="105">
        <v>4.49</v>
      </c>
      <c r="U397" s="105">
        <v>3.62</v>
      </c>
      <c r="V397" s="44">
        <f t="shared" si="216"/>
        <v>8.6099977772838407</v>
      </c>
      <c r="W397" s="44">
        <f t="shared" si="212"/>
        <v>7.7472760000000003</v>
      </c>
      <c r="X397" s="53"/>
      <c r="Y397" s="105">
        <v>42.36</v>
      </c>
      <c r="Z397" s="105">
        <v>0.19</v>
      </c>
      <c r="AA397" s="105">
        <v>0.03</v>
      </c>
      <c r="AB397" s="45" t="s">
        <v>227</v>
      </c>
      <c r="AC397" s="53"/>
      <c r="AD397" s="46">
        <f t="shared" si="214"/>
        <v>0</v>
      </c>
      <c r="AE397" s="46">
        <f t="shared" si="215"/>
        <v>0</v>
      </c>
      <c r="AF397" s="105">
        <v>9.34</v>
      </c>
      <c r="AG397" s="53"/>
      <c r="AH397" s="109"/>
      <c r="AI397" s="48">
        <f t="shared" si="195"/>
        <v>1.105427974947808</v>
      </c>
      <c r="AJ397" s="52"/>
      <c r="AK397" s="53"/>
      <c r="AL397" s="53"/>
      <c r="AM397" s="53"/>
      <c r="AN397" s="53"/>
      <c r="AO397" s="53"/>
      <c r="AP397" s="53"/>
      <c r="AQ397" s="53"/>
      <c r="AR397" s="53"/>
      <c r="AS397" s="53"/>
      <c r="AT397" s="53"/>
      <c r="AU397" s="53"/>
      <c r="AV397" s="53"/>
      <c r="AW397" s="53"/>
      <c r="AX397" s="53"/>
      <c r="AY397" s="53"/>
      <c r="AZ397" s="53"/>
      <c r="BA397" s="53"/>
      <c r="BB397" s="53"/>
      <c r="BC397" s="53"/>
      <c r="BD397" s="53"/>
      <c r="BE397" s="53"/>
      <c r="BF397" s="109"/>
      <c r="BG397" s="26"/>
      <c r="BH397" s="26"/>
      <c r="BI397" s="26"/>
      <c r="BJ397" s="26"/>
      <c r="BK397" s="26"/>
      <c r="BL397" s="26"/>
      <c r="BM397" s="26"/>
      <c r="BN397" s="26"/>
      <c r="BO397" s="26"/>
      <c r="BP397" s="26"/>
      <c r="BQ397" s="27"/>
      <c r="BR397" s="27"/>
      <c r="BS397" s="27"/>
      <c r="BT397" s="26"/>
      <c r="BU397" s="26"/>
      <c r="BV397" s="26"/>
      <c r="BW397" s="26"/>
      <c r="BX397" s="26"/>
      <c r="BY397" s="26"/>
      <c r="BZ397" s="26"/>
      <c r="CA397" s="26"/>
      <c r="CB397" s="26"/>
      <c r="CC397" s="26"/>
      <c r="CD397" s="26"/>
      <c r="CE397" s="26"/>
      <c r="CF397" s="26"/>
      <c r="CG397" s="26"/>
      <c r="CH397" s="26"/>
      <c r="CI397" s="26"/>
      <c r="CJ397" s="26"/>
      <c r="CK397" s="26"/>
      <c r="CL397" s="26"/>
      <c r="CM397" s="26"/>
      <c r="CN397" s="26"/>
      <c r="CO397" s="26"/>
      <c r="CP397" s="26"/>
      <c r="CQ397" s="26"/>
      <c r="CR397" s="26"/>
      <c r="CS397" s="28"/>
      <c r="CT397" s="29"/>
      <c r="CU397" s="30"/>
      <c r="CV397" s="52"/>
      <c r="CW397" s="53"/>
      <c r="CX397" s="53"/>
      <c r="CY397" s="53"/>
      <c r="CZ397" s="53"/>
      <c r="DA397" s="53"/>
      <c r="DB397" s="53"/>
      <c r="DC397" s="53"/>
      <c r="DD397" s="105">
        <v>1000</v>
      </c>
      <c r="DE397" s="53"/>
      <c r="DF397" s="53"/>
      <c r="DG397" s="53"/>
      <c r="DH397" s="53"/>
      <c r="DI397" s="105">
        <v>60</v>
      </c>
      <c r="DJ397" s="53"/>
      <c r="DK397" s="53"/>
      <c r="DL397" s="123"/>
      <c r="DM397" s="54"/>
      <c r="DN397" s="55">
        <f t="shared" si="196"/>
        <v>0.63781624500665779</v>
      </c>
      <c r="DO397" s="55">
        <f t="shared" si="213"/>
        <v>0</v>
      </c>
      <c r="DP397" s="55">
        <f t="shared" si="197"/>
        <v>4.9038838760298159E-3</v>
      </c>
      <c r="DQ397" s="55">
        <f t="shared" si="198"/>
        <v>6.249130132219903E-2</v>
      </c>
      <c r="DR397" s="55">
        <f t="shared" si="199"/>
        <v>4.5337842069008705E-2</v>
      </c>
      <c r="DS397" s="55">
        <f t="shared" si="200"/>
        <v>0.10782569241475297</v>
      </c>
      <c r="DT397" s="55">
        <f t="shared" si="201"/>
        <v>0</v>
      </c>
      <c r="DU397" s="55">
        <f t="shared" si="202"/>
        <v>1.0511166253101738</v>
      </c>
      <c r="DV397" s="56">
        <f t="shared" si="203"/>
        <v>3.3880171184022824E-3</v>
      </c>
      <c r="DW397" s="55">
        <f t="shared" si="208"/>
        <v>9.6807139203825812E-4</v>
      </c>
      <c r="DX397" s="55">
        <f t="shared" si="209"/>
        <v>0</v>
      </c>
      <c r="DY397" s="55">
        <f t="shared" si="210"/>
        <v>0</v>
      </c>
      <c r="DZ397" s="58">
        <f t="shared" si="192"/>
        <v>0</v>
      </c>
      <c r="EA397" s="56">
        <f t="shared" si="193"/>
        <v>0</v>
      </c>
      <c r="EB397" s="56">
        <f t="shared" si="204"/>
        <v>0.51845684152095473</v>
      </c>
      <c r="EC397" s="59">
        <f t="shared" si="205"/>
        <v>8.3257014403463492E-3</v>
      </c>
      <c r="ED397" s="59">
        <f t="shared" si="206"/>
        <v>9.3574547723019333E-5</v>
      </c>
      <c r="EE397" s="60">
        <f t="shared" si="207"/>
        <v>1.501456058993925</v>
      </c>
      <c r="EF397" s="60">
        <f t="shared" si="211"/>
        <v>0.42047346095043925</v>
      </c>
    </row>
    <row r="398" spans="1:136" ht="14" customHeight="1" x14ac:dyDescent="0.2">
      <c r="A398" s="156" t="s">
        <v>639</v>
      </c>
      <c r="B398" s="42" t="s">
        <v>635</v>
      </c>
      <c r="C398" s="43"/>
      <c r="D398" s="43"/>
      <c r="E398" s="43"/>
      <c r="F398" s="43"/>
      <c r="G398" s="43"/>
      <c r="H398" s="43"/>
      <c r="I398" s="43"/>
      <c r="J398" s="78" t="s">
        <v>452</v>
      </c>
      <c r="K398" s="43"/>
      <c r="L398" s="117"/>
      <c r="M398" s="42" t="s">
        <v>636</v>
      </c>
      <c r="N398" s="42" t="s">
        <v>635</v>
      </c>
      <c r="O398" s="53"/>
      <c r="P398" s="42" t="s">
        <v>454</v>
      </c>
      <c r="Q398" s="105">
        <v>34.28</v>
      </c>
      <c r="R398" s="53"/>
      <c r="S398" s="105">
        <v>0.09</v>
      </c>
      <c r="T398" s="105">
        <v>1.21</v>
      </c>
      <c r="U398" s="105">
        <v>6.33</v>
      </c>
      <c r="V398" s="44">
        <f t="shared" si="216"/>
        <v>7.6747432762836185</v>
      </c>
      <c r="W398" s="44">
        <f t="shared" si="212"/>
        <v>6.9057340000000007</v>
      </c>
      <c r="X398" s="53"/>
      <c r="Y398" s="105">
        <v>40.01</v>
      </c>
      <c r="Z398" s="105">
        <v>0.01</v>
      </c>
      <c r="AA398" s="105">
        <v>0.02</v>
      </c>
      <c r="AB398" s="45" t="s">
        <v>227</v>
      </c>
      <c r="AC398" s="53"/>
      <c r="AD398" s="46">
        <f t="shared" si="214"/>
        <v>0</v>
      </c>
      <c r="AE398" s="46">
        <f t="shared" si="215"/>
        <v>0</v>
      </c>
      <c r="AF398" s="105">
        <v>16.079999999999998</v>
      </c>
      <c r="AG398" s="53"/>
      <c r="AH398" s="109"/>
      <c r="AI398" s="48">
        <f t="shared" si="195"/>
        <v>1.1671528588098015</v>
      </c>
      <c r="AJ398" s="52"/>
      <c r="AK398" s="53"/>
      <c r="AL398" s="53"/>
      <c r="AM398" s="53"/>
      <c r="AN398" s="53"/>
      <c r="AO398" s="53"/>
      <c r="AP398" s="53"/>
      <c r="AQ398" s="53"/>
      <c r="AR398" s="53"/>
      <c r="AS398" s="53"/>
      <c r="AT398" s="53"/>
      <c r="AU398" s="53"/>
      <c r="AV398" s="53"/>
      <c r="AW398" s="53"/>
      <c r="AX398" s="53"/>
      <c r="AY398" s="53"/>
      <c r="AZ398" s="53"/>
      <c r="BA398" s="53"/>
      <c r="BB398" s="53"/>
      <c r="BC398" s="53"/>
      <c r="BD398" s="53"/>
      <c r="BE398" s="53"/>
      <c r="BF398" s="109"/>
      <c r="BG398" s="26"/>
      <c r="BH398" s="26"/>
      <c r="BI398" s="26"/>
      <c r="BJ398" s="26"/>
      <c r="BK398" s="26"/>
      <c r="BL398" s="26"/>
      <c r="BM398" s="26"/>
      <c r="BN398" s="26"/>
      <c r="BO398" s="26"/>
      <c r="BP398" s="26"/>
      <c r="BQ398" s="27"/>
      <c r="BR398" s="27"/>
      <c r="BS398" s="27"/>
      <c r="BT398" s="26"/>
      <c r="BU398" s="26"/>
      <c r="BV398" s="26"/>
      <c r="BW398" s="26"/>
      <c r="BX398" s="26"/>
      <c r="BY398" s="26"/>
      <c r="BZ398" s="26"/>
      <c r="CA398" s="26"/>
      <c r="CB398" s="26"/>
      <c r="CC398" s="26"/>
      <c r="CD398" s="26"/>
      <c r="CE398" s="26"/>
      <c r="CF398" s="26"/>
      <c r="CG398" s="26"/>
      <c r="CH398" s="26"/>
      <c r="CI398" s="26"/>
      <c r="CJ398" s="26"/>
      <c r="CK398" s="26"/>
      <c r="CL398" s="26"/>
      <c r="CM398" s="26"/>
      <c r="CN398" s="26"/>
      <c r="CO398" s="26"/>
      <c r="CP398" s="26"/>
      <c r="CQ398" s="26"/>
      <c r="CR398" s="26"/>
      <c r="CS398" s="28"/>
      <c r="CT398" s="29"/>
      <c r="CU398" s="30"/>
      <c r="CV398" s="52"/>
      <c r="CW398" s="53"/>
      <c r="CX398" s="53"/>
      <c r="CY398" s="53"/>
      <c r="CZ398" s="53"/>
      <c r="DA398" s="53"/>
      <c r="DB398" s="53"/>
      <c r="DC398" s="53"/>
      <c r="DD398" s="105">
        <v>3800</v>
      </c>
      <c r="DE398" s="53"/>
      <c r="DF398" s="53"/>
      <c r="DG398" s="53"/>
      <c r="DH398" s="53"/>
      <c r="DI398" s="105">
        <v>50</v>
      </c>
      <c r="DJ398" s="166"/>
      <c r="DK398" s="166"/>
      <c r="DL398" s="53"/>
      <c r="DM398" s="166"/>
      <c r="DN398" s="55">
        <f t="shared" si="196"/>
        <v>0.57057256990679095</v>
      </c>
      <c r="DO398" s="55">
        <f t="shared" si="213"/>
        <v>0</v>
      </c>
      <c r="DP398" s="55">
        <f t="shared" si="197"/>
        <v>1.7653981953707338E-3</v>
      </c>
      <c r="DQ398" s="55">
        <f t="shared" si="198"/>
        <v>1.6840640222686151E-2</v>
      </c>
      <c r="DR398" s="55">
        <f t="shared" si="199"/>
        <v>7.9278602291940642E-2</v>
      </c>
      <c r="DS398" s="55">
        <f t="shared" si="200"/>
        <v>9.6113208072373016E-2</v>
      </c>
      <c r="DT398" s="55">
        <f t="shared" si="201"/>
        <v>0</v>
      </c>
      <c r="DU398" s="55">
        <f t="shared" si="202"/>
        <v>0.99280397022332512</v>
      </c>
      <c r="DV398" s="56">
        <f t="shared" si="203"/>
        <v>1.783166904422254E-4</v>
      </c>
      <c r="DW398" s="55">
        <f t="shared" si="208"/>
        <v>6.4538092802550549E-4</v>
      </c>
      <c r="DX398" s="55">
        <f t="shared" si="209"/>
        <v>0</v>
      </c>
      <c r="DY398" s="55">
        <f t="shared" si="210"/>
        <v>0</v>
      </c>
      <c r="DZ398" s="58">
        <f t="shared" si="192"/>
        <v>0</v>
      </c>
      <c r="EA398" s="56">
        <f t="shared" si="193"/>
        <v>0</v>
      </c>
      <c r="EB398" s="56">
        <f t="shared" si="204"/>
        <v>0.89258950874271425</v>
      </c>
      <c r="EC398" s="59">
        <f t="shared" si="205"/>
        <v>3.1637665473316125E-2</v>
      </c>
      <c r="ED398" s="59">
        <f t="shared" si="206"/>
        <v>7.7978789769182782E-5</v>
      </c>
      <c r="EE398" s="60">
        <f t="shared" si="207"/>
        <v>1.6141214748954054</v>
      </c>
      <c r="EF398" s="60">
        <f t="shared" si="211"/>
        <v>0.82484607352034323</v>
      </c>
    </row>
    <row r="399" spans="1:136" ht="14" customHeight="1" x14ac:dyDescent="0.2">
      <c r="A399" s="156" t="s">
        <v>640</v>
      </c>
      <c r="B399" s="42" t="s">
        <v>635</v>
      </c>
      <c r="C399" s="43"/>
      <c r="D399" s="43"/>
      <c r="E399" s="43"/>
      <c r="F399" s="43"/>
      <c r="G399" s="43"/>
      <c r="H399" s="43"/>
      <c r="I399" s="43"/>
      <c r="J399" s="78" t="s">
        <v>452</v>
      </c>
      <c r="K399" s="43"/>
      <c r="L399" s="117"/>
      <c r="M399" s="42" t="s">
        <v>636</v>
      </c>
      <c r="N399" s="42" t="s">
        <v>635</v>
      </c>
      <c r="O399" s="53"/>
      <c r="P399" s="42" t="s">
        <v>454</v>
      </c>
      <c r="Q399" s="105">
        <v>34.799999999999997</v>
      </c>
      <c r="R399" s="53"/>
      <c r="S399" s="105">
        <v>0.09</v>
      </c>
      <c r="T399" s="105">
        <v>4.3099999999999996</v>
      </c>
      <c r="U399" s="105">
        <v>2.94</v>
      </c>
      <c r="V399" s="44">
        <f t="shared" si="216"/>
        <v>7.7299533229606574</v>
      </c>
      <c r="W399" s="44">
        <f t="shared" si="212"/>
        <v>6.9554119999999999</v>
      </c>
      <c r="X399" s="53"/>
      <c r="Y399" s="105">
        <v>43.92</v>
      </c>
      <c r="Z399" s="105">
        <v>0.04</v>
      </c>
      <c r="AA399" s="105">
        <v>0.02</v>
      </c>
      <c r="AB399" s="45" t="s">
        <v>227</v>
      </c>
      <c r="AC399" s="53"/>
      <c r="AD399" s="46">
        <f t="shared" si="214"/>
        <v>0</v>
      </c>
      <c r="AE399" s="46">
        <f t="shared" si="215"/>
        <v>0</v>
      </c>
      <c r="AF399" s="105">
        <v>11.48</v>
      </c>
      <c r="AG399" s="53"/>
      <c r="AH399" s="109"/>
      <c r="AI399" s="48">
        <f t="shared" si="195"/>
        <v>1.2620689655172415</v>
      </c>
      <c r="AJ399" s="52"/>
      <c r="AK399" s="53"/>
      <c r="AL399" s="53"/>
      <c r="AM399" s="53"/>
      <c r="AN399" s="53"/>
      <c r="AO399" s="53"/>
      <c r="AP399" s="53"/>
      <c r="AQ399" s="53"/>
      <c r="AR399" s="53"/>
      <c r="AS399" s="53"/>
      <c r="AT399" s="53"/>
      <c r="AU399" s="53"/>
      <c r="AV399" s="53"/>
      <c r="AW399" s="53"/>
      <c r="AX399" s="53"/>
      <c r="AY399" s="53"/>
      <c r="AZ399" s="53"/>
      <c r="BA399" s="53"/>
      <c r="BB399" s="53"/>
      <c r="BC399" s="53"/>
      <c r="BD399" s="53"/>
      <c r="BE399" s="53"/>
      <c r="BF399" s="109"/>
      <c r="BG399" s="26"/>
      <c r="BH399" s="26"/>
      <c r="BI399" s="26"/>
      <c r="BJ399" s="26"/>
      <c r="BK399" s="26"/>
      <c r="BL399" s="26"/>
      <c r="BM399" s="26"/>
      <c r="BN399" s="26"/>
      <c r="BO399" s="26"/>
      <c r="BP399" s="26"/>
      <c r="BQ399" s="27"/>
      <c r="BR399" s="27"/>
      <c r="BS399" s="27"/>
      <c r="BT399" s="26"/>
      <c r="BU399" s="26"/>
      <c r="BV399" s="26"/>
      <c r="BW399" s="26"/>
      <c r="BX399" s="26"/>
      <c r="BY399" s="26"/>
      <c r="BZ399" s="26"/>
      <c r="CA399" s="26"/>
      <c r="CB399" s="26"/>
      <c r="CC399" s="26"/>
      <c r="CD399" s="26"/>
      <c r="CE399" s="26"/>
      <c r="CF399" s="26"/>
      <c r="CG399" s="26"/>
      <c r="CH399" s="26"/>
      <c r="CI399" s="26"/>
      <c r="CJ399" s="26"/>
      <c r="CK399" s="26"/>
      <c r="CL399" s="26"/>
      <c r="CM399" s="26"/>
      <c r="CN399" s="26"/>
      <c r="CO399" s="26"/>
      <c r="CP399" s="26"/>
      <c r="CQ399" s="26"/>
      <c r="CR399" s="26"/>
      <c r="CS399" s="28"/>
      <c r="CT399" s="29"/>
      <c r="CU399" s="30"/>
      <c r="CV399" s="52"/>
      <c r="CW399" s="53"/>
      <c r="CX399" s="53"/>
      <c r="CY399" s="53"/>
      <c r="CZ399" s="53"/>
      <c r="DA399" s="53"/>
      <c r="DB399" s="53"/>
      <c r="DC399" s="53"/>
      <c r="DD399" s="105">
        <v>1500</v>
      </c>
      <c r="DE399" s="53"/>
      <c r="DF399" s="53"/>
      <c r="DG399" s="53"/>
      <c r="DH399" s="53"/>
      <c r="DI399" s="105">
        <v>200</v>
      </c>
      <c r="DJ399" s="166"/>
      <c r="DK399" s="166"/>
      <c r="DL399" s="53"/>
      <c r="DM399" s="166"/>
      <c r="DN399" s="55">
        <f t="shared" si="196"/>
        <v>0.57922769640479355</v>
      </c>
      <c r="DO399" s="55">
        <f t="shared" si="213"/>
        <v>0</v>
      </c>
      <c r="DP399" s="55">
        <f t="shared" si="197"/>
        <v>1.7653981953707338E-3</v>
      </c>
      <c r="DQ399" s="55">
        <f t="shared" si="198"/>
        <v>5.9986082115518438E-2</v>
      </c>
      <c r="DR399" s="55">
        <f t="shared" si="199"/>
        <v>3.6821341348863425E-2</v>
      </c>
      <c r="DS399" s="55">
        <f t="shared" si="200"/>
        <v>9.6804620737647881E-2</v>
      </c>
      <c r="DT399" s="55">
        <f t="shared" si="201"/>
        <v>0</v>
      </c>
      <c r="DU399" s="55">
        <f t="shared" si="202"/>
        <v>1.0898263027295287</v>
      </c>
      <c r="DV399" s="56">
        <f t="shared" si="203"/>
        <v>7.1326676176890159E-4</v>
      </c>
      <c r="DW399" s="55">
        <f t="shared" si="208"/>
        <v>6.4538092802550549E-4</v>
      </c>
      <c r="DX399" s="55">
        <f t="shared" si="209"/>
        <v>0</v>
      </c>
      <c r="DY399" s="55">
        <f t="shared" si="210"/>
        <v>0</v>
      </c>
      <c r="DZ399" s="58">
        <f t="shared" si="192"/>
        <v>0</v>
      </c>
      <c r="EA399" s="56">
        <f t="shared" si="193"/>
        <v>0</v>
      </c>
      <c r="EB399" s="56">
        <f t="shared" si="204"/>
        <v>0.63724673882875382</v>
      </c>
      <c r="EC399" s="59">
        <f t="shared" si="205"/>
        <v>1.2488552160519525E-2</v>
      </c>
      <c r="ED399" s="59">
        <f t="shared" si="206"/>
        <v>3.1191515907673113E-4</v>
      </c>
      <c r="EE399" s="60">
        <f t="shared" si="207"/>
        <v>1.514230583282197</v>
      </c>
      <c r="EF399" s="60">
        <f t="shared" si="211"/>
        <v>0.38036760092943983</v>
      </c>
    </row>
    <row r="400" spans="1:136" ht="14" customHeight="1" x14ac:dyDescent="0.2">
      <c r="A400" s="156" t="s">
        <v>641</v>
      </c>
      <c r="B400" s="42" t="s">
        <v>635</v>
      </c>
      <c r="C400" s="43"/>
      <c r="D400" s="43"/>
      <c r="E400" s="43"/>
      <c r="F400" s="43"/>
      <c r="G400" s="43"/>
      <c r="H400" s="43"/>
      <c r="I400" s="43"/>
      <c r="J400" s="78" t="s">
        <v>452</v>
      </c>
      <c r="K400" s="43"/>
      <c r="L400" s="117"/>
      <c r="M400" s="42" t="s">
        <v>636</v>
      </c>
      <c r="N400" s="42" t="s">
        <v>635</v>
      </c>
      <c r="O400" s="43"/>
      <c r="P400" s="42" t="s">
        <v>454</v>
      </c>
      <c r="Q400" s="105">
        <v>41.24</v>
      </c>
      <c r="R400" s="53"/>
      <c r="S400" s="105">
        <v>0.39</v>
      </c>
      <c r="T400" s="105">
        <v>3.71</v>
      </c>
      <c r="U400" s="105">
        <v>3.75</v>
      </c>
      <c r="V400" s="44">
        <f t="shared" si="216"/>
        <v>7.8731384752167148</v>
      </c>
      <c r="W400" s="44">
        <f t="shared" si="212"/>
        <v>7.0842499999999999</v>
      </c>
      <c r="X400" s="53"/>
      <c r="Y400" s="105">
        <v>39.090000000000003</v>
      </c>
      <c r="Z400" s="105">
        <v>1.34</v>
      </c>
      <c r="AA400" s="105">
        <v>0.03</v>
      </c>
      <c r="AB400" s="45" t="s">
        <v>227</v>
      </c>
      <c r="AC400" s="53"/>
      <c r="AD400" s="46">
        <f t="shared" si="214"/>
        <v>0</v>
      </c>
      <c r="AE400" s="46">
        <f t="shared" si="215"/>
        <v>0</v>
      </c>
      <c r="AF400" s="105">
        <v>8.07</v>
      </c>
      <c r="AG400" s="53"/>
      <c r="AH400" s="109"/>
      <c r="AI400" s="48">
        <f t="shared" si="195"/>
        <v>0.94786614936954416</v>
      </c>
      <c r="AJ400" s="52"/>
      <c r="AK400" s="53"/>
      <c r="AL400" s="53"/>
      <c r="AM400" s="53"/>
      <c r="AN400" s="53"/>
      <c r="AO400" s="53"/>
      <c r="AP400" s="53"/>
      <c r="AQ400" s="53"/>
      <c r="AR400" s="53"/>
      <c r="AS400" s="53"/>
      <c r="AT400" s="53"/>
      <c r="AU400" s="53"/>
      <c r="AV400" s="53"/>
      <c r="AW400" s="53"/>
      <c r="AX400" s="53"/>
      <c r="AY400" s="53"/>
      <c r="AZ400" s="53"/>
      <c r="BA400" s="53"/>
      <c r="BB400" s="53"/>
      <c r="BC400" s="53"/>
      <c r="BD400" s="53"/>
      <c r="BE400" s="53"/>
      <c r="BF400" s="109"/>
      <c r="BG400" s="26"/>
      <c r="BH400" s="26"/>
      <c r="BI400" s="26"/>
      <c r="BJ400" s="26"/>
      <c r="BK400" s="26"/>
      <c r="BL400" s="26"/>
      <c r="BM400" s="26"/>
      <c r="BN400" s="26"/>
      <c r="BO400" s="26"/>
      <c r="BP400" s="26"/>
      <c r="BQ400" s="27"/>
      <c r="BR400" s="27"/>
      <c r="BS400" s="27"/>
      <c r="BT400" s="26"/>
      <c r="BU400" s="26"/>
      <c r="BV400" s="26"/>
      <c r="BW400" s="26"/>
      <c r="BX400" s="26"/>
      <c r="BY400" s="26"/>
      <c r="BZ400" s="26"/>
      <c r="CA400" s="26"/>
      <c r="CB400" s="26"/>
      <c r="CC400" s="26"/>
      <c r="CD400" s="26"/>
      <c r="CE400" s="26"/>
      <c r="CF400" s="26"/>
      <c r="CG400" s="26"/>
      <c r="CH400" s="26"/>
      <c r="CI400" s="26"/>
      <c r="CJ400" s="26"/>
      <c r="CK400" s="26"/>
      <c r="CL400" s="26"/>
      <c r="CM400" s="26"/>
      <c r="CN400" s="26"/>
      <c r="CO400" s="26"/>
      <c r="CP400" s="26"/>
      <c r="CQ400" s="26"/>
      <c r="CR400" s="26"/>
      <c r="CS400" s="28"/>
      <c r="CT400" s="29"/>
      <c r="CU400" s="30"/>
      <c r="CV400" s="52"/>
      <c r="CW400" s="53"/>
      <c r="CX400" s="53"/>
      <c r="CY400" s="53"/>
      <c r="CZ400" s="53"/>
      <c r="DA400" s="53"/>
      <c r="DB400" s="53"/>
      <c r="DC400" s="53"/>
      <c r="DD400" s="105">
        <v>700</v>
      </c>
      <c r="DE400" s="53"/>
      <c r="DF400" s="53"/>
      <c r="DG400" s="53"/>
      <c r="DH400" s="53"/>
      <c r="DI400" s="105">
        <v>130</v>
      </c>
      <c r="DJ400" s="53"/>
      <c r="DK400" s="53"/>
      <c r="DL400" s="53"/>
      <c r="DM400" s="54"/>
      <c r="DN400" s="55">
        <f t="shared" si="196"/>
        <v>0.6864181091877497</v>
      </c>
      <c r="DO400" s="55">
        <f t="shared" si="213"/>
        <v>0</v>
      </c>
      <c r="DP400" s="55">
        <f t="shared" si="197"/>
        <v>7.6500588466065127E-3</v>
      </c>
      <c r="DQ400" s="55">
        <f t="shared" si="198"/>
        <v>5.1635351426583161E-2</v>
      </c>
      <c r="DR400" s="55">
        <f t="shared" si="199"/>
        <v>4.6965996618448247E-2</v>
      </c>
      <c r="DS400" s="55">
        <f t="shared" si="200"/>
        <v>9.8597773138482961E-2</v>
      </c>
      <c r="DT400" s="55">
        <f t="shared" si="201"/>
        <v>0</v>
      </c>
      <c r="DU400" s="55">
        <f t="shared" si="202"/>
        <v>0.96997518610421851</v>
      </c>
      <c r="DV400" s="56">
        <f t="shared" si="203"/>
        <v>2.3894436519258204E-2</v>
      </c>
      <c r="DW400" s="55">
        <f t="shared" si="208"/>
        <v>9.6807139203825812E-4</v>
      </c>
      <c r="DX400" s="55">
        <f t="shared" si="209"/>
        <v>0</v>
      </c>
      <c r="DY400" s="55">
        <f t="shared" si="210"/>
        <v>0</v>
      </c>
      <c r="DZ400" s="58">
        <f t="shared" si="192"/>
        <v>0</v>
      </c>
      <c r="EA400" s="56">
        <f t="shared" si="193"/>
        <v>0</v>
      </c>
      <c r="EB400" s="56">
        <f t="shared" si="204"/>
        <v>0.44796003330557871</v>
      </c>
      <c r="EC400" s="59">
        <f t="shared" si="205"/>
        <v>5.8279910082424452E-3</v>
      </c>
      <c r="ED400" s="59">
        <f t="shared" si="206"/>
        <v>2.0274485339987519E-4</v>
      </c>
      <c r="EE400" s="60">
        <f t="shared" si="207"/>
        <v>1.4797379006192029</v>
      </c>
      <c r="EF400" s="60">
        <f t="shared" si="211"/>
        <v>0.47633932413953578</v>
      </c>
    </row>
    <row r="401" spans="1:136" ht="14" customHeight="1" x14ac:dyDescent="0.2">
      <c r="A401" s="156" t="s">
        <v>642</v>
      </c>
      <c r="B401" s="42" t="s">
        <v>635</v>
      </c>
      <c r="C401" s="43"/>
      <c r="D401" s="43"/>
      <c r="E401" s="43"/>
      <c r="F401" s="43"/>
      <c r="G401" s="43"/>
      <c r="H401" s="43"/>
      <c r="I401" s="43"/>
      <c r="J401" s="78" t="s">
        <v>452</v>
      </c>
      <c r="K401" s="43"/>
      <c r="L401" s="117"/>
      <c r="M401" s="42" t="s">
        <v>636</v>
      </c>
      <c r="N401" s="42" t="s">
        <v>635</v>
      </c>
      <c r="O401" s="43"/>
      <c r="P401" s="42" t="s">
        <v>454</v>
      </c>
      <c r="Q401" s="105">
        <v>36.49</v>
      </c>
      <c r="R401" s="53"/>
      <c r="S401" s="105">
        <v>0.22</v>
      </c>
      <c r="T401" s="105">
        <v>3.6</v>
      </c>
      <c r="U401" s="105">
        <v>3.89</v>
      </c>
      <c r="V401" s="44">
        <f t="shared" si="216"/>
        <v>7.8908890864636589</v>
      </c>
      <c r="W401" s="44">
        <f t="shared" si="212"/>
        <v>7.1002220000000005</v>
      </c>
      <c r="X401" s="53"/>
      <c r="Y401" s="105">
        <v>41.96</v>
      </c>
      <c r="Z401" s="105">
        <v>7.0000000000000007E-2</v>
      </c>
      <c r="AA401" s="105">
        <v>0.02</v>
      </c>
      <c r="AB401" s="45" t="s">
        <v>227</v>
      </c>
      <c r="AC401" s="53"/>
      <c r="AD401" s="46">
        <f t="shared" si="214"/>
        <v>0</v>
      </c>
      <c r="AE401" s="46">
        <f t="shared" si="215"/>
        <v>0</v>
      </c>
      <c r="AF401" s="105">
        <v>11.25</v>
      </c>
      <c r="AG401" s="53"/>
      <c r="AH401" s="109"/>
      <c r="AI401" s="48">
        <f t="shared" si="195"/>
        <v>1.1499040833104961</v>
      </c>
      <c r="AJ401" s="52"/>
      <c r="AK401" s="53"/>
      <c r="AL401" s="53"/>
      <c r="AM401" s="53"/>
      <c r="AN401" s="53"/>
      <c r="AO401" s="53"/>
      <c r="AP401" s="53"/>
      <c r="AQ401" s="53"/>
      <c r="AR401" s="53"/>
      <c r="AS401" s="53"/>
      <c r="AT401" s="53"/>
      <c r="AU401" s="53"/>
      <c r="AV401" s="53"/>
      <c r="AW401" s="53"/>
      <c r="AX401" s="53"/>
      <c r="AY401" s="53"/>
      <c r="AZ401" s="53"/>
      <c r="BA401" s="53"/>
      <c r="BB401" s="53"/>
      <c r="BC401" s="53"/>
      <c r="BD401" s="53"/>
      <c r="BE401" s="53"/>
      <c r="BF401" s="109"/>
      <c r="BG401" s="26"/>
      <c r="BH401" s="26"/>
      <c r="BI401" s="26"/>
      <c r="BJ401" s="26"/>
      <c r="BK401" s="26"/>
      <c r="BL401" s="26"/>
      <c r="BM401" s="26"/>
      <c r="BN401" s="26"/>
      <c r="BO401" s="26"/>
      <c r="BP401" s="26"/>
      <c r="BQ401" s="27"/>
      <c r="BR401" s="27"/>
      <c r="BS401" s="27"/>
      <c r="BT401" s="26"/>
      <c r="BU401" s="26"/>
      <c r="BV401" s="26"/>
      <c r="BW401" s="26"/>
      <c r="BX401" s="26"/>
      <c r="BY401" s="26"/>
      <c r="BZ401" s="26"/>
      <c r="CA401" s="26"/>
      <c r="CB401" s="26"/>
      <c r="CC401" s="26"/>
      <c r="CD401" s="26"/>
      <c r="CE401" s="26"/>
      <c r="CF401" s="26"/>
      <c r="CG401" s="26"/>
      <c r="CH401" s="26"/>
      <c r="CI401" s="26"/>
      <c r="CJ401" s="26"/>
      <c r="CK401" s="26"/>
      <c r="CL401" s="26"/>
      <c r="CM401" s="26"/>
      <c r="CN401" s="26"/>
      <c r="CO401" s="26"/>
      <c r="CP401" s="26"/>
      <c r="CQ401" s="26"/>
      <c r="CR401" s="26"/>
      <c r="CS401" s="28"/>
      <c r="CT401" s="29"/>
      <c r="CU401" s="30"/>
      <c r="CV401" s="52"/>
      <c r="CW401" s="53"/>
      <c r="CX401" s="53"/>
      <c r="CY401" s="53"/>
      <c r="CZ401" s="53"/>
      <c r="DA401" s="53"/>
      <c r="DB401" s="53"/>
      <c r="DC401" s="53"/>
      <c r="DD401" s="105">
        <v>1000</v>
      </c>
      <c r="DE401" s="53"/>
      <c r="DF401" s="53"/>
      <c r="DG401" s="53"/>
      <c r="DH401" s="53"/>
      <c r="DI401" s="53"/>
      <c r="DJ401" s="53"/>
      <c r="DK401" s="53"/>
      <c r="DL401" s="53"/>
      <c r="DM401" s="54"/>
      <c r="DN401" s="55">
        <f t="shared" si="196"/>
        <v>0.60735685752330226</v>
      </c>
      <c r="DO401" s="55">
        <f t="shared" si="213"/>
        <v>0</v>
      </c>
      <c r="DP401" s="55">
        <f t="shared" si="197"/>
        <v>4.3154178109062382E-3</v>
      </c>
      <c r="DQ401" s="55">
        <f t="shared" si="198"/>
        <v>5.0104384133611693E-2</v>
      </c>
      <c r="DR401" s="55">
        <f t="shared" si="199"/>
        <v>4.8719393825536979E-2</v>
      </c>
      <c r="DS401" s="55">
        <f t="shared" si="200"/>
        <v>9.8820069589422424E-2</v>
      </c>
      <c r="DT401" s="55">
        <f t="shared" si="201"/>
        <v>0</v>
      </c>
      <c r="DU401" s="55">
        <f t="shared" si="202"/>
        <v>1.0411910669975186</v>
      </c>
      <c r="DV401" s="56">
        <f t="shared" si="203"/>
        <v>1.2482168330955779E-3</v>
      </c>
      <c r="DW401" s="55">
        <f t="shared" si="208"/>
        <v>6.4538092802550549E-4</v>
      </c>
      <c r="DX401" s="55">
        <f t="shared" si="209"/>
        <v>0</v>
      </c>
      <c r="DY401" s="55">
        <f t="shared" si="210"/>
        <v>0</v>
      </c>
      <c r="DZ401" s="58">
        <f t="shared" si="192"/>
        <v>0</v>
      </c>
      <c r="EA401" s="56">
        <f t="shared" si="193"/>
        <v>0</v>
      </c>
      <c r="EB401" s="56">
        <f t="shared" si="204"/>
        <v>0.62447960033305572</v>
      </c>
      <c r="EC401" s="59">
        <f t="shared" si="205"/>
        <v>8.3257014403463492E-3</v>
      </c>
      <c r="ED401" s="59">
        <f t="shared" si="206"/>
        <v>0</v>
      </c>
      <c r="EE401" s="60">
        <f t="shared" si="207"/>
        <v>1.5139703018396218</v>
      </c>
      <c r="EF401" s="60">
        <f t="shared" si="211"/>
        <v>0.49301112646405021</v>
      </c>
    </row>
    <row r="402" spans="1:136" ht="14" customHeight="1" x14ac:dyDescent="0.2">
      <c r="A402" s="156" t="s">
        <v>643</v>
      </c>
      <c r="B402" s="42" t="s">
        <v>635</v>
      </c>
      <c r="C402" s="43"/>
      <c r="D402" s="43"/>
      <c r="E402" s="43"/>
      <c r="F402" s="43"/>
      <c r="G402" s="43"/>
      <c r="H402" s="43"/>
      <c r="I402" s="43"/>
      <c r="J402" s="78" t="s">
        <v>452</v>
      </c>
      <c r="K402" s="43"/>
      <c r="L402" s="117"/>
      <c r="M402" s="42" t="s">
        <v>636</v>
      </c>
      <c r="N402" s="42" t="s">
        <v>635</v>
      </c>
      <c r="O402" s="43"/>
      <c r="P402" s="42" t="s">
        <v>454</v>
      </c>
      <c r="Q402" s="105">
        <v>39.07</v>
      </c>
      <c r="R402" s="53"/>
      <c r="S402" s="105">
        <v>0.39</v>
      </c>
      <c r="T402" s="105">
        <v>3.62</v>
      </c>
      <c r="U402" s="105">
        <v>4.1500000000000004</v>
      </c>
      <c r="V402" s="44">
        <f t="shared" si="216"/>
        <v>8.1731162480551234</v>
      </c>
      <c r="W402" s="44">
        <f t="shared" si="212"/>
        <v>7.3541700000000008</v>
      </c>
      <c r="X402" s="53"/>
      <c r="Y402" s="105">
        <v>40.18</v>
      </c>
      <c r="Z402" s="105">
        <v>0.2</v>
      </c>
      <c r="AA402" s="105">
        <v>0.02</v>
      </c>
      <c r="AB402" s="45" t="s">
        <v>227</v>
      </c>
      <c r="AC402" s="53"/>
      <c r="AD402" s="46">
        <f t="shared" si="214"/>
        <v>0</v>
      </c>
      <c r="AE402" s="46">
        <f t="shared" si="215"/>
        <v>0</v>
      </c>
      <c r="AF402" s="105">
        <v>9.94</v>
      </c>
      <c r="AG402" s="53"/>
      <c r="AH402" s="109"/>
      <c r="AI402" s="48">
        <f t="shared" si="195"/>
        <v>1.0284105451753263</v>
      </c>
      <c r="AJ402" s="52"/>
      <c r="AK402" s="53"/>
      <c r="AL402" s="53"/>
      <c r="AM402" s="53"/>
      <c r="AN402" s="53"/>
      <c r="AO402" s="53"/>
      <c r="AP402" s="53"/>
      <c r="AQ402" s="53"/>
      <c r="AR402" s="53"/>
      <c r="AS402" s="53"/>
      <c r="AT402" s="53"/>
      <c r="AU402" s="53"/>
      <c r="AV402" s="53"/>
      <c r="AW402" s="53"/>
      <c r="AX402" s="53"/>
      <c r="AY402" s="53"/>
      <c r="AZ402" s="53"/>
      <c r="BA402" s="53"/>
      <c r="BB402" s="53"/>
      <c r="BC402" s="53"/>
      <c r="BD402" s="53"/>
      <c r="BE402" s="53"/>
      <c r="BF402" s="109"/>
      <c r="BG402" s="26"/>
      <c r="BH402" s="26"/>
      <c r="BI402" s="26"/>
      <c r="BJ402" s="26"/>
      <c r="BK402" s="26"/>
      <c r="BL402" s="26"/>
      <c r="BM402" s="26"/>
      <c r="BN402" s="26"/>
      <c r="BO402" s="26"/>
      <c r="BP402" s="26"/>
      <c r="BQ402" s="27"/>
      <c r="BR402" s="27"/>
      <c r="BS402" s="27"/>
      <c r="BT402" s="26"/>
      <c r="BU402" s="26"/>
      <c r="BV402" s="26"/>
      <c r="BW402" s="26"/>
      <c r="BX402" s="26"/>
      <c r="BY402" s="26"/>
      <c r="BZ402" s="26"/>
      <c r="CA402" s="26"/>
      <c r="CB402" s="26"/>
      <c r="CC402" s="26"/>
      <c r="CD402" s="26"/>
      <c r="CE402" s="26"/>
      <c r="CF402" s="26"/>
      <c r="CG402" s="26"/>
      <c r="CH402" s="26"/>
      <c r="CI402" s="26"/>
      <c r="CJ402" s="26"/>
      <c r="CK402" s="26"/>
      <c r="CL402" s="26"/>
      <c r="CM402" s="26"/>
      <c r="CN402" s="26"/>
      <c r="CO402" s="26"/>
      <c r="CP402" s="26"/>
      <c r="CQ402" s="26"/>
      <c r="CR402" s="26"/>
      <c r="CS402" s="28"/>
      <c r="CT402" s="29"/>
      <c r="CU402" s="30"/>
      <c r="CV402" s="52"/>
      <c r="CW402" s="53"/>
      <c r="CX402" s="53"/>
      <c r="CY402" s="53"/>
      <c r="CZ402" s="53"/>
      <c r="DA402" s="53"/>
      <c r="DB402" s="53"/>
      <c r="DC402" s="53"/>
      <c r="DD402" s="105">
        <v>700</v>
      </c>
      <c r="DE402" s="53"/>
      <c r="DF402" s="53"/>
      <c r="DG402" s="53"/>
      <c r="DH402" s="53"/>
      <c r="DI402" s="105">
        <v>130</v>
      </c>
      <c r="DJ402" s="53"/>
      <c r="DK402" s="53"/>
      <c r="DL402" s="53"/>
      <c r="DM402" s="54"/>
      <c r="DN402" s="55">
        <f t="shared" si="196"/>
        <v>0.65029960053262315</v>
      </c>
      <c r="DO402" s="55">
        <f t="shared" si="213"/>
        <v>0</v>
      </c>
      <c r="DP402" s="55">
        <f t="shared" si="197"/>
        <v>7.6500588466065127E-3</v>
      </c>
      <c r="DQ402" s="55">
        <f t="shared" si="198"/>
        <v>5.0382741823242871E-2</v>
      </c>
      <c r="DR402" s="55">
        <f t="shared" si="199"/>
        <v>5.1975702924416063E-2</v>
      </c>
      <c r="DS402" s="55">
        <f t="shared" si="200"/>
        <v>0.10235448851774533</v>
      </c>
      <c r="DT402" s="55">
        <f t="shared" si="201"/>
        <v>0</v>
      </c>
      <c r="DU402" s="55">
        <f t="shared" si="202"/>
        <v>0.99702233250620353</v>
      </c>
      <c r="DV402" s="56">
        <f t="shared" si="203"/>
        <v>3.566333808844508E-3</v>
      </c>
      <c r="DW402" s="55">
        <f t="shared" si="208"/>
        <v>6.4538092802550549E-4</v>
      </c>
      <c r="DX402" s="55">
        <f t="shared" si="209"/>
        <v>0</v>
      </c>
      <c r="DY402" s="55">
        <f t="shared" si="210"/>
        <v>0</v>
      </c>
      <c r="DZ402" s="58">
        <f t="shared" si="192"/>
        <v>0</v>
      </c>
      <c r="EA402" s="56">
        <f t="shared" si="193"/>
        <v>0</v>
      </c>
      <c r="EB402" s="56">
        <f t="shared" si="204"/>
        <v>0.55176242020538435</v>
      </c>
      <c r="EC402" s="59">
        <f t="shared" si="205"/>
        <v>5.8279910082424452E-3</v>
      </c>
      <c r="ED402" s="59">
        <f t="shared" si="206"/>
        <v>2.0274485339987519E-4</v>
      </c>
      <c r="EE402" s="60">
        <f t="shared" si="207"/>
        <v>1.5020110821875703</v>
      </c>
      <c r="EF402" s="60">
        <f t="shared" si="211"/>
        <v>0.50780091500730784</v>
      </c>
    </row>
    <row r="403" spans="1:136" ht="14" customHeight="1" x14ac:dyDescent="0.2">
      <c r="A403" s="156" t="s">
        <v>644</v>
      </c>
      <c r="B403" s="42" t="s">
        <v>635</v>
      </c>
      <c r="C403" s="43"/>
      <c r="D403" s="43"/>
      <c r="E403" s="43"/>
      <c r="F403" s="43"/>
      <c r="G403" s="43"/>
      <c r="H403" s="43"/>
      <c r="I403" s="43"/>
      <c r="J403" s="78" t="s">
        <v>452</v>
      </c>
      <c r="K403" s="43"/>
      <c r="L403" s="117"/>
      <c r="M403" s="42" t="s">
        <v>636</v>
      </c>
      <c r="N403" s="42" t="s">
        <v>635</v>
      </c>
      <c r="O403" s="43"/>
      <c r="P403" s="42" t="s">
        <v>454</v>
      </c>
      <c r="Q403" s="105">
        <v>34.57</v>
      </c>
      <c r="R403" s="53"/>
      <c r="S403" s="105">
        <v>0.26</v>
      </c>
      <c r="T403" s="105">
        <v>3.89</v>
      </c>
      <c r="U403" s="105">
        <v>3.57</v>
      </c>
      <c r="V403" s="44">
        <f t="shared" si="216"/>
        <v>7.893182929539897</v>
      </c>
      <c r="W403" s="44">
        <f t="shared" si="212"/>
        <v>7.1022859999999994</v>
      </c>
      <c r="X403" s="53"/>
      <c r="Y403" s="105">
        <v>42.86</v>
      </c>
      <c r="Z403" s="105">
        <v>0.06</v>
      </c>
      <c r="AA403" s="105">
        <v>0.02</v>
      </c>
      <c r="AB403" s="45" t="s">
        <v>227</v>
      </c>
      <c r="AC403" s="53"/>
      <c r="AD403" s="46">
        <f t="shared" si="214"/>
        <v>0</v>
      </c>
      <c r="AE403" s="46">
        <f t="shared" si="215"/>
        <v>0</v>
      </c>
      <c r="AF403" s="105">
        <v>11.5</v>
      </c>
      <c r="AG403" s="53"/>
      <c r="AH403" s="109"/>
      <c r="AI403" s="48">
        <f t="shared" si="195"/>
        <v>1.239803297656928</v>
      </c>
      <c r="AJ403" s="52"/>
      <c r="AK403" s="53"/>
      <c r="AL403" s="53"/>
      <c r="AM403" s="53"/>
      <c r="AN403" s="53"/>
      <c r="AO403" s="53"/>
      <c r="AP403" s="53"/>
      <c r="AQ403" s="53"/>
      <c r="AR403" s="53"/>
      <c r="AS403" s="53"/>
      <c r="AT403" s="53"/>
      <c r="AU403" s="53"/>
      <c r="AV403" s="53"/>
      <c r="AW403" s="53"/>
      <c r="AX403" s="53"/>
      <c r="AY403" s="53"/>
      <c r="AZ403" s="53"/>
      <c r="BA403" s="53"/>
      <c r="BB403" s="53"/>
      <c r="BC403" s="53"/>
      <c r="BD403" s="53"/>
      <c r="BE403" s="53"/>
      <c r="BF403" s="109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  <c r="BQ403" s="27"/>
      <c r="BR403" s="27"/>
      <c r="BS403" s="27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6"/>
      <c r="CM403" s="26"/>
      <c r="CN403" s="26"/>
      <c r="CO403" s="26"/>
      <c r="CP403" s="26"/>
      <c r="CQ403" s="26"/>
      <c r="CR403" s="26"/>
      <c r="CS403" s="28"/>
      <c r="CT403" s="29"/>
      <c r="CU403" s="30"/>
      <c r="CV403" s="52"/>
      <c r="CW403" s="53"/>
      <c r="CX403" s="53"/>
      <c r="CY403" s="53"/>
      <c r="CZ403" s="53"/>
      <c r="DA403" s="53"/>
      <c r="DB403" s="53"/>
      <c r="DC403" s="53"/>
      <c r="DD403" s="105">
        <v>1100</v>
      </c>
      <c r="DE403" s="53"/>
      <c r="DF403" s="53"/>
      <c r="DG403" s="53"/>
      <c r="DH403" s="53"/>
      <c r="DI403" s="105">
        <v>190</v>
      </c>
      <c r="DJ403" s="53"/>
      <c r="DK403" s="53"/>
      <c r="DL403" s="123"/>
      <c r="DM403" s="54"/>
      <c r="DN403" s="55">
        <f t="shared" si="196"/>
        <v>0.5753994673768309</v>
      </c>
      <c r="DO403" s="55">
        <f t="shared" si="213"/>
        <v>0</v>
      </c>
      <c r="DP403" s="55">
        <f t="shared" si="197"/>
        <v>5.1000392310710085E-3</v>
      </c>
      <c r="DQ403" s="55">
        <f t="shared" si="198"/>
        <v>5.4140570633263753E-2</v>
      </c>
      <c r="DR403" s="55">
        <f t="shared" si="199"/>
        <v>4.4711628780762729E-2</v>
      </c>
      <c r="DS403" s="55">
        <f t="shared" si="200"/>
        <v>9.884879610299234E-2</v>
      </c>
      <c r="DT403" s="55">
        <f t="shared" si="201"/>
        <v>0</v>
      </c>
      <c r="DU403" s="55">
        <f t="shared" si="202"/>
        <v>1.0635235732009927</v>
      </c>
      <c r="DV403" s="56">
        <f t="shared" si="203"/>
        <v>1.0699001426533524E-3</v>
      </c>
      <c r="DW403" s="55">
        <f t="shared" si="208"/>
        <v>6.4538092802550549E-4</v>
      </c>
      <c r="DX403" s="55">
        <f t="shared" si="209"/>
        <v>0</v>
      </c>
      <c r="DY403" s="55">
        <f t="shared" si="210"/>
        <v>0</v>
      </c>
      <c r="DZ403" s="58">
        <f t="shared" si="192"/>
        <v>0</v>
      </c>
      <c r="EA403" s="56">
        <f t="shared" si="193"/>
        <v>0</v>
      </c>
      <c r="EB403" s="56">
        <f t="shared" si="204"/>
        <v>0.63835692478490147</v>
      </c>
      <c r="EC403" s="59">
        <f t="shared" si="205"/>
        <v>9.1582715843809854E-3</v>
      </c>
      <c r="ED403" s="59">
        <f t="shared" si="206"/>
        <v>2.9631940112289452E-4</v>
      </c>
      <c r="EE403" s="60">
        <f t="shared" si="207"/>
        <v>1.5001656549498699</v>
      </c>
      <c r="EF403" s="60">
        <f t="shared" si="211"/>
        <v>0.45232345302594151</v>
      </c>
    </row>
    <row r="404" spans="1:136" ht="14" customHeight="1" x14ac:dyDescent="0.2">
      <c r="A404" s="156" t="s">
        <v>645</v>
      </c>
      <c r="B404" s="42" t="s">
        <v>635</v>
      </c>
      <c r="C404" s="43"/>
      <c r="D404" s="43"/>
      <c r="E404" s="43"/>
      <c r="F404" s="43"/>
      <c r="G404" s="43"/>
      <c r="H404" s="43"/>
      <c r="I404" s="43"/>
      <c r="J404" s="78" t="s">
        <v>452</v>
      </c>
      <c r="K404" s="43"/>
      <c r="L404" s="117"/>
      <c r="M404" s="42" t="s">
        <v>636</v>
      </c>
      <c r="N404" s="42" t="s">
        <v>635</v>
      </c>
      <c r="O404" s="43"/>
      <c r="P404" s="42" t="s">
        <v>454</v>
      </c>
      <c r="Q404" s="105">
        <v>38.79</v>
      </c>
      <c r="R404" s="53"/>
      <c r="S404" s="105">
        <v>0.4</v>
      </c>
      <c r="T404" s="105">
        <v>3.97</v>
      </c>
      <c r="U404" s="105">
        <v>3.08</v>
      </c>
      <c r="V404" s="44">
        <f t="shared" si="216"/>
        <v>7.4920915759057571</v>
      </c>
      <c r="W404" s="44">
        <f t="shared" si="212"/>
        <v>6.7413840000000009</v>
      </c>
      <c r="X404" s="53"/>
      <c r="Y404" s="105">
        <v>41.16</v>
      </c>
      <c r="Z404" s="105">
        <v>0.33</v>
      </c>
      <c r="AA404" s="105">
        <v>0.02</v>
      </c>
      <c r="AB404" s="45" t="s">
        <v>227</v>
      </c>
      <c r="AC404" s="53"/>
      <c r="AD404" s="46">
        <f t="shared" si="214"/>
        <v>0</v>
      </c>
      <c r="AE404" s="46">
        <f t="shared" si="215"/>
        <v>0</v>
      </c>
      <c r="AF404" s="105">
        <v>9.56</v>
      </c>
      <c r="AG404" s="53"/>
      <c r="AH404" s="109"/>
      <c r="AI404" s="48">
        <f t="shared" si="195"/>
        <v>1.0610982211910285</v>
      </c>
      <c r="AJ404" s="52"/>
      <c r="AK404" s="53"/>
      <c r="AL404" s="53"/>
      <c r="AM404" s="53"/>
      <c r="AN404" s="53"/>
      <c r="AO404" s="53"/>
      <c r="AP404" s="53"/>
      <c r="AQ404" s="53"/>
      <c r="AR404" s="53"/>
      <c r="AS404" s="53"/>
      <c r="AT404" s="53"/>
      <c r="AU404" s="53"/>
      <c r="AV404" s="53"/>
      <c r="AW404" s="53"/>
      <c r="AX404" s="53"/>
      <c r="AY404" s="53"/>
      <c r="AZ404" s="53"/>
      <c r="BA404" s="53"/>
      <c r="BB404" s="53"/>
      <c r="BC404" s="53"/>
      <c r="BD404" s="53"/>
      <c r="BE404" s="53"/>
      <c r="BF404" s="109"/>
      <c r="BG404" s="26"/>
      <c r="BH404" s="26"/>
      <c r="BI404" s="26"/>
      <c r="BJ404" s="26"/>
      <c r="BK404" s="26"/>
      <c r="BL404" s="26"/>
      <c r="BM404" s="26"/>
      <c r="BN404" s="26"/>
      <c r="BO404" s="26"/>
      <c r="BP404" s="26"/>
      <c r="BQ404" s="27"/>
      <c r="BR404" s="27"/>
      <c r="BS404" s="27"/>
      <c r="BT404" s="26"/>
      <c r="BU404" s="26"/>
      <c r="BV404" s="26"/>
      <c r="BW404" s="26"/>
      <c r="BX404" s="26"/>
      <c r="BY404" s="26"/>
      <c r="BZ404" s="26"/>
      <c r="CA404" s="26"/>
      <c r="CB404" s="26"/>
      <c r="CC404" s="26"/>
      <c r="CD404" s="26"/>
      <c r="CE404" s="26"/>
      <c r="CF404" s="26"/>
      <c r="CG404" s="26"/>
      <c r="CH404" s="26"/>
      <c r="CI404" s="26"/>
      <c r="CJ404" s="26"/>
      <c r="CK404" s="26"/>
      <c r="CL404" s="26"/>
      <c r="CM404" s="26"/>
      <c r="CN404" s="26"/>
      <c r="CO404" s="26"/>
      <c r="CP404" s="26"/>
      <c r="CQ404" s="26"/>
      <c r="CR404" s="26"/>
      <c r="CS404" s="28"/>
      <c r="CT404" s="29"/>
      <c r="CU404" s="30"/>
      <c r="CV404" s="52"/>
      <c r="CW404" s="53"/>
      <c r="CX404" s="53"/>
      <c r="CY404" s="53"/>
      <c r="CZ404" s="53"/>
      <c r="DA404" s="53"/>
      <c r="DB404" s="53"/>
      <c r="DC404" s="53"/>
      <c r="DD404" s="105">
        <v>900</v>
      </c>
      <c r="DE404" s="53"/>
      <c r="DF404" s="53"/>
      <c r="DG404" s="53"/>
      <c r="DH404" s="53"/>
      <c r="DI404" s="105">
        <v>70</v>
      </c>
      <c r="DJ404" s="53"/>
      <c r="DK404" s="53"/>
      <c r="DL404" s="123"/>
      <c r="DM404" s="54"/>
      <c r="DN404" s="55">
        <f t="shared" si="196"/>
        <v>0.64563914780292941</v>
      </c>
      <c r="DO404" s="55">
        <f t="shared" si="213"/>
        <v>0</v>
      </c>
      <c r="DP404" s="55">
        <f t="shared" si="197"/>
        <v>7.8462142016477061E-3</v>
      </c>
      <c r="DQ404" s="55">
        <f t="shared" si="198"/>
        <v>5.5254001391788453E-2</v>
      </c>
      <c r="DR404" s="55">
        <f t="shared" si="199"/>
        <v>3.8574738555952157E-2</v>
      </c>
      <c r="DS404" s="55">
        <f t="shared" si="200"/>
        <v>9.3825803757828827E-2</v>
      </c>
      <c r="DT404" s="55">
        <f t="shared" si="201"/>
        <v>0</v>
      </c>
      <c r="DU404" s="55">
        <f t="shared" si="202"/>
        <v>1.0213399503722085</v>
      </c>
      <c r="DV404" s="56">
        <f t="shared" si="203"/>
        <v>5.8844507845934382E-3</v>
      </c>
      <c r="DW404" s="55">
        <f t="shared" si="208"/>
        <v>6.4538092802550549E-4</v>
      </c>
      <c r="DX404" s="55">
        <f t="shared" si="209"/>
        <v>0</v>
      </c>
      <c r="DY404" s="55">
        <f t="shared" si="210"/>
        <v>0</v>
      </c>
      <c r="DZ404" s="58">
        <f t="shared" si="192"/>
        <v>0</v>
      </c>
      <c r="EA404" s="56">
        <f t="shared" si="193"/>
        <v>0</v>
      </c>
      <c r="EB404" s="56">
        <f t="shared" si="204"/>
        <v>0.53066888703857895</v>
      </c>
      <c r="EC404" s="59">
        <f t="shared" si="205"/>
        <v>7.4931312963117148E-3</v>
      </c>
      <c r="ED404" s="59">
        <f t="shared" si="206"/>
        <v>1.0917030567685588E-4</v>
      </c>
      <c r="EE404" s="60">
        <f t="shared" si="207"/>
        <v>1.4944124681553492</v>
      </c>
      <c r="EF404" s="60">
        <f t="shared" si="211"/>
        <v>0.41113144797050011</v>
      </c>
    </row>
    <row r="405" spans="1:136" ht="14" customHeight="1" x14ac:dyDescent="0.2">
      <c r="A405" s="156" t="s">
        <v>646</v>
      </c>
      <c r="B405" s="42" t="s">
        <v>635</v>
      </c>
      <c r="C405" s="43"/>
      <c r="D405" s="43"/>
      <c r="E405" s="43"/>
      <c r="F405" s="43"/>
      <c r="G405" s="43"/>
      <c r="H405" s="43"/>
      <c r="I405" s="43"/>
      <c r="J405" s="78" t="s">
        <v>452</v>
      </c>
      <c r="K405" s="43"/>
      <c r="L405" s="117"/>
      <c r="M405" s="42" t="s">
        <v>636</v>
      </c>
      <c r="N405" s="42" t="s">
        <v>635</v>
      </c>
      <c r="O405" s="43"/>
      <c r="P405" s="42" t="s">
        <v>454</v>
      </c>
      <c r="Q405" s="105">
        <v>39.22</v>
      </c>
      <c r="R405" s="53"/>
      <c r="S405" s="105">
        <v>0.36</v>
      </c>
      <c r="T405" s="105">
        <v>3.7</v>
      </c>
      <c r="U405" s="105">
        <v>3.33</v>
      </c>
      <c r="V405" s="44">
        <f t="shared" si="216"/>
        <v>7.4420248944209826</v>
      </c>
      <c r="W405" s="44">
        <f t="shared" si="212"/>
        <v>6.6963340000000002</v>
      </c>
      <c r="X405" s="53"/>
      <c r="Y405" s="105">
        <v>40.770000000000003</v>
      </c>
      <c r="Z405" s="105">
        <v>0.37</v>
      </c>
      <c r="AA405" s="105">
        <v>0.02</v>
      </c>
      <c r="AB405" s="45" t="s">
        <v>227</v>
      </c>
      <c r="AC405" s="53"/>
      <c r="AD405" s="46">
        <f t="shared" si="214"/>
        <v>0</v>
      </c>
      <c r="AE405" s="46">
        <f t="shared" si="215"/>
        <v>0</v>
      </c>
      <c r="AF405" s="105">
        <v>10.63</v>
      </c>
      <c r="AG405" s="53"/>
      <c r="AH405" s="109"/>
      <c r="AI405" s="48">
        <f t="shared" si="195"/>
        <v>1.0395206527281999</v>
      </c>
      <c r="AJ405" s="52"/>
      <c r="AK405" s="53"/>
      <c r="AL405" s="53"/>
      <c r="AM405" s="53"/>
      <c r="AN405" s="53"/>
      <c r="AO405" s="53"/>
      <c r="AP405" s="53"/>
      <c r="AQ405" s="53"/>
      <c r="AR405" s="53"/>
      <c r="AS405" s="53"/>
      <c r="AT405" s="53"/>
      <c r="AU405" s="53"/>
      <c r="AV405" s="53"/>
      <c r="AW405" s="53"/>
      <c r="AX405" s="53"/>
      <c r="AY405" s="53"/>
      <c r="AZ405" s="53"/>
      <c r="BA405" s="53"/>
      <c r="BB405" s="53"/>
      <c r="BC405" s="53"/>
      <c r="BD405" s="53"/>
      <c r="BE405" s="53"/>
      <c r="BF405" s="109"/>
      <c r="BG405" s="26"/>
      <c r="BH405" s="26"/>
      <c r="BI405" s="26"/>
      <c r="BJ405" s="26"/>
      <c r="BK405" s="26"/>
      <c r="BL405" s="26"/>
      <c r="BM405" s="26"/>
      <c r="BN405" s="26"/>
      <c r="BO405" s="26"/>
      <c r="BP405" s="26"/>
      <c r="BQ405" s="27"/>
      <c r="BR405" s="27"/>
      <c r="BS405" s="27"/>
      <c r="BT405" s="26"/>
      <c r="BU405" s="26"/>
      <c r="BV405" s="26"/>
      <c r="BW405" s="26"/>
      <c r="BX405" s="26"/>
      <c r="BY405" s="26"/>
      <c r="BZ405" s="26"/>
      <c r="CA405" s="26"/>
      <c r="CB405" s="26"/>
      <c r="CC405" s="26"/>
      <c r="CD405" s="26"/>
      <c r="CE405" s="26"/>
      <c r="CF405" s="26"/>
      <c r="CG405" s="26"/>
      <c r="CH405" s="26"/>
      <c r="CI405" s="26"/>
      <c r="CJ405" s="26"/>
      <c r="CK405" s="26"/>
      <c r="CL405" s="26"/>
      <c r="CM405" s="26"/>
      <c r="CN405" s="26"/>
      <c r="CO405" s="26"/>
      <c r="CP405" s="26"/>
      <c r="CQ405" s="26"/>
      <c r="CR405" s="26"/>
      <c r="CS405" s="28"/>
      <c r="CT405" s="29"/>
      <c r="CU405" s="30"/>
      <c r="CV405" s="52"/>
      <c r="CW405" s="53"/>
      <c r="CX405" s="53"/>
      <c r="CY405" s="53"/>
      <c r="CZ405" s="53"/>
      <c r="DA405" s="53"/>
      <c r="DB405" s="53"/>
      <c r="DC405" s="53"/>
      <c r="DD405" s="105">
        <v>1000</v>
      </c>
      <c r="DE405" s="53"/>
      <c r="DF405" s="53"/>
      <c r="DG405" s="53"/>
      <c r="DH405" s="53"/>
      <c r="DI405" s="105">
        <v>50</v>
      </c>
      <c r="DJ405" s="53"/>
      <c r="DK405" s="53"/>
      <c r="DL405" s="123"/>
      <c r="DM405" s="54"/>
      <c r="DN405" s="55">
        <f t="shared" si="196"/>
        <v>0.65279627163781628</v>
      </c>
      <c r="DO405" s="55">
        <f t="shared" si="213"/>
        <v>0</v>
      </c>
      <c r="DP405" s="55">
        <f t="shared" si="197"/>
        <v>7.061592781482935E-3</v>
      </c>
      <c r="DQ405" s="55">
        <f t="shared" si="198"/>
        <v>5.1496172581767578E-2</v>
      </c>
      <c r="DR405" s="55">
        <f t="shared" si="199"/>
        <v>4.1705804997182044E-2</v>
      </c>
      <c r="DS405" s="55">
        <f t="shared" si="200"/>
        <v>9.3198803061934593E-2</v>
      </c>
      <c r="DT405" s="55">
        <f t="shared" si="201"/>
        <v>0</v>
      </c>
      <c r="DU405" s="55">
        <f t="shared" si="202"/>
        <v>1.0116625310173699</v>
      </c>
      <c r="DV405" s="56">
        <f t="shared" si="203"/>
        <v>6.5977175463623394E-3</v>
      </c>
      <c r="DW405" s="55">
        <f t="shared" si="208"/>
        <v>6.4538092802550549E-4</v>
      </c>
      <c r="DX405" s="55">
        <f t="shared" si="209"/>
        <v>0</v>
      </c>
      <c r="DY405" s="55">
        <f t="shared" si="210"/>
        <v>0</v>
      </c>
      <c r="DZ405" s="58">
        <f t="shared" si="192"/>
        <v>0</v>
      </c>
      <c r="EA405" s="56">
        <f t="shared" si="193"/>
        <v>0</v>
      </c>
      <c r="EB405" s="56">
        <f t="shared" si="204"/>
        <v>0.59006383569247856</v>
      </c>
      <c r="EC405" s="59">
        <f t="shared" si="205"/>
        <v>8.3257014403463492E-3</v>
      </c>
      <c r="ED405" s="59">
        <f t="shared" si="206"/>
        <v>7.7978789769182782E-5</v>
      </c>
      <c r="EE405" s="60">
        <f t="shared" si="207"/>
        <v>1.5275296710413815</v>
      </c>
      <c r="EF405" s="60">
        <f t="shared" si="211"/>
        <v>0.44749292509118116</v>
      </c>
    </row>
    <row r="406" spans="1:136" ht="14" customHeight="1" x14ac:dyDescent="0.2">
      <c r="A406" s="156" t="s">
        <v>647</v>
      </c>
      <c r="B406" s="42" t="s">
        <v>635</v>
      </c>
      <c r="C406" s="43"/>
      <c r="D406" s="43"/>
      <c r="E406" s="43"/>
      <c r="F406" s="43"/>
      <c r="G406" s="43"/>
      <c r="H406" s="43"/>
      <c r="I406" s="43"/>
      <c r="J406" s="78" t="s">
        <v>452</v>
      </c>
      <c r="K406" s="43"/>
      <c r="L406" s="117"/>
      <c r="M406" s="42" t="s">
        <v>636</v>
      </c>
      <c r="N406" s="42" t="s">
        <v>635</v>
      </c>
      <c r="O406" s="43"/>
      <c r="P406" s="42" t="s">
        <v>454</v>
      </c>
      <c r="Q406" s="105">
        <v>37.630000000000003</v>
      </c>
      <c r="R406" s="53"/>
      <c r="S406" s="105">
        <v>0.35</v>
      </c>
      <c r="T406" s="105">
        <v>2.04</v>
      </c>
      <c r="U406" s="105">
        <v>5.46</v>
      </c>
      <c r="V406" s="44">
        <f t="shared" si="216"/>
        <v>7.7271704823294067</v>
      </c>
      <c r="W406" s="44">
        <f t="shared" si="212"/>
        <v>6.9529080000000008</v>
      </c>
      <c r="X406" s="53"/>
      <c r="Y406" s="105">
        <v>38.75</v>
      </c>
      <c r="Z406" s="105">
        <v>0.08</v>
      </c>
      <c r="AA406" s="105">
        <v>0.02</v>
      </c>
      <c r="AB406" s="45" t="s">
        <v>227</v>
      </c>
      <c r="AC406" s="53"/>
      <c r="AD406" s="46">
        <f t="shared" si="214"/>
        <v>0</v>
      </c>
      <c r="AE406" s="46">
        <f t="shared" si="215"/>
        <v>0</v>
      </c>
      <c r="AF406" s="105">
        <v>13.23</v>
      </c>
      <c r="AG406" s="53"/>
      <c r="AH406" s="109"/>
      <c r="AI406" s="48">
        <f t="shared" si="195"/>
        <v>1.0297634865798564</v>
      </c>
      <c r="AJ406" s="52"/>
      <c r="AK406" s="53"/>
      <c r="AL406" s="53"/>
      <c r="AM406" s="53"/>
      <c r="AN406" s="53"/>
      <c r="AO406" s="53"/>
      <c r="AP406" s="53"/>
      <c r="AQ406" s="53"/>
      <c r="AR406" s="53"/>
      <c r="AS406" s="53"/>
      <c r="AT406" s="53"/>
      <c r="AU406" s="53"/>
      <c r="AV406" s="53"/>
      <c r="AW406" s="53"/>
      <c r="AX406" s="53"/>
      <c r="AY406" s="53"/>
      <c r="AZ406" s="53"/>
      <c r="BA406" s="53"/>
      <c r="BB406" s="53"/>
      <c r="BC406" s="53"/>
      <c r="BD406" s="53"/>
      <c r="BE406" s="53"/>
      <c r="BF406" s="109"/>
      <c r="BG406" s="26"/>
      <c r="BH406" s="26"/>
      <c r="BI406" s="26"/>
      <c r="BJ406" s="26"/>
      <c r="BK406" s="26"/>
      <c r="BL406" s="26"/>
      <c r="BM406" s="26"/>
      <c r="BN406" s="26"/>
      <c r="BO406" s="26"/>
      <c r="BP406" s="26"/>
      <c r="BQ406" s="27"/>
      <c r="BR406" s="27"/>
      <c r="BS406" s="27"/>
      <c r="BT406" s="26"/>
      <c r="BU406" s="26"/>
      <c r="BV406" s="26"/>
      <c r="BW406" s="26"/>
      <c r="BX406" s="26"/>
      <c r="BY406" s="26"/>
      <c r="BZ406" s="26"/>
      <c r="CA406" s="26"/>
      <c r="CB406" s="26"/>
      <c r="CC406" s="26"/>
      <c r="CD406" s="26"/>
      <c r="CE406" s="26"/>
      <c r="CF406" s="26"/>
      <c r="CG406" s="26"/>
      <c r="CH406" s="26"/>
      <c r="CI406" s="26"/>
      <c r="CJ406" s="26"/>
      <c r="CK406" s="26"/>
      <c r="CL406" s="26"/>
      <c r="CM406" s="26"/>
      <c r="CN406" s="26"/>
      <c r="CO406" s="26"/>
      <c r="CP406" s="26"/>
      <c r="CQ406" s="26"/>
      <c r="CR406" s="26"/>
      <c r="CS406" s="28"/>
      <c r="CT406" s="29"/>
      <c r="CU406" s="30"/>
      <c r="CV406" s="52"/>
      <c r="CW406" s="53"/>
      <c r="CX406" s="53"/>
      <c r="CY406" s="53"/>
      <c r="CZ406" s="53"/>
      <c r="DA406" s="53"/>
      <c r="DB406" s="53"/>
      <c r="DC406" s="53"/>
      <c r="DD406" s="105">
        <v>1500</v>
      </c>
      <c r="DE406" s="53"/>
      <c r="DF406" s="53"/>
      <c r="DG406" s="53"/>
      <c r="DH406" s="53"/>
      <c r="DI406" s="105">
        <v>170</v>
      </c>
      <c r="DJ406" s="53"/>
      <c r="DK406" s="53"/>
      <c r="DL406" s="123"/>
      <c r="DM406" s="54"/>
      <c r="DN406" s="55">
        <f t="shared" si="196"/>
        <v>0.62633155792276973</v>
      </c>
      <c r="DO406" s="55">
        <f t="shared" si="213"/>
        <v>0</v>
      </c>
      <c r="DP406" s="55">
        <f t="shared" si="197"/>
        <v>6.8654374264417416E-3</v>
      </c>
      <c r="DQ406" s="55">
        <f t="shared" si="198"/>
        <v>2.839248434237996E-2</v>
      </c>
      <c r="DR406" s="55">
        <f t="shared" si="199"/>
        <v>6.8382491076460647E-2</v>
      </c>
      <c r="DS406" s="55">
        <f t="shared" si="200"/>
        <v>9.6769770354906068E-2</v>
      </c>
      <c r="DT406" s="55">
        <f t="shared" si="201"/>
        <v>0</v>
      </c>
      <c r="DU406" s="55">
        <f t="shared" si="202"/>
        <v>0.96153846153846156</v>
      </c>
      <c r="DV406" s="56">
        <f t="shared" si="203"/>
        <v>1.4265335235378032E-3</v>
      </c>
      <c r="DW406" s="55">
        <f t="shared" si="208"/>
        <v>6.4538092802550549E-4</v>
      </c>
      <c r="DX406" s="55">
        <f t="shared" si="209"/>
        <v>0</v>
      </c>
      <c r="DY406" s="55">
        <f t="shared" si="210"/>
        <v>0</v>
      </c>
      <c r="DZ406" s="58">
        <f t="shared" si="192"/>
        <v>0</v>
      </c>
      <c r="EA406" s="56">
        <f t="shared" si="193"/>
        <v>0</v>
      </c>
      <c r="EB406" s="56">
        <f t="shared" si="204"/>
        <v>0.73438800999167364</v>
      </c>
      <c r="EC406" s="59">
        <f t="shared" si="205"/>
        <v>1.2488552160519525E-2</v>
      </c>
      <c r="ED406" s="59">
        <f t="shared" si="206"/>
        <v>2.6512788521522148E-4</v>
      </c>
      <c r="EE406" s="60">
        <f t="shared" si="207"/>
        <v>1.5578636732732773</v>
      </c>
      <c r="EF406" s="60">
        <f t="shared" si="211"/>
        <v>0.70665137289946833</v>
      </c>
    </row>
    <row r="407" spans="1:136" ht="14" customHeight="1" x14ac:dyDescent="0.2">
      <c r="A407" s="156" t="s">
        <v>648</v>
      </c>
      <c r="B407" s="42" t="s">
        <v>635</v>
      </c>
      <c r="C407" s="43"/>
      <c r="D407" s="43"/>
      <c r="E407" s="43"/>
      <c r="F407" s="43"/>
      <c r="G407" s="43"/>
      <c r="H407" s="43"/>
      <c r="I407" s="43"/>
      <c r="J407" s="78" t="s">
        <v>452</v>
      </c>
      <c r="K407" s="43"/>
      <c r="L407" s="117"/>
      <c r="M407" s="42" t="s">
        <v>636</v>
      </c>
      <c r="N407" s="42" t="s">
        <v>635</v>
      </c>
      <c r="O407" s="43"/>
      <c r="P407" s="42" t="s">
        <v>454</v>
      </c>
      <c r="Q407" s="105">
        <v>35.11</v>
      </c>
      <c r="R407" s="53"/>
      <c r="S407" s="105">
        <v>0.08</v>
      </c>
      <c r="T407" s="105">
        <v>4.25</v>
      </c>
      <c r="U407" s="105">
        <v>3.25</v>
      </c>
      <c r="V407" s="44">
        <f t="shared" si="216"/>
        <v>7.9732718381862639</v>
      </c>
      <c r="W407" s="44">
        <f t="shared" si="212"/>
        <v>7.1743500000000004</v>
      </c>
      <c r="X407" s="53"/>
      <c r="Y407" s="105">
        <v>43.98</v>
      </c>
      <c r="Z407" s="105">
        <v>0.05</v>
      </c>
      <c r="AA407" s="105">
        <v>0.02</v>
      </c>
      <c r="AB407" s="45" t="s">
        <v>227</v>
      </c>
      <c r="AC407" s="53"/>
      <c r="AD407" s="46">
        <f t="shared" si="214"/>
        <v>0</v>
      </c>
      <c r="AE407" s="46">
        <f t="shared" si="215"/>
        <v>0</v>
      </c>
      <c r="AF407" s="105">
        <v>10.99</v>
      </c>
      <c r="AG407" s="53"/>
      <c r="AH407" s="109"/>
      <c r="AI407" s="48">
        <f t="shared" si="195"/>
        <v>1.2526345770435772</v>
      </c>
      <c r="AJ407" s="52"/>
      <c r="AK407" s="53"/>
      <c r="AL407" s="53"/>
      <c r="AM407" s="53"/>
      <c r="AN407" s="53"/>
      <c r="AO407" s="53"/>
      <c r="AP407" s="53"/>
      <c r="AQ407" s="53"/>
      <c r="AR407" s="53"/>
      <c r="AS407" s="53"/>
      <c r="AT407" s="53"/>
      <c r="AU407" s="53"/>
      <c r="AV407" s="53"/>
      <c r="AW407" s="53"/>
      <c r="AX407" s="53"/>
      <c r="AY407" s="53"/>
      <c r="AZ407" s="53"/>
      <c r="BA407" s="53"/>
      <c r="BB407" s="53"/>
      <c r="BC407" s="53"/>
      <c r="BD407" s="53"/>
      <c r="BE407" s="53"/>
      <c r="BF407" s="109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  <c r="BQ407" s="27"/>
      <c r="BR407" s="27"/>
      <c r="BS407" s="27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6"/>
      <c r="CM407" s="26"/>
      <c r="CN407" s="26"/>
      <c r="CO407" s="26"/>
      <c r="CP407" s="26"/>
      <c r="CQ407" s="26"/>
      <c r="CR407" s="26"/>
      <c r="CS407" s="28"/>
      <c r="CT407" s="29"/>
      <c r="CU407" s="30"/>
      <c r="CV407" s="52"/>
      <c r="CW407" s="53"/>
      <c r="CX407" s="53"/>
      <c r="CY407" s="53"/>
      <c r="CZ407" s="53"/>
      <c r="DA407" s="53"/>
      <c r="DB407" s="53"/>
      <c r="DC407" s="53"/>
      <c r="DD407" s="105">
        <v>1000</v>
      </c>
      <c r="DE407" s="53"/>
      <c r="DF407" s="53"/>
      <c r="DG407" s="53"/>
      <c r="DH407" s="53"/>
      <c r="DI407" s="105">
        <v>180</v>
      </c>
      <c r="DJ407" s="53"/>
      <c r="DK407" s="53"/>
      <c r="DL407" s="123"/>
      <c r="DM407" s="54"/>
      <c r="DN407" s="55">
        <f t="shared" si="196"/>
        <v>0.58438748335552593</v>
      </c>
      <c r="DO407" s="55">
        <f t="shared" si="213"/>
        <v>0</v>
      </c>
      <c r="DP407" s="55">
        <f t="shared" si="197"/>
        <v>1.5692428403295412E-3</v>
      </c>
      <c r="DQ407" s="55">
        <f t="shared" si="198"/>
        <v>5.9151009046624917E-2</v>
      </c>
      <c r="DR407" s="55">
        <f t="shared" si="199"/>
        <v>4.0703863735988478E-2</v>
      </c>
      <c r="DS407" s="55">
        <f t="shared" si="200"/>
        <v>9.9851774530271414E-2</v>
      </c>
      <c r="DT407" s="55">
        <f t="shared" si="201"/>
        <v>0</v>
      </c>
      <c r="DU407" s="55">
        <f t="shared" si="202"/>
        <v>1.0913151364764269</v>
      </c>
      <c r="DV407" s="56">
        <f t="shared" si="203"/>
        <v>8.9158345221112699E-4</v>
      </c>
      <c r="DW407" s="55">
        <f t="shared" si="208"/>
        <v>6.4538092802550549E-4</v>
      </c>
      <c r="DX407" s="55">
        <f t="shared" si="209"/>
        <v>0</v>
      </c>
      <c r="DY407" s="55">
        <f t="shared" si="210"/>
        <v>0</v>
      </c>
      <c r="DZ407" s="58">
        <f t="shared" si="192"/>
        <v>0</v>
      </c>
      <c r="EA407" s="56">
        <f t="shared" si="193"/>
        <v>0</v>
      </c>
      <c r="EB407" s="56">
        <f t="shared" si="204"/>
        <v>0.61004718290313631</v>
      </c>
      <c r="EC407" s="59">
        <f t="shared" si="205"/>
        <v>8.3257014403463492E-3</v>
      </c>
      <c r="ED407" s="59">
        <f t="shared" si="206"/>
        <v>2.8072364316905797E-4</v>
      </c>
      <c r="EE407" s="60">
        <f t="shared" si="207"/>
        <v>1.5048397470241415</v>
      </c>
      <c r="EF407" s="60">
        <f t="shared" si="211"/>
        <v>0.40764286791566784</v>
      </c>
    </row>
    <row r="408" spans="1:136" ht="14" customHeight="1" x14ac:dyDescent="0.2">
      <c r="A408" s="156" t="s">
        <v>649</v>
      </c>
      <c r="B408" s="121" t="s">
        <v>650</v>
      </c>
      <c r="C408" s="54"/>
      <c r="D408" s="54"/>
      <c r="E408" s="54"/>
      <c r="F408" s="54"/>
      <c r="G408" s="54"/>
      <c r="H408" s="54"/>
      <c r="I408" s="54"/>
      <c r="J408" s="78" t="s">
        <v>651</v>
      </c>
      <c r="K408" s="43"/>
      <c r="L408" s="43"/>
      <c r="M408" s="42" t="s">
        <v>652</v>
      </c>
      <c r="N408" s="43"/>
      <c r="O408" s="43"/>
      <c r="P408" s="42" t="s">
        <v>653</v>
      </c>
      <c r="Q408" s="44">
        <v>39.741</v>
      </c>
      <c r="R408" s="44">
        <v>1.4E-2</v>
      </c>
      <c r="S408" s="44">
        <v>1.0549999999999999</v>
      </c>
      <c r="T408" s="44">
        <v>0.4</v>
      </c>
      <c r="U408" s="44">
        <v>8.3699999999999992</v>
      </c>
      <c r="V408" s="44">
        <f t="shared" si="216"/>
        <v>8.814543231829294</v>
      </c>
      <c r="W408" s="44">
        <f t="shared" si="212"/>
        <v>7.9313259999999994</v>
      </c>
      <c r="X408" s="44">
        <v>0.06</v>
      </c>
      <c r="Y408" s="44">
        <v>36.442999999999998</v>
      </c>
      <c r="Z408" s="44">
        <v>4.3999999999999997E-2</v>
      </c>
      <c r="AA408" s="44">
        <v>0.17899999999999999</v>
      </c>
      <c r="AB408" s="44">
        <v>4.4999999999999998E-2</v>
      </c>
      <c r="AC408" s="44">
        <v>1.4999999999999999E-2</v>
      </c>
      <c r="AD408" s="46">
        <f t="shared" si="214"/>
        <v>0</v>
      </c>
      <c r="AE408" s="46">
        <f t="shared" si="215"/>
        <v>0</v>
      </c>
      <c r="AF408" s="44">
        <v>13.88</v>
      </c>
      <c r="AG408" s="53"/>
      <c r="AH408" s="109"/>
      <c r="AI408" s="48">
        <f t="shared" si="195"/>
        <v>0.91701265695377565</v>
      </c>
      <c r="AJ408" s="52"/>
      <c r="AK408" s="53"/>
      <c r="AL408" s="53"/>
      <c r="AM408" s="53"/>
      <c r="AN408" s="53"/>
      <c r="AO408" s="53"/>
      <c r="AP408" s="53"/>
      <c r="AQ408" s="53"/>
      <c r="AR408" s="53"/>
      <c r="AS408" s="53"/>
      <c r="AT408" s="53"/>
      <c r="AU408" s="53"/>
      <c r="AV408" s="53"/>
      <c r="AW408" s="53"/>
      <c r="AX408" s="53"/>
      <c r="AY408" s="53"/>
      <c r="AZ408" s="53"/>
      <c r="BA408" s="53"/>
      <c r="BB408" s="53"/>
      <c r="BC408" s="53"/>
      <c r="BD408" s="53"/>
      <c r="BE408" s="53"/>
      <c r="BF408" s="109"/>
      <c r="BG408" s="27"/>
      <c r="BH408" s="27"/>
      <c r="BI408" s="27"/>
      <c r="BJ408" s="27"/>
      <c r="BK408" s="27"/>
      <c r="BL408" s="27"/>
      <c r="BM408" s="27"/>
      <c r="BN408" s="27"/>
      <c r="BO408" s="27"/>
      <c r="BP408" s="27"/>
      <c r="BQ408" s="27"/>
      <c r="BR408" s="27"/>
      <c r="BS408" s="27"/>
      <c r="BT408" s="27"/>
      <c r="BU408" s="27"/>
      <c r="BV408" s="27"/>
      <c r="BW408" s="27"/>
      <c r="BX408" s="27"/>
      <c r="BY408" s="27"/>
      <c r="BZ408" s="27"/>
      <c r="CA408" s="27"/>
      <c r="CB408" s="27"/>
      <c r="CC408" s="27"/>
      <c r="CD408" s="27"/>
      <c r="CE408" s="27"/>
      <c r="CF408" s="27"/>
      <c r="CG408" s="27"/>
      <c r="CH408" s="27"/>
      <c r="CI408" s="27"/>
      <c r="CJ408" s="27"/>
      <c r="CK408" s="27"/>
      <c r="CL408" s="27"/>
      <c r="CM408" s="27"/>
      <c r="CN408" s="27"/>
      <c r="CO408" s="27"/>
      <c r="CP408" s="27"/>
      <c r="CQ408" s="27"/>
      <c r="CR408" s="27"/>
      <c r="CS408" s="110"/>
      <c r="CT408" s="29"/>
      <c r="CU408" s="30"/>
      <c r="CV408" s="52"/>
      <c r="CW408" s="53"/>
      <c r="CX408" s="53"/>
      <c r="CY408" s="53"/>
      <c r="CZ408" s="53"/>
      <c r="DA408" s="53"/>
      <c r="DB408" s="53"/>
      <c r="DC408" s="53"/>
      <c r="DD408" s="53"/>
      <c r="DE408" s="53"/>
      <c r="DF408" s="53"/>
      <c r="DG408" s="53"/>
      <c r="DH408" s="53"/>
      <c r="DI408" s="53"/>
      <c r="DJ408" s="53"/>
      <c r="DK408" s="53"/>
      <c r="DL408" s="123"/>
      <c r="DM408" s="54"/>
      <c r="DN408" s="55">
        <f t="shared" si="196"/>
        <v>0.66146804260985359</v>
      </c>
      <c r="DO408" s="55">
        <f t="shared" si="213"/>
        <v>1.7526289434151228E-4</v>
      </c>
      <c r="DP408" s="55">
        <f t="shared" si="197"/>
        <v>2.0694389956845822E-2</v>
      </c>
      <c r="DQ408" s="55">
        <f t="shared" si="198"/>
        <v>5.5671537926235224E-3</v>
      </c>
      <c r="DR408" s="55">
        <f t="shared" si="199"/>
        <v>0.10482810445237647</v>
      </c>
      <c r="DS408" s="55">
        <f t="shared" si="200"/>
        <v>0.11038727905358385</v>
      </c>
      <c r="DT408" s="55">
        <f t="shared" si="201"/>
        <v>8.4578517056667607E-4</v>
      </c>
      <c r="DU408" s="55">
        <f t="shared" si="202"/>
        <v>0.90429280397022338</v>
      </c>
      <c r="DV408" s="56">
        <f t="shared" si="203"/>
        <v>7.8459343794579171E-4</v>
      </c>
      <c r="DW408" s="55">
        <f t="shared" si="208"/>
        <v>5.7761593058282736E-3</v>
      </c>
      <c r="DX408" s="55">
        <f t="shared" si="209"/>
        <v>9.554140127388534E-4</v>
      </c>
      <c r="DY408" s="55">
        <f t="shared" si="210"/>
        <v>2.1135021082183529E-4</v>
      </c>
      <c r="DZ408" s="58">
        <f t="shared" si="192"/>
        <v>0</v>
      </c>
      <c r="EA408" s="56">
        <f t="shared" si="193"/>
        <v>0</v>
      </c>
      <c r="EB408" s="56">
        <f t="shared" si="204"/>
        <v>0.77046905356647244</v>
      </c>
      <c r="EC408" s="59">
        <f t="shared" si="205"/>
        <v>0</v>
      </c>
      <c r="ED408" s="59">
        <f t="shared" si="206"/>
        <v>0</v>
      </c>
      <c r="EE408" s="60">
        <f t="shared" si="207"/>
        <v>1.5961667158004029</v>
      </c>
      <c r="EF408" s="60">
        <f t="shared" si="211"/>
        <v>0.94963935474386629</v>
      </c>
    </row>
    <row r="409" spans="1:136" ht="14" customHeight="1" x14ac:dyDescent="0.2">
      <c r="A409" s="156" t="s">
        <v>654</v>
      </c>
      <c r="B409" s="121" t="s">
        <v>650</v>
      </c>
      <c r="C409" s="54"/>
      <c r="D409" s="54"/>
      <c r="E409" s="54"/>
      <c r="F409" s="54"/>
      <c r="G409" s="54"/>
      <c r="H409" s="54"/>
      <c r="I409" s="54"/>
      <c r="J409" s="78" t="s">
        <v>651</v>
      </c>
      <c r="K409" s="43"/>
      <c r="L409" s="43"/>
      <c r="M409" s="42" t="s">
        <v>652</v>
      </c>
      <c r="N409" s="43"/>
      <c r="O409" s="43"/>
      <c r="P409" s="42" t="s">
        <v>653</v>
      </c>
      <c r="Q409" s="44">
        <v>37.875999999999998</v>
      </c>
      <c r="R409" s="44">
        <v>2.5999999999999999E-2</v>
      </c>
      <c r="S409" s="44">
        <v>1.3620000000000001</v>
      </c>
      <c r="T409" s="44">
        <v>0</v>
      </c>
      <c r="U409" s="44">
        <v>9.0500000000000007</v>
      </c>
      <c r="V409" s="44">
        <f t="shared" si="216"/>
        <v>9.0500000000000007</v>
      </c>
      <c r="W409" s="44">
        <f t="shared" si="212"/>
        <v>8.1431900000000006</v>
      </c>
      <c r="X409" s="44">
        <v>9.8000000000000004E-2</v>
      </c>
      <c r="Y409" s="44">
        <v>35.249000000000002</v>
      </c>
      <c r="Z409" s="44">
        <v>0.45600000000000002</v>
      </c>
      <c r="AA409" s="44">
        <v>0.433</v>
      </c>
      <c r="AB409" s="44">
        <v>5.1999999999999998E-2</v>
      </c>
      <c r="AC409" s="44">
        <v>0.01</v>
      </c>
      <c r="AD409" s="46">
        <f t="shared" si="214"/>
        <v>0</v>
      </c>
      <c r="AE409" s="46">
        <f t="shared" si="215"/>
        <v>0</v>
      </c>
      <c r="AF409" s="44">
        <v>15.96</v>
      </c>
      <c r="AG409" s="53"/>
      <c r="AH409" s="109"/>
      <c r="AI409" s="48">
        <f t="shared" si="195"/>
        <v>0.93064209525821118</v>
      </c>
      <c r="AJ409" s="52"/>
      <c r="AK409" s="53"/>
      <c r="AL409" s="53"/>
      <c r="AM409" s="53"/>
      <c r="AN409" s="53"/>
      <c r="AO409" s="53"/>
      <c r="AP409" s="53"/>
      <c r="AQ409" s="53"/>
      <c r="AR409" s="53"/>
      <c r="AS409" s="53"/>
      <c r="AT409" s="53"/>
      <c r="AU409" s="53"/>
      <c r="AV409" s="53"/>
      <c r="AW409" s="53"/>
      <c r="AX409" s="53"/>
      <c r="AY409" s="53"/>
      <c r="AZ409" s="53"/>
      <c r="BA409" s="53"/>
      <c r="BB409" s="53"/>
      <c r="BC409" s="53"/>
      <c r="BD409" s="53"/>
      <c r="BE409" s="53"/>
      <c r="BF409" s="109"/>
      <c r="BG409" s="27"/>
      <c r="BH409" s="27"/>
      <c r="BI409" s="27"/>
      <c r="BJ409" s="27"/>
      <c r="BK409" s="27"/>
      <c r="BL409" s="27"/>
      <c r="BM409" s="27"/>
      <c r="BN409" s="27"/>
      <c r="BO409" s="27"/>
      <c r="BP409" s="27"/>
      <c r="BQ409" s="27"/>
      <c r="BR409" s="27"/>
      <c r="BS409" s="27"/>
      <c r="BT409" s="27"/>
      <c r="BU409" s="27"/>
      <c r="BV409" s="27"/>
      <c r="BW409" s="27"/>
      <c r="BX409" s="27"/>
      <c r="BY409" s="27"/>
      <c r="BZ409" s="27"/>
      <c r="CA409" s="27"/>
      <c r="CB409" s="27"/>
      <c r="CC409" s="27"/>
      <c r="CD409" s="27"/>
      <c r="CE409" s="27"/>
      <c r="CF409" s="27"/>
      <c r="CG409" s="27"/>
      <c r="CH409" s="27"/>
      <c r="CI409" s="27"/>
      <c r="CJ409" s="27"/>
      <c r="CK409" s="27"/>
      <c r="CL409" s="27"/>
      <c r="CM409" s="27"/>
      <c r="CN409" s="27"/>
      <c r="CO409" s="27"/>
      <c r="CP409" s="27"/>
      <c r="CQ409" s="27"/>
      <c r="CR409" s="26"/>
      <c r="CS409" s="28"/>
      <c r="CT409" s="29"/>
      <c r="CU409" s="30"/>
      <c r="CV409" s="52"/>
      <c r="CW409" s="53"/>
      <c r="CX409" s="53"/>
      <c r="CY409" s="53"/>
      <c r="CZ409" s="53"/>
      <c r="DA409" s="53"/>
      <c r="DB409" s="53"/>
      <c r="DC409" s="53"/>
      <c r="DD409" s="53"/>
      <c r="DE409" s="53"/>
      <c r="DF409" s="53"/>
      <c r="DG409" s="53"/>
      <c r="DH409" s="53"/>
      <c r="DI409" s="53"/>
      <c r="DJ409" s="53"/>
      <c r="DK409" s="53"/>
      <c r="DL409" s="123"/>
      <c r="DM409" s="54"/>
      <c r="DN409" s="55">
        <f t="shared" si="196"/>
        <v>0.63042609853528631</v>
      </c>
      <c r="DO409" s="55">
        <f t="shared" si="213"/>
        <v>3.2548823234852277E-4</v>
      </c>
      <c r="DP409" s="55">
        <f t="shared" si="197"/>
        <v>2.6716359356610438E-2</v>
      </c>
      <c r="DQ409" s="55">
        <f t="shared" si="198"/>
        <v>0</v>
      </c>
      <c r="DR409" s="55">
        <f t="shared" si="199"/>
        <v>0.11334460517252178</v>
      </c>
      <c r="DS409" s="55">
        <f t="shared" si="200"/>
        <v>0.11333597773138485</v>
      </c>
      <c r="DT409" s="55">
        <f t="shared" si="201"/>
        <v>1.3814491119255709E-3</v>
      </c>
      <c r="DU409" s="55">
        <f t="shared" si="202"/>
        <v>0.87466501240694805</v>
      </c>
      <c r="DV409" s="56">
        <f t="shared" si="203"/>
        <v>8.1312410841654793E-3</v>
      </c>
      <c r="DW409" s="55">
        <f t="shared" si="208"/>
        <v>1.3972497091752193E-2</v>
      </c>
      <c r="DX409" s="55">
        <f t="shared" si="209"/>
        <v>1.1040339702760083E-3</v>
      </c>
      <c r="DY409" s="55">
        <f t="shared" si="210"/>
        <v>1.409001405478902E-4</v>
      </c>
      <c r="DZ409" s="58">
        <f t="shared" si="192"/>
        <v>0</v>
      </c>
      <c r="EA409" s="56">
        <f t="shared" si="193"/>
        <v>0</v>
      </c>
      <c r="EB409" s="56">
        <f t="shared" si="204"/>
        <v>0.88592839300582849</v>
      </c>
      <c r="EC409" s="59">
        <f t="shared" si="205"/>
        <v>0</v>
      </c>
      <c r="ED409" s="59">
        <f t="shared" si="206"/>
        <v>0</v>
      </c>
      <c r="EE409" s="60">
        <f t="shared" si="207"/>
        <v>1.6198341451806066</v>
      </c>
      <c r="EF409" s="60">
        <f t="shared" si="211"/>
        <v>1.0000761227044548</v>
      </c>
    </row>
    <row r="410" spans="1:136" ht="14" customHeight="1" x14ac:dyDescent="0.2">
      <c r="A410" s="156" t="s">
        <v>655</v>
      </c>
      <c r="B410" s="121" t="s">
        <v>650</v>
      </c>
      <c r="C410" s="54"/>
      <c r="D410" s="54"/>
      <c r="E410" s="54"/>
      <c r="F410" s="54"/>
      <c r="G410" s="54"/>
      <c r="H410" s="54"/>
      <c r="I410" s="54"/>
      <c r="J410" s="78" t="s">
        <v>651</v>
      </c>
      <c r="K410" s="43"/>
      <c r="L410" s="43"/>
      <c r="M410" s="42" t="s">
        <v>652</v>
      </c>
      <c r="N410" s="43"/>
      <c r="O410" s="43"/>
      <c r="P410" s="42" t="s">
        <v>653</v>
      </c>
      <c r="Q410" s="44">
        <v>39.274999999999999</v>
      </c>
      <c r="R410" s="44">
        <v>2.8000000000000001E-2</v>
      </c>
      <c r="S410" s="44">
        <v>0.55100000000000005</v>
      </c>
      <c r="T410" s="44">
        <v>0.9</v>
      </c>
      <c r="U410" s="44">
        <v>9.4600000000000009</v>
      </c>
      <c r="V410" s="44">
        <f t="shared" si="216"/>
        <v>10.460222271615915</v>
      </c>
      <c r="W410" s="44">
        <f t="shared" si="212"/>
        <v>9.4121080000000017</v>
      </c>
      <c r="X410" s="44">
        <v>8.6999999999999994E-2</v>
      </c>
      <c r="Y410" s="44">
        <v>36.737000000000002</v>
      </c>
      <c r="Z410" s="44">
        <v>2.5999999999999999E-2</v>
      </c>
      <c r="AA410" s="44">
        <v>7.1999999999999995E-2</v>
      </c>
      <c r="AB410" s="44">
        <v>8.9999999999999993E-3</v>
      </c>
      <c r="AC410" s="44">
        <v>1.9E-2</v>
      </c>
      <c r="AD410" s="46">
        <f t="shared" si="214"/>
        <v>0</v>
      </c>
      <c r="AE410" s="46">
        <f t="shared" si="215"/>
        <v>0</v>
      </c>
      <c r="AF410" s="44">
        <v>12.56</v>
      </c>
      <c r="AG410" s="53"/>
      <c r="AH410" s="109"/>
      <c r="AI410" s="48">
        <f t="shared" si="195"/>
        <v>0.93537873965626994</v>
      </c>
      <c r="AJ410" s="52"/>
      <c r="AK410" s="53"/>
      <c r="AL410" s="53"/>
      <c r="AM410" s="53"/>
      <c r="AN410" s="53"/>
      <c r="AO410" s="53"/>
      <c r="AP410" s="53"/>
      <c r="AQ410" s="53"/>
      <c r="AR410" s="53"/>
      <c r="AS410" s="53"/>
      <c r="AT410" s="53"/>
      <c r="AU410" s="53"/>
      <c r="AV410" s="53"/>
      <c r="AW410" s="53"/>
      <c r="AX410" s="53"/>
      <c r="AY410" s="53"/>
      <c r="AZ410" s="53"/>
      <c r="BA410" s="53"/>
      <c r="BB410" s="53"/>
      <c r="BC410" s="53"/>
      <c r="BD410" s="53"/>
      <c r="BE410" s="53"/>
      <c r="BF410" s="109"/>
      <c r="BG410" s="27"/>
      <c r="BH410" s="27"/>
      <c r="BI410" s="27"/>
      <c r="BJ410" s="27"/>
      <c r="BK410" s="27"/>
      <c r="BL410" s="27"/>
      <c r="BM410" s="27"/>
      <c r="BN410" s="27"/>
      <c r="BO410" s="27"/>
      <c r="BP410" s="27"/>
      <c r="BQ410" s="27"/>
      <c r="BR410" s="27"/>
      <c r="BS410" s="27"/>
      <c r="BT410" s="27"/>
      <c r="BU410" s="27"/>
      <c r="BV410" s="27"/>
      <c r="BW410" s="27"/>
      <c r="BX410" s="27"/>
      <c r="BY410" s="27"/>
      <c r="BZ410" s="27"/>
      <c r="CA410" s="27"/>
      <c r="CB410" s="27"/>
      <c r="CC410" s="27"/>
      <c r="CD410" s="27"/>
      <c r="CE410" s="27"/>
      <c r="CF410" s="27"/>
      <c r="CG410" s="27"/>
      <c r="CH410" s="27"/>
      <c r="CI410" s="27"/>
      <c r="CJ410" s="27"/>
      <c r="CK410" s="27"/>
      <c r="CL410" s="27"/>
      <c r="CM410" s="27"/>
      <c r="CN410" s="27"/>
      <c r="CO410" s="27"/>
      <c r="CP410" s="27"/>
      <c r="CQ410" s="27"/>
      <c r="CR410" s="27"/>
      <c r="CS410" s="110"/>
      <c r="CT410" s="29"/>
      <c r="CU410" s="30"/>
      <c r="CV410" s="52"/>
      <c r="CW410" s="53"/>
      <c r="CX410" s="53"/>
      <c r="CY410" s="53"/>
      <c r="CZ410" s="53"/>
      <c r="DA410" s="53"/>
      <c r="DB410" s="53"/>
      <c r="DC410" s="53"/>
      <c r="DD410" s="53"/>
      <c r="DE410" s="53"/>
      <c r="DF410" s="53"/>
      <c r="DG410" s="53"/>
      <c r="DH410" s="53"/>
      <c r="DI410" s="53"/>
      <c r="DJ410" s="53"/>
      <c r="DK410" s="53"/>
      <c r="DL410" s="123"/>
      <c r="DM410" s="54"/>
      <c r="DN410" s="55">
        <f t="shared" si="196"/>
        <v>0.65371171770972036</v>
      </c>
      <c r="DO410" s="55">
        <f t="shared" si="213"/>
        <v>3.5052578868302456E-4</v>
      </c>
      <c r="DP410" s="55">
        <f t="shared" si="197"/>
        <v>1.0808160062769715E-2</v>
      </c>
      <c r="DQ410" s="55">
        <f t="shared" si="198"/>
        <v>1.2526096033402923E-2</v>
      </c>
      <c r="DR410" s="55">
        <f t="shared" si="199"/>
        <v>0.11847955413613878</v>
      </c>
      <c r="DS410" s="55">
        <f t="shared" si="200"/>
        <v>0.13099663187195551</v>
      </c>
      <c r="DT410" s="55">
        <f t="shared" si="201"/>
        <v>1.2263884973216803E-3</v>
      </c>
      <c r="DU410" s="55">
        <f t="shared" si="202"/>
        <v>0.91158808933002489</v>
      </c>
      <c r="DV410" s="56">
        <f t="shared" si="203"/>
        <v>4.6362339514978602E-4</v>
      </c>
      <c r="DW410" s="55">
        <f t="shared" si="208"/>
        <v>2.3233713408918194E-3</v>
      </c>
      <c r="DX410" s="55">
        <f t="shared" si="209"/>
        <v>1.9108280254777067E-4</v>
      </c>
      <c r="DY410" s="55">
        <f t="shared" si="210"/>
        <v>2.6771026704099137E-4</v>
      </c>
      <c r="DZ410" s="58">
        <f t="shared" si="192"/>
        <v>0</v>
      </c>
      <c r="EA410" s="56">
        <f t="shared" si="193"/>
        <v>0</v>
      </c>
      <c r="EB410" s="56">
        <f t="shared" si="204"/>
        <v>0.69719678046072719</v>
      </c>
      <c r="EC410" s="59">
        <f t="shared" si="205"/>
        <v>0</v>
      </c>
      <c r="ED410" s="59">
        <f t="shared" si="206"/>
        <v>0</v>
      </c>
      <c r="EE410" s="60">
        <f t="shared" si="207"/>
        <v>1.5615647979685541</v>
      </c>
      <c r="EF410" s="60">
        <f t="shared" si="211"/>
        <v>0.9044473315309991</v>
      </c>
    </row>
    <row r="411" spans="1:136" ht="14" customHeight="1" x14ac:dyDescent="0.2">
      <c r="A411" s="156" t="s">
        <v>656</v>
      </c>
      <c r="B411" s="121" t="s">
        <v>650</v>
      </c>
      <c r="C411" s="54"/>
      <c r="D411" s="54"/>
      <c r="E411" s="54"/>
      <c r="F411" s="54"/>
      <c r="G411" s="54"/>
      <c r="H411" s="54"/>
      <c r="I411" s="54"/>
      <c r="J411" s="78" t="s">
        <v>651</v>
      </c>
      <c r="K411" s="43"/>
      <c r="L411" s="43"/>
      <c r="M411" s="42" t="s">
        <v>652</v>
      </c>
      <c r="N411" s="43"/>
      <c r="O411" s="43"/>
      <c r="P411" s="42" t="s">
        <v>653</v>
      </c>
      <c r="Q411" s="44">
        <v>40.415999999999997</v>
      </c>
      <c r="R411" s="44">
        <v>3.4000000000000002E-2</v>
      </c>
      <c r="S411" s="44">
        <v>0.74399999999999999</v>
      </c>
      <c r="T411" s="44">
        <v>0.9</v>
      </c>
      <c r="U411" s="44">
        <v>9.24</v>
      </c>
      <c r="V411" s="44">
        <f t="shared" si="216"/>
        <v>10.240222271615915</v>
      </c>
      <c r="W411" s="44">
        <f t="shared" si="212"/>
        <v>9.2141520000000003</v>
      </c>
      <c r="X411" s="44">
        <v>8.5000000000000006E-2</v>
      </c>
      <c r="Y411" s="44">
        <v>36.572000000000003</v>
      </c>
      <c r="Z411" s="44">
        <v>0.08</v>
      </c>
      <c r="AA411" s="44">
        <v>0.109</v>
      </c>
      <c r="AB411" s="44">
        <v>2.4E-2</v>
      </c>
      <c r="AC411" s="44">
        <v>1.4E-2</v>
      </c>
      <c r="AD411" s="46">
        <f t="shared" si="214"/>
        <v>0</v>
      </c>
      <c r="AE411" s="46">
        <f t="shared" si="215"/>
        <v>0</v>
      </c>
      <c r="AF411" s="44">
        <v>12.52</v>
      </c>
      <c r="AG411" s="53"/>
      <c r="AH411" s="109"/>
      <c r="AI411" s="48">
        <f t="shared" si="195"/>
        <v>0.9048891528107682</v>
      </c>
      <c r="AJ411" s="52"/>
      <c r="AK411" s="53"/>
      <c r="AL411" s="53"/>
      <c r="AM411" s="53"/>
      <c r="AN411" s="53"/>
      <c r="AO411" s="53"/>
      <c r="AP411" s="53"/>
      <c r="AQ411" s="53"/>
      <c r="AR411" s="53"/>
      <c r="AS411" s="53"/>
      <c r="AT411" s="53"/>
      <c r="AU411" s="53"/>
      <c r="AV411" s="53"/>
      <c r="AW411" s="53"/>
      <c r="AX411" s="53"/>
      <c r="AY411" s="53"/>
      <c r="AZ411" s="53"/>
      <c r="BA411" s="53"/>
      <c r="BB411" s="53"/>
      <c r="BC411" s="53"/>
      <c r="BD411" s="53"/>
      <c r="BE411" s="53"/>
      <c r="BF411" s="109"/>
      <c r="BG411" s="27"/>
      <c r="BH411" s="27"/>
      <c r="BI411" s="27"/>
      <c r="BJ411" s="27"/>
      <c r="BK411" s="27"/>
      <c r="BL411" s="27"/>
      <c r="BM411" s="27"/>
      <c r="BN411" s="27"/>
      <c r="BO411" s="27"/>
      <c r="BP411" s="27"/>
      <c r="BQ411" s="27"/>
      <c r="BR411" s="27"/>
      <c r="BS411" s="27"/>
      <c r="BT411" s="27"/>
      <c r="BU411" s="27"/>
      <c r="BV411" s="27"/>
      <c r="BW411" s="27"/>
      <c r="BX411" s="27"/>
      <c r="BY411" s="27"/>
      <c r="BZ411" s="27"/>
      <c r="CA411" s="27"/>
      <c r="CB411" s="27"/>
      <c r="CC411" s="27"/>
      <c r="CD411" s="27"/>
      <c r="CE411" s="27"/>
      <c r="CF411" s="27"/>
      <c r="CG411" s="27"/>
      <c r="CH411" s="27"/>
      <c r="CI411" s="27"/>
      <c r="CJ411" s="27"/>
      <c r="CK411" s="27"/>
      <c r="CL411" s="27"/>
      <c r="CM411" s="27"/>
      <c r="CN411" s="27"/>
      <c r="CO411" s="27"/>
      <c r="CP411" s="27"/>
      <c r="CQ411" s="27"/>
      <c r="CR411" s="27"/>
      <c r="CS411" s="110"/>
      <c r="CT411" s="29"/>
      <c r="CU411" s="30"/>
      <c r="CV411" s="52"/>
      <c r="CW411" s="53"/>
      <c r="CX411" s="53"/>
      <c r="CY411" s="53"/>
      <c r="CZ411" s="53"/>
      <c r="DA411" s="53"/>
      <c r="DB411" s="53"/>
      <c r="DC411" s="53"/>
      <c r="DD411" s="53"/>
      <c r="DE411" s="53"/>
      <c r="DF411" s="53"/>
      <c r="DG411" s="53"/>
      <c r="DH411" s="53"/>
      <c r="DI411" s="53"/>
      <c r="DJ411" s="53"/>
      <c r="DK411" s="53"/>
      <c r="DL411" s="123"/>
      <c r="DM411" s="54"/>
      <c r="DN411" s="55">
        <f t="shared" si="196"/>
        <v>0.67270306258322232</v>
      </c>
      <c r="DO411" s="55">
        <f t="shared" si="213"/>
        <v>4.2563845768652984E-4</v>
      </c>
      <c r="DP411" s="55">
        <f t="shared" si="197"/>
        <v>1.4593958415064731E-2</v>
      </c>
      <c r="DQ411" s="55">
        <f t="shared" si="198"/>
        <v>1.2526096033402923E-2</v>
      </c>
      <c r="DR411" s="55">
        <f t="shared" si="199"/>
        <v>0.11572421566785647</v>
      </c>
      <c r="DS411" s="55">
        <f t="shared" si="200"/>
        <v>0.12824150313152402</v>
      </c>
      <c r="DT411" s="55">
        <f t="shared" si="201"/>
        <v>1.1981956583027912E-3</v>
      </c>
      <c r="DU411" s="55">
        <f t="shared" si="202"/>
        <v>0.90749379652605477</v>
      </c>
      <c r="DV411" s="56">
        <f t="shared" si="203"/>
        <v>1.4265335235378032E-3</v>
      </c>
      <c r="DW411" s="55">
        <f t="shared" si="208"/>
        <v>3.5173260577390044E-3</v>
      </c>
      <c r="DX411" s="55">
        <f t="shared" si="209"/>
        <v>5.0955414012738849E-4</v>
      </c>
      <c r="DY411" s="55">
        <f t="shared" si="210"/>
        <v>1.9726019676704628E-4</v>
      </c>
      <c r="DZ411" s="58">
        <f t="shared" si="192"/>
        <v>0</v>
      </c>
      <c r="EA411" s="56">
        <f t="shared" si="193"/>
        <v>0</v>
      </c>
      <c r="EB411" s="56">
        <f t="shared" si="204"/>
        <v>0.69497640854843179</v>
      </c>
      <c r="EC411" s="59">
        <f t="shared" si="205"/>
        <v>0</v>
      </c>
      <c r="ED411" s="59">
        <f t="shared" si="206"/>
        <v>0</v>
      </c>
      <c r="EE411" s="60">
        <f t="shared" si="207"/>
        <v>1.578653110461127</v>
      </c>
      <c r="EF411" s="60">
        <f t="shared" si="211"/>
        <v>0.90239285131561608</v>
      </c>
    </row>
    <row r="412" spans="1:136" ht="14" customHeight="1" x14ac:dyDescent="0.2">
      <c r="A412" s="156" t="s">
        <v>657</v>
      </c>
      <c r="B412" s="121" t="s">
        <v>650</v>
      </c>
      <c r="C412" s="54"/>
      <c r="D412" s="54"/>
      <c r="E412" s="54"/>
      <c r="F412" s="54"/>
      <c r="G412" s="54"/>
      <c r="H412" s="54"/>
      <c r="I412" s="54"/>
      <c r="J412" s="78" t="s">
        <v>651</v>
      </c>
      <c r="K412" s="43"/>
      <c r="L412" s="43"/>
      <c r="M412" s="42" t="s">
        <v>652</v>
      </c>
      <c r="N412" s="43"/>
      <c r="O412" s="43"/>
      <c r="P412" s="42" t="s">
        <v>653</v>
      </c>
      <c r="Q412" s="44">
        <v>39.182000000000002</v>
      </c>
      <c r="R412" s="44">
        <v>2.1000000000000001E-2</v>
      </c>
      <c r="S412" s="44">
        <v>1.42</v>
      </c>
      <c r="T412" s="44">
        <v>0.3</v>
      </c>
      <c r="U412" s="44">
        <v>9.9</v>
      </c>
      <c r="V412" s="44">
        <f t="shared" si="216"/>
        <v>10.233407423871972</v>
      </c>
      <c r="W412" s="44">
        <f t="shared" si="212"/>
        <v>9.2080200000000012</v>
      </c>
      <c r="X412" s="44">
        <v>8.6999999999999994E-2</v>
      </c>
      <c r="Y412" s="44">
        <v>36.369</v>
      </c>
      <c r="Z412" s="44">
        <v>3.5999999999999997E-2</v>
      </c>
      <c r="AA412" s="44">
        <v>0.28599999999999998</v>
      </c>
      <c r="AB412" s="44">
        <v>4.2999999999999997E-2</v>
      </c>
      <c r="AC412" s="44">
        <v>1.0999999999999999E-2</v>
      </c>
      <c r="AD412" s="46">
        <f t="shared" si="214"/>
        <v>0</v>
      </c>
      <c r="AE412" s="46">
        <f t="shared" si="215"/>
        <v>0</v>
      </c>
      <c r="AF412" s="44">
        <v>12.71</v>
      </c>
      <c r="AG412" s="53"/>
      <c r="AH412" s="109"/>
      <c r="AI412" s="48">
        <f t="shared" si="195"/>
        <v>0.92820682966668366</v>
      </c>
      <c r="AJ412" s="52"/>
      <c r="AK412" s="53"/>
      <c r="AL412" s="53"/>
      <c r="AM412" s="53"/>
      <c r="AN412" s="53"/>
      <c r="AO412" s="53"/>
      <c r="AP412" s="53"/>
      <c r="AQ412" s="53"/>
      <c r="AR412" s="53"/>
      <c r="AS412" s="53"/>
      <c r="AT412" s="53"/>
      <c r="AU412" s="53"/>
      <c r="AV412" s="53"/>
      <c r="AW412" s="53"/>
      <c r="AX412" s="53"/>
      <c r="AY412" s="53"/>
      <c r="AZ412" s="53"/>
      <c r="BA412" s="53"/>
      <c r="BB412" s="53"/>
      <c r="BC412" s="53"/>
      <c r="BD412" s="53"/>
      <c r="BE412" s="53"/>
      <c r="BF412" s="109"/>
      <c r="BG412" s="27"/>
      <c r="BH412" s="27"/>
      <c r="BI412" s="27"/>
      <c r="BJ412" s="27"/>
      <c r="BK412" s="27"/>
      <c r="BL412" s="27"/>
      <c r="BM412" s="27"/>
      <c r="BN412" s="27"/>
      <c r="BO412" s="27"/>
      <c r="BP412" s="27"/>
      <c r="BQ412" s="27"/>
      <c r="BR412" s="27"/>
      <c r="BS412" s="27"/>
      <c r="BT412" s="27"/>
      <c r="BU412" s="27"/>
      <c r="BV412" s="27"/>
      <c r="BW412" s="27"/>
      <c r="BX412" s="27"/>
      <c r="BY412" s="27"/>
      <c r="BZ412" s="27"/>
      <c r="CA412" s="27"/>
      <c r="CB412" s="27"/>
      <c r="CC412" s="27"/>
      <c r="CD412" s="27"/>
      <c r="CE412" s="27"/>
      <c r="CF412" s="27"/>
      <c r="CG412" s="27"/>
      <c r="CH412" s="27"/>
      <c r="CI412" s="27"/>
      <c r="CJ412" s="27"/>
      <c r="CK412" s="27"/>
      <c r="CL412" s="27"/>
      <c r="CM412" s="27"/>
      <c r="CN412" s="27"/>
      <c r="CO412" s="27"/>
      <c r="CP412" s="27"/>
      <c r="CQ412" s="27"/>
      <c r="CR412" s="26"/>
      <c r="CS412" s="28"/>
      <c r="CT412" s="29"/>
      <c r="CU412" s="30"/>
      <c r="CV412" s="52"/>
      <c r="CW412" s="53"/>
      <c r="CX412" s="53"/>
      <c r="CY412" s="53"/>
      <c r="CZ412" s="53"/>
      <c r="DA412" s="53"/>
      <c r="DB412" s="53"/>
      <c r="DC412" s="53"/>
      <c r="DD412" s="53"/>
      <c r="DE412" s="53"/>
      <c r="DF412" s="53"/>
      <c r="DG412" s="53"/>
      <c r="DH412" s="53"/>
      <c r="DI412" s="53"/>
      <c r="DJ412" s="53"/>
      <c r="DK412" s="53"/>
      <c r="DL412" s="123"/>
      <c r="DM412" s="54"/>
      <c r="DN412" s="55">
        <f t="shared" si="196"/>
        <v>0.65216378162450073</v>
      </c>
      <c r="DO412" s="55">
        <f t="shared" si="213"/>
        <v>2.6289434151226845E-4</v>
      </c>
      <c r="DP412" s="55">
        <f t="shared" si="197"/>
        <v>2.7854060415849351E-2</v>
      </c>
      <c r="DQ412" s="55">
        <f t="shared" si="198"/>
        <v>4.1753653444676414E-3</v>
      </c>
      <c r="DR412" s="55">
        <f t="shared" si="199"/>
        <v>0.12399023107270336</v>
      </c>
      <c r="DS412" s="55">
        <f t="shared" si="200"/>
        <v>0.12815615866388311</v>
      </c>
      <c r="DT412" s="55">
        <f t="shared" si="201"/>
        <v>1.2263884973216803E-3</v>
      </c>
      <c r="DU412" s="55">
        <f t="shared" si="202"/>
        <v>0.90245657568238224</v>
      </c>
      <c r="DV412" s="56">
        <f t="shared" si="203"/>
        <v>6.4194008559201137E-4</v>
      </c>
      <c r="DW412" s="55">
        <f t="shared" si="208"/>
        <v>9.2289472707647261E-3</v>
      </c>
      <c r="DX412" s="55">
        <f t="shared" si="209"/>
        <v>9.1295116772823772E-4</v>
      </c>
      <c r="DY412" s="55">
        <f t="shared" si="210"/>
        <v>1.5499015460267919E-4</v>
      </c>
      <c r="DZ412" s="58">
        <f t="shared" si="192"/>
        <v>0</v>
      </c>
      <c r="EA412" s="56">
        <f t="shared" si="193"/>
        <v>0</v>
      </c>
      <c r="EB412" s="56">
        <f t="shared" si="204"/>
        <v>0.7055231751318346</v>
      </c>
      <c r="EC412" s="59">
        <f t="shared" si="205"/>
        <v>0</v>
      </c>
      <c r="ED412" s="59">
        <f t="shared" si="206"/>
        <v>0</v>
      </c>
      <c r="EE412" s="60">
        <f t="shared" si="207"/>
        <v>1.5724455283630536</v>
      </c>
      <c r="EF412" s="60">
        <f t="shared" si="211"/>
        <v>0.96749334846945767</v>
      </c>
    </row>
    <row r="413" spans="1:136" ht="14" customHeight="1" x14ac:dyDescent="0.2">
      <c r="A413" s="156" t="s">
        <v>658</v>
      </c>
      <c r="B413" s="121" t="s">
        <v>650</v>
      </c>
      <c r="C413" s="54"/>
      <c r="D413" s="54"/>
      <c r="E413" s="54"/>
      <c r="F413" s="54"/>
      <c r="G413" s="54"/>
      <c r="H413" s="54"/>
      <c r="I413" s="54"/>
      <c r="J413" s="78" t="s">
        <v>651</v>
      </c>
      <c r="K413" s="43"/>
      <c r="L413" s="43"/>
      <c r="M413" s="42" t="s">
        <v>652</v>
      </c>
      <c r="N413" s="43"/>
      <c r="O413" s="43"/>
      <c r="P413" s="42" t="s">
        <v>653</v>
      </c>
      <c r="Q413" s="44">
        <v>39.542999999999999</v>
      </c>
      <c r="R413" s="44">
        <v>2.4E-2</v>
      </c>
      <c r="S413" s="44">
        <v>0.69199999999999995</v>
      </c>
      <c r="T413" s="44">
        <v>0.6</v>
      </c>
      <c r="U413" s="44">
        <v>8.58</v>
      </c>
      <c r="V413" s="44">
        <f t="shared" si="216"/>
        <v>9.2468148477439431</v>
      </c>
      <c r="W413" s="44">
        <f t="shared" si="212"/>
        <v>8.3202840000000009</v>
      </c>
      <c r="X413" s="44">
        <v>8.4000000000000005E-2</v>
      </c>
      <c r="Y413" s="44">
        <v>36.707000000000001</v>
      </c>
      <c r="Z413" s="44">
        <v>2.4E-2</v>
      </c>
      <c r="AA413" s="44">
        <v>0.17100000000000001</v>
      </c>
      <c r="AB413" s="44">
        <v>2.1000000000000001E-2</v>
      </c>
      <c r="AC413" s="44">
        <v>1.2E-2</v>
      </c>
      <c r="AD413" s="46">
        <f t="shared" si="214"/>
        <v>0</v>
      </c>
      <c r="AE413" s="46">
        <f t="shared" si="215"/>
        <v>0</v>
      </c>
      <c r="AF413" s="44">
        <v>13.35</v>
      </c>
      <c r="AG413" s="53"/>
      <c r="AH413" s="109"/>
      <c r="AI413" s="48">
        <f t="shared" si="195"/>
        <v>0.92828060592266648</v>
      </c>
      <c r="AJ413" s="52"/>
      <c r="AK413" s="53"/>
      <c r="AL413" s="53"/>
      <c r="AM413" s="53"/>
      <c r="AN413" s="53"/>
      <c r="AO413" s="53"/>
      <c r="AP413" s="53"/>
      <c r="AQ413" s="53"/>
      <c r="AR413" s="53"/>
      <c r="AS413" s="53"/>
      <c r="AT413" s="53"/>
      <c r="AU413" s="53"/>
      <c r="AV413" s="53"/>
      <c r="AW413" s="53"/>
      <c r="AX413" s="53"/>
      <c r="AY413" s="53"/>
      <c r="AZ413" s="53"/>
      <c r="BA413" s="53"/>
      <c r="BB413" s="53"/>
      <c r="BC413" s="53"/>
      <c r="BD413" s="53"/>
      <c r="BE413" s="53"/>
      <c r="BF413" s="109"/>
      <c r="BG413" s="27"/>
      <c r="BH413" s="27"/>
      <c r="BI413" s="27"/>
      <c r="BJ413" s="27"/>
      <c r="BK413" s="27"/>
      <c r="BL413" s="27"/>
      <c r="BM413" s="27"/>
      <c r="BN413" s="27"/>
      <c r="BO413" s="27"/>
      <c r="BP413" s="27"/>
      <c r="BQ413" s="27"/>
      <c r="BR413" s="27"/>
      <c r="BS413" s="27"/>
      <c r="BT413" s="27"/>
      <c r="BU413" s="27"/>
      <c r="BV413" s="27"/>
      <c r="BW413" s="27"/>
      <c r="BX413" s="27"/>
      <c r="BY413" s="27"/>
      <c r="BZ413" s="27"/>
      <c r="CA413" s="27"/>
      <c r="CB413" s="27"/>
      <c r="CC413" s="27"/>
      <c r="CD413" s="27"/>
      <c r="CE413" s="27"/>
      <c r="CF413" s="27"/>
      <c r="CG413" s="27"/>
      <c r="CH413" s="27"/>
      <c r="CI413" s="27"/>
      <c r="CJ413" s="27"/>
      <c r="CK413" s="27"/>
      <c r="CL413" s="27"/>
      <c r="CM413" s="27"/>
      <c r="CN413" s="27"/>
      <c r="CO413" s="27"/>
      <c r="CP413" s="27"/>
      <c r="CQ413" s="27"/>
      <c r="CR413" s="27"/>
      <c r="CS413" s="110"/>
      <c r="CT413" s="29"/>
      <c r="CU413" s="30"/>
      <c r="CV413" s="52"/>
      <c r="CW413" s="53"/>
      <c r="CX413" s="53"/>
      <c r="CY413" s="53"/>
      <c r="CZ413" s="53"/>
      <c r="DA413" s="53"/>
      <c r="DB413" s="53"/>
      <c r="DC413" s="53"/>
      <c r="DD413" s="53"/>
      <c r="DE413" s="53"/>
      <c r="DF413" s="53"/>
      <c r="DG413" s="53"/>
      <c r="DH413" s="53"/>
      <c r="DI413" s="53"/>
      <c r="DJ413" s="53"/>
      <c r="DK413" s="53"/>
      <c r="DL413" s="123"/>
      <c r="DM413" s="54"/>
      <c r="DN413" s="55">
        <f t="shared" si="196"/>
        <v>0.65817243675099868</v>
      </c>
      <c r="DO413" s="55">
        <f t="shared" si="213"/>
        <v>3.0045067601402103E-4</v>
      </c>
      <c r="DP413" s="55">
        <f t="shared" si="197"/>
        <v>1.3573950568850529E-2</v>
      </c>
      <c r="DQ413" s="55">
        <f t="shared" si="198"/>
        <v>8.3507306889352827E-3</v>
      </c>
      <c r="DR413" s="55">
        <f t="shared" si="199"/>
        <v>0.10745820026300959</v>
      </c>
      <c r="DS413" s="55">
        <f t="shared" si="200"/>
        <v>0.11580075156576203</v>
      </c>
      <c r="DT413" s="55">
        <f t="shared" si="201"/>
        <v>1.1840992387933465E-3</v>
      </c>
      <c r="DU413" s="55">
        <f t="shared" si="202"/>
        <v>0.91084367245657571</v>
      </c>
      <c r="DV413" s="56">
        <f t="shared" si="203"/>
        <v>4.2796005706134097E-4</v>
      </c>
      <c r="DW413" s="55">
        <f t="shared" si="208"/>
        <v>5.518006934618072E-3</v>
      </c>
      <c r="DX413" s="55">
        <f t="shared" si="209"/>
        <v>4.4585987261146497E-4</v>
      </c>
      <c r="DY413" s="55">
        <f t="shared" si="210"/>
        <v>1.6908016865746823E-4</v>
      </c>
      <c r="DZ413" s="58">
        <f t="shared" si="192"/>
        <v>0</v>
      </c>
      <c r="EA413" s="56">
        <f t="shared" si="193"/>
        <v>0</v>
      </c>
      <c r="EB413" s="56">
        <f t="shared" si="204"/>
        <v>0.74104912572855952</v>
      </c>
      <c r="EC413" s="59">
        <f t="shared" si="205"/>
        <v>0</v>
      </c>
      <c r="ED413" s="59">
        <f t="shared" si="206"/>
        <v>0</v>
      </c>
      <c r="EE413" s="60">
        <f t="shared" si="207"/>
        <v>1.5792822943404594</v>
      </c>
      <c r="EF413" s="60">
        <f t="shared" si="211"/>
        <v>0.9279577102052331</v>
      </c>
    </row>
    <row r="414" spans="1:136" ht="14" customHeight="1" x14ac:dyDescent="0.2">
      <c r="A414" s="156" t="s">
        <v>659</v>
      </c>
      <c r="B414" s="121" t="s">
        <v>650</v>
      </c>
      <c r="C414" s="54"/>
      <c r="D414" s="54"/>
      <c r="E414" s="54"/>
      <c r="F414" s="54"/>
      <c r="G414" s="54"/>
      <c r="H414" s="54"/>
      <c r="I414" s="54"/>
      <c r="J414" s="78" t="s">
        <v>651</v>
      </c>
      <c r="K414" s="43"/>
      <c r="L414" s="43"/>
      <c r="M414" s="42" t="s">
        <v>652</v>
      </c>
      <c r="N414" s="43"/>
      <c r="O414" s="43"/>
      <c r="P414" s="42" t="s">
        <v>653</v>
      </c>
      <c r="Q414" s="44">
        <v>39.631999999999998</v>
      </c>
      <c r="R414" s="44">
        <v>1.7999999999999999E-2</v>
      </c>
      <c r="S414" s="44">
        <v>0.98899999999999999</v>
      </c>
      <c r="T414" s="44">
        <v>1.5</v>
      </c>
      <c r="U414" s="44">
        <v>8.19</v>
      </c>
      <c r="V414" s="44">
        <f t="shared" si="216"/>
        <v>9.8570371193598572</v>
      </c>
      <c r="W414" s="44">
        <f t="shared" si="212"/>
        <v>8.8693620000000006</v>
      </c>
      <c r="X414" s="44">
        <v>7.5999999999999998E-2</v>
      </c>
      <c r="Y414" s="44">
        <v>36.066000000000003</v>
      </c>
      <c r="Z414" s="44">
        <v>9.0999999999999998E-2</v>
      </c>
      <c r="AA414" s="44">
        <v>0.16700000000000001</v>
      </c>
      <c r="AB414" s="44">
        <v>4.2999999999999997E-2</v>
      </c>
      <c r="AC414" s="44">
        <v>1.6E-2</v>
      </c>
      <c r="AD414" s="46">
        <f t="shared" si="214"/>
        <v>0</v>
      </c>
      <c r="AE414" s="46">
        <f t="shared" si="215"/>
        <v>0</v>
      </c>
      <c r="AF414" s="44">
        <v>13.17</v>
      </c>
      <c r="AG414" s="53"/>
      <c r="AH414" s="109"/>
      <c r="AI414" s="48">
        <f t="shared" si="195"/>
        <v>0.91002220427937031</v>
      </c>
      <c r="AJ414" s="52"/>
      <c r="AK414" s="53"/>
      <c r="AL414" s="53"/>
      <c r="AM414" s="53"/>
      <c r="AN414" s="53"/>
      <c r="AO414" s="53"/>
      <c r="AP414" s="53"/>
      <c r="AQ414" s="53"/>
      <c r="AR414" s="53"/>
      <c r="AS414" s="53"/>
      <c r="AT414" s="53"/>
      <c r="AU414" s="53"/>
      <c r="AV414" s="53"/>
      <c r="AW414" s="53"/>
      <c r="AX414" s="53"/>
      <c r="AY414" s="53"/>
      <c r="AZ414" s="53"/>
      <c r="BA414" s="53"/>
      <c r="BB414" s="53"/>
      <c r="BC414" s="53"/>
      <c r="BD414" s="53"/>
      <c r="BE414" s="53"/>
      <c r="BF414" s="109"/>
      <c r="BG414" s="27"/>
      <c r="BH414" s="27"/>
      <c r="BI414" s="27"/>
      <c r="BJ414" s="27"/>
      <c r="BK414" s="27"/>
      <c r="BL414" s="27"/>
      <c r="BM414" s="27"/>
      <c r="BN414" s="27"/>
      <c r="BO414" s="27"/>
      <c r="BP414" s="27"/>
      <c r="BQ414" s="27"/>
      <c r="BR414" s="27"/>
      <c r="BS414" s="27"/>
      <c r="BT414" s="27"/>
      <c r="BU414" s="27"/>
      <c r="BV414" s="27"/>
      <c r="BW414" s="27"/>
      <c r="BX414" s="27"/>
      <c r="BY414" s="27"/>
      <c r="BZ414" s="27"/>
      <c r="CA414" s="27"/>
      <c r="CB414" s="27"/>
      <c r="CC414" s="27"/>
      <c r="CD414" s="27"/>
      <c r="CE414" s="27"/>
      <c r="CF414" s="27"/>
      <c r="CG414" s="27"/>
      <c r="CH414" s="27"/>
      <c r="CI414" s="27"/>
      <c r="CJ414" s="27"/>
      <c r="CK414" s="27"/>
      <c r="CL414" s="27"/>
      <c r="CM414" s="27"/>
      <c r="CN414" s="27"/>
      <c r="CO414" s="27"/>
      <c r="CP414" s="27"/>
      <c r="CQ414" s="27"/>
      <c r="CR414" s="27"/>
      <c r="CS414" s="110"/>
      <c r="CT414" s="29"/>
      <c r="CU414" s="30"/>
      <c r="CV414" s="52"/>
      <c r="CW414" s="53"/>
      <c r="CX414" s="53"/>
      <c r="CY414" s="53"/>
      <c r="CZ414" s="53"/>
      <c r="DA414" s="53"/>
      <c r="DB414" s="53"/>
      <c r="DC414" s="53"/>
      <c r="DD414" s="53"/>
      <c r="DE414" s="53"/>
      <c r="DF414" s="53"/>
      <c r="DG414" s="53"/>
      <c r="DH414" s="53"/>
      <c r="DI414" s="53"/>
      <c r="DJ414" s="53"/>
      <c r="DK414" s="53"/>
      <c r="DL414" s="123"/>
      <c r="DM414" s="54"/>
      <c r="DN414" s="55">
        <f t="shared" si="196"/>
        <v>0.65965379494007992</v>
      </c>
      <c r="DO414" s="55">
        <f t="shared" si="213"/>
        <v>2.2533800701051576E-4</v>
      </c>
      <c r="DP414" s="55">
        <f t="shared" si="197"/>
        <v>1.9399764613573952E-2</v>
      </c>
      <c r="DQ414" s="55">
        <f t="shared" si="198"/>
        <v>2.0876826722338208E-2</v>
      </c>
      <c r="DR414" s="55">
        <f t="shared" si="199"/>
        <v>0.10257373661469096</v>
      </c>
      <c r="DS414" s="55">
        <f t="shared" si="200"/>
        <v>0.12344275574112737</v>
      </c>
      <c r="DT414" s="55">
        <f t="shared" si="201"/>
        <v>1.0713278827177897E-3</v>
      </c>
      <c r="DU414" s="55">
        <f t="shared" si="202"/>
        <v>0.89493796526054603</v>
      </c>
      <c r="DV414" s="56">
        <f t="shared" si="203"/>
        <v>1.6226818830242511E-3</v>
      </c>
      <c r="DW414" s="55">
        <f t="shared" si="208"/>
        <v>5.3889307490129707E-3</v>
      </c>
      <c r="DX414" s="55">
        <f t="shared" si="209"/>
        <v>9.1295116772823772E-4</v>
      </c>
      <c r="DY414" s="55">
        <f t="shared" si="210"/>
        <v>2.254402248766243E-4</v>
      </c>
      <c r="DZ414" s="58">
        <f t="shared" si="192"/>
        <v>0</v>
      </c>
      <c r="EA414" s="56">
        <f t="shared" si="193"/>
        <v>0</v>
      </c>
      <c r="EB414" s="56">
        <f t="shared" si="204"/>
        <v>0.73105745212323059</v>
      </c>
      <c r="EC414" s="59">
        <f t="shared" si="205"/>
        <v>0</v>
      </c>
      <c r="ED414" s="59">
        <f t="shared" si="206"/>
        <v>0</v>
      </c>
      <c r="EE414" s="60">
        <f t="shared" si="207"/>
        <v>1.5753813838558479</v>
      </c>
      <c r="EF414" s="60">
        <f t="shared" si="211"/>
        <v>0.83094172678548295</v>
      </c>
    </row>
    <row r="415" spans="1:136" ht="14" customHeight="1" x14ac:dyDescent="0.2">
      <c r="A415" s="156" t="s">
        <v>660</v>
      </c>
      <c r="B415" s="121" t="s">
        <v>650</v>
      </c>
      <c r="C415" s="54"/>
      <c r="D415" s="54"/>
      <c r="E415" s="54"/>
      <c r="F415" s="54"/>
      <c r="G415" s="54"/>
      <c r="H415" s="54"/>
      <c r="I415" s="54"/>
      <c r="J415" s="78" t="s">
        <v>651</v>
      </c>
      <c r="K415" s="43"/>
      <c r="L415" s="43"/>
      <c r="M415" s="42" t="s">
        <v>652</v>
      </c>
      <c r="N415" s="43"/>
      <c r="O415" s="43"/>
      <c r="P415" s="42" t="s">
        <v>653</v>
      </c>
      <c r="Q415" s="44">
        <v>39.479999999999997</v>
      </c>
      <c r="R415" s="44">
        <v>2.5000000000000001E-2</v>
      </c>
      <c r="S415" s="44">
        <v>1.173</v>
      </c>
      <c r="T415" s="44">
        <v>0.2</v>
      </c>
      <c r="U415" s="44">
        <v>8.61</v>
      </c>
      <c r="V415" s="44">
        <f t="shared" si="216"/>
        <v>8.8322716159146477</v>
      </c>
      <c r="W415" s="44">
        <f t="shared" si="212"/>
        <v>7.9472780000000007</v>
      </c>
      <c r="X415" s="44">
        <v>9.1999999999999998E-2</v>
      </c>
      <c r="Y415" s="44">
        <v>37.396000000000001</v>
      </c>
      <c r="Z415" s="44">
        <v>0.03</v>
      </c>
      <c r="AA415" s="44">
        <v>0.17599999999999999</v>
      </c>
      <c r="AB415" s="44">
        <v>2.7E-2</v>
      </c>
      <c r="AC415" s="44">
        <v>8.9999999999999993E-3</v>
      </c>
      <c r="AD415" s="46">
        <f t="shared" si="214"/>
        <v>0</v>
      </c>
      <c r="AE415" s="46">
        <f t="shared" si="215"/>
        <v>0</v>
      </c>
      <c r="AF415" s="44">
        <v>12.71</v>
      </c>
      <c r="AG415" s="53"/>
      <c r="AH415" s="109"/>
      <c r="AI415" s="48">
        <f t="shared" si="195"/>
        <v>0.94721377912867288</v>
      </c>
      <c r="AJ415" s="52"/>
      <c r="AK415" s="53"/>
      <c r="AL415" s="53"/>
      <c r="AM415" s="53"/>
      <c r="AN415" s="53"/>
      <c r="AO415" s="53"/>
      <c r="AP415" s="53"/>
      <c r="AQ415" s="53"/>
      <c r="AR415" s="53"/>
      <c r="AS415" s="53"/>
      <c r="AT415" s="53"/>
      <c r="AU415" s="53"/>
      <c r="AV415" s="53"/>
      <c r="AW415" s="53"/>
      <c r="AX415" s="53"/>
      <c r="AY415" s="53"/>
      <c r="AZ415" s="53"/>
      <c r="BA415" s="53"/>
      <c r="BB415" s="53"/>
      <c r="BC415" s="53"/>
      <c r="BD415" s="53"/>
      <c r="BE415" s="53"/>
      <c r="BF415" s="109"/>
      <c r="BG415" s="27"/>
      <c r="BH415" s="27"/>
      <c r="BI415" s="27"/>
      <c r="BJ415" s="27"/>
      <c r="BK415" s="27"/>
      <c r="BL415" s="27"/>
      <c r="BM415" s="27"/>
      <c r="BN415" s="27"/>
      <c r="BO415" s="27"/>
      <c r="BP415" s="27"/>
      <c r="BQ415" s="27"/>
      <c r="BR415" s="27"/>
      <c r="BS415" s="27"/>
      <c r="BT415" s="27"/>
      <c r="BU415" s="27"/>
      <c r="BV415" s="27"/>
      <c r="BW415" s="27"/>
      <c r="BX415" s="27"/>
      <c r="BY415" s="27"/>
      <c r="BZ415" s="27"/>
      <c r="CA415" s="27"/>
      <c r="CB415" s="27"/>
      <c r="CC415" s="27"/>
      <c r="CD415" s="27"/>
      <c r="CE415" s="27"/>
      <c r="CF415" s="27"/>
      <c r="CG415" s="27"/>
      <c r="CH415" s="27"/>
      <c r="CI415" s="27"/>
      <c r="CJ415" s="27"/>
      <c r="CK415" s="27"/>
      <c r="CL415" s="27"/>
      <c r="CM415" s="27"/>
      <c r="CN415" s="27"/>
      <c r="CO415" s="27"/>
      <c r="CP415" s="27"/>
      <c r="CQ415" s="27"/>
      <c r="CR415" s="26"/>
      <c r="CS415" s="28"/>
      <c r="CT415" s="29"/>
      <c r="CU415" s="30"/>
      <c r="CV415" s="52"/>
      <c r="CW415" s="53"/>
      <c r="CX415" s="53"/>
      <c r="CY415" s="53"/>
      <c r="CZ415" s="53"/>
      <c r="DA415" s="53"/>
      <c r="DB415" s="53"/>
      <c r="DC415" s="53"/>
      <c r="DD415" s="53"/>
      <c r="DE415" s="53"/>
      <c r="DF415" s="53"/>
      <c r="DG415" s="53"/>
      <c r="DH415" s="53"/>
      <c r="DI415" s="53"/>
      <c r="DJ415" s="53"/>
      <c r="DK415" s="53"/>
      <c r="DL415" s="123"/>
      <c r="DM415" s="54"/>
      <c r="DN415" s="55">
        <f t="shared" si="196"/>
        <v>0.65712383488681758</v>
      </c>
      <c r="DO415" s="55">
        <f t="shared" si="213"/>
        <v>3.1296945418127193E-4</v>
      </c>
      <c r="DP415" s="55">
        <f t="shared" si="197"/>
        <v>2.3009023146331898E-2</v>
      </c>
      <c r="DQ415" s="55">
        <f t="shared" si="198"/>
        <v>2.7835768963117612E-3</v>
      </c>
      <c r="DR415" s="55">
        <f t="shared" si="199"/>
        <v>0.10783392823595717</v>
      </c>
      <c r="DS415" s="55">
        <f t="shared" si="200"/>
        <v>0.11060929714683369</v>
      </c>
      <c r="DT415" s="55">
        <f t="shared" si="201"/>
        <v>1.2968705948689034E-3</v>
      </c>
      <c r="DU415" s="55">
        <f t="shared" si="202"/>
        <v>0.92794044665012421</v>
      </c>
      <c r="DV415" s="56">
        <f t="shared" si="203"/>
        <v>5.3495007132667619E-4</v>
      </c>
      <c r="DW415" s="55">
        <f t="shared" si="208"/>
        <v>5.6793521666244472E-3</v>
      </c>
      <c r="DX415" s="55">
        <f t="shared" si="209"/>
        <v>5.7324840764331206E-4</v>
      </c>
      <c r="DY415" s="55">
        <f t="shared" si="210"/>
        <v>1.2681012649310116E-4</v>
      </c>
      <c r="DZ415" s="58">
        <f t="shared" si="192"/>
        <v>0</v>
      </c>
      <c r="EA415" s="56">
        <f t="shared" si="193"/>
        <v>0</v>
      </c>
      <c r="EB415" s="56">
        <f t="shared" si="204"/>
        <v>0.7055231751318346</v>
      </c>
      <c r="EC415" s="59">
        <f t="shared" si="205"/>
        <v>0</v>
      </c>
      <c r="ED415" s="59">
        <f t="shared" si="206"/>
        <v>0</v>
      </c>
      <c r="EE415" s="60">
        <f t="shared" si="207"/>
        <v>1.5736471227983331</v>
      </c>
      <c r="EF415" s="60">
        <f t="shared" si="211"/>
        <v>0.97490835777401041</v>
      </c>
    </row>
    <row r="416" spans="1:136" ht="14" customHeight="1" x14ac:dyDescent="0.2">
      <c r="A416" s="156" t="s">
        <v>661</v>
      </c>
      <c r="B416" s="121" t="s">
        <v>650</v>
      </c>
      <c r="C416" s="54"/>
      <c r="D416" s="54"/>
      <c r="E416" s="54"/>
      <c r="F416" s="54"/>
      <c r="G416" s="54"/>
      <c r="H416" s="54"/>
      <c r="I416" s="54"/>
      <c r="J416" s="78" t="s">
        <v>651</v>
      </c>
      <c r="K416" s="43"/>
      <c r="L416" s="43"/>
      <c r="M416" s="42" t="s">
        <v>652</v>
      </c>
      <c r="N416" s="43"/>
      <c r="O416" s="43"/>
      <c r="P416" s="42" t="s">
        <v>653</v>
      </c>
      <c r="Q416" s="44">
        <v>38.56</v>
      </c>
      <c r="R416" s="44">
        <v>1.4E-2</v>
      </c>
      <c r="S416" s="44">
        <v>1.032</v>
      </c>
      <c r="T416" s="44">
        <v>0</v>
      </c>
      <c r="U416" s="44">
        <v>10.46</v>
      </c>
      <c r="V416" s="44">
        <f t="shared" si="216"/>
        <v>10.46</v>
      </c>
      <c r="W416" s="44">
        <f t="shared" si="212"/>
        <v>9.4119080000000004</v>
      </c>
      <c r="X416" s="44">
        <v>9.8000000000000004E-2</v>
      </c>
      <c r="Y416" s="44">
        <v>36.484999999999999</v>
      </c>
      <c r="Z416" s="44">
        <v>3.3000000000000002E-2</v>
      </c>
      <c r="AA416" s="44">
        <v>0.222</v>
      </c>
      <c r="AB416" s="44">
        <v>2.4E-2</v>
      </c>
      <c r="AC416" s="44">
        <v>8.9999999999999993E-3</v>
      </c>
      <c r="AD416" s="46">
        <f t="shared" si="214"/>
        <v>0</v>
      </c>
      <c r="AE416" s="46">
        <f t="shared" si="215"/>
        <v>0</v>
      </c>
      <c r="AF416" s="44">
        <v>13.14</v>
      </c>
      <c r="AG416" s="53"/>
      <c r="AH416" s="109"/>
      <c r="AI416" s="48">
        <f t="shared" si="195"/>
        <v>0.94618775933609955</v>
      </c>
      <c r="AJ416" s="52"/>
      <c r="AK416" s="53"/>
      <c r="AL416" s="53"/>
      <c r="AM416" s="53"/>
      <c r="AN416" s="53"/>
      <c r="AO416" s="53"/>
      <c r="AP416" s="53"/>
      <c r="AQ416" s="53"/>
      <c r="AR416" s="53"/>
      <c r="AS416" s="53"/>
      <c r="AT416" s="53"/>
      <c r="AU416" s="53"/>
      <c r="AV416" s="53"/>
      <c r="AW416" s="53"/>
      <c r="AX416" s="53"/>
      <c r="AY416" s="53"/>
      <c r="AZ416" s="53"/>
      <c r="BA416" s="53"/>
      <c r="BB416" s="53"/>
      <c r="BC416" s="53"/>
      <c r="BD416" s="53"/>
      <c r="BE416" s="53"/>
      <c r="BF416" s="109"/>
      <c r="BG416" s="27"/>
      <c r="BH416" s="27"/>
      <c r="BI416" s="27"/>
      <c r="BJ416" s="27"/>
      <c r="BK416" s="27"/>
      <c r="BL416" s="27"/>
      <c r="BM416" s="27"/>
      <c r="BN416" s="27"/>
      <c r="BO416" s="27"/>
      <c r="BP416" s="27"/>
      <c r="BQ416" s="27"/>
      <c r="BR416" s="27"/>
      <c r="BS416" s="27"/>
      <c r="BT416" s="27"/>
      <c r="BU416" s="27"/>
      <c r="BV416" s="27"/>
      <c r="BW416" s="27"/>
      <c r="BX416" s="27"/>
      <c r="BY416" s="27"/>
      <c r="BZ416" s="27"/>
      <c r="CA416" s="27"/>
      <c r="CB416" s="27"/>
      <c r="CC416" s="27"/>
      <c r="CD416" s="27"/>
      <c r="CE416" s="27"/>
      <c r="CF416" s="27"/>
      <c r="CG416" s="27"/>
      <c r="CH416" s="27"/>
      <c r="CI416" s="27"/>
      <c r="CJ416" s="27"/>
      <c r="CK416" s="27"/>
      <c r="CL416" s="27"/>
      <c r="CM416" s="27"/>
      <c r="CN416" s="27"/>
      <c r="CO416" s="27"/>
      <c r="CP416" s="27"/>
      <c r="CQ416" s="27"/>
      <c r="CR416" s="27"/>
      <c r="CS416" s="110"/>
      <c r="CT416" s="29"/>
      <c r="CU416" s="30"/>
      <c r="CV416" s="52"/>
      <c r="CW416" s="53"/>
      <c r="CX416" s="53"/>
      <c r="CY416" s="53"/>
      <c r="CZ416" s="53"/>
      <c r="DA416" s="53"/>
      <c r="DB416" s="53"/>
      <c r="DC416" s="53"/>
      <c r="DD416" s="53"/>
      <c r="DE416" s="53"/>
      <c r="DF416" s="53"/>
      <c r="DG416" s="53"/>
      <c r="DH416" s="53"/>
      <c r="DI416" s="53"/>
      <c r="DJ416" s="53"/>
      <c r="DK416" s="53"/>
      <c r="DL416" s="123"/>
      <c r="DM416" s="54"/>
      <c r="DN416" s="55">
        <f t="shared" si="196"/>
        <v>0.64181091877496677</v>
      </c>
      <c r="DO416" s="55">
        <f t="shared" si="213"/>
        <v>1.7526289434151228E-4</v>
      </c>
      <c r="DP416" s="55">
        <f t="shared" si="197"/>
        <v>2.0243232640251081E-2</v>
      </c>
      <c r="DQ416" s="55">
        <f t="shared" si="198"/>
        <v>0</v>
      </c>
      <c r="DR416" s="55">
        <f t="shared" si="199"/>
        <v>0.1310038199010583</v>
      </c>
      <c r="DS416" s="55">
        <f t="shared" si="200"/>
        <v>0.13099384829505917</v>
      </c>
      <c r="DT416" s="55">
        <f t="shared" si="201"/>
        <v>1.3814491119255709E-3</v>
      </c>
      <c r="DU416" s="55">
        <f t="shared" si="202"/>
        <v>0.9053349875930522</v>
      </c>
      <c r="DV416" s="56">
        <f t="shared" si="203"/>
        <v>5.8844507845934389E-4</v>
      </c>
      <c r="DW416" s="55">
        <f t="shared" si="208"/>
        <v>7.1637283010831101E-3</v>
      </c>
      <c r="DX416" s="55">
        <f t="shared" si="209"/>
        <v>5.0955414012738849E-4</v>
      </c>
      <c r="DY416" s="55">
        <f t="shared" si="210"/>
        <v>1.2681012649310116E-4</v>
      </c>
      <c r="DZ416" s="58">
        <f t="shared" si="192"/>
        <v>0</v>
      </c>
      <c r="EA416" s="56">
        <f t="shared" si="193"/>
        <v>0</v>
      </c>
      <c r="EB416" s="56">
        <f t="shared" si="204"/>
        <v>0.72939217318900917</v>
      </c>
      <c r="EC416" s="59">
        <f t="shared" si="205"/>
        <v>0</v>
      </c>
      <c r="ED416" s="59">
        <f t="shared" si="206"/>
        <v>0</v>
      </c>
      <c r="EE416" s="60">
        <f t="shared" si="207"/>
        <v>1.5729040111112094</v>
      </c>
      <c r="EF416" s="60">
        <f t="shared" si="211"/>
        <v>1.0000761227044546</v>
      </c>
    </row>
    <row r="417" spans="1:136" ht="14" customHeight="1" x14ac:dyDescent="0.2">
      <c r="A417" s="156" t="s">
        <v>662</v>
      </c>
      <c r="B417" s="121" t="s">
        <v>650</v>
      </c>
      <c r="C417" s="54"/>
      <c r="D417" s="54"/>
      <c r="E417" s="54"/>
      <c r="F417" s="54"/>
      <c r="G417" s="54"/>
      <c r="H417" s="54"/>
      <c r="I417" s="54"/>
      <c r="J417" s="78" t="s">
        <v>651</v>
      </c>
      <c r="K417" s="43"/>
      <c r="L417" s="43"/>
      <c r="M417" s="42" t="s">
        <v>652</v>
      </c>
      <c r="N417" s="43"/>
      <c r="O417" s="43"/>
      <c r="P417" s="42" t="s">
        <v>653</v>
      </c>
      <c r="Q417" s="44">
        <v>40.101999999999997</v>
      </c>
      <c r="R417" s="44">
        <v>6.7000000000000004E-2</v>
      </c>
      <c r="S417" s="44">
        <v>1.2749999999999999</v>
      </c>
      <c r="T417" s="44">
        <v>1.4</v>
      </c>
      <c r="U417" s="44">
        <v>9.6300000000000008</v>
      </c>
      <c r="V417" s="44">
        <f t="shared" si="216"/>
        <v>11.185901311402535</v>
      </c>
      <c r="W417" s="44">
        <f t="shared" si="212"/>
        <v>10.065074000000001</v>
      </c>
      <c r="X417" s="44">
        <v>0.106</v>
      </c>
      <c r="Y417" s="44">
        <v>34.597000000000001</v>
      </c>
      <c r="Z417" s="44">
        <v>0.17299999999999999</v>
      </c>
      <c r="AA417" s="44">
        <v>0.16800000000000001</v>
      </c>
      <c r="AB417" s="44">
        <v>2.8000000000000001E-2</v>
      </c>
      <c r="AC417" s="44">
        <v>2.4E-2</v>
      </c>
      <c r="AD417" s="46">
        <f t="shared" si="214"/>
        <v>0</v>
      </c>
      <c r="AE417" s="46">
        <f t="shared" si="215"/>
        <v>0</v>
      </c>
      <c r="AF417" s="44">
        <v>12.31</v>
      </c>
      <c r="AG417" s="53"/>
      <c r="AH417" s="109"/>
      <c r="AI417" s="48">
        <f t="shared" si="195"/>
        <v>0.86272505111964504</v>
      </c>
      <c r="AJ417" s="52"/>
      <c r="AK417" s="53"/>
      <c r="AL417" s="53"/>
      <c r="AM417" s="53"/>
      <c r="AN417" s="53"/>
      <c r="AO417" s="53"/>
      <c r="AP417" s="53"/>
      <c r="AQ417" s="53"/>
      <c r="AR417" s="53"/>
      <c r="AS417" s="53"/>
      <c r="AT417" s="53"/>
      <c r="AU417" s="53"/>
      <c r="AV417" s="53"/>
      <c r="AW417" s="53"/>
      <c r="AX417" s="53"/>
      <c r="AY417" s="53"/>
      <c r="AZ417" s="53"/>
      <c r="BA417" s="53"/>
      <c r="BB417" s="53"/>
      <c r="BC417" s="53"/>
      <c r="BD417" s="53"/>
      <c r="BE417" s="53"/>
      <c r="BF417" s="109"/>
      <c r="BG417" s="27"/>
      <c r="BH417" s="27"/>
      <c r="BI417" s="27"/>
      <c r="BJ417" s="27"/>
      <c r="BK417" s="27"/>
      <c r="BL417" s="27"/>
      <c r="BM417" s="27"/>
      <c r="BN417" s="27"/>
      <c r="BO417" s="27"/>
      <c r="BP417" s="27"/>
      <c r="BQ417" s="27"/>
      <c r="BR417" s="27"/>
      <c r="BS417" s="27"/>
      <c r="BT417" s="27"/>
      <c r="BU417" s="27"/>
      <c r="BV417" s="27"/>
      <c r="BW417" s="27"/>
      <c r="BX417" s="27"/>
      <c r="BY417" s="27"/>
      <c r="BZ417" s="27"/>
      <c r="CA417" s="27"/>
      <c r="CB417" s="27"/>
      <c r="CC417" s="27"/>
      <c r="CD417" s="27"/>
      <c r="CE417" s="27"/>
      <c r="CF417" s="27"/>
      <c r="CG417" s="27"/>
      <c r="CH417" s="27"/>
      <c r="CI417" s="27"/>
      <c r="CJ417" s="27"/>
      <c r="CK417" s="27"/>
      <c r="CL417" s="27"/>
      <c r="CM417" s="27"/>
      <c r="CN417" s="27"/>
      <c r="CO417" s="27"/>
      <c r="CP417" s="27"/>
      <c r="CQ417" s="27"/>
      <c r="CR417" s="27"/>
      <c r="CS417" s="110"/>
      <c r="CT417" s="29"/>
      <c r="CU417" s="30"/>
      <c r="CV417" s="52"/>
      <c r="CW417" s="53"/>
      <c r="CX417" s="53"/>
      <c r="CY417" s="53"/>
      <c r="CZ417" s="53"/>
      <c r="DA417" s="53"/>
      <c r="DB417" s="53"/>
      <c r="DC417" s="53"/>
      <c r="DD417" s="53"/>
      <c r="DE417" s="53"/>
      <c r="DF417" s="53"/>
      <c r="DG417" s="53"/>
      <c r="DH417" s="53"/>
      <c r="DI417" s="53"/>
      <c r="DJ417" s="53"/>
      <c r="DK417" s="53"/>
      <c r="DL417" s="123"/>
      <c r="DM417" s="54"/>
      <c r="DN417" s="55">
        <f t="shared" si="196"/>
        <v>0.66747669773635154</v>
      </c>
      <c r="DO417" s="55">
        <f t="shared" si="213"/>
        <v>8.3875813720580878E-4</v>
      </c>
      <c r="DP417" s="55">
        <f t="shared" si="197"/>
        <v>2.5009807767752058E-2</v>
      </c>
      <c r="DQ417" s="55">
        <f t="shared" si="198"/>
        <v>1.9485038274182326E-2</v>
      </c>
      <c r="DR417" s="55">
        <f t="shared" si="199"/>
        <v>0.1206086793161751</v>
      </c>
      <c r="DS417" s="55">
        <f t="shared" si="200"/>
        <v>0.14008453723034101</v>
      </c>
      <c r="DT417" s="55">
        <f t="shared" si="201"/>
        <v>1.4942204680011277E-3</v>
      </c>
      <c r="DU417" s="55">
        <f t="shared" si="202"/>
        <v>0.85848635235732018</v>
      </c>
      <c r="DV417" s="56">
        <f t="shared" si="203"/>
        <v>3.0848787446504993E-3</v>
      </c>
      <c r="DW417" s="55">
        <f t="shared" si="208"/>
        <v>5.4211997954142456E-3</v>
      </c>
      <c r="DX417" s="55">
        <f t="shared" si="209"/>
        <v>5.9447983014861996E-4</v>
      </c>
      <c r="DY417" s="55">
        <f t="shared" si="210"/>
        <v>3.3816033731493646E-4</v>
      </c>
      <c r="DZ417" s="58">
        <f t="shared" si="192"/>
        <v>0</v>
      </c>
      <c r="EA417" s="56">
        <f t="shared" si="193"/>
        <v>0</v>
      </c>
      <c r="EB417" s="56">
        <f t="shared" si="204"/>
        <v>0.68331945600888144</v>
      </c>
      <c r="EC417" s="59">
        <f t="shared" si="205"/>
        <v>0</v>
      </c>
      <c r="ED417" s="59">
        <f t="shared" si="206"/>
        <v>0</v>
      </c>
      <c r="EE417" s="60">
        <f t="shared" si="207"/>
        <v>1.5588784257418142</v>
      </c>
      <c r="EF417" s="60">
        <f t="shared" si="211"/>
        <v>0.86097068028185186</v>
      </c>
    </row>
    <row r="418" spans="1:136" ht="14" customHeight="1" x14ac:dyDescent="0.2">
      <c r="A418" s="156" t="s">
        <v>663</v>
      </c>
      <c r="B418" s="121" t="s">
        <v>650</v>
      </c>
      <c r="C418" s="54"/>
      <c r="D418" s="54"/>
      <c r="E418" s="54"/>
      <c r="F418" s="54"/>
      <c r="G418" s="54"/>
      <c r="H418" s="54"/>
      <c r="I418" s="54"/>
      <c r="J418" s="78" t="s">
        <v>664</v>
      </c>
      <c r="K418" s="43"/>
      <c r="L418" s="42" t="s">
        <v>665</v>
      </c>
      <c r="M418" s="42" t="s">
        <v>652</v>
      </c>
      <c r="N418" s="43"/>
      <c r="O418" s="43"/>
      <c r="P418" s="42" t="s">
        <v>653</v>
      </c>
      <c r="Q418" s="44">
        <v>49.405999999999999</v>
      </c>
      <c r="R418" s="44">
        <v>4.0000000000000001E-3</v>
      </c>
      <c r="S418" s="44">
        <v>0.69799999999999995</v>
      </c>
      <c r="T418" s="44">
        <v>3.2</v>
      </c>
      <c r="U418" s="44">
        <v>1.56</v>
      </c>
      <c r="V418" s="44">
        <f t="shared" si="216"/>
        <v>5.1163458546343641</v>
      </c>
      <c r="W418" s="44">
        <f t="shared" si="212"/>
        <v>4.6036880000000009</v>
      </c>
      <c r="X418" s="44">
        <v>9.7000000000000003E-2</v>
      </c>
      <c r="Y418" s="44">
        <v>34.442999999999998</v>
      </c>
      <c r="Z418" s="44">
        <v>4.4999999999999998E-2</v>
      </c>
      <c r="AA418" s="44">
        <v>8.8999999999999996E-2</v>
      </c>
      <c r="AB418" s="44">
        <v>3.0000000000000001E-3</v>
      </c>
      <c r="AC418" s="44">
        <v>5.0000000000000001E-3</v>
      </c>
      <c r="AD418" s="46">
        <f t="shared" si="214"/>
        <v>0</v>
      </c>
      <c r="AE418" s="46">
        <f t="shared" si="215"/>
        <v>0</v>
      </c>
      <c r="AF418" s="44">
        <v>9.5</v>
      </c>
      <c r="AG418" s="53"/>
      <c r="AH418" s="109"/>
      <c r="AI418" s="48">
        <f t="shared" si="195"/>
        <v>0.69714204752459208</v>
      </c>
      <c r="AJ418" s="52"/>
      <c r="AK418" s="53"/>
      <c r="AL418" s="53"/>
      <c r="AM418" s="53"/>
      <c r="AN418" s="53"/>
      <c r="AO418" s="53"/>
      <c r="AP418" s="53"/>
      <c r="AQ418" s="53"/>
      <c r="AR418" s="53"/>
      <c r="AS418" s="53"/>
      <c r="AT418" s="53"/>
      <c r="AU418" s="53"/>
      <c r="AV418" s="53"/>
      <c r="AW418" s="53"/>
      <c r="AX418" s="53"/>
      <c r="AY418" s="53"/>
      <c r="AZ418" s="53"/>
      <c r="BA418" s="53"/>
      <c r="BB418" s="53"/>
      <c r="BC418" s="53"/>
      <c r="BD418" s="53"/>
      <c r="BE418" s="53"/>
      <c r="BF418" s="109"/>
      <c r="BG418" s="27"/>
      <c r="BH418" s="27"/>
      <c r="BI418" s="27"/>
      <c r="BJ418" s="27"/>
      <c r="BK418" s="27"/>
      <c r="BL418" s="27"/>
      <c r="BM418" s="27"/>
      <c r="BN418" s="27"/>
      <c r="BO418" s="27"/>
      <c r="BP418" s="27"/>
      <c r="BQ418" s="27"/>
      <c r="BR418" s="27"/>
      <c r="BS418" s="27"/>
      <c r="BT418" s="27"/>
      <c r="BU418" s="27"/>
      <c r="BV418" s="27"/>
      <c r="BW418" s="27"/>
      <c r="BX418" s="27"/>
      <c r="BY418" s="27"/>
      <c r="BZ418" s="27"/>
      <c r="CA418" s="27"/>
      <c r="CB418" s="27"/>
      <c r="CC418" s="27"/>
      <c r="CD418" s="27"/>
      <c r="CE418" s="27"/>
      <c r="CF418" s="27"/>
      <c r="CG418" s="27"/>
      <c r="CH418" s="27"/>
      <c r="CI418" s="27"/>
      <c r="CJ418" s="27"/>
      <c r="CK418" s="27"/>
      <c r="CL418" s="27"/>
      <c r="CM418" s="27"/>
      <c r="CN418" s="27"/>
      <c r="CO418" s="27"/>
      <c r="CP418" s="27"/>
      <c r="CQ418" s="27"/>
      <c r="CR418" s="26"/>
      <c r="CS418" s="28"/>
      <c r="CT418" s="29"/>
      <c r="CU418" s="30"/>
      <c r="CV418" s="52"/>
      <c r="CW418" s="53"/>
      <c r="CX418" s="53"/>
      <c r="CY418" s="53"/>
      <c r="CZ418" s="53"/>
      <c r="DA418" s="53"/>
      <c r="DB418" s="53"/>
      <c r="DC418" s="53"/>
      <c r="DD418" s="53"/>
      <c r="DE418" s="53"/>
      <c r="DF418" s="53"/>
      <c r="DG418" s="53"/>
      <c r="DH418" s="53"/>
      <c r="DI418" s="53"/>
      <c r="DJ418" s="53"/>
      <c r="DK418" s="53"/>
      <c r="DL418" s="123"/>
      <c r="DM418" s="54"/>
      <c r="DN418" s="55">
        <f t="shared" si="196"/>
        <v>0.82233688415446071</v>
      </c>
      <c r="DO418" s="55">
        <f t="shared" si="213"/>
        <v>5.0075112669003512E-5</v>
      </c>
      <c r="DP418" s="55">
        <f t="shared" si="197"/>
        <v>1.3691643781875245E-2</v>
      </c>
      <c r="DQ418" s="55">
        <f t="shared" si="198"/>
        <v>4.4537230340988179E-2</v>
      </c>
      <c r="DR418" s="55">
        <f t="shared" si="199"/>
        <v>1.9537854593274472E-2</v>
      </c>
      <c r="DS418" s="55">
        <f t="shared" si="200"/>
        <v>6.4073597773138494E-2</v>
      </c>
      <c r="DT418" s="55">
        <f t="shared" si="201"/>
        <v>1.3673526924161265E-3</v>
      </c>
      <c r="DU418" s="55">
        <f t="shared" si="202"/>
        <v>0.85466501240694792</v>
      </c>
      <c r="DV418" s="56">
        <f t="shared" si="203"/>
        <v>8.0242510699001424E-4</v>
      </c>
      <c r="DW418" s="55">
        <f t="shared" si="208"/>
        <v>2.8719451297134989E-3</v>
      </c>
      <c r="DX418" s="55">
        <f t="shared" si="209"/>
        <v>6.3694267515923561E-5</v>
      </c>
      <c r="DY418" s="55">
        <f t="shared" si="210"/>
        <v>7.0450070273945102E-5</v>
      </c>
      <c r="DZ418" s="58">
        <f t="shared" si="192"/>
        <v>0</v>
      </c>
      <c r="EA418" s="56">
        <f t="shared" si="193"/>
        <v>0</v>
      </c>
      <c r="EB418" s="56">
        <f t="shared" si="204"/>
        <v>0.52733832917013601</v>
      </c>
      <c r="EC418" s="59">
        <f t="shared" si="205"/>
        <v>0</v>
      </c>
      <c r="ED418" s="59">
        <f t="shared" si="206"/>
        <v>0</v>
      </c>
      <c r="EE418" s="60">
        <f t="shared" si="207"/>
        <v>1.5609305064483538</v>
      </c>
      <c r="EF418" s="60">
        <f t="shared" si="211"/>
        <v>0.30492832106058676</v>
      </c>
    </row>
    <row r="419" spans="1:136" ht="14" customHeight="1" x14ac:dyDescent="0.2">
      <c r="A419" s="156" t="s">
        <v>666</v>
      </c>
      <c r="B419" s="121" t="s">
        <v>650</v>
      </c>
      <c r="C419" s="54"/>
      <c r="D419" s="54"/>
      <c r="E419" s="54"/>
      <c r="F419" s="54"/>
      <c r="G419" s="54"/>
      <c r="H419" s="54"/>
      <c r="I419" s="54"/>
      <c r="J419" s="78" t="s">
        <v>664</v>
      </c>
      <c r="K419" s="43"/>
      <c r="L419" s="43"/>
      <c r="M419" s="42" t="s">
        <v>652</v>
      </c>
      <c r="N419" s="43"/>
      <c r="O419" s="43"/>
      <c r="P419" s="42" t="s">
        <v>653</v>
      </c>
      <c r="Q419" s="44">
        <v>43.194000000000003</v>
      </c>
      <c r="R419" s="44">
        <v>4.0000000000000001E-3</v>
      </c>
      <c r="S419" s="44">
        <v>0.60799999999999998</v>
      </c>
      <c r="T419" s="44">
        <v>2.5</v>
      </c>
      <c r="U419" s="44">
        <v>5.54</v>
      </c>
      <c r="V419" s="44">
        <f t="shared" si="216"/>
        <v>8.3183951989330964</v>
      </c>
      <c r="W419" s="44">
        <f t="shared" si="212"/>
        <v>7.4848920000000003</v>
      </c>
      <c r="X419" s="44">
        <v>6.5000000000000002E-2</v>
      </c>
      <c r="Y419" s="44">
        <v>35.771000000000001</v>
      </c>
      <c r="Z419" s="44">
        <v>1.7000000000000001E-2</v>
      </c>
      <c r="AA419" s="44">
        <v>0.11700000000000001</v>
      </c>
      <c r="AB419" s="44">
        <v>3.0000000000000001E-3</v>
      </c>
      <c r="AC419" s="44">
        <v>1E-3</v>
      </c>
      <c r="AD419" s="46">
        <f t="shared" si="214"/>
        <v>0</v>
      </c>
      <c r="AE419" s="46">
        <f t="shared" si="215"/>
        <v>0</v>
      </c>
      <c r="AF419" s="44">
        <v>11.59</v>
      </c>
      <c r="AG419" s="53"/>
      <c r="AH419" s="109"/>
      <c r="AI419" s="48">
        <f t="shared" si="195"/>
        <v>0.82814742788350226</v>
      </c>
      <c r="AJ419" s="52"/>
      <c r="AK419" s="53"/>
      <c r="AL419" s="53"/>
      <c r="AM419" s="53"/>
      <c r="AN419" s="53"/>
      <c r="AO419" s="53"/>
      <c r="AP419" s="53"/>
      <c r="AQ419" s="53"/>
      <c r="AR419" s="53"/>
      <c r="AS419" s="53"/>
      <c r="AT419" s="53"/>
      <c r="AU419" s="53"/>
      <c r="AV419" s="53"/>
      <c r="AW419" s="53"/>
      <c r="AX419" s="53"/>
      <c r="AY419" s="53"/>
      <c r="AZ419" s="53"/>
      <c r="BA419" s="53"/>
      <c r="BB419" s="53"/>
      <c r="BC419" s="53"/>
      <c r="BD419" s="53"/>
      <c r="BE419" s="53"/>
      <c r="BF419" s="109"/>
      <c r="BG419" s="27"/>
      <c r="BH419" s="27"/>
      <c r="BI419" s="27"/>
      <c r="BJ419" s="27"/>
      <c r="BK419" s="27"/>
      <c r="BL419" s="27"/>
      <c r="BM419" s="27"/>
      <c r="BN419" s="27"/>
      <c r="BO419" s="27"/>
      <c r="BP419" s="27"/>
      <c r="BQ419" s="27"/>
      <c r="BR419" s="27"/>
      <c r="BS419" s="27"/>
      <c r="BT419" s="27"/>
      <c r="BU419" s="27"/>
      <c r="BV419" s="27"/>
      <c r="BW419" s="27"/>
      <c r="BX419" s="27"/>
      <c r="BY419" s="27"/>
      <c r="BZ419" s="27"/>
      <c r="CA419" s="27"/>
      <c r="CB419" s="27"/>
      <c r="CC419" s="27"/>
      <c r="CD419" s="27"/>
      <c r="CE419" s="27"/>
      <c r="CF419" s="27"/>
      <c r="CG419" s="27"/>
      <c r="CH419" s="27"/>
      <c r="CI419" s="27"/>
      <c r="CJ419" s="27"/>
      <c r="CK419" s="27"/>
      <c r="CL419" s="27"/>
      <c r="CM419" s="27"/>
      <c r="CN419" s="27"/>
      <c r="CO419" s="27"/>
      <c r="CP419" s="27"/>
      <c r="CQ419" s="27"/>
      <c r="CR419" s="27"/>
      <c r="CS419" s="110"/>
      <c r="CT419" s="29"/>
      <c r="CU419" s="30"/>
      <c r="CV419" s="52"/>
      <c r="CW419" s="53"/>
      <c r="CX419" s="53"/>
      <c r="CY419" s="53"/>
      <c r="CZ419" s="53"/>
      <c r="DA419" s="53"/>
      <c r="DB419" s="53"/>
      <c r="DC419" s="53"/>
      <c r="DD419" s="53"/>
      <c r="DE419" s="53"/>
      <c r="DF419" s="53"/>
      <c r="DG419" s="53"/>
      <c r="DH419" s="53"/>
      <c r="DI419" s="53"/>
      <c r="DJ419" s="53"/>
      <c r="DK419" s="53"/>
      <c r="DL419" s="123"/>
      <c r="DM419" s="54"/>
      <c r="DN419" s="55">
        <f t="shared" si="196"/>
        <v>0.71894141145139823</v>
      </c>
      <c r="DO419" s="55">
        <f t="shared" si="213"/>
        <v>5.0075112669003512E-5</v>
      </c>
      <c r="DP419" s="55">
        <f t="shared" si="197"/>
        <v>1.1926245586504512E-2</v>
      </c>
      <c r="DQ419" s="55">
        <f t="shared" si="198"/>
        <v>3.4794711203897009E-2</v>
      </c>
      <c r="DR419" s="55">
        <f t="shared" si="199"/>
        <v>6.9384432337654206E-2</v>
      </c>
      <c r="DS419" s="55">
        <f t="shared" si="200"/>
        <v>0.10417386221294364</v>
      </c>
      <c r="DT419" s="55">
        <f t="shared" si="201"/>
        <v>9.1626726811389915E-4</v>
      </c>
      <c r="DU419" s="55">
        <f t="shared" si="202"/>
        <v>0.88761786600496284</v>
      </c>
      <c r="DV419" s="56">
        <f t="shared" si="203"/>
        <v>3.0313837375178321E-4</v>
      </c>
      <c r="DW419" s="55">
        <f t="shared" si="208"/>
        <v>3.775478428949207E-3</v>
      </c>
      <c r="DX419" s="55">
        <f t="shared" si="209"/>
        <v>6.3694267515923561E-5</v>
      </c>
      <c r="DY419" s="55">
        <f t="shared" si="210"/>
        <v>1.4090014054789019E-5</v>
      </c>
      <c r="DZ419" s="58">
        <f t="shared" si="192"/>
        <v>0</v>
      </c>
      <c r="EA419" s="56">
        <f t="shared" si="193"/>
        <v>0</v>
      </c>
      <c r="EB419" s="56">
        <f t="shared" si="204"/>
        <v>0.64335276158756594</v>
      </c>
      <c r="EC419" s="59">
        <f t="shared" si="205"/>
        <v>0</v>
      </c>
      <c r="ED419" s="59">
        <f t="shared" si="206"/>
        <v>0</v>
      </c>
      <c r="EE419" s="60">
        <f t="shared" si="207"/>
        <v>1.562958658479606</v>
      </c>
      <c r="EF419" s="60">
        <f t="shared" si="211"/>
        <v>0.66604454191997087</v>
      </c>
    </row>
    <row r="420" spans="1:136" ht="14" customHeight="1" x14ac:dyDescent="0.2">
      <c r="A420" s="156" t="s">
        <v>667</v>
      </c>
      <c r="B420" s="121" t="s">
        <v>650</v>
      </c>
      <c r="C420" s="54"/>
      <c r="D420" s="54"/>
      <c r="E420" s="54"/>
      <c r="F420" s="54"/>
      <c r="G420" s="54"/>
      <c r="H420" s="54"/>
      <c r="I420" s="54"/>
      <c r="J420" s="78" t="s">
        <v>664</v>
      </c>
      <c r="K420" s="43"/>
      <c r="L420" s="43"/>
      <c r="M420" s="42" t="s">
        <v>652</v>
      </c>
      <c r="N420" s="43"/>
      <c r="O420" s="43"/>
      <c r="P420" s="42" t="s">
        <v>653</v>
      </c>
      <c r="Q420" s="44">
        <v>49.369</v>
      </c>
      <c r="R420" s="44">
        <v>3.0000000000000001E-3</v>
      </c>
      <c r="S420" s="44">
        <v>0.71199999999999997</v>
      </c>
      <c r="T420" s="44">
        <v>3.1</v>
      </c>
      <c r="U420" s="44">
        <v>1.57</v>
      </c>
      <c r="V420" s="44">
        <f t="shared" si="216"/>
        <v>5.0152100466770397</v>
      </c>
      <c r="W420" s="44">
        <f t="shared" si="212"/>
        <v>4.5126860000000004</v>
      </c>
      <c r="X420" s="44">
        <v>0.11899999999999999</v>
      </c>
      <c r="Y420" s="44">
        <v>34.124000000000002</v>
      </c>
      <c r="Z420" s="44">
        <v>2.1999999999999999E-2</v>
      </c>
      <c r="AA420" s="44">
        <v>1E-3</v>
      </c>
      <c r="AB420" s="44">
        <v>1E-3</v>
      </c>
      <c r="AC420" s="44">
        <v>1E-3</v>
      </c>
      <c r="AD420" s="46">
        <f t="shared" si="214"/>
        <v>0</v>
      </c>
      <c r="AE420" s="46">
        <f t="shared" si="215"/>
        <v>0</v>
      </c>
      <c r="AF420" s="44">
        <v>9.67</v>
      </c>
      <c r="AG420" s="53"/>
      <c r="AH420" s="109"/>
      <c r="AI420" s="48">
        <f t="shared" si="195"/>
        <v>0.69120298162814731</v>
      </c>
      <c r="AJ420" s="52"/>
      <c r="AK420" s="53"/>
      <c r="AL420" s="53"/>
      <c r="AM420" s="53"/>
      <c r="AN420" s="53"/>
      <c r="AO420" s="53"/>
      <c r="AP420" s="53"/>
      <c r="AQ420" s="53"/>
      <c r="AR420" s="53"/>
      <c r="AS420" s="53"/>
      <c r="AT420" s="53"/>
      <c r="AU420" s="53"/>
      <c r="AV420" s="53"/>
      <c r="AW420" s="53"/>
      <c r="AX420" s="53"/>
      <c r="AY420" s="53"/>
      <c r="AZ420" s="53"/>
      <c r="BA420" s="53"/>
      <c r="BB420" s="53"/>
      <c r="BC420" s="53"/>
      <c r="BD420" s="53"/>
      <c r="BE420" s="53"/>
      <c r="BF420" s="109"/>
      <c r="BG420" s="27"/>
      <c r="BH420" s="27"/>
      <c r="BI420" s="27"/>
      <c r="BJ420" s="27"/>
      <c r="BK420" s="27"/>
      <c r="BL420" s="27"/>
      <c r="BM420" s="27"/>
      <c r="BN420" s="27"/>
      <c r="BO420" s="27"/>
      <c r="BP420" s="27"/>
      <c r="BQ420" s="27"/>
      <c r="BR420" s="27"/>
      <c r="BS420" s="27"/>
      <c r="BT420" s="27"/>
      <c r="BU420" s="27"/>
      <c r="BV420" s="27"/>
      <c r="BW420" s="27"/>
      <c r="BX420" s="27"/>
      <c r="BY420" s="27"/>
      <c r="BZ420" s="27"/>
      <c r="CA420" s="27"/>
      <c r="CB420" s="27"/>
      <c r="CC420" s="27"/>
      <c r="CD420" s="27"/>
      <c r="CE420" s="27"/>
      <c r="CF420" s="27"/>
      <c r="CG420" s="27"/>
      <c r="CH420" s="27"/>
      <c r="CI420" s="27"/>
      <c r="CJ420" s="27"/>
      <c r="CK420" s="27"/>
      <c r="CL420" s="27"/>
      <c r="CM420" s="27"/>
      <c r="CN420" s="27"/>
      <c r="CO420" s="27"/>
      <c r="CP420" s="27"/>
      <c r="CQ420" s="27"/>
      <c r="CR420" s="26"/>
      <c r="CS420" s="28"/>
      <c r="CT420" s="29"/>
      <c r="CU420" s="30"/>
      <c r="CV420" s="52"/>
      <c r="CW420" s="53"/>
      <c r="CX420" s="53"/>
      <c r="CY420" s="53"/>
      <c r="CZ420" s="53"/>
      <c r="DA420" s="53"/>
      <c r="DB420" s="53"/>
      <c r="DC420" s="53"/>
      <c r="DD420" s="53"/>
      <c r="DE420" s="53"/>
      <c r="DF420" s="53"/>
      <c r="DG420" s="53"/>
      <c r="DH420" s="53"/>
      <c r="DI420" s="53"/>
      <c r="DJ420" s="53"/>
      <c r="DK420" s="53"/>
      <c r="DL420" s="123"/>
      <c r="DM420" s="54"/>
      <c r="DN420" s="55">
        <f t="shared" si="196"/>
        <v>0.82172103861517976</v>
      </c>
      <c r="DO420" s="55">
        <f t="shared" si="213"/>
        <v>3.7556334501752629E-5</v>
      </c>
      <c r="DP420" s="55">
        <f t="shared" si="197"/>
        <v>1.3966261278932916E-2</v>
      </c>
      <c r="DQ420" s="55">
        <f t="shared" si="198"/>
        <v>4.3145441892832294E-2</v>
      </c>
      <c r="DR420" s="55">
        <f t="shared" si="199"/>
        <v>1.9663097250923665E-2</v>
      </c>
      <c r="DS420" s="55">
        <f t="shared" si="200"/>
        <v>6.2807042449547684E-2</v>
      </c>
      <c r="DT420" s="55">
        <f t="shared" si="201"/>
        <v>1.6774739216239075E-3</v>
      </c>
      <c r="DU420" s="55">
        <f t="shared" si="202"/>
        <v>0.84674937965260555</v>
      </c>
      <c r="DV420" s="56">
        <f t="shared" si="203"/>
        <v>3.9229671897289585E-4</v>
      </c>
      <c r="DW420" s="55">
        <f t="shared" si="208"/>
        <v>3.226904640127527E-5</v>
      </c>
      <c r="DX420" s="55">
        <f t="shared" si="209"/>
        <v>2.1231422505307857E-5</v>
      </c>
      <c r="DY420" s="55">
        <f t="shared" si="210"/>
        <v>1.4090014054789019E-5</v>
      </c>
      <c r="DZ420" s="58">
        <f t="shared" si="192"/>
        <v>0</v>
      </c>
      <c r="EA420" s="56">
        <f t="shared" si="193"/>
        <v>0</v>
      </c>
      <c r="EB420" s="56">
        <f t="shared" si="204"/>
        <v>0.53677490979739106</v>
      </c>
      <c r="EC420" s="59">
        <f t="shared" si="205"/>
        <v>0</v>
      </c>
      <c r="ED420" s="59">
        <f t="shared" si="206"/>
        <v>0</v>
      </c>
      <c r="EE420" s="60">
        <f t="shared" si="207"/>
        <v>1.5604740715434731</v>
      </c>
      <c r="EF420" s="60">
        <f t="shared" si="211"/>
        <v>0.3130715359940543</v>
      </c>
    </row>
    <row r="421" spans="1:136" ht="14" customHeight="1" x14ac:dyDescent="0.2">
      <c r="A421" s="156" t="s">
        <v>668</v>
      </c>
      <c r="B421" s="121" t="s">
        <v>650</v>
      </c>
      <c r="C421" s="54"/>
      <c r="D421" s="54"/>
      <c r="E421" s="54"/>
      <c r="F421" s="54"/>
      <c r="G421" s="54"/>
      <c r="H421" s="54"/>
      <c r="I421" s="54"/>
      <c r="J421" s="78" t="s">
        <v>664</v>
      </c>
      <c r="K421" s="43"/>
      <c r="L421" s="43"/>
      <c r="M421" s="42" t="s">
        <v>652</v>
      </c>
      <c r="N421" s="43"/>
      <c r="O421" s="43"/>
      <c r="P421" s="42" t="s">
        <v>653</v>
      </c>
      <c r="Q421" s="44">
        <v>42.515000000000001</v>
      </c>
      <c r="R421" s="44">
        <v>2E-3</v>
      </c>
      <c r="S421" s="44">
        <v>0.36699999999999999</v>
      </c>
      <c r="T421" s="44">
        <v>3.2</v>
      </c>
      <c r="U421" s="44">
        <v>4.46</v>
      </c>
      <c r="V421" s="44">
        <f t="shared" si="216"/>
        <v>8.0163458546343627</v>
      </c>
      <c r="W421" s="44">
        <f t="shared" ref="W421:W423" si="217">0.8998*V421</f>
        <v>7.2131080000000001</v>
      </c>
      <c r="X421" s="44">
        <v>0.08</v>
      </c>
      <c r="Y421" s="44">
        <v>36.652000000000001</v>
      </c>
      <c r="Z421" s="44">
        <v>2.1999999999999999E-2</v>
      </c>
      <c r="AA421" s="44">
        <v>1E-3</v>
      </c>
      <c r="AB421" s="44">
        <v>1E-3</v>
      </c>
      <c r="AC421" s="44">
        <v>1E-3</v>
      </c>
      <c r="AD421" s="46">
        <f t="shared" si="214"/>
        <v>0</v>
      </c>
      <c r="AE421" s="46">
        <f t="shared" si="215"/>
        <v>0</v>
      </c>
      <c r="AF421" s="44">
        <v>12.08</v>
      </c>
      <c r="AG421" s="53"/>
      <c r="AH421" s="109"/>
      <c r="AI421" s="48">
        <f t="shared" si="195"/>
        <v>0.86209573091849934</v>
      </c>
      <c r="AJ421" s="52"/>
      <c r="AK421" s="53"/>
      <c r="AL421" s="53"/>
      <c r="AM421" s="53"/>
      <c r="AN421" s="53"/>
      <c r="AO421" s="53"/>
      <c r="AP421" s="53"/>
      <c r="AQ421" s="53"/>
      <c r="AR421" s="53"/>
      <c r="AS421" s="53"/>
      <c r="AT421" s="53"/>
      <c r="AU421" s="53"/>
      <c r="AV421" s="53"/>
      <c r="AW421" s="53"/>
      <c r="AX421" s="53"/>
      <c r="AY421" s="53"/>
      <c r="AZ421" s="53"/>
      <c r="BA421" s="53"/>
      <c r="BB421" s="53"/>
      <c r="BC421" s="53"/>
      <c r="BD421" s="53"/>
      <c r="BE421" s="53"/>
      <c r="BF421" s="109"/>
      <c r="BG421" s="27"/>
      <c r="BH421" s="27"/>
      <c r="BI421" s="27"/>
      <c r="BJ421" s="27"/>
      <c r="BK421" s="27"/>
      <c r="BL421" s="27"/>
      <c r="BM421" s="27"/>
      <c r="BN421" s="27"/>
      <c r="BO421" s="27"/>
      <c r="BP421" s="27"/>
      <c r="BQ421" s="27"/>
      <c r="BR421" s="27"/>
      <c r="BS421" s="27"/>
      <c r="BT421" s="27"/>
      <c r="BU421" s="27"/>
      <c r="BV421" s="27"/>
      <c r="BW421" s="27"/>
      <c r="BX421" s="27"/>
      <c r="BY421" s="27"/>
      <c r="BZ421" s="27"/>
      <c r="CA421" s="27"/>
      <c r="CB421" s="27"/>
      <c r="CC421" s="27"/>
      <c r="CD421" s="27"/>
      <c r="CE421" s="27"/>
      <c r="CF421" s="27"/>
      <c r="CG421" s="27"/>
      <c r="CH421" s="27"/>
      <c r="CI421" s="27"/>
      <c r="CJ421" s="27"/>
      <c r="CK421" s="27"/>
      <c r="CL421" s="27"/>
      <c r="CM421" s="27"/>
      <c r="CN421" s="27"/>
      <c r="CO421" s="27"/>
      <c r="CP421" s="27"/>
      <c r="CQ421" s="27"/>
      <c r="CR421" s="26"/>
      <c r="CS421" s="28"/>
      <c r="CT421" s="29"/>
      <c r="CU421" s="30"/>
      <c r="CV421" s="52"/>
      <c r="CW421" s="53"/>
      <c r="CX421" s="53"/>
      <c r="CY421" s="53"/>
      <c r="CZ421" s="53"/>
      <c r="DA421" s="53"/>
      <c r="DB421" s="53"/>
      <c r="DC421" s="53"/>
      <c r="DD421" s="53"/>
      <c r="DE421" s="53"/>
      <c r="DF421" s="53"/>
      <c r="DG421" s="53"/>
      <c r="DH421" s="53"/>
      <c r="DI421" s="53"/>
      <c r="DJ421" s="53"/>
      <c r="DK421" s="53"/>
      <c r="DL421" s="123"/>
      <c r="DM421" s="54"/>
      <c r="DN421" s="55">
        <f t="shared" si="196"/>
        <v>0.70763981358189088</v>
      </c>
      <c r="DO421" s="55">
        <f t="shared" si="213"/>
        <v>2.5037556334501756E-5</v>
      </c>
      <c r="DP421" s="55">
        <f t="shared" si="197"/>
        <v>7.1989015300117695E-3</v>
      </c>
      <c r="DQ421" s="55">
        <f t="shared" si="198"/>
        <v>4.4537230340988179E-2</v>
      </c>
      <c r="DR421" s="55">
        <f t="shared" si="199"/>
        <v>5.585822531154111E-2</v>
      </c>
      <c r="DS421" s="55">
        <f t="shared" si="200"/>
        <v>0.10039120389700766</v>
      </c>
      <c r="DT421" s="55">
        <f t="shared" si="201"/>
        <v>1.1277135607555681E-3</v>
      </c>
      <c r="DU421" s="55">
        <f t="shared" si="202"/>
        <v>0.90947890818858568</v>
      </c>
      <c r="DV421" s="56">
        <f t="shared" si="203"/>
        <v>3.9229671897289585E-4</v>
      </c>
      <c r="DW421" s="55">
        <f t="shared" si="208"/>
        <v>3.226904640127527E-5</v>
      </c>
      <c r="DX421" s="55">
        <f t="shared" si="209"/>
        <v>2.1231422505307857E-5</v>
      </c>
      <c r="DY421" s="55">
        <f t="shared" si="210"/>
        <v>1.4090014054789019E-5</v>
      </c>
      <c r="DZ421" s="58">
        <f t="shared" si="192"/>
        <v>0</v>
      </c>
      <c r="EA421" s="56">
        <f t="shared" si="193"/>
        <v>0</v>
      </c>
      <c r="EB421" s="56">
        <f t="shared" si="204"/>
        <v>0.67055231751318345</v>
      </c>
      <c r="EC421" s="59">
        <f t="shared" si="205"/>
        <v>0</v>
      </c>
      <c r="ED421" s="59">
        <f t="shared" si="206"/>
        <v>0</v>
      </c>
      <c r="EE421" s="60">
        <f t="shared" si="207"/>
        <v>1.5674130350939208</v>
      </c>
      <c r="EF421" s="60">
        <f t="shared" si="211"/>
        <v>0.55640557283132719</v>
      </c>
    </row>
    <row r="422" spans="1:136" ht="14" customHeight="1" x14ac:dyDescent="0.2">
      <c r="A422" s="156" t="s">
        <v>669</v>
      </c>
      <c r="B422" s="121" t="s">
        <v>650</v>
      </c>
      <c r="C422" s="54"/>
      <c r="D422" s="54"/>
      <c r="E422" s="54"/>
      <c r="F422" s="54"/>
      <c r="G422" s="54"/>
      <c r="H422" s="54"/>
      <c r="I422" s="54"/>
      <c r="J422" s="78" t="s">
        <v>664</v>
      </c>
      <c r="K422" s="43"/>
      <c r="L422" s="43"/>
      <c r="M422" s="42" t="s">
        <v>652</v>
      </c>
      <c r="N422" s="43"/>
      <c r="O422" s="43"/>
      <c r="P422" s="42" t="s">
        <v>653</v>
      </c>
      <c r="Q422" s="44">
        <v>42.511000000000003</v>
      </c>
      <c r="R422" s="44">
        <v>3.0000000000000001E-3</v>
      </c>
      <c r="S422" s="44">
        <v>0.41299999999999998</v>
      </c>
      <c r="T422" s="44">
        <v>3.3</v>
      </c>
      <c r="U422" s="44">
        <v>4.29</v>
      </c>
      <c r="V422" s="44">
        <f t="shared" si="216"/>
        <v>7.9574816625916869</v>
      </c>
      <c r="W422" s="44">
        <f t="shared" si="217"/>
        <v>7.1601420000000005</v>
      </c>
      <c r="X422" s="44">
        <v>8.5999999999999993E-2</v>
      </c>
      <c r="Y422" s="44">
        <v>37.249000000000002</v>
      </c>
      <c r="Z422" s="44">
        <v>3.1E-2</v>
      </c>
      <c r="AA422" s="44">
        <v>1E-3</v>
      </c>
      <c r="AB422" s="44">
        <v>1E-3</v>
      </c>
      <c r="AC422" s="44">
        <v>1E-3</v>
      </c>
      <c r="AD422" s="46">
        <f t="shared" si="214"/>
        <v>0</v>
      </c>
      <c r="AE422" s="46">
        <f t="shared" si="215"/>
        <v>0</v>
      </c>
      <c r="AF422" s="44">
        <v>11.93</v>
      </c>
      <c r="AG422" s="53"/>
      <c r="AH422" s="109"/>
      <c r="AI422" s="48">
        <f t="shared" si="195"/>
        <v>0.87622027240008471</v>
      </c>
      <c r="AJ422" s="52"/>
      <c r="AK422" s="53"/>
      <c r="AL422" s="53"/>
      <c r="AM422" s="53"/>
      <c r="AN422" s="53"/>
      <c r="AO422" s="53"/>
      <c r="AP422" s="53"/>
      <c r="AQ422" s="53"/>
      <c r="AR422" s="53"/>
      <c r="AS422" s="53"/>
      <c r="AT422" s="53"/>
      <c r="AU422" s="53"/>
      <c r="AV422" s="53"/>
      <c r="AW422" s="53"/>
      <c r="AX422" s="53"/>
      <c r="AY422" s="53"/>
      <c r="AZ422" s="53"/>
      <c r="BA422" s="53"/>
      <c r="BB422" s="53"/>
      <c r="BC422" s="53"/>
      <c r="BD422" s="53"/>
      <c r="BE422" s="53"/>
      <c r="BF422" s="109"/>
      <c r="BG422" s="27"/>
      <c r="BH422" s="27"/>
      <c r="BI422" s="27"/>
      <c r="BJ422" s="27"/>
      <c r="BK422" s="27"/>
      <c r="BL422" s="27"/>
      <c r="BM422" s="27"/>
      <c r="BN422" s="27"/>
      <c r="BO422" s="27"/>
      <c r="BP422" s="27"/>
      <c r="BQ422" s="27"/>
      <c r="BR422" s="27"/>
      <c r="BS422" s="27"/>
      <c r="BT422" s="27"/>
      <c r="BU422" s="27"/>
      <c r="BV422" s="27"/>
      <c r="BW422" s="27"/>
      <c r="BX422" s="27"/>
      <c r="BY422" s="27"/>
      <c r="BZ422" s="27"/>
      <c r="CA422" s="27"/>
      <c r="CB422" s="27"/>
      <c r="CC422" s="27"/>
      <c r="CD422" s="27"/>
      <c r="CE422" s="27"/>
      <c r="CF422" s="27"/>
      <c r="CG422" s="27"/>
      <c r="CH422" s="27"/>
      <c r="CI422" s="27"/>
      <c r="CJ422" s="27"/>
      <c r="CK422" s="27"/>
      <c r="CL422" s="27"/>
      <c r="CM422" s="27"/>
      <c r="CN422" s="27"/>
      <c r="CO422" s="27"/>
      <c r="CP422" s="27"/>
      <c r="CQ422" s="27"/>
      <c r="CR422" s="26"/>
      <c r="CS422" s="28"/>
      <c r="CT422" s="29"/>
      <c r="CU422" s="30"/>
      <c r="CV422" s="52"/>
      <c r="CW422" s="53"/>
      <c r="CX422" s="53"/>
      <c r="CY422" s="53"/>
      <c r="CZ422" s="53"/>
      <c r="DA422" s="53"/>
      <c r="DB422" s="53"/>
      <c r="DC422" s="53"/>
      <c r="DD422" s="53"/>
      <c r="DE422" s="53"/>
      <c r="DF422" s="53"/>
      <c r="DG422" s="53"/>
      <c r="DH422" s="53"/>
      <c r="DI422" s="53"/>
      <c r="DJ422" s="53"/>
      <c r="DK422" s="53"/>
      <c r="DL422" s="123"/>
      <c r="DM422" s="54"/>
      <c r="DN422" s="55">
        <f t="shared" si="196"/>
        <v>0.70757323568575237</v>
      </c>
      <c r="DO422" s="55">
        <f t="shared" si="213"/>
        <v>3.7556334501752629E-5</v>
      </c>
      <c r="DP422" s="55">
        <f t="shared" si="197"/>
        <v>8.101216163201256E-3</v>
      </c>
      <c r="DQ422" s="55">
        <f t="shared" si="198"/>
        <v>4.5929018789144051E-2</v>
      </c>
      <c r="DR422" s="55">
        <f t="shared" si="199"/>
        <v>5.3729100131504795E-2</v>
      </c>
      <c r="DS422" s="55">
        <f t="shared" si="200"/>
        <v>9.9654029227557422E-2</v>
      </c>
      <c r="DT422" s="55">
        <f t="shared" si="201"/>
        <v>1.2122920778122356E-3</v>
      </c>
      <c r="DU422" s="55">
        <f t="shared" si="202"/>
        <v>0.9242928039702234</v>
      </c>
      <c r="DV422" s="56">
        <f t="shared" si="203"/>
        <v>5.5278174037089872E-4</v>
      </c>
      <c r="DW422" s="55">
        <f t="shared" si="208"/>
        <v>3.226904640127527E-5</v>
      </c>
      <c r="DX422" s="55">
        <f t="shared" si="209"/>
        <v>2.1231422505307857E-5</v>
      </c>
      <c r="DY422" s="55">
        <f t="shared" si="210"/>
        <v>1.4090014054789019E-5</v>
      </c>
      <c r="DZ422" s="58">
        <f t="shared" si="192"/>
        <v>0</v>
      </c>
      <c r="EA422" s="56">
        <f t="shared" si="193"/>
        <v>0</v>
      </c>
      <c r="EB422" s="56">
        <f t="shared" si="204"/>
        <v>0.66222592284207604</v>
      </c>
      <c r="EC422" s="59">
        <f t="shared" si="205"/>
        <v>0</v>
      </c>
      <c r="ED422" s="59">
        <f t="shared" si="206"/>
        <v>0</v>
      </c>
      <c r="EE422" s="60">
        <f t="shared" si="207"/>
        <v>1.5704462365776892</v>
      </c>
      <c r="EF422" s="60">
        <f t="shared" si="211"/>
        <v>0.53915632461599494</v>
      </c>
    </row>
    <row r="423" spans="1:136" ht="14" customHeight="1" x14ac:dyDescent="0.2">
      <c r="A423" s="156" t="s">
        <v>670</v>
      </c>
      <c r="B423" s="121" t="s">
        <v>650</v>
      </c>
      <c r="C423" s="54"/>
      <c r="D423" s="54"/>
      <c r="E423" s="54"/>
      <c r="F423" s="54"/>
      <c r="G423" s="54"/>
      <c r="H423" s="54"/>
      <c r="I423" s="54"/>
      <c r="J423" s="78" t="s">
        <v>664</v>
      </c>
      <c r="K423" s="43"/>
      <c r="L423" s="42" t="s">
        <v>665</v>
      </c>
      <c r="M423" s="42" t="s">
        <v>652</v>
      </c>
      <c r="N423" s="43"/>
      <c r="O423" s="43"/>
      <c r="P423" s="42" t="s">
        <v>653</v>
      </c>
      <c r="Q423" s="44">
        <v>51.19</v>
      </c>
      <c r="R423" s="44">
        <v>2E-3</v>
      </c>
      <c r="S423" s="44">
        <v>0.52</v>
      </c>
      <c r="T423" s="44">
        <v>3</v>
      </c>
      <c r="U423" s="44">
        <v>1.63</v>
      </c>
      <c r="V423" s="44">
        <f t="shared" si="216"/>
        <v>4.9640742387197152</v>
      </c>
      <c r="W423" s="44">
        <f t="shared" si="217"/>
        <v>4.4666740000000003</v>
      </c>
      <c r="X423" s="44">
        <v>0.107</v>
      </c>
      <c r="Y423" s="44">
        <v>32.994</v>
      </c>
      <c r="Z423" s="44">
        <v>2.5999999999999999E-2</v>
      </c>
      <c r="AA423" s="44">
        <v>0.219</v>
      </c>
      <c r="AB423" s="44">
        <v>3.0000000000000001E-3</v>
      </c>
      <c r="AC423" s="44">
        <v>4.0000000000000001E-3</v>
      </c>
      <c r="AD423" s="46">
        <f t="shared" si="214"/>
        <v>0</v>
      </c>
      <c r="AE423" s="46">
        <f t="shared" si="215"/>
        <v>0</v>
      </c>
      <c r="AF423" s="44">
        <v>10.47</v>
      </c>
      <c r="AG423" s="53"/>
      <c r="AH423" s="109"/>
      <c r="AI423" s="48">
        <f t="shared" si="195"/>
        <v>0.64453994920882984</v>
      </c>
      <c r="AJ423" s="52"/>
      <c r="AK423" s="53"/>
      <c r="AL423" s="53"/>
      <c r="AM423" s="53"/>
      <c r="AN423" s="53"/>
      <c r="AO423" s="53"/>
      <c r="AP423" s="53"/>
      <c r="AQ423" s="53"/>
      <c r="AR423" s="53"/>
      <c r="AS423" s="53"/>
      <c r="AT423" s="53"/>
      <c r="AU423" s="53"/>
      <c r="AV423" s="53"/>
      <c r="AW423" s="53"/>
      <c r="AX423" s="53"/>
      <c r="AY423" s="53"/>
      <c r="AZ423" s="53"/>
      <c r="BA423" s="53"/>
      <c r="BB423" s="53"/>
      <c r="BC423" s="53"/>
      <c r="BD423" s="53"/>
      <c r="BE423" s="53"/>
      <c r="BF423" s="109"/>
      <c r="BG423" s="27"/>
      <c r="BH423" s="27"/>
      <c r="BI423" s="27"/>
      <c r="BJ423" s="27"/>
      <c r="BK423" s="27"/>
      <c r="BL423" s="27"/>
      <c r="BM423" s="27"/>
      <c r="BN423" s="27"/>
      <c r="BO423" s="27"/>
      <c r="BP423" s="27"/>
      <c r="BQ423" s="27"/>
      <c r="BR423" s="27"/>
      <c r="BS423" s="27"/>
      <c r="BT423" s="27"/>
      <c r="BU423" s="27"/>
      <c r="BV423" s="27"/>
      <c r="BW423" s="27"/>
      <c r="BX423" s="27"/>
      <c r="BY423" s="27"/>
      <c r="BZ423" s="27"/>
      <c r="CA423" s="27"/>
      <c r="CB423" s="27"/>
      <c r="CC423" s="27"/>
      <c r="CD423" s="27"/>
      <c r="CE423" s="27"/>
      <c r="CF423" s="27"/>
      <c r="CG423" s="27"/>
      <c r="CH423" s="27"/>
      <c r="CI423" s="27"/>
      <c r="CJ423" s="27"/>
      <c r="CK423" s="27"/>
      <c r="CL423" s="27"/>
      <c r="CM423" s="27"/>
      <c r="CN423" s="27"/>
      <c r="CO423" s="27"/>
      <c r="CP423" s="27"/>
      <c r="CQ423" s="27"/>
      <c r="CR423" s="27"/>
      <c r="CS423" s="110"/>
      <c r="CT423" s="29"/>
      <c r="CU423" s="30"/>
      <c r="CV423" s="52"/>
      <c r="CW423" s="53"/>
      <c r="CX423" s="53"/>
      <c r="CY423" s="53"/>
      <c r="CZ423" s="53"/>
      <c r="DA423" s="53"/>
      <c r="DB423" s="53"/>
      <c r="DC423" s="53"/>
      <c r="DD423" s="53"/>
      <c r="DE423" s="53"/>
      <c r="DF423" s="53"/>
      <c r="DG423" s="53"/>
      <c r="DH423" s="53"/>
      <c r="DI423" s="53"/>
      <c r="DJ423" s="53"/>
      <c r="DK423" s="53"/>
      <c r="DL423" s="123"/>
      <c r="DM423" s="54"/>
      <c r="DN423" s="55">
        <f t="shared" si="196"/>
        <v>0.85203062583222366</v>
      </c>
      <c r="DO423" s="55">
        <f t="shared" si="213"/>
        <v>2.5037556334501756E-5</v>
      </c>
      <c r="DP423" s="55">
        <f t="shared" si="197"/>
        <v>1.0200078462142017E-2</v>
      </c>
      <c r="DQ423" s="55">
        <f t="shared" si="198"/>
        <v>4.1753653444676415E-2</v>
      </c>
      <c r="DR423" s="55">
        <f t="shared" si="199"/>
        <v>2.0414553196818834E-2</v>
      </c>
      <c r="DS423" s="55">
        <f t="shared" si="200"/>
        <v>6.2166652748782192E-2</v>
      </c>
      <c r="DT423" s="55">
        <f t="shared" si="201"/>
        <v>1.5083168875105724E-3</v>
      </c>
      <c r="DU423" s="55">
        <f t="shared" si="202"/>
        <v>0.81870967741935485</v>
      </c>
      <c r="DV423" s="56">
        <f t="shared" si="203"/>
        <v>4.6362339514978602E-4</v>
      </c>
      <c r="DW423" s="55">
        <f t="shared" si="208"/>
        <v>7.0669211618792846E-3</v>
      </c>
      <c r="DX423" s="55">
        <f t="shared" si="209"/>
        <v>6.3694267515923561E-5</v>
      </c>
      <c r="DY423" s="55">
        <f t="shared" si="210"/>
        <v>5.6360056219156076E-5</v>
      </c>
      <c r="DZ423" s="58">
        <f t="shared" si="192"/>
        <v>0</v>
      </c>
      <c r="EA423" s="56">
        <f t="shared" si="193"/>
        <v>0</v>
      </c>
      <c r="EB423" s="56">
        <f t="shared" si="204"/>
        <v>0.58118234804329727</v>
      </c>
      <c r="EC423" s="59">
        <f t="shared" si="205"/>
        <v>0</v>
      </c>
      <c r="ED423" s="59">
        <f t="shared" si="206"/>
        <v>0</v>
      </c>
      <c r="EE423" s="60">
        <f t="shared" si="207"/>
        <v>1.5960462507276836</v>
      </c>
      <c r="EF423" s="60">
        <f t="shared" si="211"/>
        <v>0.32838430724772683</v>
      </c>
    </row>
  </sheetData>
  <phoneticPr fontId="7" type="noConversion"/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Data 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José Alberto Padrón-Navarta</cp:lastModifiedBy>
  <dcterms:created xsi:type="dcterms:W3CDTF">2022-07-15T09:55:49Z</dcterms:created>
  <dcterms:modified xsi:type="dcterms:W3CDTF">2023-01-11T12:45:57Z</dcterms:modified>
</cp:coreProperties>
</file>