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3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4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5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6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7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drawings/drawing8.xml" ContentType="application/vnd.openxmlformats-officedocument.drawing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drawings/drawing9.xml" ContentType="application/vnd.openxmlformats-officedocument.drawing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drawings/drawing10.xml" ContentType="application/vnd.openxmlformats-officedocument.drawing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drawings/drawing11.xml" ContentType="application/vnd.openxmlformats-officedocument.drawing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drawings/drawing12.xml" ContentType="application/vnd.openxmlformats-officedocument.drawing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drawings/drawing13.xml" ContentType="application/vnd.openxmlformats-officedocument.drawing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drawings/drawing14.xml" ContentType="application/vnd.openxmlformats-officedocument.drawing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66925"/>
  <xr:revisionPtr revIDLastSave="0" documentId="8_{DE7A5934-DD09-481C-B0D6-48FC511663C1}" xr6:coauthVersionLast="47" xr6:coauthVersionMax="47" xr10:uidLastSave="{00000000-0000-0000-0000-000000000000}"/>
  <bookViews>
    <workbookView xWindow="-108" yWindow="-108" windowWidth="23256" windowHeight="12456" tabRatio="897" firstSheet="6" activeTab="13" xr2:uid="{496EFFEC-2734-40C1-9F58-25CE534959F2}"/>
  </bookViews>
  <sheets>
    <sheet name="DE ANTONI Mattia" sheetId="12" r:id="rId1"/>
    <sheet name="LOFFREDA Giammaria" sheetId="18" r:id="rId2"/>
    <sheet name="FADIL Youssef" sheetId="19" r:id="rId3"/>
    <sheet name="DAIFI Rayane" sheetId="20" r:id="rId4"/>
    <sheet name="MANTOVAN Nicolò" sheetId="21" r:id="rId5"/>
    <sheet name="BOSCOLO Pietro" sheetId="23" r:id="rId6"/>
    <sheet name="LIVIGNALI Davide" sheetId="24" r:id="rId7"/>
    <sheet name="LIVIGNALI Erik" sheetId="25" r:id="rId8"/>
    <sheet name="VENEZIANI Riccardo" sheetId="26" r:id="rId9"/>
    <sheet name="VENEZIANI Nicola" sheetId="5" r:id="rId10"/>
    <sheet name="AVELLA Mattia" sheetId="4" r:id="rId11"/>
    <sheet name="VIEL Massimo" sheetId="3" r:id="rId12"/>
    <sheet name="BIOLCATI Lorenzo" sheetId="2" r:id="rId13"/>
    <sheet name="VALUTAZIONE GENERALE" sheetId="13" r:id="rId14"/>
    <sheet name="BASEDATI" sheetId="1" r:id="rId15"/>
    <sheet name="REGOLE" sheetId="28" r:id="rId16"/>
  </sheets>
  <definedNames>
    <definedName name="_xlnm.Print_Area" localSheetId="10">'AVELLA Mattia'!$A$1:$L$50</definedName>
    <definedName name="_xlnm.Print_Area" localSheetId="12">'BIOLCATI Lorenzo'!$A$1:$L$50</definedName>
    <definedName name="_xlnm.Print_Area" localSheetId="5">'BOSCOLO Pietro'!$A$1:$L$50</definedName>
    <definedName name="_xlnm.Print_Area" localSheetId="3">'DAIFI Rayane'!$A$1:$L$50</definedName>
    <definedName name="_xlnm.Print_Area" localSheetId="0">'DE ANTONI Mattia'!$A$1:$L$50</definedName>
    <definedName name="_xlnm.Print_Area" localSheetId="2">'FADIL Youssef'!$A$1:$L$50</definedName>
    <definedName name="_xlnm.Print_Area" localSheetId="6">'LIVIGNALI Davide'!$A$1:$L$50</definedName>
    <definedName name="_xlnm.Print_Area" localSheetId="7">'LIVIGNALI Erik'!$A$1:$L$50</definedName>
    <definedName name="_xlnm.Print_Area" localSheetId="1">'LOFFREDA Giammaria'!$A$1:$L$50</definedName>
    <definedName name="_xlnm.Print_Area" localSheetId="4">'MANTOVAN Nicolò'!$A$1:$L$50</definedName>
    <definedName name="_xlnm.Print_Area" localSheetId="9">'VENEZIANI Nicola'!$A$1:$L$50</definedName>
    <definedName name="_xlnm.Print_Area" localSheetId="8">'VENEZIANI Riccardo'!$A$1:$L$50</definedName>
    <definedName name="_xlnm.Print_Area" localSheetId="11">'VIEL Massimo'!$A$1:$L$50</definedName>
    <definedName name="VOTI">BASEDATI!$C$4:$H$4</definedName>
    <definedName name="VOTI_ESITO">BASEDATI!$C$5:$H$5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" i="18" l="1"/>
  <c r="O9" i="13"/>
  <c r="N9" i="13"/>
  <c r="L9" i="13"/>
  <c r="J9" i="13"/>
  <c r="I9" i="13"/>
  <c r="H9" i="13"/>
  <c r="G9" i="13"/>
  <c r="F9" i="13"/>
  <c r="E9" i="13"/>
  <c r="D9" i="13"/>
  <c r="C9" i="13"/>
  <c r="B9" i="13"/>
  <c r="L34" i="12"/>
  <c r="M51" i="13"/>
  <c r="M50" i="13"/>
  <c r="A27" i="5"/>
  <c r="D34" i="5"/>
  <c r="C34" i="5"/>
  <c r="B34" i="5"/>
  <c r="F34" i="5"/>
  <c r="F32" i="5"/>
  <c r="E32" i="5"/>
  <c r="F30" i="5"/>
  <c r="F28" i="5"/>
  <c r="E28" i="5"/>
  <c r="E30" i="5"/>
  <c r="C31" i="5"/>
  <c r="D31" i="5"/>
  <c r="J33" i="5" s="1"/>
  <c r="B31" i="5"/>
  <c r="H33" i="5" s="1"/>
  <c r="F12" i="13"/>
  <c r="F11" i="13"/>
  <c r="E34" i="3"/>
  <c r="E9" i="2"/>
  <c r="E34" i="2" s="1"/>
  <c r="E9" i="3"/>
  <c r="E9" i="4"/>
  <c r="E34" i="4" s="1"/>
  <c r="E9" i="5"/>
  <c r="E34" i="5" s="1"/>
  <c r="E9" i="26"/>
  <c r="E34" i="26" s="1"/>
  <c r="E9" i="25"/>
  <c r="E34" i="25" s="1"/>
  <c r="E9" i="24"/>
  <c r="E34" i="24"/>
  <c r="E9" i="23"/>
  <c r="E9" i="21"/>
  <c r="E9" i="18"/>
  <c r="E34" i="18" s="1"/>
  <c r="E9" i="12"/>
  <c r="E34" i="12" s="1"/>
  <c r="J8" i="23"/>
  <c r="I8" i="23"/>
  <c r="K8" i="23" s="1"/>
  <c r="H8" i="23"/>
  <c r="J8" i="12"/>
  <c r="I8" i="12"/>
  <c r="H8" i="12"/>
  <c r="K8" i="12" s="1"/>
  <c r="L33" i="12"/>
  <c r="J33" i="12"/>
  <c r="I33" i="12"/>
  <c r="H33" i="12"/>
  <c r="K33" i="12" s="1"/>
  <c r="J8" i="18"/>
  <c r="I8" i="18"/>
  <c r="H8" i="18"/>
  <c r="K8" i="18" s="1"/>
  <c r="L33" i="18"/>
  <c r="J33" i="18"/>
  <c r="I33" i="18"/>
  <c r="H33" i="18"/>
  <c r="K33" i="18" s="1"/>
  <c r="J33" i="21"/>
  <c r="H33" i="21"/>
  <c r="J8" i="21"/>
  <c r="I8" i="21"/>
  <c r="H8" i="21"/>
  <c r="J33" i="24"/>
  <c r="I33" i="24"/>
  <c r="H33" i="24"/>
  <c r="J33" i="25"/>
  <c r="J33" i="26"/>
  <c r="I33" i="26"/>
  <c r="J33" i="4"/>
  <c r="I33" i="4"/>
  <c r="H33" i="4"/>
  <c r="J33" i="3"/>
  <c r="I33" i="3"/>
  <c r="H33" i="3"/>
  <c r="J8" i="2"/>
  <c r="I8" i="2"/>
  <c r="H8" i="2"/>
  <c r="J8" i="3"/>
  <c r="I8" i="3"/>
  <c r="H8" i="3"/>
  <c r="J8" i="4"/>
  <c r="I8" i="4"/>
  <c r="H8" i="4"/>
  <c r="I33" i="5"/>
  <c r="J8" i="25"/>
  <c r="I8" i="25"/>
  <c r="H8" i="25"/>
  <c r="E33" i="23"/>
  <c r="E33" i="24"/>
  <c r="E33" i="25"/>
  <c r="K33" i="24"/>
  <c r="E33" i="26"/>
  <c r="E33" i="5"/>
  <c r="E29" i="4"/>
  <c r="K33" i="4"/>
  <c r="K33" i="3"/>
  <c r="O48" i="13"/>
  <c r="N48" i="13"/>
  <c r="L48" i="13"/>
  <c r="K48" i="13"/>
  <c r="J48" i="13"/>
  <c r="I48" i="13"/>
  <c r="H48" i="13"/>
  <c r="G48" i="13"/>
  <c r="E48" i="13"/>
  <c r="O39" i="13"/>
  <c r="N39" i="13"/>
  <c r="L39" i="13"/>
  <c r="K39" i="13"/>
  <c r="J39" i="13"/>
  <c r="I39" i="13"/>
  <c r="H39" i="13"/>
  <c r="G39" i="13"/>
  <c r="O30" i="13"/>
  <c r="O51" i="13" s="1"/>
  <c r="N30" i="13"/>
  <c r="N51" i="13" s="1"/>
  <c r="O21" i="13"/>
  <c r="N21" i="13"/>
  <c r="L30" i="13"/>
  <c r="K30" i="13"/>
  <c r="J30" i="13"/>
  <c r="I30" i="13"/>
  <c r="G30" i="13"/>
  <c r="L21" i="13"/>
  <c r="K21" i="13"/>
  <c r="J21" i="13"/>
  <c r="I21" i="13"/>
  <c r="H21" i="13"/>
  <c r="G21" i="13"/>
  <c r="G51" i="13" s="1"/>
  <c r="E21" i="13"/>
  <c r="E14" i="13"/>
  <c r="G14" i="13"/>
  <c r="H14" i="13"/>
  <c r="I14" i="13"/>
  <c r="J14" i="13"/>
  <c r="K14" i="13"/>
  <c r="L14" i="13"/>
  <c r="N14" i="13"/>
  <c r="O14" i="13"/>
  <c r="E15" i="13"/>
  <c r="G15" i="13"/>
  <c r="H15" i="13"/>
  <c r="I15" i="13"/>
  <c r="J15" i="13"/>
  <c r="K15" i="13"/>
  <c r="L15" i="13"/>
  <c r="N15" i="13"/>
  <c r="O15" i="13"/>
  <c r="E16" i="13"/>
  <c r="G16" i="13"/>
  <c r="H16" i="13"/>
  <c r="I16" i="13"/>
  <c r="J16" i="13"/>
  <c r="K16" i="13"/>
  <c r="L16" i="13"/>
  <c r="N16" i="13"/>
  <c r="O16" i="13"/>
  <c r="E17" i="13"/>
  <c r="G17" i="13"/>
  <c r="H17" i="13"/>
  <c r="I17" i="13"/>
  <c r="J17" i="13"/>
  <c r="K17" i="13"/>
  <c r="L17" i="13"/>
  <c r="N17" i="13"/>
  <c r="O17" i="13"/>
  <c r="E18" i="13"/>
  <c r="G18" i="13"/>
  <c r="H18" i="13"/>
  <c r="I18" i="13"/>
  <c r="J18" i="13"/>
  <c r="K18" i="13"/>
  <c r="L18" i="13"/>
  <c r="N18" i="13"/>
  <c r="O18" i="13"/>
  <c r="E19" i="13"/>
  <c r="G19" i="13"/>
  <c r="H19" i="13"/>
  <c r="I19" i="13"/>
  <c r="J19" i="13"/>
  <c r="K19" i="13"/>
  <c r="L19" i="13"/>
  <c r="N19" i="13"/>
  <c r="O19" i="13"/>
  <c r="K33" i="5" l="1"/>
  <c r="I51" i="13"/>
  <c r="L51" i="13"/>
  <c r="J51" i="13"/>
  <c r="K51" i="13"/>
  <c r="F10" i="13"/>
  <c r="A27" i="2"/>
  <c r="F28" i="2"/>
  <c r="E30" i="2"/>
  <c r="D31" i="2"/>
  <c r="C31" i="2"/>
  <c r="B31" i="2"/>
  <c r="D34" i="2"/>
  <c r="C34" i="2"/>
  <c r="B34" i="2"/>
  <c r="F30" i="2"/>
  <c r="F32" i="2"/>
  <c r="E32" i="2"/>
  <c r="F34" i="2"/>
  <c r="E33" i="2"/>
  <c r="E9" i="19"/>
  <c r="K8" i="19"/>
  <c r="J8" i="19"/>
  <c r="I8" i="19"/>
  <c r="H8" i="19"/>
  <c r="I33" i="20"/>
  <c r="H33" i="20"/>
  <c r="K8" i="21"/>
  <c r="E34" i="21" s="1"/>
  <c r="E34" i="23"/>
  <c r="K8" i="24"/>
  <c r="J8" i="24"/>
  <c r="I8" i="24"/>
  <c r="H8" i="24"/>
  <c r="K8" i="25"/>
  <c r="J8" i="26"/>
  <c r="I8" i="26"/>
  <c r="H8" i="26"/>
  <c r="K8" i="5"/>
  <c r="J8" i="5"/>
  <c r="I8" i="5"/>
  <c r="H8" i="5"/>
  <c r="K8" i="4"/>
  <c r="K8" i="3"/>
  <c r="O12" i="13"/>
  <c r="O11" i="13"/>
  <c r="N12" i="13"/>
  <c r="N11" i="13"/>
  <c r="L12" i="13"/>
  <c r="L11" i="13"/>
  <c r="K12" i="13"/>
  <c r="K11" i="13"/>
  <c r="J12" i="13"/>
  <c r="J11" i="13"/>
  <c r="I12" i="13"/>
  <c r="I11" i="13"/>
  <c r="H12" i="13"/>
  <c r="H11" i="13"/>
  <c r="G12" i="13"/>
  <c r="G11" i="13"/>
  <c r="E12" i="13"/>
  <c r="E11" i="13"/>
  <c r="D12" i="13"/>
  <c r="D11" i="13"/>
  <c r="C12" i="13"/>
  <c r="C11" i="13"/>
  <c r="B12" i="13"/>
  <c r="B11" i="13"/>
  <c r="K8" i="2"/>
  <c r="N46" i="13"/>
  <c r="N45" i="13"/>
  <c r="N44" i="13"/>
  <c r="N43" i="13"/>
  <c r="N42" i="13"/>
  <c r="N41" i="13"/>
  <c r="N37" i="13"/>
  <c r="N36" i="13"/>
  <c r="N35" i="13"/>
  <c r="N34" i="13"/>
  <c r="N33" i="13"/>
  <c r="N32" i="13"/>
  <c r="N28" i="13"/>
  <c r="N27" i="13"/>
  <c r="N26" i="13"/>
  <c r="N25" i="13"/>
  <c r="N24" i="13"/>
  <c r="N23" i="13"/>
  <c r="L46" i="13"/>
  <c r="L45" i="13"/>
  <c r="L44" i="13"/>
  <c r="L43" i="13"/>
  <c r="L42" i="13"/>
  <c r="L41" i="13"/>
  <c r="L37" i="13"/>
  <c r="L36" i="13"/>
  <c r="L35" i="13"/>
  <c r="L34" i="13"/>
  <c r="L33" i="13"/>
  <c r="L32" i="13"/>
  <c r="L28" i="13"/>
  <c r="L27" i="13"/>
  <c r="L26" i="13"/>
  <c r="L25" i="13"/>
  <c r="L24" i="13"/>
  <c r="L23" i="13"/>
  <c r="K46" i="13"/>
  <c r="K45" i="13"/>
  <c r="K44" i="13"/>
  <c r="K43" i="13"/>
  <c r="K42" i="13"/>
  <c r="K41" i="13"/>
  <c r="K37" i="13"/>
  <c r="K36" i="13"/>
  <c r="K35" i="13"/>
  <c r="K34" i="13"/>
  <c r="K33" i="13"/>
  <c r="K32" i="13"/>
  <c r="K28" i="13"/>
  <c r="K27" i="13"/>
  <c r="K26" i="13"/>
  <c r="K25" i="13"/>
  <c r="K24" i="13"/>
  <c r="K23" i="13"/>
  <c r="J46" i="13"/>
  <c r="J45" i="13"/>
  <c r="J44" i="13"/>
  <c r="J43" i="13"/>
  <c r="J42" i="13"/>
  <c r="J41" i="13"/>
  <c r="J37" i="13"/>
  <c r="J36" i="13"/>
  <c r="J35" i="13"/>
  <c r="J34" i="13"/>
  <c r="J33" i="13"/>
  <c r="J32" i="13"/>
  <c r="J28" i="13"/>
  <c r="J27" i="13"/>
  <c r="J26" i="13"/>
  <c r="J25" i="13"/>
  <c r="J24" i="13"/>
  <c r="J23" i="13"/>
  <c r="I46" i="13"/>
  <c r="I45" i="13"/>
  <c r="I44" i="13"/>
  <c r="I43" i="13"/>
  <c r="I42" i="13"/>
  <c r="I41" i="13"/>
  <c r="I37" i="13"/>
  <c r="I36" i="13"/>
  <c r="I35" i="13"/>
  <c r="I34" i="13"/>
  <c r="I33" i="13"/>
  <c r="I32" i="13"/>
  <c r="I28" i="13"/>
  <c r="I27" i="13"/>
  <c r="I26" i="13"/>
  <c r="I25" i="13"/>
  <c r="I24" i="13"/>
  <c r="I23" i="13"/>
  <c r="H46" i="13"/>
  <c r="H45" i="13"/>
  <c r="H44" i="13"/>
  <c r="H43" i="13"/>
  <c r="H42" i="13"/>
  <c r="H41" i="13"/>
  <c r="H37" i="13"/>
  <c r="H36" i="13"/>
  <c r="H35" i="13"/>
  <c r="H34" i="13"/>
  <c r="H33" i="13"/>
  <c r="H32" i="13"/>
  <c r="H28" i="13"/>
  <c r="H27" i="13"/>
  <c r="H26" i="13"/>
  <c r="H25" i="13"/>
  <c r="H24" i="13"/>
  <c r="H23" i="13"/>
  <c r="G46" i="13"/>
  <c r="G45" i="13"/>
  <c r="G44" i="13"/>
  <c r="G43" i="13"/>
  <c r="G42" i="13"/>
  <c r="G41" i="13"/>
  <c r="G37" i="13"/>
  <c r="G36" i="13"/>
  <c r="G35" i="13"/>
  <c r="G34" i="13"/>
  <c r="G33" i="13"/>
  <c r="G32" i="13"/>
  <c r="G28" i="13"/>
  <c r="G27" i="13"/>
  <c r="G26" i="13"/>
  <c r="G25" i="13"/>
  <c r="G24" i="13"/>
  <c r="G23" i="13"/>
  <c r="E46" i="13"/>
  <c r="E45" i="13"/>
  <c r="E44" i="13"/>
  <c r="E43" i="13"/>
  <c r="E42" i="13"/>
  <c r="E41" i="13"/>
  <c r="E37" i="13"/>
  <c r="E36" i="13"/>
  <c r="E35" i="13"/>
  <c r="E34" i="13"/>
  <c r="E33" i="13"/>
  <c r="E32" i="13"/>
  <c r="E28" i="13"/>
  <c r="E27" i="13"/>
  <c r="E26" i="13"/>
  <c r="E25" i="13"/>
  <c r="E24" i="13"/>
  <c r="E23" i="13"/>
  <c r="N8" i="13"/>
  <c r="N7" i="13"/>
  <c r="N6" i="13"/>
  <c r="N5" i="13"/>
  <c r="N4" i="13"/>
  <c r="N3" i="13"/>
  <c r="L8" i="13"/>
  <c r="L7" i="13"/>
  <c r="L6" i="13"/>
  <c r="L5" i="13"/>
  <c r="L4" i="13"/>
  <c r="L3" i="13"/>
  <c r="K8" i="13"/>
  <c r="K7" i="13"/>
  <c r="K6" i="13"/>
  <c r="K5" i="13"/>
  <c r="K4" i="13"/>
  <c r="K3" i="13"/>
  <c r="J8" i="13"/>
  <c r="J7" i="13"/>
  <c r="J6" i="13"/>
  <c r="J5" i="13"/>
  <c r="J4" i="13"/>
  <c r="J3" i="13"/>
  <c r="I8" i="13"/>
  <c r="I7" i="13"/>
  <c r="I6" i="13"/>
  <c r="I5" i="13"/>
  <c r="I4" i="13"/>
  <c r="I3" i="13"/>
  <c r="G8" i="13"/>
  <c r="G7" i="13"/>
  <c r="G6" i="13"/>
  <c r="G5" i="13"/>
  <c r="G4" i="13"/>
  <c r="G3" i="13"/>
  <c r="H8" i="13"/>
  <c r="H7" i="13"/>
  <c r="H6" i="13"/>
  <c r="H5" i="13"/>
  <c r="H4" i="13"/>
  <c r="H3" i="13"/>
  <c r="E8" i="13"/>
  <c r="E7" i="13"/>
  <c r="E6" i="13"/>
  <c r="E5" i="13"/>
  <c r="E4" i="13"/>
  <c r="E3" i="13"/>
  <c r="K50" i="2"/>
  <c r="E50" i="2"/>
  <c r="K49" i="2"/>
  <c r="E49" i="2"/>
  <c r="K48" i="2"/>
  <c r="E48" i="2"/>
  <c r="K47" i="2"/>
  <c r="E47" i="2"/>
  <c r="K46" i="2"/>
  <c r="E46" i="2"/>
  <c r="K45" i="2"/>
  <c r="E45" i="2"/>
  <c r="J44" i="2"/>
  <c r="I44" i="2"/>
  <c r="I32" i="2" s="1"/>
  <c r="H44" i="2"/>
  <c r="D44" i="2"/>
  <c r="J30" i="2" s="1"/>
  <c r="C44" i="2"/>
  <c r="I30" i="2" s="1"/>
  <c r="B44" i="2"/>
  <c r="K42" i="2"/>
  <c r="E42" i="2"/>
  <c r="K41" i="2"/>
  <c r="E41" i="2"/>
  <c r="K40" i="2"/>
  <c r="E40" i="2"/>
  <c r="K39" i="2"/>
  <c r="E39" i="2"/>
  <c r="K38" i="2"/>
  <c r="E38" i="2"/>
  <c r="K37" i="2"/>
  <c r="E37" i="2"/>
  <c r="J36" i="2"/>
  <c r="I36" i="2"/>
  <c r="I31" i="2" s="1"/>
  <c r="H36" i="2"/>
  <c r="D36" i="2"/>
  <c r="C36" i="2"/>
  <c r="I29" i="2" s="1"/>
  <c r="B36" i="2"/>
  <c r="D35" i="2"/>
  <c r="D43" i="2" s="1"/>
  <c r="C35" i="2"/>
  <c r="C43" i="2" s="1"/>
  <c r="B35" i="2"/>
  <c r="B43" i="2" s="1"/>
  <c r="J32" i="2"/>
  <c r="J31" i="2"/>
  <c r="J29" i="2"/>
  <c r="J27" i="2"/>
  <c r="J35" i="2" s="1"/>
  <c r="J43" i="2" s="1"/>
  <c r="I27" i="2"/>
  <c r="I35" i="2" s="1"/>
  <c r="I43" i="2" s="1"/>
  <c r="H27" i="2"/>
  <c r="H35" i="2" s="1"/>
  <c r="H43" i="2" s="1"/>
  <c r="K50" i="3"/>
  <c r="E50" i="3"/>
  <c r="K49" i="3"/>
  <c r="E49" i="3"/>
  <c r="K48" i="3"/>
  <c r="E48" i="3"/>
  <c r="K47" i="3"/>
  <c r="E47" i="3"/>
  <c r="K46" i="3"/>
  <c r="E46" i="3"/>
  <c r="K45" i="3"/>
  <c r="E45" i="3"/>
  <c r="J44" i="3"/>
  <c r="J32" i="3" s="1"/>
  <c r="I44" i="3"/>
  <c r="I32" i="3" s="1"/>
  <c r="H44" i="3"/>
  <c r="D44" i="3"/>
  <c r="J30" i="3" s="1"/>
  <c r="C44" i="3"/>
  <c r="I30" i="3" s="1"/>
  <c r="B44" i="3"/>
  <c r="D43" i="3"/>
  <c r="K42" i="3"/>
  <c r="E42" i="3"/>
  <c r="K41" i="3"/>
  <c r="E41" i="3"/>
  <c r="K40" i="3"/>
  <c r="E40" i="3"/>
  <c r="K39" i="3"/>
  <c r="E39" i="3"/>
  <c r="K38" i="3"/>
  <c r="E38" i="3"/>
  <c r="K37" i="3"/>
  <c r="E37" i="3"/>
  <c r="J36" i="3"/>
  <c r="I36" i="3"/>
  <c r="I31" i="3" s="1"/>
  <c r="H36" i="3"/>
  <c r="D36" i="3"/>
  <c r="J29" i="3" s="1"/>
  <c r="C36" i="3"/>
  <c r="I29" i="3" s="1"/>
  <c r="B36" i="3"/>
  <c r="C21" i="13" s="1"/>
  <c r="D35" i="3"/>
  <c r="C35" i="3"/>
  <c r="C43" i="3" s="1"/>
  <c r="B35" i="3"/>
  <c r="B43" i="3" s="1"/>
  <c r="J31" i="3"/>
  <c r="H29" i="3"/>
  <c r="J27" i="3"/>
  <c r="J35" i="3" s="1"/>
  <c r="J43" i="3" s="1"/>
  <c r="I27" i="3"/>
  <c r="I35" i="3" s="1"/>
  <c r="I43" i="3" s="1"/>
  <c r="H27" i="3"/>
  <c r="H35" i="3" s="1"/>
  <c r="H43" i="3" s="1"/>
  <c r="K50" i="4"/>
  <c r="E50" i="4"/>
  <c r="K49" i="4"/>
  <c r="E49" i="4"/>
  <c r="K48" i="4"/>
  <c r="E48" i="4"/>
  <c r="K47" i="4"/>
  <c r="E47" i="4"/>
  <c r="K46" i="4"/>
  <c r="E46" i="4"/>
  <c r="K45" i="4"/>
  <c r="E45" i="4"/>
  <c r="J44" i="4"/>
  <c r="I44" i="4"/>
  <c r="H44" i="4"/>
  <c r="D44" i="4"/>
  <c r="J30" i="4" s="1"/>
  <c r="C44" i="4"/>
  <c r="B44" i="4"/>
  <c r="D39" i="13" s="1"/>
  <c r="K42" i="4"/>
  <c r="E42" i="4"/>
  <c r="K41" i="4"/>
  <c r="E41" i="4"/>
  <c r="K40" i="4"/>
  <c r="E40" i="4"/>
  <c r="K39" i="4"/>
  <c r="E39" i="4"/>
  <c r="K38" i="4"/>
  <c r="E38" i="4"/>
  <c r="K37" i="4"/>
  <c r="E37" i="4"/>
  <c r="J36" i="4"/>
  <c r="J31" i="4" s="1"/>
  <c r="I36" i="4"/>
  <c r="I31" i="4" s="1"/>
  <c r="H36" i="4"/>
  <c r="D36" i="4"/>
  <c r="J29" i="4" s="1"/>
  <c r="C36" i="4"/>
  <c r="I29" i="4" s="1"/>
  <c r="B36" i="4"/>
  <c r="D35" i="4"/>
  <c r="D43" i="4" s="1"/>
  <c r="C35" i="4"/>
  <c r="C43" i="4" s="1"/>
  <c r="B35" i="4"/>
  <c r="B43" i="4" s="1"/>
  <c r="D33" i="4"/>
  <c r="C33" i="4"/>
  <c r="B33" i="4"/>
  <c r="H27" i="4" s="1"/>
  <c r="H35" i="4" s="1"/>
  <c r="H43" i="4" s="1"/>
  <c r="J32" i="4"/>
  <c r="I32" i="4"/>
  <c r="I30" i="4"/>
  <c r="H30" i="4"/>
  <c r="J27" i="4"/>
  <c r="J35" i="4" s="1"/>
  <c r="J43" i="4" s="1"/>
  <c r="I27" i="4"/>
  <c r="I35" i="4" s="1"/>
  <c r="I43" i="4" s="1"/>
  <c r="K50" i="5"/>
  <c r="E50" i="5"/>
  <c r="K49" i="5"/>
  <c r="E49" i="5"/>
  <c r="K48" i="5"/>
  <c r="E48" i="5"/>
  <c r="K47" i="5"/>
  <c r="E47" i="5"/>
  <c r="K46" i="5"/>
  <c r="E46" i="5"/>
  <c r="K45" i="5"/>
  <c r="E45" i="5"/>
  <c r="J44" i="5"/>
  <c r="J32" i="5" s="1"/>
  <c r="I44" i="5"/>
  <c r="I32" i="5" s="1"/>
  <c r="H44" i="5"/>
  <c r="D44" i="5"/>
  <c r="J30" i="5" s="1"/>
  <c r="C44" i="5"/>
  <c r="B44" i="5"/>
  <c r="F39" i="13" s="1"/>
  <c r="K42" i="5"/>
  <c r="E42" i="5"/>
  <c r="K41" i="5"/>
  <c r="E41" i="5"/>
  <c r="K40" i="5"/>
  <c r="E40" i="5"/>
  <c r="K39" i="5"/>
  <c r="E39" i="5"/>
  <c r="K38" i="5"/>
  <c r="E38" i="5"/>
  <c r="K37" i="5"/>
  <c r="E37" i="5"/>
  <c r="J36" i="5"/>
  <c r="J31" i="5" s="1"/>
  <c r="I36" i="5"/>
  <c r="H36" i="5"/>
  <c r="F30" i="13" s="1"/>
  <c r="D36" i="5"/>
  <c r="J29" i="5" s="1"/>
  <c r="C36" i="5"/>
  <c r="B36" i="5"/>
  <c r="F21" i="13" s="1"/>
  <c r="D35" i="5"/>
  <c r="D43" i="5" s="1"/>
  <c r="C35" i="5"/>
  <c r="C43" i="5" s="1"/>
  <c r="B35" i="5"/>
  <c r="B43" i="5" s="1"/>
  <c r="I31" i="5"/>
  <c r="H31" i="5"/>
  <c r="I30" i="5"/>
  <c r="I29" i="5"/>
  <c r="H29" i="5"/>
  <c r="K29" i="5" s="1"/>
  <c r="J27" i="5"/>
  <c r="J35" i="5" s="1"/>
  <c r="J43" i="5" s="1"/>
  <c r="I27" i="5"/>
  <c r="I35" i="5" s="1"/>
  <c r="I43" i="5" s="1"/>
  <c r="H27" i="5"/>
  <c r="H35" i="5" s="1"/>
  <c r="H43" i="5" s="1"/>
  <c r="K17" i="2"/>
  <c r="K16" i="2"/>
  <c r="K15" i="2"/>
  <c r="K14" i="2"/>
  <c r="K13" i="2"/>
  <c r="K12" i="2"/>
  <c r="H19" i="26"/>
  <c r="H7" i="26" s="1"/>
  <c r="K7" i="26" s="1"/>
  <c r="B19" i="26"/>
  <c r="L50" i="26"/>
  <c r="K50" i="26"/>
  <c r="F50" i="26"/>
  <c r="E50" i="26"/>
  <c r="L49" i="26"/>
  <c r="K49" i="26"/>
  <c r="F49" i="26"/>
  <c r="E49" i="26"/>
  <c r="L48" i="26"/>
  <c r="K48" i="26"/>
  <c r="F48" i="26"/>
  <c r="E48" i="26"/>
  <c r="L47" i="26"/>
  <c r="K47" i="26"/>
  <c r="F47" i="26"/>
  <c r="E47" i="26"/>
  <c r="L46" i="26"/>
  <c r="K46" i="26"/>
  <c r="F46" i="26"/>
  <c r="E46" i="26"/>
  <c r="L45" i="26"/>
  <c r="K45" i="26"/>
  <c r="F45" i="26"/>
  <c r="E45" i="26"/>
  <c r="J44" i="26"/>
  <c r="I44" i="26"/>
  <c r="H44" i="26"/>
  <c r="D44" i="26"/>
  <c r="C44" i="26"/>
  <c r="B44" i="26"/>
  <c r="E39" i="13" s="1"/>
  <c r="L42" i="26"/>
  <c r="K42" i="26"/>
  <c r="F42" i="26"/>
  <c r="E42" i="26"/>
  <c r="L41" i="26"/>
  <c r="K41" i="26"/>
  <c r="F41" i="26"/>
  <c r="E41" i="26"/>
  <c r="L40" i="26"/>
  <c r="K40" i="26"/>
  <c r="F40" i="26"/>
  <c r="E40" i="26"/>
  <c r="L39" i="26"/>
  <c r="K39" i="26"/>
  <c r="F39" i="26"/>
  <c r="E39" i="26"/>
  <c r="L38" i="26"/>
  <c r="K38" i="26"/>
  <c r="F38" i="26"/>
  <c r="E38" i="26"/>
  <c r="L37" i="26"/>
  <c r="K37" i="26"/>
  <c r="F37" i="26"/>
  <c r="E37" i="26"/>
  <c r="J36" i="26"/>
  <c r="I36" i="26"/>
  <c r="I31" i="26" s="1"/>
  <c r="H36" i="26"/>
  <c r="E30" i="13" s="1"/>
  <c r="D36" i="26"/>
  <c r="C36" i="26"/>
  <c r="B36" i="26"/>
  <c r="F34" i="26"/>
  <c r="B34" i="26"/>
  <c r="D33" i="26"/>
  <c r="D35" i="26" s="1"/>
  <c r="D43" i="26" s="1"/>
  <c r="L32" i="26"/>
  <c r="K32" i="26"/>
  <c r="J32" i="26"/>
  <c r="I32" i="26"/>
  <c r="H32" i="26"/>
  <c r="F32" i="26"/>
  <c r="E32" i="26"/>
  <c r="L31" i="26"/>
  <c r="J31" i="26"/>
  <c r="H31" i="26"/>
  <c r="B31" i="26"/>
  <c r="H33" i="26" s="1"/>
  <c r="K33" i="26" s="1"/>
  <c r="L30" i="26"/>
  <c r="J30" i="26"/>
  <c r="I30" i="26"/>
  <c r="F30" i="26"/>
  <c r="E30" i="26"/>
  <c r="D30" i="26"/>
  <c r="C30" i="26"/>
  <c r="C33" i="26" s="1"/>
  <c r="B30" i="26"/>
  <c r="B33" i="26" s="1"/>
  <c r="B35" i="26" s="1"/>
  <c r="B43" i="26" s="1"/>
  <c r="L29" i="26"/>
  <c r="J29" i="26"/>
  <c r="I29" i="26"/>
  <c r="H29" i="26"/>
  <c r="F28" i="26"/>
  <c r="E28" i="26"/>
  <c r="A27" i="26"/>
  <c r="L25" i="26"/>
  <c r="K25" i="26"/>
  <c r="F25" i="26"/>
  <c r="E25" i="26"/>
  <c r="L24" i="26"/>
  <c r="K24" i="26"/>
  <c r="F24" i="26"/>
  <c r="E24" i="26"/>
  <c r="L23" i="26"/>
  <c r="K23" i="26"/>
  <c r="F23" i="26"/>
  <c r="E23" i="26"/>
  <c r="L22" i="26"/>
  <c r="K22" i="26"/>
  <c r="F22" i="26"/>
  <c r="E22" i="26"/>
  <c r="L21" i="26"/>
  <c r="K21" i="26"/>
  <c r="F21" i="26"/>
  <c r="E21" i="26"/>
  <c r="L20" i="26"/>
  <c r="K20" i="26"/>
  <c r="F20" i="26"/>
  <c r="E20" i="26"/>
  <c r="J19" i="26"/>
  <c r="J7" i="26" s="1"/>
  <c r="I19" i="26"/>
  <c r="D19" i="26"/>
  <c r="C19" i="26"/>
  <c r="I5" i="26" s="1"/>
  <c r="H5" i="26"/>
  <c r="L17" i="26"/>
  <c r="K17" i="26"/>
  <c r="F17" i="26"/>
  <c r="E17" i="26"/>
  <c r="L16" i="26"/>
  <c r="K16" i="26"/>
  <c r="F16" i="26"/>
  <c r="E16" i="26"/>
  <c r="L15" i="26"/>
  <c r="K15" i="26"/>
  <c r="F15" i="26"/>
  <c r="E15" i="26"/>
  <c r="L14" i="26"/>
  <c r="K14" i="26"/>
  <c r="F14" i="26"/>
  <c r="E14" i="26"/>
  <c r="L13" i="26"/>
  <c r="K13" i="26"/>
  <c r="F13" i="26"/>
  <c r="E13" i="26"/>
  <c r="L12" i="26"/>
  <c r="K12" i="26"/>
  <c r="F12" i="26"/>
  <c r="E12" i="26"/>
  <c r="J11" i="26"/>
  <c r="J6" i="26" s="1"/>
  <c r="I11" i="26"/>
  <c r="H11" i="26"/>
  <c r="D11" i="26"/>
  <c r="C11" i="26"/>
  <c r="I4" i="26" s="1"/>
  <c r="B11" i="26"/>
  <c r="H4" i="26" s="1"/>
  <c r="C10" i="26"/>
  <c r="C18" i="26" s="1"/>
  <c r="D10" i="26"/>
  <c r="D18" i="26" s="1"/>
  <c r="B10" i="26"/>
  <c r="L7" i="26"/>
  <c r="I7" i="26"/>
  <c r="L6" i="26"/>
  <c r="I6" i="26"/>
  <c r="H6" i="26"/>
  <c r="L5" i="26"/>
  <c r="J5" i="26"/>
  <c r="L4" i="26"/>
  <c r="J4" i="26"/>
  <c r="J2" i="26"/>
  <c r="J10" i="26" s="1"/>
  <c r="J18" i="26" s="1"/>
  <c r="I2" i="26"/>
  <c r="I10" i="26" s="1"/>
  <c r="I18" i="26" s="1"/>
  <c r="H2" i="26"/>
  <c r="H10" i="26" s="1"/>
  <c r="F28" i="18"/>
  <c r="E28" i="18"/>
  <c r="A27" i="18"/>
  <c r="L50" i="25"/>
  <c r="K50" i="25"/>
  <c r="F50" i="25"/>
  <c r="E50" i="25"/>
  <c r="L49" i="25"/>
  <c r="K49" i="25"/>
  <c r="F49" i="25"/>
  <c r="E49" i="25"/>
  <c r="L48" i="25"/>
  <c r="K48" i="25"/>
  <c r="F48" i="25"/>
  <c r="E48" i="25"/>
  <c r="L47" i="25"/>
  <c r="K47" i="25"/>
  <c r="F47" i="25"/>
  <c r="E47" i="25"/>
  <c r="L46" i="25"/>
  <c r="K46" i="25"/>
  <c r="F46" i="25"/>
  <c r="E46" i="25"/>
  <c r="L45" i="25"/>
  <c r="K45" i="25"/>
  <c r="F45" i="25"/>
  <c r="E45" i="25"/>
  <c r="J44" i="25"/>
  <c r="I44" i="25"/>
  <c r="H44" i="25"/>
  <c r="H32" i="25" s="1"/>
  <c r="K32" i="25" s="1"/>
  <c r="D44" i="25"/>
  <c r="C44" i="25"/>
  <c r="B44" i="25"/>
  <c r="H30" i="25" s="1"/>
  <c r="K30" i="25" s="1"/>
  <c r="L42" i="25"/>
  <c r="K42" i="25"/>
  <c r="F42" i="25"/>
  <c r="E42" i="25"/>
  <c r="L41" i="25"/>
  <c r="K41" i="25"/>
  <c r="F41" i="25"/>
  <c r="E41" i="25"/>
  <c r="L40" i="25"/>
  <c r="K40" i="25"/>
  <c r="F40" i="25"/>
  <c r="E40" i="25"/>
  <c r="L39" i="25"/>
  <c r="K39" i="25"/>
  <c r="F39" i="25"/>
  <c r="E39" i="25"/>
  <c r="L38" i="25"/>
  <c r="K38" i="25"/>
  <c r="F38" i="25"/>
  <c r="E38" i="25"/>
  <c r="L37" i="25"/>
  <c r="K37" i="25"/>
  <c r="F37" i="25"/>
  <c r="E37" i="25"/>
  <c r="J36" i="25"/>
  <c r="I36" i="25"/>
  <c r="I31" i="25" s="1"/>
  <c r="H36" i="25"/>
  <c r="H31" i="25" s="1"/>
  <c r="D36" i="25"/>
  <c r="J29" i="25" s="1"/>
  <c r="C36" i="25"/>
  <c r="B36" i="25"/>
  <c r="H29" i="25" s="1"/>
  <c r="B35" i="25"/>
  <c r="B43" i="25" s="1"/>
  <c r="F34" i="25"/>
  <c r="D34" i="25"/>
  <c r="C34" i="25"/>
  <c r="B34" i="25"/>
  <c r="D33" i="25"/>
  <c r="D35" i="25" s="1"/>
  <c r="D43" i="25" s="1"/>
  <c r="B33" i="25"/>
  <c r="L32" i="25"/>
  <c r="J32" i="25"/>
  <c r="I32" i="25"/>
  <c r="F32" i="25"/>
  <c r="E32" i="25"/>
  <c r="L31" i="25"/>
  <c r="J31" i="25"/>
  <c r="D31" i="25"/>
  <c r="C31" i="25"/>
  <c r="I33" i="25" s="1"/>
  <c r="B31" i="25"/>
  <c r="L30" i="25"/>
  <c r="J30" i="25"/>
  <c r="I30" i="25"/>
  <c r="F30" i="25"/>
  <c r="E30" i="25"/>
  <c r="D30" i="25"/>
  <c r="C30" i="25"/>
  <c r="C33" i="25" s="1"/>
  <c r="B30" i="25"/>
  <c r="L29" i="25"/>
  <c r="I29" i="25"/>
  <c r="F28" i="25"/>
  <c r="E28" i="25"/>
  <c r="H27" i="25"/>
  <c r="H35" i="25" s="1"/>
  <c r="H43" i="25" s="1"/>
  <c r="A27" i="25"/>
  <c r="L25" i="25"/>
  <c r="K25" i="25"/>
  <c r="F25" i="25"/>
  <c r="E25" i="25"/>
  <c r="L24" i="25"/>
  <c r="K24" i="25"/>
  <c r="F24" i="25"/>
  <c r="E24" i="25"/>
  <c r="L23" i="25"/>
  <c r="K23" i="25"/>
  <c r="F23" i="25"/>
  <c r="E23" i="25"/>
  <c r="L22" i="25"/>
  <c r="K22" i="25"/>
  <c r="F22" i="25"/>
  <c r="E22" i="25"/>
  <c r="L21" i="25"/>
  <c r="K21" i="25"/>
  <c r="F21" i="25"/>
  <c r="E21" i="25"/>
  <c r="L20" i="25"/>
  <c r="K20" i="25"/>
  <c r="F20" i="25"/>
  <c r="E20" i="25"/>
  <c r="J19" i="25"/>
  <c r="J7" i="25" s="1"/>
  <c r="I19" i="25"/>
  <c r="H19" i="25"/>
  <c r="H7" i="25" s="1"/>
  <c r="D19" i="25"/>
  <c r="C19" i="25"/>
  <c r="B19" i="25"/>
  <c r="H5" i="25" s="1"/>
  <c r="L17" i="25"/>
  <c r="K17" i="25"/>
  <c r="F17" i="25"/>
  <c r="E17" i="25"/>
  <c r="L16" i="25"/>
  <c r="K16" i="25"/>
  <c r="F16" i="25"/>
  <c r="E16" i="25"/>
  <c r="L15" i="25"/>
  <c r="K15" i="25"/>
  <c r="F15" i="25"/>
  <c r="E15" i="25"/>
  <c r="L14" i="25"/>
  <c r="K14" i="25"/>
  <c r="F14" i="25"/>
  <c r="E14" i="25"/>
  <c r="L13" i="25"/>
  <c r="K13" i="25"/>
  <c r="F13" i="25"/>
  <c r="E13" i="25"/>
  <c r="L12" i="25"/>
  <c r="K12" i="25"/>
  <c r="F12" i="25"/>
  <c r="E12" i="25"/>
  <c r="J11" i="25"/>
  <c r="I11" i="25"/>
  <c r="I6" i="25" s="1"/>
  <c r="H11" i="25"/>
  <c r="H6" i="25" s="1"/>
  <c r="K6" i="25" s="1"/>
  <c r="D11" i="25"/>
  <c r="C11" i="25"/>
  <c r="I4" i="25" s="1"/>
  <c r="B11" i="25"/>
  <c r="H4" i="25" s="1"/>
  <c r="D10" i="25"/>
  <c r="D18" i="25" s="1"/>
  <c r="C10" i="25"/>
  <c r="C18" i="25" s="1"/>
  <c r="D8" i="25"/>
  <c r="C8" i="25"/>
  <c r="B8" i="25"/>
  <c r="B10" i="25" s="1"/>
  <c r="B18" i="25" s="1"/>
  <c r="L7" i="25"/>
  <c r="I7" i="25"/>
  <c r="L6" i="25"/>
  <c r="J6" i="25"/>
  <c r="L5" i="25"/>
  <c r="J5" i="25"/>
  <c r="I5" i="25"/>
  <c r="L4" i="25"/>
  <c r="J4" i="25"/>
  <c r="J3" i="25" s="1"/>
  <c r="J2" i="25"/>
  <c r="J10" i="25" s="1"/>
  <c r="J18" i="25" s="1"/>
  <c r="I2" i="25"/>
  <c r="I10" i="25" s="1"/>
  <c r="I18" i="25" s="1"/>
  <c r="H2" i="25"/>
  <c r="H10" i="25" s="1"/>
  <c r="H18" i="25" s="1"/>
  <c r="L50" i="24"/>
  <c r="K50" i="24"/>
  <c r="F50" i="24"/>
  <c r="E50" i="24"/>
  <c r="L49" i="24"/>
  <c r="K49" i="24"/>
  <c r="F49" i="24"/>
  <c r="E49" i="24"/>
  <c r="L48" i="24"/>
  <c r="K48" i="24"/>
  <c r="F48" i="24"/>
  <c r="E48" i="24"/>
  <c r="L47" i="24"/>
  <c r="K47" i="24"/>
  <c r="F47" i="24"/>
  <c r="E47" i="24"/>
  <c r="L46" i="24"/>
  <c r="K46" i="24"/>
  <c r="F46" i="24"/>
  <c r="E46" i="24"/>
  <c r="L45" i="24"/>
  <c r="K45" i="24"/>
  <c r="F45" i="24"/>
  <c r="E45" i="24"/>
  <c r="J44" i="24"/>
  <c r="I44" i="24"/>
  <c r="H44" i="24"/>
  <c r="H32" i="24" s="1"/>
  <c r="D44" i="24"/>
  <c r="C44" i="24"/>
  <c r="B44" i="24"/>
  <c r="L42" i="24"/>
  <c r="K42" i="24"/>
  <c r="F42" i="24"/>
  <c r="E42" i="24"/>
  <c r="L41" i="24"/>
  <c r="K41" i="24"/>
  <c r="F41" i="24"/>
  <c r="E41" i="24"/>
  <c r="L40" i="24"/>
  <c r="K40" i="24"/>
  <c r="F40" i="24"/>
  <c r="E40" i="24"/>
  <c r="L39" i="24"/>
  <c r="K39" i="24"/>
  <c r="F39" i="24"/>
  <c r="E39" i="24"/>
  <c r="L38" i="24"/>
  <c r="K38" i="24"/>
  <c r="F38" i="24"/>
  <c r="E38" i="24"/>
  <c r="L37" i="24"/>
  <c r="K37" i="24"/>
  <c r="F37" i="24"/>
  <c r="E37" i="24"/>
  <c r="J36" i="24"/>
  <c r="I36" i="24"/>
  <c r="I31" i="24" s="1"/>
  <c r="H36" i="24"/>
  <c r="D36" i="24"/>
  <c r="J29" i="24" s="1"/>
  <c r="C36" i="24"/>
  <c r="I29" i="24" s="1"/>
  <c r="B36" i="24"/>
  <c r="B35" i="24"/>
  <c r="B43" i="24" s="1"/>
  <c r="F34" i="24"/>
  <c r="D34" i="24"/>
  <c r="C34" i="24"/>
  <c r="B34" i="24"/>
  <c r="D33" i="24"/>
  <c r="D35" i="24" s="1"/>
  <c r="D43" i="24" s="1"/>
  <c r="B33" i="24"/>
  <c r="L32" i="24"/>
  <c r="J32" i="24"/>
  <c r="I32" i="24"/>
  <c r="F32" i="24"/>
  <c r="E32" i="24"/>
  <c r="L31" i="24"/>
  <c r="J31" i="24"/>
  <c r="H31" i="24"/>
  <c r="D31" i="24"/>
  <c r="C31" i="24"/>
  <c r="B31" i="24"/>
  <c r="L30" i="24"/>
  <c r="J30" i="24"/>
  <c r="I30" i="24"/>
  <c r="H30" i="24"/>
  <c r="K30" i="24" s="1"/>
  <c r="F30" i="24"/>
  <c r="E30" i="24"/>
  <c r="D30" i="24"/>
  <c r="C30" i="24"/>
  <c r="C33" i="24" s="1"/>
  <c r="B30" i="24"/>
  <c r="L29" i="24"/>
  <c r="H29" i="24"/>
  <c r="F28" i="24"/>
  <c r="E28" i="24"/>
  <c r="H27" i="24"/>
  <c r="H35" i="24" s="1"/>
  <c r="H43" i="24" s="1"/>
  <c r="A27" i="24"/>
  <c r="L25" i="24"/>
  <c r="K25" i="24"/>
  <c r="F25" i="24"/>
  <c r="E25" i="24"/>
  <c r="L24" i="24"/>
  <c r="K24" i="24"/>
  <c r="F24" i="24"/>
  <c r="E24" i="24"/>
  <c r="L23" i="24"/>
  <c r="K23" i="24"/>
  <c r="F23" i="24"/>
  <c r="E23" i="24"/>
  <c r="L22" i="24"/>
  <c r="K22" i="24"/>
  <c r="F22" i="24"/>
  <c r="E22" i="24"/>
  <c r="L21" i="24"/>
  <c r="K21" i="24"/>
  <c r="F21" i="24"/>
  <c r="E21" i="24"/>
  <c r="L20" i="24"/>
  <c r="K20" i="24"/>
  <c r="F20" i="24"/>
  <c r="E20" i="24"/>
  <c r="J19" i="24"/>
  <c r="J7" i="24" s="1"/>
  <c r="I19" i="24"/>
  <c r="H19" i="24"/>
  <c r="D19" i="24"/>
  <c r="C19" i="24"/>
  <c r="B19" i="24"/>
  <c r="L17" i="24"/>
  <c r="K17" i="24"/>
  <c r="F17" i="24"/>
  <c r="E17" i="24"/>
  <c r="L16" i="24"/>
  <c r="K16" i="24"/>
  <c r="F16" i="24"/>
  <c r="E16" i="24"/>
  <c r="L15" i="24"/>
  <c r="K15" i="24"/>
  <c r="F15" i="24"/>
  <c r="E15" i="24"/>
  <c r="L14" i="24"/>
  <c r="K14" i="24"/>
  <c r="F14" i="24"/>
  <c r="E14" i="24"/>
  <c r="L13" i="24"/>
  <c r="K13" i="24"/>
  <c r="F13" i="24"/>
  <c r="E13" i="24"/>
  <c r="L12" i="24"/>
  <c r="K12" i="24"/>
  <c r="F12" i="24"/>
  <c r="E12" i="24"/>
  <c r="J11" i="24"/>
  <c r="I11" i="24"/>
  <c r="H11" i="24"/>
  <c r="H6" i="24" s="1"/>
  <c r="K6" i="24" s="1"/>
  <c r="D11" i="24"/>
  <c r="C11" i="24"/>
  <c r="I4" i="24" s="1"/>
  <c r="I3" i="24" s="1"/>
  <c r="B11" i="24"/>
  <c r="H4" i="24" s="1"/>
  <c r="C10" i="24"/>
  <c r="C18" i="24" s="1"/>
  <c r="D8" i="24"/>
  <c r="D10" i="24" s="1"/>
  <c r="D18" i="24" s="1"/>
  <c r="C8" i="24"/>
  <c r="B8" i="24"/>
  <c r="B10" i="24" s="1"/>
  <c r="B18" i="24" s="1"/>
  <c r="L7" i="24"/>
  <c r="I7" i="24"/>
  <c r="H7" i="24"/>
  <c r="L6" i="24"/>
  <c r="J6" i="24"/>
  <c r="I6" i="24"/>
  <c r="L5" i="24"/>
  <c r="J5" i="24"/>
  <c r="I5" i="24"/>
  <c r="H5" i="24"/>
  <c r="K5" i="24" s="1"/>
  <c r="L4" i="24"/>
  <c r="J4" i="24"/>
  <c r="J2" i="24"/>
  <c r="J10" i="24" s="1"/>
  <c r="J18" i="24" s="1"/>
  <c r="I2" i="24"/>
  <c r="I10" i="24" s="1"/>
  <c r="I18" i="24" s="1"/>
  <c r="H2" i="24"/>
  <c r="H10" i="24" s="1"/>
  <c r="H18" i="24" s="1"/>
  <c r="L50" i="23"/>
  <c r="K50" i="23"/>
  <c r="F50" i="23"/>
  <c r="E50" i="23"/>
  <c r="L49" i="23"/>
  <c r="K49" i="23"/>
  <c r="F49" i="23"/>
  <c r="E49" i="23"/>
  <c r="L48" i="23"/>
  <c r="K48" i="23"/>
  <c r="F48" i="23"/>
  <c r="E48" i="23"/>
  <c r="L47" i="23"/>
  <c r="K47" i="23"/>
  <c r="F47" i="23"/>
  <c r="E47" i="23"/>
  <c r="L46" i="23"/>
  <c r="K46" i="23"/>
  <c r="F46" i="23"/>
  <c r="E46" i="23"/>
  <c r="L45" i="23"/>
  <c r="K45" i="23"/>
  <c r="F45" i="23"/>
  <c r="E45" i="23"/>
  <c r="J44" i="23"/>
  <c r="J32" i="23" s="1"/>
  <c r="I44" i="23"/>
  <c r="H44" i="23"/>
  <c r="D44" i="23"/>
  <c r="C44" i="23"/>
  <c r="B44" i="23"/>
  <c r="H30" i="23" s="1"/>
  <c r="K30" i="23" s="1"/>
  <c r="L42" i="23"/>
  <c r="K42" i="23"/>
  <c r="F42" i="23"/>
  <c r="E42" i="23"/>
  <c r="L41" i="23"/>
  <c r="K41" i="23"/>
  <c r="F41" i="23"/>
  <c r="E41" i="23"/>
  <c r="L40" i="23"/>
  <c r="K40" i="23"/>
  <c r="F40" i="23"/>
  <c r="E40" i="23"/>
  <c r="L39" i="23"/>
  <c r="K39" i="23"/>
  <c r="F39" i="23"/>
  <c r="E39" i="23"/>
  <c r="L38" i="23"/>
  <c r="K38" i="23"/>
  <c r="F38" i="23"/>
  <c r="E38" i="23"/>
  <c r="L37" i="23"/>
  <c r="K37" i="23"/>
  <c r="F37" i="23"/>
  <c r="E37" i="23"/>
  <c r="J36" i="23"/>
  <c r="I36" i="23"/>
  <c r="I31" i="23" s="1"/>
  <c r="H36" i="23"/>
  <c r="D36" i="23"/>
  <c r="J29" i="23" s="1"/>
  <c r="C36" i="23"/>
  <c r="I29" i="23" s="1"/>
  <c r="B36" i="23"/>
  <c r="H29" i="23" s="1"/>
  <c r="B35" i="23"/>
  <c r="B43" i="23" s="1"/>
  <c r="F34" i="23"/>
  <c r="D34" i="23"/>
  <c r="C34" i="23"/>
  <c r="B34" i="23"/>
  <c r="H33" i="23" s="1"/>
  <c r="C33" i="23"/>
  <c r="C35" i="23" s="1"/>
  <c r="C43" i="23" s="1"/>
  <c r="B33" i="23"/>
  <c r="L32" i="23"/>
  <c r="I32" i="23"/>
  <c r="H32" i="23"/>
  <c r="F32" i="23"/>
  <c r="E32" i="23"/>
  <c r="L31" i="23"/>
  <c r="J31" i="23"/>
  <c r="D31" i="23"/>
  <c r="C31" i="23"/>
  <c r="B31" i="23"/>
  <c r="L30" i="23"/>
  <c r="J30" i="23"/>
  <c r="I30" i="23"/>
  <c r="F30" i="23"/>
  <c r="E30" i="23"/>
  <c r="D30" i="23"/>
  <c r="D33" i="23" s="1"/>
  <c r="C30" i="23"/>
  <c r="B30" i="23"/>
  <c r="L29" i="23"/>
  <c r="F28" i="23"/>
  <c r="E28" i="23"/>
  <c r="H27" i="23"/>
  <c r="H35" i="23" s="1"/>
  <c r="H43" i="23" s="1"/>
  <c r="A27" i="23"/>
  <c r="L25" i="23"/>
  <c r="K25" i="23"/>
  <c r="F25" i="23"/>
  <c r="E25" i="23"/>
  <c r="L24" i="23"/>
  <c r="K24" i="23"/>
  <c r="F24" i="23"/>
  <c r="E24" i="23"/>
  <c r="L23" i="23"/>
  <c r="K23" i="23"/>
  <c r="F23" i="23"/>
  <c r="E23" i="23"/>
  <c r="L22" i="23"/>
  <c r="K22" i="23"/>
  <c r="F22" i="23"/>
  <c r="E22" i="23"/>
  <c r="L21" i="23"/>
  <c r="K21" i="23"/>
  <c r="F21" i="23"/>
  <c r="E21" i="23"/>
  <c r="L20" i="23"/>
  <c r="K20" i="23"/>
  <c r="F20" i="23"/>
  <c r="E20" i="23"/>
  <c r="J19" i="23"/>
  <c r="I19" i="23"/>
  <c r="H19" i="23"/>
  <c r="D19" i="23"/>
  <c r="C19" i="23"/>
  <c r="B19" i="23"/>
  <c r="L17" i="23"/>
  <c r="K17" i="23"/>
  <c r="F17" i="23"/>
  <c r="E17" i="23"/>
  <c r="L16" i="23"/>
  <c r="K16" i="23"/>
  <c r="F16" i="23"/>
  <c r="E16" i="23"/>
  <c r="L15" i="23"/>
  <c r="K15" i="23"/>
  <c r="F15" i="23"/>
  <c r="E15" i="23"/>
  <c r="L14" i="23"/>
  <c r="K14" i="23"/>
  <c r="F14" i="23"/>
  <c r="E14" i="23"/>
  <c r="L13" i="23"/>
  <c r="K13" i="23"/>
  <c r="F13" i="23"/>
  <c r="E13" i="23"/>
  <c r="L12" i="23"/>
  <c r="K12" i="23"/>
  <c r="F12" i="23"/>
  <c r="E12" i="23"/>
  <c r="J11" i="23"/>
  <c r="I11" i="23"/>
  <c r="H11" i="23"/>
  <c r="H6" i="23" s="1"/>
  <c r="K6" i="23" s="1"/>
  <c r="D11" i="23"/>
  <c r="J4" i="23" s="1"/>
  <c r="J3" i="23" s="1"/>
  <c r="C11" i="23"/>
  <c r="B11" i="23"/>
  <c r="H4" i="23" s="1"/>
  <c r="D10" i="23"/>
  <c r="D18" i="23" s="1"/>
  <c r="C10" i="23"/>
  <c r="C18" i="23" s="1"/>
  <c r="B10" i="23"/>
  <c r="B18" i="23" s="1"/>
  <c r="D8" i="23"/>
  <c r="C8" i="23"/>
  <c r="B8" i="23"/>
  <c r="L7" i="23"/>
  <c r="J7" i="23"/>
  <c r="K7" i="23" s="1"/>
  <c r="I7" i="23"/>
  <c r="H7" i="23"/>
  <c r="L6" i="23"/>
  <c r="J6" i="23"/>
  <c r="I6" i="23"/>
  <c r="L5" i="23"/>
  <c r="J5" i="23"/>
  <c r="I5" i="23"/>
  <c r="H5" i="23"/>
  <c r="L4" i="23"/>
  <c r="I4" i="23"/>
  <c r="I3" i="23" s="1"/>
  <c r="J2" i="23"/>
  <c r="J10" i="23" s="1"/>
  <c r="J18" i="23" s="1"/>
  <c r="I2" i="23"/>
  <c r="I10" i="23" s="1"/>
  <c r="I18" i="23" s="1"/>
  <c r="H2" i="23"/>
  <c r="H10" i="23" s="1"/>
  <c r="H18" i="23" s="1"/>
  <c r="K34" i="19"/>
  <c r="L50" i="21"/>
  <c r="K50" i="21"/>
  <c r="F50" i="21"/>
  <c r="E50" i="21"/>
  <c r="L49" i="21"/>
  <c r="K49" i="21"/>
  <c r="F49" i="21"/>
  <c r="E49" i="21"/>
  <c r="L48" i="21"/>
  <c r="K48" i="21"/>
  <c r="F48" i="21"/>
  <c r="E48" i="21"/>
  <c r="L47" i="21"/>
  <c r="K47" i="21"/>
  <c r="F47" i="21"/>
  <c r="E47" i="21"/>
  <c r="L46" i="21"/>
  <c r="K46" i="21"/>
  <c r="F46" i="21"/>
  <c r="E46" i="21"/>
  <c r="L45" i="21"/>
  <c r="K45" i="21"/>
  <c r="F45" i="21"/>
  <c r="E45" i="21"/>
  <c r="J44" i="21"/>
  <c r="I44" i="21"/>
  <c r="H44" i="21"/>
  <c r="H32" i="21" s="1"/>
  <c r="K32" i="21" s="1"/>
  <c r="D44" i="21"/>
  <c r="C44" i="21"/>
  <c r="B44" i="21"/>
  <c r="H30" i="21" s="1"/>
  <c r="K30" i="21" s="1"/>
  <c r="L42" i="21"/>
  <c r="K42" i="21"/>
  <c r="F42" i="21"/>
  <c r="E42" i="21"/>
  <c r="L41" i="21"/>
  <c r="K41" i="21"/>
  <c r="F41" i="21"/>
  <c r="E41" i="21"/>
  <c r="L40" i="21"/>
  <c r="K40" i="21"/>
  <c r="F40" i="21"/>
  <c r="E40" i="21"/>
  <c r="L39" i="21"/>
  <c r="K39" i="21"/>
  <c r="F39" i="21"/>
  <c r="E39" i="21"/>
  <c r="L38" i="21"/>
  <c r="K38" i="21"/>
  <c r="F38" i="21"/>
  <c r="E38" i="21"/>
  <c r="L37" i="21"/>
  <c r="K37" i="21"/>
  <c r="F37" i="21"/>
  <c r="E37" i="21"/>
  <c r="J36" i="21"/>
  <c r="I36" i="21"/>
  <c r="I31" i="21" s="1"/>
  <c r="H36" i="21"/>
  <c r="H31" i="21" s="1"/>
  <c r="D36" i="21"/>
  <c r="J29" i="21" s="1"/>
  <c r="C36" i="21"/>
  <c r="B36" i="21"/>
  <c r="B35" i="21"/>
  <c r="B43" i="21" s="1"/>
  <c r="F34" i="21"/>
  <c r="D34" i="21"/>
  <c r="C34" i="21"/>
  <c r="B34" i="21"/>
  <c r="L33" i="21"/>
  <c r="D33" i="21"/>
  <c r="D35" i="21" s="1"/>
  <c r="D43" i="21" s="1"/>
  <c r="B33" i="21"/>
  <c r="L32" i="21"/>
  <c r="J32" i="21"/>
  <c r="I32" i="21"/>
  <c r="F32" i="21"/>
  <c r="E32" i="21"/>
  <c r="L31" i="21"/>
  <c r="J31" i="21"/>
  <c r="D31" i="21"/>
  <c r="C31" i="21"/>
  <c r="B31" i="21"/>
  <c r="L30" i="21"/>
  <c r="J30" i="21"/>
  <c r="I30" i="21"/>
  <c r="F30" i="21"/>
  <c r="E30" i="21"/>
  <c r="D30" i="21"/>
  <c r="C30" i="21"/>
  <c r="C33" i="21" s="1"/>
  <c r="B30" i="21"/>
  <c r="L29" i="21"/>
  <c r="I29" i="21"/>
  <c r="H29" i="21"/>
  <c r="F28" i="21"/>
  <c r="E28" i="21"/>
  <c r="H27" i="21"/>
  <c r="H35" i="21" s="1"/>
  <c r="H43" i="21" s="1"/>
  <c r="A27" i="21"/>
  <c r="L25" i="21"/>
  <c r="K25" i="21"/>
  <c r="F25" i="21"/>
  <c r="E25" i="21"/>
  <c r="L24" i="21"/>
  <c r="K24" i="21"/>
  <c r="F24" i="21"/>
  <c r="E24" i="21"/>
  <c r="L23" i="21"/>
  <c r="K23" i="21"/>
  <c r="F23" i="21"/>
  <c r="E23" i="21"/>
  <c r="L22" i="21"/>
  <c r="K22" i="21"/>
  <c r="F22" i="21"/>
  <c r="E22" i="21"/>
  <c r="L21" i="21"/>
  <c r="K21" i="21"/>
  <c r="F21" i="21"/>
  <c r="E21" i="21"/>
  <c r="L20" i="21"/>
  <c r="K20" i="21"/>
  <c r="F20" i="21"/>
  <c r="E20" i="21"/>
  <c r="J19" i="21"/>
  <c r="J7" i="21" s="1"/>
  <c r="I19" i="21"/>
  <c r="H19" i="21"/>
  <c r="H7" i="21" s="1"/>
  <c r="K7" i="21" s="1"/>
  <c r="D19" i="21"/>
  <c r="C19" i="21"/>
  <c r="B19" i="21"/>
  <c r="H5" i="21" s="1"/>
  <c r="K5" i="21" s="1"/>
  <c r="L17" i="21"/>
  <c r="K17" i="21"/>
  <c r="F17" i="21"/>
  <c r="E17" i="21"/>
  <c r="L16" i="21"/>
  <c r="K16" i="21"/>
  <c r="F16" i="21"/>
  <c r="E16" i="21"/>
  <c r="L15" i="21"/>
  <c r="K15" i="21"/>
  <c r="F15" i="21"/>
  <c r="E15" i="21"/>
  <c r="L14" i="21"/>
  <c r="K14" i="21"/>
  <c r="F14" i="21"/>
  <c r="E14" i="21"/>
  <c r="L13" i="21"/>
  <c r="K13" i="21"/>
  <c r="F13" i="21"/>
  <c r="E13" i="21"/>
  <c r="L12" i="21"/>
  <c r="K12" i="21"/>
  <c r="F12" i="21"/>
  <c r="E12" i="21"/>
  <c r="J11" i="21"/>
  <c r="I11" i="21"/>
  <c r="I6" i="21" s="1"/>
  <c r="H11" i="21"/>
  <c r="H6" i="21" s="1"/>
  <c r="D11" i="21"/>
  <c r="C11" i="21"/>
  <c r="I4" i="21" s="1"/>
  <c r="B11" i="21"/>
  <c r="D10" i="21"/>
  <c r="D18" i="21" s="1"/>
  <c r="C10" i="21"/>
  <c r="C18" i="21" s="1"/>
  <c r="D8" i="21"/>
  <c r="J2" i="21" s="1"/>
  <c r="J10" i="21" s="1"/>
  <c r="J18" i="21" s="1"/>
  <c r="C8" i="21"/>
  <c r="B8" i="21"/>
  <c r="B10" i="21" s="1"/>
  <c r="B18" i="21" s="1"/>
  <c r="L7" i="21"/>
  <c r="I7" i="21"/>
  <c r="L6" i="21"/>
  <c r="J6" i="21"/>
  <c r="L5" i="21"/>
  <c r="J5" i="21"/>
  <c r="I5" i="21"/>
  <c r="L4" i="21"/>
  <c r="J4" i="21"/>
  <c r="J3" i="21" s="1"/>
  <c r="H4" i="21"/>
  <c r="I2" i="21"/>
  <c r="I10" i="21" s="1"/>
  <c r="I18" i="21" s="1"/>
  <c r="H2" i="21"/>
  <c r="H10" i="21" s="1"/>
  <c r="H18" i="21" s="1"/>
  <c r="L7" i="12"/>
  <c r="L6" i="12"/>
  <c r="L5" i="12"/>
  <c r="L4" i="12"/>
  <c r="L17" i="12"/>
  <c r="L16" i="12"/>
  <c r="L15" i="12"/>
  <c r="L14" i="12"/>
  <c r="L13" i="12"/>
  <c r="L12" i="12"/>
  <c r="F17" i="12"/>
  <c r="F16" i="12"/>
  <c r="F15" i="12"/>
  <c r="F14" i="12"/>
  <c r="F13" i="12"/>
  <c r="F12" i="12"/>
  <c r="F25" i="12"/>
  <c r="F24" i="12"/>
  <c r="F23" i="12"/>
  <c r="F22" i="12"/>
  <c r="F21" i="12"/>
  <c r="F20" i="12"/>
  <c r="L25" i="12"/>
  <c r="L24" i="12"/>
  <c r="L23" i="12"/>
  <c r="L22" i="12"/>
  <c r="L21" i="12"/>
  <c r="L20" i="12"/>
  <c r="L32" i="12"/>
  <c r="L31" i="12"/>
  <c r="L30" i="12"/>
  <c r="L29" i="12"/>
  <c r="L42" i="12"/>
  <c r="L41" i="12"/>
  <c r="L40" i="12"/>
  <c r="L39" i="12"/>
  <c r="L38" i="12"/>
  <c r="L37" i="12"/>
  <c r="L50" i="12"/>
  <c r="L49" i="12"/>
  <c r="L48" i="12"/>
  <c r="L47" i="12"/>
  <c r="L46" i="12"/>
  <c r="L45" i="12"/>
  <c r="F50" i="12"/>
  <c r="F49" i="12"/>
  <c r="F48" i="12"/>
  <c r="F47" i="12"/>
  <c r="F46" i="12"/>
  <c r="F45" i="12"/>
  <c r="F42" i="12"/>
  <c r="F41" i="12"/>
  <c r="F40" i="12"/>
  <c r="F39" i="12"/>
  <c r="F38" i="12"/>
  <c r="F37" i="12"/>
  <c r="L7" i="18"/>
  <c r="L6" i="18"/>
  <c r="L5" i="18"/>
  <c r="L4" i="18"/>
  <c r="F17" i="18"/>
  <c r="F16" i="18"/>
  <c r="F15" i="18"/>
  <c r="F14" i="18"/>
  <c r="F13" i="18"/>
  <c r="F12" i="18"/>
  <c r="L17" i="18"/>
  <c r="L16" i="18"/>
  <c r="L15" i="18"/>
  <c r="L14" i="18"/>
  <c r="L13" i="18"/>
  <c r="L12" i="18"/>
  <c r="L25" i="18"/>
  <c r="L24" i="18"/>
  <c r="L23" i="18"/>
  <c r="L22" i="18"/>
  <c r="L21" i="18"/>
  <c r="L20" i="18"/>
  <c r="F25" i="18"/>
  <c r="F24" i="18"/>
  <c r="F23" i="18"/>
  <c r="F22" i="18"/>
  <c r="F21" i="18"/>
  <c r="F20" i="18"/>
  <c r="F42" i="18"/>
  <c r="F41" i="18"/>
  <c r="F40" i="18"/>
  <c r="F39" i="18"/>
  <c r="F38" i="18"/>
  <c r="F37" i="18"/>
  <c r="F50" i="18"/>
  <c r="F49" i="18"/>
  <c r="F48" i="18"/>
  <c r="F47" i="18"/>
  <c r="F46" i="18"/>
  <c r="F45" i="18"/>
  <c r="L50" i="18"/>
  <c r="L49" i="18"/>
  <c r="L48" i="18"/>
  <c r="L47" i="18"/>
  <c r="L46" i="18"/>
  <c r="L45" i="18"/>
  <c r="L42" i="18"/>
  <c r="L41" i="18"/>
  <c r="L40" i="18"/>
  <c r="L39" i="18"/>
  <c r="L38" i="18"/>
  <c r="L37" i="18"/>
  <c r="L34" i="19"/>
  <c r="L33" i="19"/>
  <c r="L32" i="19"/>
  <c r="L31" i="19"/>
  <c r="L30" i="19"/>
  <c r="L29" i="19"/>
  <c r="L7" i="19"/>
  <c r="L6" i="19"/>
  <c r="L5" i="19"/>
  <c r="L4" i="19"/>
  <c r="L17" i="19"/>
  <c r="L16" i="19"/>
  <c r="L15" i="19"/>
  <c r="L14" i="19"/>
  <c r="L13" i="19"/>
  <c r="L12" i="19"/>
  <c r="L25" i="19"/>
  <c r="L24" i="19"/>
  <c r="L23" i="19"/>
  <c r="L22" i="19"/>
  <c r="L21" i="19"/>
  <c r="L20" i="19"/>
  <c r="F25" i="19"/>
  <c r="F24" i="19"/>
  <c r="F23" i="19"/>
  <c r="F22" i="19"/>
  <c r="F21" i="19"/>
  <c r="F20" i="19"/>
  <c r="F17" i="19"/>
  <c r="F16" i="19"/>
  <c r="F15" i="19"/>
  <c r="F14" i="19"/>
  <c r="F13" i="19"/>
  <c r="F12" i="19"/>
  <c r="F42" i="19"/>
  <c r="F41" i="19"/>
  <c r="F40" i="19"/>
  <c r="F39" i="19"/>
  <c r="F38" i="19"/>
  <c r="F37" i="19"/>
  <c r="L42" i="19"/>
  <c r="L41" i="19"/>
  <c r="L40" i="19"/>
  <c r="L39" i="19"/>
  <c r="L38" i="19"/>
  <c r="L37" i="19"/>
  <c r="L50" i="19"/>
  <c r="L49" i="19"/>
  <c r="L48" i="19"/>
  <c r="L47" i="19"/>
  <c r="L46" i="19"/>
  <c r="L45" i="19"/>
  <c r="F50" i="19"/>
  <c r="F49" i="19"/>
  <c r="F48" i="19"/>
  <c r="F47" i="19"/>
  <c r="F46" i="19"/>
  <c r="F45" i="19"/>
  <c r="L9" i="20"/>
  <c r="L8" i="20"/>
  <c r="L7" i="20"/>
  <c r="L6" i="20"/>
  <c r="L5" i="20"/>
  <c r="L4" i="20"/>
  <c r="L32" i="20"/>
  <c r="L31" i="20"/>
  <c r="L30" i="20"/>
  <c r="L29" i="20"/>
  <c r="F25" i="20"/>
  <c r="F24" i="20"/>
  <c r="F23" i="20"/>
  <c r="F22" i="20"/>
  <c r="F21" i="20"/>
  <c r="F20" i="20"/>
  <c r="L25" i="20"/>
  <c r="L24" i="20"/>
  <c r="L23" i="20"/>
  <c r="L22" i="20"/>
  <c r="L21" i="20"/>
  <c r="L20" i="20"/>
  <c r="L17" i="20"/>
  <c r="L16" i="20"/>
  <c r="L15" i="20"/>
  <c r="L14" i="20"/>
  <c r="L13" i="20"/>
  <c r="L12" i="20"/>
  <c r="F17" i="20"/>
  <c r="F16" i="20"/>
  <c r="F15" i="20"/>
  <c r="F14" i="20"/>
  <c r="F13" i="20"/>
  <c r="F12" i="20"/>
  <c r="L50" i="20"/>
  <c r="L49" i="20"/>
  <c r="L48" i="20"/>
  <c r="L47" i="20"/>
  <c r="L46" i="20"/>
  <c r="L45" i="20"/>
  <c r="L42" i="20"/>
  <c r="L41" i="20"/>
  <c r="L40" i="20"/>
  <c r="L39" i="20"/>
  <c r="L38" i="20"/>
  <c r="L37" i="20"/>
  <c r="F42" i="20"/>
  <c r="F41" i="20"/>
  <c r="F40" i="20"/>
  <c r="F39" i="20"/>
  <c r="F38" i="20"/>
  <c r="F37" i="20"/>
  <c r="F50" i="20"/>
  <c r="F49" i="20"/>
  <c r="F48" i="20"/>
  <c r="F47" i="20"/>
  <c r="F46" i="20"/>
  <c r="F45" i="20"/>
  <c r="K50" i="20"/>
  <c r="E50" i="20"/>
  <c r="K49" i="20"/>
  <c r="E49" i="20"/>
  <c r="K48" i="20"/>
  <c r="E48" i="20"/>
  <c r="K47" i="20"/>
  <c r="E47" i="20"/>
  <c r="K46" i="20"/>
  <c r="E46" i="20"/>
  <c r="K45" i="20"/>
  <c r="E45" i="20"/>
  <c r="J44" i="20"/>
  <c r="I44" i="20"/>
  <c r="I32" i="20" s="1"/>
  <c r="H44" i="20"/>
  <c r="H32" i="20" s="1"/>
  <c r="D44" i="20"/>
  <c r="C44" i="20"/>
  <c r="B44" i="20"/>
  <c r="H30" i="20" s="1"/>
  <c r="K30" i="20" s="1"/>
  <c r="K42" i="20"/>
  <c r="E42" i="20"/>
  <c r="K41" i="20"/>
  <c r="E41" i="20"/>
  <c r="K40" i="20"/>
  <c r="E40" i="20"/>
  <c r="K39" i="20"/>
  <c r="E39" i="20"/>
  <c r="K38" i="20"/>
  <c r="E38" i="20"/>
  <c r="K37" i="20"/>
  <c r="E37" i="20"/>
  <c r="J36" i="20"/>
  <c r="I36" i="20"/>
  <c r="I31" i="20" s="1"/>
  <c r="H36" i="20"/>
  <c r="H31" i="20" s="1"/>
  <c r="D36" i="20"/>
  <c r="C36" i="20"/>
  <c r="B36" i="20"/>
  <c r="H29" i="20" s="1"/>
  <c r="D35" i="20"/>
  <c r="D43" i="20" s="1"/>
  <c r="F34" i="20"/>
  <c r="D34" i="20"/>
  <c r="C34" i="20"/>
  <c r="B34" i="20"/>
  <c r="D33" i="20"/>
  <c r="J27" i="20" s="1"/>
  <c r="J35" i="20" s="1"/>
  <c r="J43" i="20" s="1"/>
  <c r="J32" i="20"/>
  <c r="F32" i="20"/>
  <c r="E32" i="20"/>
  <c r="J31" i="20"/>
  <c r="D31" i="20"/>
  <c r="J33" i="20" s="1"/>
  <c r="K33" i="20" s="1"/>
  <c r="E34" i="20" s="1"/>
  <c r="C31" i="20"/>
  <c r="B31" i="20"/>
  <c r="J30" i="20"/>
  <c r="I30" i="20"/>
  <c r="F30" i="20"/>
  <c r="E30" i="20"/>
  <c r="D30" i="20"/>
  <c r="C30" i="20"/>
  <c r="C33" i="20" s="1"/>
  <c r="B30" i="20"/>
  <c r="H27" i="20" s="1"/>
  <c r="H35" i="20" s="1"/>
  <c r="H43" i="20" s="1"/>
  <c r="J29" i="20"/>
  <c r="I29" i="20"/>
  <c r="F28" i="20"/>
  <c r="E28" i="20"/>
  <c r="A27" i="20"/>
  <c r="K25" i="20"/>
  <c r="E25" i="20"/>
  <c r="K24" i="20"/>
  <c r="E24" i="20"/>
  <c r="K23" i="20"/>
  <c r="E23" i="20"/>
  <c r="K22" i="20"/>
  <c r="E22" i="20"/>
  <c r="K21" i="20"/>
  <c r="E21" i="20"/>
  <c r="K20" i="20"/>
  <c r="E20" i="20"/>
  <c r="J19" i="20"/>
  <c r="I19" i="20"/>
  <c r="H19" i="20"/>
  <c r="H7" i="20" s="1"/>
  <c r="K7" i="20" s="1"/>
  <c r="D19" i="20"/>
  <c r="C19" i="20"/>
  <c r="B19" i="20"/>
  <c r="H5" i="20" s="1"/>
  <c r="K5" i="20" s="1"/>
  <c r="K17" i="20"/>
  <c r="E17" i="20"/>
  <c r="K16" i="20"/>
  <c r="E16" i="20"/>
  <c r="K15" i="20"/>
  <c r="E15" i="20"/>
  <c r="K14" i="20"/>
  <c r="E14" i="20"/>
  <c r="K13" i="20"/>
  <c r="E13" i="20"/>
  <c r="K12" i="20"/>
  <c r="E12" i="20"/>
  <c r="J11" i="20"/>
  <c r="I11" i="20"/>
  <c r="H11" i="20"/>
  <c r="D11" i="20"/>
  <c r="C11" i="20"/>
  <c r="B11" i="20"/>
  <c r="H4" i="20" s="1"/>
  <c r="J9" i="20"/>
  <c r="K9" i="13" s="1"/>
  <c r="I9" i="20"/>
  <c r="H9" i="20"/>
  <c r="K8" i="20"/>
  <c r="J8" i="20"/>
  <c r="I8" i="20"/>
  <c r="H8" i="20"/>
  <c r="D8" i="20"/>
  <c r="D10" i="20" s="1"/>
  <c r="D18" i="20" s="1"/>
  <c r="C8" i="20"/>
  <c r="C10" i="20" s="1"/>
  <c r="C18" i="20" s="1"/>
  <c r="B8" i="20"/>
  <c r="B10" i="20" s="1"/>
  <c r="B18" i="20" s="1"/>
  <c r="J7" i="20"/>
  <c r="I7" i="20"/>
  <c r="J6" i="20"/>
  <c r="I6" i="20"/>
  <c r="H6" i="20"/>
  <c r="K6" i="20" s="1"/>
  <c r="J5" i="20"/>
  <c r="I5" i="20"/>
  <c r="J4" i="20"/>
  <c r="J3" i="20" s="1"/>
  <c r="I4" i="20"/>
  <c r="I2" i="20"/>
  <c r="I10" i="20" s="1"/>
  <c r="I18" i="20" s="1"/>
  <c r="H2" i="20"/>
  <c r="H10" i="20" s="1"/>
  <c r="H18" i="20" s="1"/>
  <c r="C34" i="19"/>
  <c r="D34" i="19"/>
  <c r="B34" i="19"/>
  <c r="J34" i="19"/>
  <c r="I34" i="19"/>
  <c r="D31" i="19"/>
  <c r="J33" i="19" s="1"/>
  <c r="C31" i="19"/>
  <c r="I33" i="19" s="1"/>
  <c r="F34" i="19"/>
  <c r="E34" i="19"/>
  <c r="F32" i="19"/>
  <c r="E32" i="19"/>
  <c r="F30" i="19"/>
  <c r="E30" i="19"/>
  <c r="F28" i="19"/>
  <c r="E28" i="19"/>
  <c r="A27" i="19"/>
  <c r="K50" i="19"/>
  <c r="E50" i="19"/>
  <c r="K49" i="19"/>
  <c r="E49" i="19"/>
  <c r="K48" i="19"/>
  <c r="E48" i="19"/>
  <c r="K47" i="19"/>
  <c r="E47" i="19"/>
  <c r="K46" i="19"/>
  <c r="E46" i="19"/>
  <c r="K45" i="19"/>
  <c r="E45" i="19"/>
  <c r="J44" i="19"/>
  <c r="I44" i="19"/>
  <c r="H44" i="19"/>
  <c r="H32" i="19" s="1"/>
  <c r="K32" i="19" s="1"/>
  <c r="D44" i="19"/>
  <c r="J30" i="19" s="1"/>
  <c r="C44" i="19"/>
  <c r="I30" i="19" s="1"/>
  <c r="B44" i="19"/>
  <c r="H30" i="19" s="1"/>
  <c r="K42" i="19"/>
  <c r="E42" i="19"/>
  <c r="K41" i="19"/>
  <c r="E41" i="19"/>
  <c r="K40" i="19"/>
  <c r="E40" i="19"/>
  <c r="K39" i="19"/>
  <c r="E39" i="19"/>
  <c r="K38" i="19"/>
  <c r="E38" i="19"/>
  <c r="K37" i="19"/>
  <c r="E37" i="19"/>
  <c r="J36" i="19"/>
  <c r="J31" i="19" s="1"/>
  <c r="I36" i="19"/>
  <c r="H36" i="19"/>
  <c r="H31" i="19" s="1"/>
  <c r="D36" i="19"/>
  <c r="J29" i="19" s="1"/>
  <c r="C36" i="19"/>
  <c r="B36" i="19"/>
  <c r="H29" i="19" s="1"/>
  <c r="J32" i="19"/>
  <c r="I32" i="19"/>
  <c r="I31" i="19"/>
  <c r="B31" i="19"/>
  <c r="H34" i="19" s="1"/>
  <c r="D30" i="19"/>
  <c r="D33" i="19" s="1"/>
  <c r="C30" i="19"/>
  <c r="C33" i="19" s="1"/>
  <c r="B30" i="19"/>
  <c r="B33" i="19" s="1"/>
  <c r="B35" i="19" s="1"/>
  <c r="B43" i="19" s="1"/>
  <c r="I29" i="19"/>
  <c r="H27" i="19"/>
  <c r="H35" i="19" s="1"/>
  <c r="H43" i="19" s="1"/>
  <c r="K25" i="19"/>
  <c r="E25" i="19"/>
  <c r="K24" i="19"/>
  <c r="E24" i="19"/>
  <c r="K23" i="19"/>
  <c r="E23" i="19"/>
  <c r="K22" i="19"/>
  <c r="E22" i="19"/>
  <c r="K21" i="19"/>
  <c r="E21" i="19"/>
  <c r="K20" i="19"/>
  <c r="E20" i="19"/>
  <c r="J19" i="19"/>
  <c r="I19" i="19"/>
  <c r="H19" i="19"/>
  <c r="H7" i="19" s="1"/>
  <c r="D19" i="19"/>
  <c r="J5" i="19" s="1"/>
  <c r="C19" i="19"/>
  <c r="I5" i="19" s="1"/>
  <c r="B19" i="19"/>
  <c r="H5" i="19" s="1"/>
  <c r="K17" i="19"/>
  <c r="E17" i="19"/>
  <c r="K16" i="19"/>
  <c r="E16" i="19"/>
  <c r="K15" i="19"/>
  <c r="E15" i="19"/>
  <c r="K14" i="19"/>
  <c r="E14" i="19"/>
  <c r="K13" i="19"/>
  <c r="E13" i="19"/>
  <c r="K12" i="19"/>
  <c r="E12" i="19"/>
  <c r="J11" i="19"/>
  <c r="I11" i="19"/>
  <c r="H11" i="19"/>
  <c r="H6" i="19" s="1"/>
  <c r="D11" i="19"/>
  <c r="J4" i="19" s="1"/>
  <c r="C11" i="19"/>
  <c r="I4" i="19" s="1"/>
  <c r="I3" i="19" s="1"/>
  <c r="B11" i="19"/>
  <c r="H4" i="19" s="1"/>
  <c r="J10" i="19"/>
  <c r="J18" i="19" s="1"/>
  <c r="D10" i="19"/>
  <c r="D18" i="19" s="1"/>
  <c r="D8" i="19"/>
  <c r="C8" i="19"/>
  <c r="C10" i="19" s="1"/>
  <c r="C18" i="19" s="1"/>
  <c r="B8" i="19"/>
  <c r="B10" i="19" s="1"/>
  <c r="B18" i="19" s="1"/>
  <c r="J7" i="19"/>
  <c r="I7" i="19"/>
  <c r="J6" i="19"/>
  <c r="I6" i="19"/>
  <c r="J2" i="19"/>
  <c r="I2" i="19"/>
  <c r="I10" i="19" s="1"/>
  <c r="I18" i="19" s="1"/>
  <c r="H2" i="19"/>
  <c r="H10" i="19" s="1"/>
  <c r="H18" i="19" s="1"/>
  <c r="B18" i="18"/>
  <c r="C18" i="18"/>
  <c r="B19" i="18"/>
  <c r="H5" i="18" s="1"/>
  <c r="K5" i="18" s="1"/>
  <c r="C19" i="18"/>
  <c r="H36" i="12"/>
  <c r="H31" i="12" s="1"/>
  <c r="H44" i="12"/>
  <c r="H32" i="12" s="1"/>
  <c r="B44" i="12"/>
  <c r="H30" i="12" s="1"/>
  <c r="B36" i="12"/>
  <c r="H29" i="12" s="1"/>
  <c r="H11" i="18"/>
  <c r="H6" i="18" s="1"/>
  <c r="H19" i="18"/>
  <c r="H7" i="18" s="1"/>
  <c r="B11" i="18"/>
  <c r="H4" i="18" s="1"/>
  <c r="K50" i="18"/>
  <c r="E50" i="18"/>
  <c r="K49" i="18"/>
  <c r="E49" i="18"/>
  <c r="K48" i="18"/>
  <c r="E48" i="18"/>
  <c r="K47" i="18"/>
  <c r="E47" i="18"/>
  <c r="K46" i="18"/>
  <c r="E46" i="18"/>
  <c r="K45" i="18"/>
  <c r="E45" i="18"/>
  <c r="J44" i="18"/>
  <c r="I44" i="18"/>
  <c r="I32" i="18" s="1"/>
  <c r="H44" i="18"/>
  <c r="H32" i="18" s="1"/>
  <c r="D44" i="18"/>
  <c r="J30" i="18" s="1"/>
  <c r="C44" i="18"/>
  <c r="B44" i="18"/>
  <c r="H30" i="18" s="1"/>
  <c r="K42" i="18"/>
  <c r="E42" i="18"/>
  <c r="K41" i="18"/>
  <c r="E41" i="18"/>
  <c r="K40" i="18"/>
  <c r="E40" i="18"/>
  <c r="K39" i="18"/>
  <c r="E39" i="18"/>
  <c r="K38" i="18"/>
  <c r="E38" i="18"/>
  <c r="K37" i="18"/>
  <c r="E37" i="18"/>
  <c r="J36" i="18"/>
  <c r="J31" i="18" s="1"/>
  <c r="I36" i="18"/>
  <c r="I31" i="18" s="1"/>
  <c r="H36" i="18"/>
  <c r="H31" i="18" s="1"/>
  <c r="D36" i="18"/>
  <c r="C36" i="18"/>
  <c r="I29" i="18" s="1"/>
  <c r="B36" i="18"/>
  <c r="H29" i="18" s="1"/>
  <c r="J32" i="18"/>
  <c r="B31" i="18"/>
  <c r="I30" i="18"/>
  <c r="D30" i="18"/>
  <c r="D33" i="18" s="1"/>
  <c r="C30" i="18"/>
  <c r="C33" i="18" s="1"/>
  <c r="B30" i="18"/>
  <c r="B33" i="18" s="1"/>
  <c r="B35" i="18" s="1"/>
  <c r="B43" i="18" s="1"/>
  <c r="J29" i="18"/>
  <c r="H27" i="18"/>
  <c r="H35" i="18" s="1"/>
  <c r="H43" i="18" s="1"/>
  <c r="K25" i="18"/>
  <c r="E25" i="18"/>
  <c r="K24" i="18"/>
  <c r="E24" i="18"/>
  <c r="K23" i="18"/>
  <c r="E23" i="18"/>
  <c r="K22" i="18"/>
  <c r="E22" i="18"/>
  <c r="K21" i="18"/>
  <c r="E21" i="18"/>
  <c r="K20" i="18"/>
  <c r="E20" i="18"/>
  <c r="J19" i="18"/>
  <c r="J7" i="18" s="1"/>
  <c r="I19" i="18"/>
  <c r="D19" i="18"/>
  <c r="J5" i="18" s="1"/>
  <c r="K17" i="18"/>
  <c r="E17" i="18"/>
  <c r="K16" i="18"/>
  <c r="E16" i="18"/>
  <c r="K15" i="18"/>
  <c r="E15" i="18"/>
  <c r="K14" i="18"/>
  <c r="E14" i="18"/>
  <c r="K13" i="18"/>
  <c r="E13" i="18"/>
  <c r="K12" i="18"/>
  <c r="E12" i="18"/>
  <c r="J11" i="18"/>
  <c r="J6" i="18" s="1"/>
  <c r="I11" i="18"/>
  <c r="I6" i="18" s="1"/>
  <c r="D11" i="18"/>
  <c r="J4" i="18" s="1"/>
  <c r="C11" i="18"/>
  <c r="I4" i="18" s="1"/>
  <c r="H10" i="18"/>
  <c r="H18" i="18" s="1"/>
  <c r="D10" i="18"/>
  <c r="D18" i="18" s="1"/>
  <c r="C10" i="18"/>
  <c r="B10" i="18"/>
  <c r="D8" i="18"/>
  <c r="C8" i="18"/>
  <c r="B8" i="18"/>
  <c r="I7" i="18"/>
  <c r="I5" i="18"/>
  <c r="J2" i="18"/>
  <c r="J10" i="18" s="1"/>
  <c r="J18" i="18" s="1"/>
  <c r="I2" i="18"/>
  <c r="I10" i="18" s="1"/>
  <c r="I18" i="18" s="1"/>
  <c r="H2" i="18"/>
  <c r="I44" i="12"/>
  <c r="I32" i="12" s="1"/>
  <c r="I36" i="12"/>
  <c r="I31" i="12" s="1"/>
  <c r="C36" i="12"/>
  <c r="I29" i="12" s="1"/>
  <c r="C44" i="12"/>
  <c r="I30" i="12" s="1"/>
  <c r="D44" i="12"/>
  <c r="J30" i="12" s="1"/>
  <c r="J44" i="12"/>
  <c r="J32" i="12" s="1"/>
  <c r="J36" i="12"/>
  <c r="J31" i="12" s="1"/>
  <c r="D36" i="12"/>
  <c r="J29" i="12" s="1"/>
  <c r="E50" i="12"/>
  <c r="E49" i="12"/>
  <c r="E48" i="12"/>
  <c r="E47" i="12"/>
  <c r="E46" i="12"/>
  <c r="E45" i="12"/>
  <c r="K50" i="12"/>
  <c r="K49" i="12"/>
  <c r="K48" i="12"/>
  <c r="K47" i="12"/>
  <c r="K46" i="12"/>
  <c r="K45" i="12"/>
  <c r="K42" i="12"/>
  <c r="K41" i="12"/>
  <c r="K40" i="12"/>
  <c r="K39" i="12"/>
  <c r="K38" i="12"/>
  <c r="K37" i="12"/>
  <c r="E42" i="12"/>
  <c r="E41" i="12"/>
  <c r="E40" i="12"/>
  <c r="E39" i="12"/>
  <c r="E38" i="12"/>
  <c r="E37" i="12"/>
  <c r="K25" i="12"/>
  <c r="K24" i="12"/>
  <c r="K23" i="12"/>
  <c r="K22" i="12"/>
  <c r="K21" i="12"/>
  <c r="K20" i="12"/>
  <c r="K17" i="12"/>
  <c r="K16" i="12"/>
  <c r="K15" i="12"/>
  <c r="K14" i="12"/>
  <c r="K13" i="12"/>
  <c r="K12" i="12"/>
  <c r="E25" i="12"/>
  <c r="E24" i="12"/>
  <c r="E23" i="12"/>
  <c r="E22" i="12"/>
  <c r="E21" i="12"/>
  <c r="E20" i="12"/>
  <c r="E13" i="12"/>
  <c r="E14" i="12"/>
  <c r="E15" i="12"/>
  <c r="E16" i="12"/>
  <c r="E17" i="12"/>
  <c r="E12" i="12"/>
  <c r="J11" i="12"/>
  <c r="I11" i="12"/>
  <c r="J19" i="12"/>
  <c r="I19" i="12"/>
  <c r="D19" i="12"/>
  <c r="C19" i="12"/>
  <c r="D11" i="12"/>
  <c r="C11" i="12"/>
  <c r="D30" i="12"/>
  <c r="D33" i="12" s="1"/>
  <c r="D35" i="12" s="1"/>
  <c r="D43" i="12" s="1"/>
  <c r="C30" i="12"/>
  <c r="B30" i="12"/>
  <c r="H27" i="12" s="1"/>
  <c r="H35" i="12" s="1"/>
  <c r="H43" i="12" s="1"/>
  <c r="C33" i="12"/>
  <c r="C35" i="12" s="1"/>
  <c r="C43" i="12" s="1"/>
  <c r="B33" i="12"/>
  <c r="B35" i="12" s="1"/>
  <c r="B43" i="12" s="1"/>
  <c r="B10" i="12"/>
  <c r="H2" i="12"/>
  <c r="H10" i="12" s="1"/>
  <c r="D8" i="12"/>
  <c r="D10" i="12" s="1"/>
  <c r="C8" i="12"/>
  <c r="C10" i="12" s="1"/>
  <c r="B8" i="12"/>
  <c r="H11" i="12"/>
  <c r="H19" i="12"/>
  <c r="B19" i="12"/>
  <c r="B11" i="12"/>
  <c r="K8" i="26" l="1"/>
  <c r="J33" i="23"/>
  <c r="J33" i="2"/>
  <c r="K9" i="20"/>
  <c r="K10" i="13"/>
  <c r="H33" i="2"/>
  <c r="H29" i="4"/>
  <c r="D21" i="13"/>
  <c r="H31" i="3"/>
  <c r="C30" i="13"/>
  <c r="C51" i="13" s="1"/>
  <c r="H30" i="3"/>
  <c r="C39" i="13"/>
  <c r="H32" i="2"/>
  <c r="K32" i="2" s="1"/>
  <c r="B48" i="13"/>
  <c r="K31" i="5"/>
  <c r="H31" i="4"/>
  <c r="D30" i="13"/>
  <c r="H32" i="3"/>
  <c r="K32" i="3" s="1"/>
  <c r="C48" i="13"/>
  <c r="H29" i="2"/>
  <c r="B21" i="13"/>
  <c r="H32" i="4"/>
  <c r="K32" i="4" s="1"/>
  <c r="D48" i="13"/>
  <c r="H30" i="2"/>
  <c r="B39" i="13"/>
  <c r="B56" i="13" s="1"/>
  <c r="H31" i="2"/>
  <c r="B30" i="13"/>
  <c r="H30" i="5"/>
  <c r="E51" i="13"/>
  <c r="I33" i="2"/>
  <c r="H33" i="25"/>
  <c r="K33" i="25"/>
  <c r="G10" i="13"/>
  <c r="K33" i="2"/>
  <c r="I33" i="23"/>
  <c r="K33" i="23" s="1"/>
  <c r="I33" i="21"/>
  <c r="K33" i="21" s="1"/>
  <c r="L10" i="13"/>
  <c r="H10" i="13"/>
  <c r="D10" i="13"/>
  <c r="C10" i="13"/>
  <c r="H31" i="23"/>
  <c r="H30" i="13"/>
  <c r="H51" i="13" s="1"/>
  <c r="H32" i="5"/>
  <c r="K32" i="5" s="1"/>
  <c r="F48" i="13"/>
  <c r="H30" i="26"/>
  <c r="K30" i="26" s="1"/>
  <c r="H38" i="13"/>
  <c r="I47" i="13"/>
  <c r="L38" i="13"/>
  <c r="N47" i="13"/>
  <c r="E47" i="13"/>
  <c r="I38" i="13"/>
  <c r="J47" i="13"/>
  <c r="N38" i="13"/>
  <c r="E38" i="13"/>
  <c r="G47" i="13"/>
  <c r="J38" i="13"/>
  <c r="K47" i="13"/>
  <c r="G38" i="13"/>
  <c r="H47" i="13"/>
  <c r="K38" i="13"/>
  <c r="L47" i="13"/>
  <c r="B10" i="13"/>
  <c r="J10" i="13"/>
  <c r="O10" i="13"/>
  <c r="N10" i="13"/>
  <c r="E10" i="13"/>
  <c r="I10" i="13"/>
  <c r="H28" i="2"/>
  <c r="L29" i="13"/>
  <c r="N29" i="13"/>
  <c r="J29" i="13"/>
  <c r="E20" i="13"/>
  <c r="E29" i="13"/>
  <c r="G20" i="13"/>
  <c r="G29" i="13"/>
  <c r="H20" i="13"/>
  <c r="H29" i="13"/>
  <c r="I20" i="13"/>
  <c r="I29" i="13"/>
  <c r="J20" i="13"/>
  <c r="K20" i="13"/>
  <c r="K29" i="13"/>
  <c r="L20" i="13"/>
  <c r="N20" i="13"/>
  <c r="J28" i="2"/>
  <c r="K31" i="3"/>
  <c r="I28" i="3"/>
  <c r="I28" i="2"/>
  <c r="K31" i="2"/>
  <c r="K30" i="2"/>
  <c r="K29" i="2"/>
  <c r="J28" i="3"/>
  <c r="K30" i="3"/>
  <c r="K29" i="3"/>
  <c r="I28" i="4"/>
  <c r="J28" i="4"/>
  <c r="K29" i="4"/>
  <c r="K31" i="4"/>
  <c r="K30" i="4"/>
  <c r="I28" i="5"/>
  <c r="K30" i="5"/>
  <c r="J28" i="5"/>
  <c r="H28" i="5"/>
  <c r="H27" i="26"/>
  <c r="H35" i="26" s="1"/>
  <c r="H43" i="26" s="1"/>
  <c r="J3" i="26"/>
  <c r="K5" i="26"/>
  <c r="I28" i="26"/>
  <c r="J27" i="26"/>
  <c r="J35" i="26" s="1"/>
  <c r="J43" i="26" s="1"/>
  <c r="H3" i="26"/>
  <c r="H28" i="26"/>
  <c r="K6" i="26"/>
  <c r="C35" i="26"/>
  <c r="C43" i="26" s="1"/>
  <c r="I27" i="26"/>
  <c r="I35" i="26" s="1"/>
  <c r="I43" i="26" s="1"/>
  <c r="I3" i="26"/>
  <c r="K31" i="26"/>
  <c r="J28" i="26"/>
  <c r="K4" i="26"/>
  <c r="K29" i="26"/>
  <c r="K7" i="25"/>
  <c r="H28" i="25"/>
  <c r="I3" i="25"/>
  <c r="K4" i="25"/>
  <c r="I28" i="25"/>
  <c r="C35" i="25"/>
  <c r="C43" i="25" s="1"/>
  <c r="I27" i="25"/>
  <c r="I35" i="25" s="1"/>
  <c r="I43" i="25" s="1"/>
  <c r="J28" i="25"/>
  <c r="K5" i="25"/>
  <c r="H3" i="25"/>
  <c r="K31" i="25"/>
  <c r="J27" i="25"/>
  <c r="J35" i="25" s="1"/>
  <c r="J43" i="25" s="1"/>
  <c r="K29" i="25"/>
  <c r="K32" i="24"/>
  <c r="H28" i="24"/>
  <c r="K7" i="24"/>
  <c r="C35" i="24"/>
  <c r="C43" i="24" s="1"/>
  <c r="I27" i="24"/>
  <c r="I35" i="24" s="1"/>
  <c r="I43" i="24" s="1"/>
  <c r="H3" i="24"/>
  <c r="I28" i="24"/>
  <c r="J3" i="24"/>
  <c r="J28" i="24"/>
  <c r="K31" i="24"/>
  <c r="K4" i="24"/>
  <c r="J27" i="24"/>
  <c r="J35" i="24" s="1"/>
  <c r="J43" i="24" s="1"/>
  <c r="K29" i="24"/>
  <c r="K32" i="23"/>
  <c r="K5" i="23"/>
  <c r="H3" i="23"/>
  <c r="K31" i="23"/>
  <c r="H28" i="23"/>
  <c r="I28" i="23"/>
  <c r="J28" i="23"/>
  <c r="D35" i="23"/>
  <c r="D43" i="23" s="1"/>
  <c r="J27" i="23"/>
  <c r="J35" i="23" s="1"/>
  <c r="J43" i="23" s="1"/>
  <c r="K4" i="23"/>
  <c r="I27" i="23"/>
  <c r="I35" i="23" s="1"/>
  <c r="I43" i="23" s="1"/>
  <c r="K29" i="23"/>
  <c r="H3" i="21"/>
  <c r="H28" i="21"/>
  <c r="I3" i="21"/>
  <c r="K4" i="21"/>
  <c r="K6" i="21"/>
  <c r="C35" i="21"/>
  <c r="C43" i="21" s="1"/>
  <c r="I27" i="21"/>
  <c r="I35" i="21" s="1"/>
  <c r="I43" i="21" s="1"/>
  <c r="J28" i="21"/>
  <c r="K31" i="21"/>
  <c r="J27" i="21"/>
  <c r="J35" i="21" s="1"/>
  <c r="J43" i="21" s="1"/>
  <c r="K29" i="21"/>
  <c r="K32" i="20"/>
  <c r="H3" i="20"/>
  <c r="I28" i="20"/>
  <c r="J28" i="20"/>
  <c r="I27" i="20"/>
  <c r="I35" i="20" s="1"/>
  <c r="I43" i="20" s="1"/>
  <c r="C35" i="20"/>
  <c r="C43" i="20" s="1"/>
  <c r="K31" i="20"/>
  <c r="H28" i="20"/>
  <c r="I3" i="20"/>
  <c r="B33" i="20"/>
  <c r="B35" i="20" s="1"/>
  <c r="B43" i="20" s="1"/>
  <c r="K29" i="20"/>
  <c r="K4" i="20"/>
  <c r="J2" i="20"/>
  <c r="J10" i="20" s="1"/>
  <c r="J18" i="20" s="1"/>
  <c r="K31" i="18"/>
  <c r="K32" i="18"/>
  <c r="K7" i="18"/>
  <c r="J3" i="19"/>
  <c r="K6" i="18"/>
  <c r="K6" i="19"/>
  <c r="K7" i="19"/>
  <c r="I28" i="18"/>
  <c r="H33" i="19"/>
  <c r="H3" i="19"/>
  <c r="H28" i="19"/>
  <c r="I28" i="19"/>
  <c r="K33" i="19"/>
  <c r="I27" i="19"/>
  <c r="I35" i="19" s="1"/>
  <c r="I43" i="19" s="1"/>
  <c r="C35" i="19"/>
  <c r="C43" i="19" s="1"/>
  <c r="J27" i="19"/>
  <c r="J35" i="19" s="1"/>
  <c r="J43" i="19" s="1"/>
  <c r="D35" i="19"/>
  <c r="D43" i="19" s="1"/>
  <c r="J28" i="19"/>
  <c r="K5" i="19"/>
  <c r="K30" i="19"/>
  <c r="K31" i="19"/>
  <c r="K29" i="19"/>
  <c r="K4" i="19"/>
  <c r="K30" i="18"/>
  <c r="J28" i="18"/>
  <c r="I3" i="18"/>
  <c r="I27" i="18"/>
  <c r="I35" i="18" s="1"/>
  <c r="I43" i="18" s="1"/>
  <c r="C35" i="18"/>
  <c r="C43" i="18" s="1"/>
  <c r="H28" i="18"/>
  <c r="K29" i="18"/>
  <c r="J27" i="18"/>
  <c r="J35" i="18" s="1"/>
  <c r="J43" i="18" s="1"/>
  <c r="D35" i="18"/>
  <c r="D43" i="18" s="1"/>
  <c r="J3" i="18"/>
  <c r="H3" i="18"/>
  <c r="I28" i="12"/>
  <c r="K32" i="12"/>
  <c r="I27" i="12"/>
  <c r="I35" i="12" s="1"/>
  <c r="I43" i="12" s="1"/>
  <c r="K31" i="12"/>
  <c r="K30" i="12"/>
  <c r="H28" i="12"/>
  <c r="K29" i="12"/>
  <c r="J28" i="12"/>
  <c r="J27" i="12"/>
  <c r="J35" i="12" s="1"/>
  <c r="J43" i="12" s="1"/>
  <c r="E12" i="2"/>
  <c r="B14" i="13" s="1"/>
  <c r="D8" i="4"/>
  <c r="C8" i="4"/>
  <c r="I2" i="4" s="1"/>
  <c r="I10" i="4" s="1"/>
  <c r="I18" i="4" s="1"/>
  <c r="B8" i="4"/>
  <c r="H2" i="4" s="1"/>
  <c r="H10" i="4" s="1"/>
  <c r="H18" i="4" s="1"/>
  <c r="D10" i="4"/>
  <c r="D18" i="4" s="1"/>
  <c r="O3" i="13"/>
  <c r="O8" i="13"/>
  <c r="O7" i="13"/>
  <c r="O6" i="13"/>
  <c r="O5" i="13"/>
  <c r="O4" i="13"/>
  <c r="F8" i="13"/>
  <c r="F7" i="13"/>
  <c r="F6" i="13"/>
  <c r="F5" i="13"/>
  <c r="F4" i="13"/>
  <c r="D8" i="13"/>
  <c r="D7" i="13"/>
  <c r="D6" i="13"/>
  <c r="D5" i="13"/>
  <c r="D4" i="13"/>
  <c r="C8" i="13"/>
  <c r="C7" i="13"/>
  <c r="C6" i="13"/>
  <c r="C4" i="13"/>
  <c r="C5" i="13"/>
  <c r="O37" i="13"/>
  <c r="O36" i="13"/>
  <c r="O35" i="13"/>
  <c r="O34" i="13"/>
  <c r="O33" i="13"/>
  <c r="O32" i="13"/>
  <c r="J5" i="12"/>
  <c r="I5" i="12"/>
  <c r="H5" i="12"/>
  <c r="J4" i="12"/>
  <c r="I4" i="12"/>
  <c r="H4" i="12"/>
  <c r="D18" i="12"/>
  <c r="C18" i="12"/>
  <c r="B18" i="12"/>
  <c r="O46" i="13"/>
  <c r="O45" i="13"/>
  <c r="O44" i="13"/>
  <c r="O43" i="13"/>
  <c r="O42" i="13"/>
  <c r="O41" i="13"/>
  <c r="J7" i="12"/>
  <c r="I7" i="12"/>
  <c r="H7" i="12"/>
  <c r="O28" i="13"/>
  <c r="O27" i="13"/>
  <c r="O26" i="13"/>
  <c r="O25" i="13"/>
  <c r="O24" i="13"/>
  <c r="O23" i="13"/>
  <c r="J6" i="12"/>
  <c r="I6" i="12"/>
  <c r="H6" i="12"/>
  <c r="H18" i="12"/>
  <c r="J2" i="12"/>
  <c r="I2" i="12"/>
  <c r="I10" i="12" s="1"/>
  <c r="I18" i="12" s="1"/>
  <c r="E25" i="5"/>
  <c r="F37" i="13" s="1"/>
  <c r="E24" i="5"/>
  <c r="F36" i="13" s="1"/>
  <c r="E23" i="5"/>
  <c r="F35" i="13" s="1"/>
  <c r="E22" i="5"/>
  <c r="F34" i="13" s="1"/>
  <c r="E21" i="5"/>
  <c r="F33" i="13" s="1"/>
  <c r="E20" i="5"/>
  <c r="F32" i="13" s="1"/>
  <c r="D19" i="5"/>
  <c r="J5" i="5" s="1"/>
  <c r="C19" i="5"/>
  <c r="I5" i="5" s="1"/>
  <c r="B19" i="5"/>
  <c r="H5" i="5" s="1"/>
  <c r="E17" i="5"/>
  <c r="F19" i="13" s="1"/>
  <c r="E16" i="5"/>
  <c r="F18" i="13" s="1"/>
  <c r="E15" i="5"/>
  <c r="F17" i="13" s="1"/>
  <c r="E14" i="5"/>
  <c r="F16" i="13" s="1"/>
  <c r="E13" i="5"/>
  <c r="F15" i="13" s="1"/>
  <c r="E12" i="5"/>
  <c r="F14" i="13" s="1"/>
  <c r="D11" i="5"/>
  <c r="J4" i="5" s="1"/>
  <c r="C11" i="5"/>
  <c r="I4" i="5" s="1"/>
  <c r="B11" i="5"/>
  <c r="H4" i="5" s="1"/>
  <c r="D10" i="5"/>
  <c r="D18" i="5" s="1"/>
  <c r="C10" i="5"/>
  <c r="C18" i="5" s="1"/>
  <c r="B10" i="5"/>
  <c r="B18" i="5" s="1"/>
  <c r="K25" i="5"/>
  <c r="F46" i="13" s="1"/>
  <c r="K24" i="5"/>
  <c r="F45" i="13" s="1"/>
  <c r="K23" i="5"/>
  <c r="F44" i="13" s="1"/>
  <c r="K22" i="5"/>
  <c r="F43" i="13" s="1"/>
  <c r="K21" i="5"/>
  <c r="F42" i="13" s="1"/>
  <c r="K20" i="5"/>
  <c r="F41" i="13" s="1"/>
  <c r="J19" i="5"/>
  <c r="J7" i="5" s="1"/>
  <c r="I19" i="5"/>
  <c r="I7" i="5" s="1"/>
  <c r="H19" i="5"/>
  <c r="H7" i="5" s="1"/>
  <c r="K17" i="5"/>
  <c r="F28" i="13" s="1"/>
  <c r="K16" i="5"/>
  <c r="F27" i="13" s="1"/>
  <c r="K15" i="5"/>
  <c r="F26" i="13" s="1"/>
  <c r="K14" i="5"/>
  <c r="F25" i="13" s="1"/>
  <c r="K13" i="5"/>
  <c r="F24" i="13" s="1"/>
  <c r="K12" i="5"/>
  <c r="F23" i="13" s="1"/>
  <c r="J11" i="5"/>
  <c r="J6" i="5" s="1"/>
  <c r="I11" i="5"/>
  <c r="I6" i="5" s="1"/>
  <c r="H11" i="5"/>
  <c r="H6" i="5" s="1"/>
  <c r="H10" i="5"/>
  <c r="H18" i="5" s="1"/>
  <c r="J2" i="5"/>
  <c r="J10" i="5" s="1"/>
  <c r="J18" i="5" s="1"/>
  <c r="I2" i="5"/>
  <c r="I10" i="5" s="1"/>
  <c r="I18" i="5" s="1"/>
  <c r="H2" i="5"/>
  <c r="E25" i="4"/>
  <c r="D37" i="13" s="1"/>
  <c r="E24" i="4"/>
  <c r="D36" i="13" s="1"/>
  <c r="E23" i="4"/>
  <c r="D35" i="13" s="1"/>
  <c r="E22" i="4"/>
  <c r="D34" i="13" s="1"/>
  <c r="E21" i="4"/>
  <c r="D33" i="13" s="1"/>
  <c r="E20" i="4"/>
  <c r="D32" i="13" s="1"/>
  <c r="D19" i="4"/>
  <c r="J5" i="4" s="1"/>
  <c r="C19" i="4"/>
  <c r="I5" i="4" s="1"/>
  <c r="B19" i="4"/>
  <c r="H5" i="4" s="1"/>
  <c r="E17" i="4"/>
  <c r="D19" i="13" s="1"/>
  <c r="E16" i="4"/>
  <c r="D18" i="13" s="1"/>
  <c r="E15" i="4"/>
  <c r="D17" i="13" s="1"/>
  <c r="E14" i="4"/>
  <c r="D16" i="13" s="1"/>
  <c r="E13" i="4"/>
  <c r="D15" i="13" s="1"/>
  <c r="E12" i="4"/>
  <c r="D14" i="13" s="1"/>
  <c r="D11" i="4"/>
  <c r="J4" i="4" s="1"/>
  <c r="C11" i="4"/>
  <c r="I4" i="4" s="1"/>
  <c r="B11" i="4"/>
  <c r="H4" i="4" s="1"/>
  <c r="K25" i="4"/>
  <c r="D46" i="13" s="1"/>
  <c r="K24" i="4"/>
  <c r="D45" i="13" s="1"/>
  <c r="K23" i="4"/>
  <c r="D44" i="13" s="1"/>
  <c r="K22" i="4"/>
  <c r="D43" i="13" s="1"/>
  <c r="K21" i="4"/>
  <c r="D42" i="13" s="1"/>
  <c r="K20" i="4"/>
  <c r="D41" i="13" s="1"/>
  <c r="J19" i="4"/>
  <c r="J7" i="4" s="1"/>
  <c r="I19" i="4"/>
  <c r="I7" i="4" s="1"/>
  <c r="H19" i="4"/>
  <c r="H7" i="4" s="1"/>
  <c r="K17" i="4"/>
  <c r="D28" i="13" s="1"/>
  <c r="K16" i="4"/>
  <c r="D27" i="13" s="1"/>
  <c r="K15" i="4"/>
  <c r="D26" i="13" s="1"/>
  <c r="K14" i="4"/>
  <c r="D25" i="13" s="1"/>
  <c r="K13" i="4"/>
  <c r="D24" i="13" s="1"/>
  <c r="K12" i="4"/>
  <c r="D23" i="13" s="1"/>
  <c r="J11" i="4"/>
  <c r="J6" i="4" s="1"/>
  <c r="I11" i="4"/>
  <c r="I6" i="4" s="1"/>
  <c r="H11" i="4"/>
  <c r="H6" i="4" s="1"/>
  <c r="J2" i="4"/>
  <c r="J10" i="4" s="1"/>
  <c r="J18" i="4" s="1"/>
  <c r="J2" i="3"/>
  <c r="J10" i="3" s="1"/>
  <c r="J18" i="3" s="1"/>
  <c r="I2" i="3"/>
  <c r="I10" i="3" s="1"/>
  <c r="I18" i="3" s="1"/>
  <c r="H2" i="3"/>
  <c r="H10" i="3" s="1"/>
  <c r="H18" i="3" s="1"/>
  <c r="K25" i="3"/>
  <c r="C46" i="13" s="1"/>
  <c r="K24" i="3"/>
  <c r="C45" i="13" s="1"/>
  <c r="K23" i="3"/>
  <c r="C44" i="13" s="1"/>
  <c r="K22" i="3"/>
  <c r="C43" i="13" s="1"/>
  <c r="K21" i="3"/>
  <c r="C42" i="13" s="1"/>
  <c r="K20" i="3"/>
  <c r="C41" i="13" s="1"/>
  <c r="J19" i="3"/>
  <c r="J7" i="3" s="1"/>
  <c r="I19" i="3"/>
  <c r="I7" i="3" s="1"/>
  <c r="H19" i="3"/>
  <c r="H7" i="3" s="1"/>
  <c r="K17" i="3"/>
  <c r="C28" i="13" s="1"/>
  <c r="K16" i="3"/>
  <c r="C27" i="13" s="1"/>
  <c r="K15" i="3"/>
  <c r="C26" i="13" s="1"/>
  <c r="K14" i="3"/>
  <c r="C25" i="13" s="1"/>
  <c r="K13" i="3"/>
  <c r="C24" i="13" s="1"/>
  <c r="K12" i="3"/>
  <c r="C23" i="13" s="1"/>
  <c r="J11" i="3"/>
  <c r="J6" i="3" s="1"/>
  <c r="I11" i="3"/>
  <c r="I6" i="3" s="1"/>
  <c r="H11" i="3"/>
  <c r="H6" i="3" s="1"/>
  <c r="E25" i="3"/>
  <c r="C37" i="13" s="1"/>
  <c r="E24" i="3"/>
  <c r="C36" i="13" s="1"/>
  <c r="E23" i="3"/>
  <c r="C35" i="13" s="1"/>
  <c r="E22" i="3"/>
  <c r="C34" i="13" s="1"/>
  <c r="E21" i="3"/>
  <c r="C33" i="13" s="1"/>
  <c r="E20" i="3"/>
  <c r="C32" i="13" s="1"/>
  <c r="D19" i="3"/>
  <c r="J5" i="3" s="1"/>
  <c r="C19" i="3"/>
  <c r="I5" i="3" s="1"/>
  <c r="B19" i="3"/>
  <c r="H5" i="3" s="1"/>
  <c r="E17" i="3"/>
  <c r="C19" i="13" s="1"/>
  <c r="E16" i="3"/>
  <c r="C18" i="13" s="1"/>
  <c r="E15" i="3"/>
  <c r="C17" i="13" s="1"/>
  <c r="E14" i="3"/>
  <c r="C16" i="13" s="1"/>
  <c r="E13" i="3"/>
  <c r="C15" i="13" s="1"/>
  <c r="E12" i="3"/>
  <c r="C14" i="13" s="1"/>
  <c r="D11" i="3"/>
  <c r="J4" i="3" s="1"/>
  <c r="C11" i="3"/>
  <c r="I4" i="3" s="1"/>
  <c r="B11" i="3"/>
  <c r="H4" i="3" s="1"/>
  <c r="D10" i="3"/>
  <c r="D18" i="3" s="1"/>
  <c r="C10" i="3"/>
  <c r="C18" i="3" s="1"/>
  <c r="B10" i="3"/>
  <c r="B18" i="3" s="1"/>
  <c r="D19" i="2"/>
  <c r="C19" i="2"/>
  <c r="B19" i="2"/>
  <c r="J19" i="2"/>
  <c r="I19" i="2"/>
  <c r="H19" i="2"/>
  <c r="J11" i="2"/>
  <c r="I11" i="2"/>
  <c r="H11" i="2"/>
  <c r="C11" i="2"/>
  <c r="I4" i="2" s="1"/>
  <c r="D11" i="2"/>
  <c r="J4" i="2" s="1"/>
  <c r="B11" i="2"/>
  <c r="H4" i="2" s="1"/>
  <c r="K25" i="2"/>
  <c r="B46" i="13" s="1"/>
  <c r="K24" i="2"/>
  <c r="B45" i="13" s="1"/>
  <c r="K23" i="2"/>
  <c r="B44" i="13" s="1"/>
  <c r="K22" i="2"/>
  <c r="B43" i="13" s="1"/>
  <c r="K21" i="2"/>
  <c r="B42" i="13" s="1"/>
  <c r="K20" i="2"/>
  <c r="B41" i="13" s="1"/>
  <c r="B28" i="13"/>
  <c r="B27" i="13"/>
  <c r="B26" i="13"/>
  <c r="B25" i="13"/>
  <c r="B24" i="13"/>
  <c r="B23" i="13"/>
  <c r="E20" i="2"/>
  <c r="B32" i="13" s="1"/>
  <c r="E25" i="2"/>
  <c r="B37" i="13" s="1"/>
  <c r="E24" i="2"/>
  <c r="B36" i="13" s="1"/>
  <c r="E23" i="2"/>
  <c r="B35" i="13" s="1"/>
  <c r="E22" i="2"/>
  <c r="B34" i="13" s="1"/>
  <c r="E21" i="2"/>
  <c r="B33" i="13" s="1"/>
  <c r="E13" i="2"/>
  <c r="B15" i="13" s="1"/>
  <c r="E14" i="2"/>
  <c r="B16" i="13" s="1"/>
  <c r="E15" i="2"/>
  <c r="B17" i="13" s="1"/>
  <c r="E16" i="2"/>
  <c r="B18" i="13" s="1"/>
  <c r="E17" i="2"/>
  <c r="B19" i="13" s="1"/>
  <c r="B8" i="13"/>
  <c r="B7" i="13"/>
  <c r="B6" i="13"/>
  <c r="B5" i="13"/>
  <c r="B4" i="13"/>
  <c r="B3" i="13"/>
  <c r="B54" i="13" l="1"/>
  <c r="B51" i="13"/>
  <c r="H28" i="4"/>
  <c r="D51" i="13"/>
  <c r="H28" i="3"/>
  <c r="F38" i="13"/>
  <c r="I28" i="21"/>
  <c r="B47" i="13"/>
  <c r="F51" i="13"/>
  <c r="B57" i="13"/>
  <c r="F57" i="13"/>
  <c r="F56" i="13"/>
  <c r="F55" i="13"/>
  <c r="F54" i="13"/>
  <c r="B55" i="13"/>
  <c r="C38" i="13"/>
  <c r="D47" i="13"/>
  <c r="F47" i="13"/>
  <c r="B38" i="13"/>
  <c r="O38" i="13"/>
  <c r="D38" i="13"/>
  <c r="O47" i="13"/>
  <c r="C47" i="13"/>
  <c r="B10" i="4"/>
  <c r="B18" i="4" s="1"/>
  <c r="C10" i="4"/>
  <c r="C18" i="4" s="1"/>
  <c r="J18" i="12"/>
  <c r="J10" i="12"/>
  <c r="K7" i="3"/>
  <c r="O29" i="13"/>
  <c r="C29" i="13"/>
  <c r="O20" i="13"/>
  <c r="F20" i="13"/>
  <c r="H3" i="3"/>
  <c r="K5" i="3"/>
  <c r="I3" i="3"/>
  <c r="D20" i="13"/>
  <c r="J3" i="3"/>
  <c r="H3" i="5"/>
  <c r="H3" i="12"/>
  <c r="K4" i="2"/>
  <c r="K5" i="4"/>
  <c r="K5" i="5"/>
  <c r="K5" i="12"/>
  <c r="K6" i="3"/>
  <c r="K7" i="4"/>
  <c r="K7" i="5"/>
  <c r="K7" i="12"/>
  <c r="H3" i="4"/>
  <c r="F29" i="13"/>
  <c r="C20" i="13"/>
  <c r="D29" i="13"/>
  <c r="J3" i="12"/>
  <c r="K6" i="12"/>
  <c r="I3" i="12"/>
  <c r="K4" i="12"/>
  <c r="J3" i="5"/>
  <c r="K6" i="5"/>
  <c r="I3" i="5"/>
  <c r="K4" i="5"/>
  <c r="J3" i="4"/>
  <c r="K6" i="4"/>
  <c r="I3" i="4"/>
  <c r="K4" i="4"/>
  <c r="K4" i="3"/>
  <c r="B29" i="13"/>
  <c r="B20" i="13"/>
  <c r="E50" i="13" l="1"/>
  <c r="J50" i="13"/>
  <c r="C55" i="13"/>
  <c r="K50" i="13"/>
  <c r="D50" i="13"/>
  <c r="O50" i="13"/>
  <c r="N50" i="13"/>
  <c r="G54" i="13" s="1"/>
  <c r="C54" i="13"/>
  <c r="C50" i="13"/>
  <c r="F50" i="13"/>
  <c r="C56" i="13"/>
  <c r="H50" i="13"/>
  <c r="L50" i="13"/>
  <c r="G50" i="13"/>
  <c r="B50" i="13"/>
  <c r="D10" i="2"/>
  <c r="D18" i="2" s="1"/>
  <c r="C10" i="2"/>
  <c r="C18" i="2" s="1"/>
  <c r="B10" i="2"/>
  <c r="B18" i="2" s="1"/>
  <c r="J2" i="2"/>
  <c r="J10" i="2" s="1"/>
  <c r="J18" i="2" s="1"/>
  <c r="I2" i="2"/>
  <c r="I10" i="2" s="1"/>
  <c r="I18" i="2" s="1"/>
  <c r="H2" i="2"/>
  <c r="H10" i="2" s="1"/>
  <c r="H18" i="2" s="1"/>
  <c r="C3" i="13"/>
  <c r="D3" i="13"/>
  <c r="F3" i="13"/>
  <c r="H5" i="2"/>
  <c r="J6" i="2"/>
  <c r="I6" i="2"/>
  <c r="H6" i="2"/>
  <c r="J7" i="2"/>
  <c r="I7" i="2"/>
  <c r="H7" i="2"/>
  <c r="K7" i="2" s="1"/>
  <c r="J5" i="2"/>
  <c r="I5" i="2"/>
  <c r="H3" i="2" l="1"/>
  <c r="K6" i="2"/>
  <c r="K5" i="2"/>
  <c r="C57" i="13"/>
  <c r="I50" i="13"/>
  <c r="G55" i="13" s="1"/>
  <c r="J3" i="2"/>
  <c r="I3" i="2"/>
  <c r="G56" i="13" l="1"/>
  <c r="G57" i="1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</future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<sst xmlns="http://schemas.openxmlformats.org/spreadsheetml/2006/main" count="2462" uniqueCount="200">
  <si>
    <t>Brevilineo</t>
  </si>
  <si>
    <t>Normolineo</t>
  </si>
  <si>
    <t>Longilineo</t>
  </si>
  <si>
    <t>Forza</t>
  </si>
  <si>
    <t>Velocità</t>
  </si>
  <si>
    <t>Resistenza</t>
  </si>
  <si>
    <t>Coordinazione</t>
  </si>
  <si>
    <t>Rapidità</t>
  </si>
  <si>
    <t>Recupero</t>
  </si>
  <si>
    <t>Tiro in porta</t>
  </si>
  <si>
    <t>Smarcamento</t>
  </si>
  <si>
    <t>Marcamento</t>
  </si>
  <si>
    <t xml:space="preserve">Contrasto </t>
  </si>
  <si>
    <t>Ottimo</t>
  </si>
  <si>
    <t>Buono</t>
  </si>
  <si>
    <t>Sufficiente</t>
  </si>
  <si>
    <t>Insufficiente</t>
  </si>
  <si>
    <t>ATTITUDINE PREVALENTE</t>
  </si>
  <si>
    <t>RUOLO GENERICO</t>
  </si>
  <si>
    <t>Portiere</t>
  </si>
  <si>
    <t>Difensore</t>
  </si>
  <si>
    <t>Attaccante</t>
  </si>
  <si>
    <t>Uso piede debole</t>
  </si>
  <si>
    <t>Normale</t>
  </si>
  <si>
    <t>Timido</t>
  </si>
  <si>
    <t>Scontroso</t>
  </si>
  <si>
    <t>Uno contro uno</t>
  </si>
  <si>
    <t>Lamentoso</t>
  </si>
  <si>
    <t>Controllo orientato</t>
  </si>
  <si>
    <t xml:space="preserve">Resilienza </t>
  </si>
  <si>
    <t>Rispetto</t>
  </si>
  <si>
    <t>PSICOLOGIA</t>
  </si>
  <si>
    <t>Leadership</t>
  </si>
  <si>
    <t>Impegno</t>
  </si>
  <si>
    <t>Posizionamento</t>
  </si>
  <si>
    <t>Emotività</t>
  </si>
  <si>
    <t xml:space="preserve">Apprendimento </t>
  </si>
  <si>
    <t>Guida e difesa palla</t>
  </si>
  <si>
    <t>TECNICA</t>
  </si>
  <si>
    <t>TATTICA</t>
  </si>
  <si>
    <t>FISICA</t>
  </si>
  <si>
    <t>Chiusure</t>
  </si>
  <si>
    <t>Inserimento</t>
  </si>
  <si>
    <t>Visione</t>
  </si>
  <si>
    <t xml:space="preserve">Esile </t>
  </si>
  <si>
    <t>Robusta</t>
  </si>
  <si>
    <t>PESO</t>
  </si>
  <si>
    <t>ALTEZZA</t>
  </si>
  <si>
    <t>Laterale</t>
  </si>
  <si>
    <t>STAGIONE</t>
  </si>
  <si>
    <t>PIEDE FORTE</t>
  </si>
  <si>
    <t>RUOLO</t>
  </si>
  <si>
    <t>ATTITUDINE</t>
  </si>
  <si>
    <t>CORPORAURA</t>
  </si>
  <si>
    <t>VALUTAZIONE GENERALE</t>
  </si>
  <si>
    <t>VALUTAZIONE FISICA</t>
  </si>
  <si>
    <t>VALUTAZIONE TATTICA</t>
  </si>
  <si>
    <t>VALUTAZIONE TECNICA</t>
  </si>
  <si>
    <t>VALUTAZIONE PISICOLOGICA</t>
  </si>
  <si>
    <t>MEDIA</t>
  </si>
  <si>
    <t>POS</t>
  </si>
  <si>
    <t>MAR</t>
  </si>
  <si>
    <t>SMA</t>
  </si>
  <si>
    <t>VIS</t>
  </si>
  <si>
    <t>INS</t>
  </si>
  <si>
    <t>CHI</t>
  </si>
  <si>
    <t>FOR</t>
  </si>
  <si>
    <t>VEL</t>
  </si>
  <si>
    <t>RES</t>
  </si>
  <si>
    <t>COO</t>
  </si>
  <si>
    <t>RAP</t>
  </si>
  <si>
    <t>REC</t>
  </si>
  <si>
    <t>FIS</t>
  </si>
  <si>
    <t>TAT</t>
  </si>
  <si>
    <t>TEC</t>
  </si>
  <si>
    <t>PSI</t>
  </si>
  <si>
    <t>LED</t>
  </si>
  <si>
    <t>APR</t>
  </si>
  <si>
    <t>IMP</t>
  </si>
  <si>
    <t>RSL</t>
  </si>
  <si>
    <t>EMO</t>
  </si>
  <si>
    <t>RIS</t>
  </si>
  <si>
    <t>PAL</t>
  </si>
  <si>
    <t>CTS</t>
  </si>
  <si>
    <t>CON</t>
  </si>
  <si>
    <t>TIR</t>
  </si>
  <si>
    <t>1V1</t>
  </si>
  <si>
    <t>PID</t>
  </si>
  <si>
    <t>Difesa</t>
  </si>
  <si>
    <t>VOTI</t>
  </si>
  <si>
    <t>CORPORATURA</t>
  </si>
  <si>
    <t>CARATTERE</t>
  </si>
  <si>
    <t>PIEDE DEBOLE</t>
  </si>
  <si>
    <t>Sx</t>
  </si>
  <si>
    <t>Dx</t>
  </si>
  <si>
    <t>Ambidestro</t>
  </si>
  <si>
    <t>Attacco</t>
  </si>
  <si>
    <t>2024/2025</t>
  </si>
  <si>
    <t>PESO (kg)</t>
  </si>
  <si>
    <t>ALTEZZA (cm)</t>
  </si>
  <si>
    <t>D.NASCITA</t>
  </si>
  <si>
    <t>2025/2026</t>
  </si>
  <si>
    <t>Tuffo</t>
  </si>
  <si>
    <t>piazzamento</t>
  </si>
  <si>
    <t>cambiamento di posizione</t>
  </si>
  <si>
    <t>difesa della porta</t>
  </si>
  <si>
    <t>guida della difesa</t>
  </si>
  <si>
    <t>lettura situazionale</t>
  </si>
  <si>
    <t>transizione</t>
  </si>
  <si>
    <t>Presa</t>
  </si>
  <si>
    <t>Spaccata</t>
  </si>
  <si>
    <t>Uscita</t>
  </si>
  <si>
    <t>Rinvio coon mani</t>
  </si>
  <si>
    <t>Passagio</t>
  </si>
  <si>
    <t>Piazzamento</t>
  </si>
  <si>
    <t>Cambio di posizione</t>
  </si>
  <si>
    <t>Difesa della porta</t>
  </si>
  <si>
    <t>Guida della difesa</t>
  </si>
  <si>
    <t>Lettura situazione</t>
  </si>
  <si>
    <t>Transizione</t>
  </si>
  <si>
    <t>MORFOLOGIA</t>
  </si>
  <si>
    <t>PUNTEGGIO ATTACCANTI</t>
  </si>
  <si>
    <t>QUALITA' TATTICHE</t>
  </si>
  <si>
    <t>PUNTEGGIO DIFENSORI</t>
  </si>
  <si>
    <t>QUALITA TECNICHE</t>
  </si>
  <si>
    <t>PUNTEGGIO PORTIERI</t>
  </si>
  <si>
    <t>QUALITA' FISICO/ATLETICHE</t>
  </si>
  <si>
    <t>QUALITA' TECNICHE</t>
  </si>
  <si>
    <t>Progressione</t>
  </si>
  <si>
    <t>ANNO</t>
  </si>
  <si>
    <t>COGNOME E NOME</t>
  </si>
  <si>
    <t>Eccellente</t>
  </si>
  <si>
    <t>VIEL MASSIMO</t>
  </si>
  <si>
    <t>AVELLA Mattia</t>
  </si>
  <si>
    <t>VENEZIANI Nicola</t>
  </si>
  <si>
    <t>LIVIGNALI Erik</t>
  </si>
  <si>
    <t>BOSCOLO Pietro</t>
  </si>
  <si>
    <t>MANTOVAN Nicolò</t>
  </si>
  <si>
    <t>LOFFREDA Giammaria</t>
  </si>
  <si>
    <t>DE ANTONI Mattia</t>
  </si>
  <si>
    <t>LIVIGNALI Davide</t>
  </si>
  <si>
    <t>BIOLCATI Lorenzo</t>
  </si>
  <si>
    <t>QUALITA' PSICOLOGICHE</t>
  </si>
  <si>
    <t>VENEZIANI Riccardo</t>
  </si>
  <si>
    <t>PUNTEGGIO LATERALI</t>
  </si>
  <si>
    <t>Scarso</t>
  </si>
  <si>
    <t>Rinvio con mani</t>
  </si>
  <si>
    <t>SCHEDA DI AUTOVALUTAZIONE PERFORMANCE</t>
  </si>
  <si>
    <t>SCHEDA DI VALUTAZIONE PERFORMANCE</t>
  </si>
  <si>
    <t>InsufficIente</t>
  </si>
  <si>
    <t>Passaggio</t>
  </si>
  <si>
    <t>BMI</t>
  </si>
  <si>
    <t>Interpretazione</t>
  </si>
  <si>
    <t>Molto Magro</t>
  </si>
  <si>
    <t>Magro</t>
  </si>
  <si>
    <t>Sottopeso</t>
  </si>
  <si>
    <t>Sovrappeso</t>
  </si>
  <si>
    <t>Obeso</t>
  </si>
  <si>
    <t>Gravemente Obeso</t>
  </si>
  <si>
    <t>BMIx3</t>
  </si>
  <si>
    <t>&lt;16</t>
  </si>
  <si>
    <t>&gt;16&lt;17</t>
  </si>
  <si>
    <t>&gt;17&lt;18,5</t>
  </si>
  <si>
    <t>&gt;18,5&lt;25</t>
  </si>
  <si>
    <t>&gt;25&lt;30</t>
  </si>
  <si>
    <t>&gt;30&lt;40</t>
  </si>
  <si>
    <t>&gt;40</t>
  </si>
  <si>
    <t>Punteggio totale di autovalutazione</t>
  </si>
  <si>
    <t>Punteggio totale di valutazione</t>
  </si>
  <si>
    <t>BIM</t>
  </si>
  <si>
    <t>PUNTEGGIO PER QUALITA'</t>
  </si>
  <si>
    <t>PUNTEGGIO PER RUOLO</t>
  </si>
  <si>
    <t>AUTOVALUTATIVO</t>
  </si>
  <si>
    <t>VALUTATIVO</t>
  </si>
  <si>
    <t>VALUTAZIONE GIOCATORI DI MOVIMENTO</t>
  </si>
  <si>
    <t>VALUTAZIONE PORTIERI</t>
  </si>
  <si>
    <t>VALUTAZIONE COMPLESSIVA</t>
  </si>
  <si>
    <t>AUTOVALUTAZIONE COMPLESSIVA</t>
  </si>
  <si>
    <t>ILLINOIS</t>
  </si>
  <si>
    <t>TEST ILLINOIS</t>
  </si>
  <si>
    <t>FADIL YOUSSEF</t>
  </si>
  <si>
    <t>DAIDI RAYANE</t>
  </si>
  <si>
    <t>2. Rispetto dei ruoli: in caso di problemi e senza scavalcare il seguente ordine si deve parlare prima con il Mister - Dirigente di campo – Dirigente Società – Presidente.</t>
  </si>
  <si>
    <t>11. Presenze in allenamento: a fine girone di andata e a fine girone di ritorno, chi avrà totalizzato il maggior numero di presenze riceverà un premio</t>
  </si>
  <si>
    <t>1. Rispetto verso lo staff</t>
  </si>
  <si>
    <t>3. Rispetto verso i propri compagni</t>
  </si>
  <si>
    <t>4. Rispetto verso gli avversari</t>
  </si>
  <si>
    <t>5. Puntualità nell’orario di allenamento</t>
  </si>
  <si>
    <t>6. Puntualità nell’orario di ritrovo per la partita</t>
  </si>
  <si>
    <t>7. Per le trasferte si parte tutti insieme e si arriva tutti insieme</t>
  </si>
  <si>
    <t>8. Solo in trasferta i giocatori dovranno portare il necessario per fare la doccia</t>
  </si>
  <si>
    <t>9. Abbigliamento: vestire sempre con il materiale attuale della società</t>
  </si>
  <si>
    <t>10. Compleanno: si festeggia a fine allenamento</t>
  </si>
  <si>
    <t xml:space="preserve">   12. Scuola: giudizi positivi</t>
  </si>
  <si>
    <t>1^ ammonizione – A fine allenamento rimette a posto il materiale utilizzato (casacche, cinesini ect)</t>
  </si>
  <si>
    <t>2^ ammonizione – Pulisce il campo prima dell'allenamento con lo spazzolone a forbice</t>
  </si>
  <si>
    <t>PENALITA'</t>
  </si>
  <si>
    <t>Espulsione – Non convocato alla partita successiva</t>
  </si>
  <si>
    <t>3^ ammonizione – Non gioca la partitella finale, ma esegue lavoro differenziato</t>
  </si>
  <si>
    <t>REGOLAMENTO U15  STAGIONE 2025\2026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</si>
</sst>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10]mmm\-yy;@"/>
  </numFmts>
  <fonts count="3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b/>
      <sz val="22"/>
      <name val="Calibri"/>
      <family val="2"/>
      <scheme val="minor"/>
    </font>
    <font>
      <b/>
      <sz val="22"/>
      <name val="Roboto"/>
    </font>
    <font>
      <b/>
      <sz val="48"/>
      <name val="Calibri"/>
      <family val="2"/>
      <scheme val="minor"/>
    </font>
    <font>
      <b/>
      <sz val="36"/>
      <name val="Calibri"/>
      <family val="2"/>
      <scheme val="minor"/>
    </font>
    <font>
      <sz val="22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72"/>
      <color rgb="FFFF0000"/>
      <name val="Calibri"/>
      <family val="2"/>
      <scheme val="minor"/>
    </font>
    <font>
      <u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505050"/>
      <name val="Arial"/>
      <family val="2"/>
    </font>
    <font>
      <b/>
      <sz val="10"/>
      <color rgb="FF505050"/>
      <name val="Arial"/>
      <family val="2"/>
    </font>
    <font>
      <b/>
      <sz val="36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48"/>
      <color rgb="FFFF0000"/>
      <name val="Calibri"/>
      <family val="2"/>
      <scheme val="minor"/>
    </font>
    <font>
      <b/>
      <sz val="10"/>
      <color theme="0"/>
      <name val="Arial"/>
      <family val="2"/>
    </font>
    <font>
      <b/>
      <sz val="2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1"/>
      <color theme="0"/>
      <name val="Roboto"/>
    </font>
    <font>
      <sz val="11"/>
      <name val="Roboto"/>
    </font>
    <font>
      <b/>
      <sz val="11"/>
      <name val="Roboto"/>
    </font>
    <font>
      <b/>
      <sz val="11"/>
      <color rgb="FFFF0000"/>
      <name val="Roboto"/>
    </font>
    <font>
      <b/>
      <sz val="11"/>
      <color theme="1"/>
      <name val="Calibri"/>
      <family val="2"/>
      <scheme val="minor"/>
    </font>
    <font>
      <b/>
      <sz val="22"/>
      <color rgb="FFFF0000"/>
      <name val="Roboto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9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theme="0"/>
      </right>
      <top style="double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double">
        <color indexed="64"/>
      </top>
      <bottom style="thin">
        <color indexed="64"/>
      </bottom>
      <diagonal/>
    </border>
    <border>
      <left style="thin">
        <color theme="0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7F7F7F"/>
      </left>
      <right style="double">
        <color indexed="64"/>
      </right>
      <top style="thin">
        <color indexed="64"/>
      </top>
      <bottom style="thin">
        <color rgb="FF7F7F7F"/>
      </bottom>
      <diagonal/>
    </border>
    <border>
      <left style="thin">
        <color rgb="FF7F7F7F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theme="0"/>
      </right>
      <top style="double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double">
        <color indexed="64"/>
      </top>
      <bottom style="thin">
        <color theme="0"/>
      </bottom>
      <diagonal/>
    </border>
    <border>
      <left style="thin">
        <color theme="0"/>
      </left>
      <right style="double">
        <color indexed="64"/>
      </right>
      <top style="double">
        <color indexed="64"/>
      </top>
      <bottom style="thin">
        <color theme="0"/>
      </bottom>
      <diagonal/>
    </border>
    <border>
      <left style="double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double">
        <color indexed="64"/>
      </right>
      <top style="thin">
        <color theme="0"/>
      </top>
      <bottom style="thin">
        <color theme="0"/>
      </bottom>
      <diagonal/>
    </border>
    <border>
      <left style="double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double">
        <color indexed="64"/>
      </right>
      <top style="thin">
        <color theme="0"/>
      </top>
      <bottom style="thin">
        <color indexed="64"/>
      </bottom>
      <diagonal/>
    </border>
    <border>
      <left style="double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theme="0"/>
      </right>
      <top style="thin">
        <color theme="0"/>
      </top>
      <bottom style="double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uble">
        <color indexed="64"/>
      </bottom>
      <diagonal/>
    </border>
    <border>
      <left style="thin">
        <color theme="0"/>
      </left>
      <right style="double">
        <color indexed="64"/>
      </right>
      <top style="thin">
        <color theme="0"/>
      </top>
      <bottom style="double">
        <color indexed="64"/>
      </bottom>
      <diagonal/>
    </border>
    <border>
      <left style="thin">
        <color theme="0"/>
      </left>
      <right/>
      <top style="double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theme="0"/>
      </left>
      <right/>
      <top style="thin">
        <color theme="0"/>
      </top>
      <bottom style="double">
        <color indexed="64"/>
      </bottom>
      <diagonal/>
    </border>
    <border>
      <left style="double">
        <color theme="0"/>
      </left>
      <right style="thin">
        <color theme="0"/>
      </right>
      <top style="double">
        <color indexed="64"/>
      </top>
      <bottom style="thin">
        <color theme="0"/>
      </bottom>
      <diagonal/>
    </border>
    <border>
      <left style="double">
        <color theme="0"/>
      </left>
      <right style="thin">
        <color theme="0"/>
      </right>
      <top style="thin">
        <color theme="0"/>
      </top>
      <bottom style="double">
        <color indexed="64"/>
      </bottom>
      <diagonal/>
    </border>
    <border>
      <left style="double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double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9" fillId="5" borderId="43" applyNumberFormat="0" applyAlignment="0" applyProtection="0"/>
    <xf numFmtId="0" fontId="12" fillId="0" borderId="0" applyNumberFormat="0" applyFill="0" applyBorder="0" applyAlignment="0" applyProtection="0"/>
  </cellStyleXfs>
  <cellXfs count="369">
    <xf numFmtId="0" fontId="0" fillId="0" borderId="0" xfId="0"/>
    <xf numFmtId="0" fontId="3" fillId="0" borderId="0" xfId="0" applyFont="1" applyFill="1" applyBorder="1" applyAlignment="1">
      <alignment horizontal="center" vertical="center"/>
    </xf>
    <xf numFmtId="1" fontId="4" fillId="4" borderId="21" xfId="1" applyNumberFormat="1" applyFont="1" applyFill="1" applyBorder="1" applyAlignment="1">
      <alignment horizontal="left" vertical="center"/>
    </xf>
    <xf numFmtId="1" fontId="4" fillId="4" borderId="10" xfId="1" applyNumberFormat="1" applyFont="1" applyFill="1" applyBorder="1" applyAlignment="1">
      <alignment horizontal="left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/>
    <xf numFmtId="0" fontId="8" fillId="4" borderId="11" xfId="0" applyFont="1" applyFill="1" applyBorder="1" applyAlignment="1">
      <alignment horizontal="center" vertical="center" shrinkToFit="1"/>
    </xf>
    <xf numFmtId="0" fontId="8" fillId="4" borderId="12" xfId="0" applyFont="1" applyFill="1" applyBorder="1" applyAlignment="1">
      <alignment horizontal="center" vertical="center" shrinkToFit="1"/>
    </xf>
    <xf numFmtId="0" fontId="8" fillId="4" borderId="11" xfId="0" applyFont="1" applyFill="1" applyBorder="1" applyAlignment="1" applyProtection="1">
      <alignment horizontal="center" vertical="center" shrinkToFit="1"/>
      <protection locked="0"/>
    </xf>
    <xf numFmtId="0" fontId="8" fillId="4" borderId="12" xfId="0" applyFont="1" applyFill="1" applyBorder="1" applyAlignment="1" applyProtection="1">
      <alignment horizontal="center" vertical="center" shrinkToFit="1"/>
      <protection locked="0"/>
    </xf>
    <xf numFmtId="0" fontId="4" fillId="4" borderId="1" xfId="2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4" fillId="4" borderId="31" xfId="0" applyFont="1" applyFill="1" applyBorder="1" applyAlignment="1" applyProtection="1">
      <alignment horizontal="center" vertical="center"/>
      <protection locked="0"/>
    </xf>
    <xf numFmtId="0" fontId="7" fillId="4" borderId="31" xfId="1" applyFont="1" applyFill="1" applyBorder="1" applyAlignment="1" applyProtection="1">
      <alignment horizontal="center" vertical="center"/>
      <protection locked="0"/>
    </xf>
    <xf numFmtId="14" fontId="7" fillId="4" borderId="41" xfId="1" applyNumberFormat="1" applyFont="1" applyFill="1" applyBorder="1" applyAlignment="1" applyProtection="1">
      <alignment horizontal="center" vertical="center"/>
      <protection locked="0"/>
    </xf>
    <xf numFmtId="0" fontId="5" fillId="4" borderId="9" xfId="0" applyFont="1" applyFill="1" applyBorder="1" applyAlignment="1" applyProtection="1">
      <alignment horizontal="center" vertical="center"/>
      <protection locked="0"/>
    </xf>
    <xf numFmtId="0" fontId="5" fillId="4" borderId="5" xfId="0" applyFont="1" applyFill="1" applyBorder="1" applyAlignment="1" applyProtection="1">
      <alignment horizontal="center" vertical="center"/>
      <protection locked="0"/>
    </xf>
    <xf numFmtId="0" fontId="5" fillId="4" borderId="26" xfId="0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Alignment="1">
      <alignment vertical="center"/>
    </xf>
    <xf numFmtId="0" fontId="7" fillId="0" borderId="37" xfId="1" applyFont="1" applyFill="1" applyBorder="1" applyAlignment="1">
      <alignment horizontal="center" vertical="center"/>
    </xf>
    <xf numFmtId="0" fontId="7" fillId="0" borderId="38" xfId="1" applyFont="1" applyFill="1" applyBorder="1" applyAlignment="1">
      <alignment horizontal="center" vertical="center"/>
    </xf>
    <xf numFmtId="17" fontId="4" fillId="0" borderId="16" xfId="2" applyNumberFormat="1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vertical="center"/>
    </xf>
    <xf numFmtId="14" fontId="7" fillId="0" borderId="40" xfId="1" applyNumberFormat="1" applyFont="1" applyFill="1" applyBorder="1" applyAlignment="1" applyProtection="1">
      <alignment horizontal="center" vertical="center"/>
      <protection locked="0"/>
    </xf>
    <xf numFmtId="0" fontId="7" fillId="0" borderId="39" xfId="1" applyFont="1" applyFill="1" applyBorder="1" applyAlignment="1" applyProtection="1">
      <alignment horizontal="center" vertical="center"/>
      <protection locked="0"/>
    </xf>
    <xf numFmtId="1" fontId="4" fillId="0" borderId="1" xfId="1" applyNumberFormat="1" applyFont="1" applyFill="1" applyBorder="1" applyAlignment="1">
      <alignment horizontal="center" vertical="center"/>
    </xf>
    <xf numFmtId="1" fontId="4" fillId="0" borderId="7" xfId="1" applyNumberFormat="1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1" fontId="4" fillId="0" borderId="11" xfId="0" applyNumberFormat="1" applyFont="1" applyFill="1" applyBorder="1" applyAlignment="1">
      <alignment horizontal="center" vertical="center"/>
    </xf>
    <xf numFmtId="1" fontId="4" fillId="0" borderId="4" xfId="0" applyNumberFormat="1" applyFont="1" applyFill="1" applyBorder="1" applyAlignment="1">
      <alignment horizontal="center" vertical="center"/>
    </xf>
    <xf numFmtId="1" fontId="4" fillId="0" borderId="21" xfId="1" applyNumberFormat="1" applyFont="1" applyFill="1" applyBorder="1" applyAlignment="1">
      <alignment horizontal="left" vertical="center"/>
    </xf>
    <xf numFmtId="0" fontId="4" fillId="0" borderId="33" xfId="1" applyFont="1" applyFill="1" applyBorder="1" applyAlignment="1">
      <alignment vertical="center"/>
    </xf>
    <xf numFmtId="17" fontId="4" fillId="0" borderId="1" xfId="2" applyNumberFormat="1" applyFont="1" applyFill="1" applyBorder="1" applyAlignment="1" applyProtection="1">
      <alignment horizontal="center" vertical="center"/>
      <protection locked="0"/>
    </xf>
    <xf numFmtId="17" fontId="4" fillId="0" borderId="2" xfId="2" applyNumberFormat="1" applyFont="1" applyFill="1" applyBorder="1" applyAlignment="1" applyProtection="1">
      <alignment horizontal="center" vertical="center"/>
      <protection locked="0"/>
    </xf>
    <xf numFmtId="17" fontId="4" fillId="0" borderId="8" xfId="2" applyNumberFormat="1" applyFont="1" applyFill="1" applyBorder="1" applyAlignment="1" applyProtection="1">
      <alignment horizontal="center" vertical="center"/>
      <protection locked="0"/>
    </xf>
    <xf numFmtId="0" fontId="4" fillId="0" borderId="3" xfId="0" applyFont="1" applyFill="1" applyBorder="1" applyAlignment="1" applyProtection="1">
      <alignment horizontal="center" vertical="center"/>
      <protection locked="0"/>
    </xf>
    <xf numFmtId="0" fontId="4" fillId="0" borderId="31" xfId="0" applyFont="1" applyFill="1" applyBorder="1" applyAlignment="1" applyProtection="1">
      <alignment horizontal="center" vertical="center"/>
      <protection locked="0"/>
    </xf>
    <xf numFmtId="0" fontId="5" fillId="0" borderId="5" xfId="0" applyFont="1" applyFill="1" applyBorder="1" applyAlignment="1">
      <alignment horizontal="center" vertical="center"/>
    </xf>
    <xf numFmtId="1" fontId="4" fillId="0" borderId="12" xfId="0" applyNumberFormat="1" applyFont="1" applyFill="1" applyBorder="1" applyAlignment="1">
      <alignment horizontal="center" vertical="center"/>
    </xf>
    <xf numFmtId="0" fontId="4" fillId="0" borderId="1" xfId="2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center" vertical="center"/>
      <protection locked="0"/>
    </xf>
    <xf numFmtId="17" fontId="4" fillId="0" borderId="1" xfId="2" applyNumberFormat="1" applyFont="1" applyFill="1" applyBorder="1" applyAlignment="1">
      <alignment horizontal="center" vertical="center"/>
    </xf>
    <xf numFmtId="17" fontId="4" fillId="0" borderId="2" xfId="2" applyNumberFormat="1" applyFont="1" applyFill="1" applyBorder="1" applyAlignment="1">
      <alignment horizontal="center" vertical="center"/>
    </xf>
    <xf numFmtId="17" fontId="4" fillId="0" borderId="8" xfId="2" applyNumberFormat="1" applyFont="1" applyFill="1" applyBorder="1" applyAlignment="1">
      <alignment horizontal="center" vertical="center"/>
    </xf>
    <xf numFmtId="0" fontId="4" fillId="0" borderId="11" xfId="2" applyFont="1" applyFill="1" applyBorder="1" applyAlignment="1" applyProtection="1">
      <alignment horizontal="center" vertical="center"/>
      <protection locked="0"/>
    </xf>
    <xf numFmtId="0" fontId="4" fillId="0" borderId="11" xfId="0" applyFont="1" applyFill="1" applyBorder="1" applyAlignment="1" applyProtection="1">
      <alignment horizontal="center" vertical="center"/>
      <protection locked="0"/>
    </xf>
    <xf numFmtId="0" fontId="4" fillId="0" borderId="22" xfId="0" applyFont="1" applyFill="1" applyBorder="1" applyAlignment="1" applyProtection="1">
      <alignment horizontal="center" vertical="center"/>
      <protection locked="0"/>
    </xf>
    <xf numFmtId="1" fontId="4" fillId="0" borderId="10" xfId="0" applyNumberFormat="1" applyFont="1" applyFill="1" applyBorder="1" applyAlignment="1">
      <alignment horizontal="center" vertical="center"/>
    </xf>
    <xf numFmtId="0" fontId="4" fillId="0" borderId="32" xfId="1" applyFont="1" applyFill="1" applyBorder="1" applyAlignment="1">
      <alignment vertical="center"/>
    </xf>
    <xf numFmtId="0" fontId="5" fillId="0" borderId="19" xfId="0" applyFont="1" applyFill="1" applyBorder="1" applyAlignment="1">
      <alignment horizontal="center" vertical="center"/>
    </xf>
    <xf numFmtId="0" fontId="4" fillId="0" borderId="11" xfId="0" applyFont="1" applyFill="1" applyBorder="1" applyAlignment="1" applyProtection="1">
      <alignment horizontal="center" vertical="center" shrinkToFit="1"/>
      <protection locked="0"/>
    </xf>
    <xf numFmtId="1" fontId="4" fillId="0" borderId="10" xfId="1" applyNumberFormat="1" applyFont="1" applyFill="1" applyBorder="1" applyAlignment="1">
      <alignment horizontal="left" vertical="center"/>
    </xf>
    <xf numFmtId="0" fontId="5" fillId="0" borderId="20" xfId="0" applyFont="1" applyFill="1" applyBorder="1" applyAlignment="1">
      <alignment horizontal="center" vertical="center"/>
    </xf>
    <xf numFmtId="0" fontId="4" fillId="0" borderId="12" xfId="0" applyFont="1" applyFill="1" applyBorder="1" applyAlignment="1" applyProtection="1">
      <alignment horizontal="center" vertical="center" shrinkToFit="1"/>
      <protection locked="0"/>
    </xf>
    <xf numFmtId="165" fontId="4" fillId="0" borderId="16" xfId="2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4" fillId="0" borderId="45" xfId="0" applyFont="1" applyFill="1" applyBorder="1" applyAlignment="1" applyProtection="1">
      <alignment horizontal="center" vertical="center" shrinkToFit="1"/>
      <protection locked="0"/>
    </xf>
    <xf numFmtId="0" fontId="5" fillId="0" borderId="26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0" borderId="29" xfId="1" applyFont="1" applyFill="1" applyBorder="1" applyAlignment="1">
      <alignment vertical="center"/>
    </xf>
    <xf numFmtId="0" fontId="4" fillId="0" borderId="39" xfId="1" applyFont="1" applyFill="1" applyBorder="1" applyAlignment="1" applyProtection="1">
      <alignment horizontal="center" vertical="center"/>
      <protection locked="0"/>
    </xf>
    <xf numFmtId="0" fontId="7" fillId="4" borderId="37" xfId="1" applyFont="1" applyFill="1" applyBorder="1" applyAlignment="1">
      <alignment horizontal="center" vertical="center"/>
    </xf>
    <xf numFmtId="0" fontId="7" fillId="4" borderId="32" xfId="1" applyFont="1" applyFill="1" applyBorder="1" applyAlignment="1">
      <alignment horizontal="center" vertical="center"/>
    </xf>
    <xf numFmtId="165" fontId="4" fillId="4" borderId="16" xfId="2" applyNumberFormat="1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1" fontId="4" fillId="4" borderId="1" xfId="1" applyNumberFormat="1" applyFont="1" applyFill="1" applyBorder="1" applyAlignment="1">
      <alignment horizontal="center" vertical="center"/>
    </xf>
    <xf numFmtId="1" fontId="4" fillId="4" borderId="7" xfId="1" applyNumberFormat="1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vertical="center"/>
    </xf>
    <xf numFmtId="1" fontId="4" fillId="4" borderId="11" xfId="0" applyNumberFormat="1" applyFont="1" applyFill="1" applyBorder="1" applyAlignment="1">
      <alignment horizontal="center" vertical="center"/>
    </xf>
    <xf numFmtId="1" fontId="4" fillId="4" borderId="4" xfId="0" applyNumberFormat="1" applyFont="1" applyFill="1" applyBorder="1" applyAlignment="1">
      <alignment horizontal="center" vertical="center"/>
    </xf>
    <xf numFmtId="0" fontId="4" fillId="4" borderId="29" xfId="1" applyFont="1" applyFill="1" applyBorder="1" applyAlignment="1">
      <alignment vertical="center"/>
    </xf>
    <xf numFmtId="1" fontId="4" fillId="4" borderId="12" xfId="0" applyNumberFormat="1" applyFont="1" applyFill="1" applyBorder="1" applyAlignment="1">
      <alignment horizontal="center" vertical="center"/>
    </xf>
    <xf numFmtId="1" fontId="4" fillId="4" borderId="10" xfId="0" applyNumberFormat="1" applyFont="1" applyFill="1" applyBorder="1" applyAlignment="1">
      <alignment horizontal="center" vertical="center"/>
    </xf>
    <xf numFmtId="0" fontId="4" fillId="4" borderId="30" xfId="1" applyFont="1" applyFill="1" applyBorder="1" applyAlignment="1">
      <alignment vertical="center"/>
    </xf>
    <xf numFmtId="0" fontId="4" fillId="4" borderId="32" xfId="1" applyFont="1" applyFill="1" applyBorder="1" applyAlignment="1" applyProtection="1">
      <alignment vertical="center"/>
      <protection locked="0"/>
    </xf>
    <xf numFmtId="1" fontId="4" fillId="4" borderId="1" xfId="1" applyNumberFormat="1" applyFont="1" applyFill="1" applyBorder="1" applyAlignment="1" applyProtection="1">
      <alignment horizontal="center" vertical="center"/>
      <protection locked="0"/>
    </xf>
    <xf numFmtId="0" fontId="4" fillId="4" borderId="33" xfId="1" applyFont="1" applyFill="1" applyBorder="1" applyAlignment="1" applyProtection="1">
      <alignment vertical="center"/>
      <protection locked="0"/>
    </xf>
    <xf numFmtId="0" fontId="4" fillId="4" borderId="33" xfId="1" applyFont="1" applyFill="1" applyBorder="1" applyAlignment="1">
      <alignment vertical="center"/>
    </xf>
    <xf numFmtId="0" fontId="4" fillId="4" borderId="32" xfId="1" applyFont="1" applyFill="1" applyBorder="1" applyAlignment="1">
      <alignment vertical="center"/>
    </xf>
    <xf numFmtId="0" fontId="8" fillId="4" borderId="33" xfId="0" applyFont="1" applyFill="1" applyBorder="1" applyAlignment="1">
      <alignment vertical="center"/>
    </xf>
    <xf numFmtId="0" fontId="4" fillId="4" borderId="34" xfId="1" applyFont="1" applyFill="1" applyBorder="1" applyAlignment="1">
      <alignment horizontal="left" vertical="center"/>
    </xf>
    <xf numFmtId="0" fontId="8" fillId="4" borderId="30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7" fillId="4" borderId="42" xfId="1" applyFont="1" applyFill="1" applyBorder="1" applyAlignment="1">
      <alignment horizontal="center" vertical="center"/>
    </xf>
    <xf numFmtId="165" fontId="4" fillId="4" borderId="16" xfId="2" quotePrefix="1" applyNumberFormat="1" applyFont="1" applyFill="1" applyBorder="1" applyAlignment="1">
      <alignment horizontal="center" vertical="center"/>
    </xf>
    <xf numFmtId="0" fontId="7" fillId="4" borderId="15" xfId="1" applyFont="1" applyFill="1" applyBorder="1" applyAlignment="1">
      <alignment horizontal="center" vertical="center"/>
    </xf>
    <xf numFmtId="0" fontId="7" fillId="4" borderId="17" xfId="1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7" fillId="7" borderId="49" xfId="0" applyFont="1" applyFill="1" applyBorder="1" applyAlignment="1">
      <alignment vertical="center" wrapText="1"/>
    </xf>
    <xf numFmtId="0" fontId="10" fillId="0" borderId="0" xfId="0" applyFont="1" applyFill="1"/>
    <xf numFmtId="14" fontId="18" fillId="4" borderId="41" xfId="1" applyNumberFormat="1" applyFont="1" applyFill="1" applyBorder="1" applyAlignment="1" applyProtection="1">
      <alignment horizontal="center" vertical="center"/>
      <protection locked="0"/>
    </xf>
    <xf numFmtId="0" fontId="18" fillId="4" borderId="31" xfId="1" applyFont="1" applyFill="1" applyBorder="1" applyAlignment="1" applyProtection="1">
      <alignment horizontal="center" vertical="center"/>
      <protection locked="0"/>
    </xf>
    <xf numFmtId="0" fontId="18" fillId="4" borderId="31" xfId="1" applyFont="1" applyFill="1" applyBorder="1" applyAlignment="1">
      <alignment horizontal="center" vertical="center"/>
    </xf>
    <xf numFmtId="0" fontId="19" fillId="4" borderId="1" xfId="2" applyFont="1" applyFill="1" applyBorder="1" applyAlignment="1" applyProtection="1">
      <alignment horizontal="center" vertical="center"/>
      <protection locked="0"/>
    </xf>
    <xf numFmtId="0" fontId="19" fillId="4" borderId="11" xfId="2" applyFont="1" applyFill="1" applyBorder="1" applyAlignment="1" applyProtection="1">
      <alignment horizontal="center" vertical="center"/>
      <protection locked="0"/>
    </xf>
    <xf numFmtId="0" fontId="19" fillId="4" borderId="22" xfId="0" applyFont="1" applyFill="1" applyBorder="1" applyAlignment="1" applyProtection="1">
      <alignment horizontal="center" vertical="center"/>
      <protection locked="0"/>
    </xf>
    <xf numFmtId="0" fontId="19" fillId="4" borderId="3" xfId="0" applyFont="1" applyFill="1" applyBorder="1" applyAlignment="1" applyProtection="1">
      <alignment horizontal="center" vertical="center"/>
      <protection locked="0"/>
    </xf>
    <xf numFmtId="0" fontId="19" fillId="4" borderId="31" xfId="0" applyFont="1" applyFill="1" applyBorder="1" applyAlignment="1" applyProtection="1">
      <alignment horizontal="center" vertical="center"/>
      <protection locked="0"/>
    </xf>
    <xf numFmtId="0" fontId="19" fillId="4" borderId="1" xfId="0" applyFont="1" applyFill="1" applyBorder="1" applyAlignment="1" applyProtection="1">
      <alignment horizontal="center" vertical="center"/>
      <protection locked="0"/>
    </xf>
    <xf numFmtId="0" fontId="20" fillId="4" borderId="11" xfId="0" applyFont="1" applyFill="1" applyBorder="1" applyAlignment="1" applyProtection="1">
      <alignment horizontal="center" vertical="center" shrinkToFit="1"/>
      <protection locked="0"/>
    </xf>
    <xf numFmtId="0" fontId="20" fillId="4" borderId="12" xfId="0" applyFont="1" applyFill="1" applyBorder="1" applyAlignment="1" applyProtection="1">
      <alignment horizontal="center" vertical="center" shrinkToFit="1"/>
      <protection locked="0"/>
    </xf>
    <xf numFmtId="2" fontId="10" fillId="0" borderId="1" xfId="0" applyNumberFormat="1" applyFont="1" applyFill="1" applyBorder="1" applyAlignment="1">
      <alignment horizontal="center" vertical="center"/>
    </xf>
    <xf numFmtId="2" fontId="10" fillId="0" borderId="1" xfId="3" applyNumberFormat="1" applyFont="1" applyFill="1" applyBorder="1" applyAlignment="1">
      <alignment horizontal="center" vertical="center"/>
    </xf>
    <xf numFmtId="2" fontId="8" fillId="0" borderId="0" xfId="0" applyNumberFormat="1" applyFont="1" applyAlignment="1">
      <alignment vertical="center"/>
    </xf>
    <xf numFmtId="0" fontId="21" fillId="4" borderId="3" xfId="0" applyFont="1" applyFill="1" applyBorder="1" applyAlignment="1" applyProtection="1">
      <alignment horizontal="center" vertical="center"/>
      <protection locked="0"/>
    </xf>
    <xf numFmtId="0" fontId="21" fillId="4" borderId="31" xfId="0" applyFont="1" applyFill="1" applyBorder="1" applyAlignment="1" applyProtection="1">
      <alignment horizontal="center" vertical="center"/>
      <protection locked="0"/>
    </xf>
    <xf numFmtId="0" fontId="18" fillId="4" borderId="39" xfId="1" applyFont="1" applyFill="1" applyBorder="1" applyAlignment="1" applyProtection="1">
      <alignment horizontal="center" vertical="center"/>
      <protection locked="0"/>
    </xf>
    <xf numFmtId="0" fontId="20" fillId="4" borderId="11" xfId="0" applyFont="1" applyFill="1" applyBorder="1" applyAlignment="1">
      <alignment horizontal="center" vertical="center" shrinkToFit="1"/>
    </xf>
    <xf numFmtId="0" fontId="20" fillId="4" borderId="12" xfId="0" applyFont="1" applyFill="1" applyBorder="1" applyAlignment="1">
      <alignment horizontal="center" vertical="center" shrinkToFit="1"/>
    </xf>
    <xf numFmtId="0" fontId="7" fillId="4" borderId="14" xfId="1" applyFont="1" applyFill="1" applyBorder="1" applyAlignment="1" applyProtection="1">
      <alignment horizontal="center" vertical="center"/>
    </xf>
    <xf numFmtId="165" fontId="4" fillId="4" borderId="16" xfId="2" applyNumberFormat="1" applyFont="1" applyFill="1" applyBorder="1" applyAlignment="1" applyProtection="1">
      <alignment horizontal="center" vertical="center"/>
    </xf>
    <xf numFmtId="165" fontId="4" fillId="4" borderId="16" xfId="2" quotePrefix="1" applyNumberFormat="1" applyFont="1" applyFill="1" applyBorder="1" applyAlignment="1" applyProtection="1">
      <alignment horizontal="center" vertical="center"/>
    </xf>
    <xf numFmtId="0" fontId="8" fillId="4" borderId="28" xfId="0" applyFont="1" applyFill="1" applyBorder="1" applyAlignment="1" applyProtection="1">
      <alignment vertical="center"/>
    </xf>
    <xf numFmtId="0" fontId="7" fillId="4" borderId="4" xfId="0" applyFont="1" applyFill="1" applyBorder="1" applyAlignment="1" applyProtection="1">
      <alignment horizontal="center" vertical="center"/>
    </xf>
    <xf numFmtId="1" fontId="4" fillId="4" borderId="1" xfId="1" applyNumberFormat="1" applyFont="1" applyFill="1" applyBorder="1" applyAlignment="1" applyProtection="1">
      <alignment horizontal="center" vertical="center"/>
    </xf>
    <xf numFmtId="1" fontId="4" fillId="4" borderId="7" xfId="1" applyNumberFormat="1" applyFont="1" applyFill="1" applyBorder="1" applyAlignment="1" applyProtection="1">
      <alignment horizontal="center" vertical="center"/>
    </xf>
    <xf numFmtId="0" fontId="8" fillId="4" borderId="29" xfId="0" applyFont="1" applyFill="1" applyBorder="1" applyAlignment="1" applyProtection="1">
      <alignment vertical="center"/>
    </xf>
    <xf numFmtId="0" fontId="4" fillId="4" borderId="1" xfId="0" applyFont="1" applyFill="1" applyBorder="1" applyAlignment="1" applyProtection="1">
      <alignment horizontal="center" vertical="center"/>
    </xf>
    <xf numFmtId="0" fontId="4" fillId="4" borderId="3" xfId="0" applyFont="1" applyFill="1" applyBorder="1" applyAlignment="1" applyProtection="1">
      <alignment horizontal="center" vertical="center"/>
    </xf>
    <xf numFmtId="0" fontId="5" fillId="4" borderId="19" xfId="0" applyFont="1" applyFill="1" applyBorder="1" applyAlignment="1" applyProtection="1">
      <alignment horizontal="center" vertical="center"/>
    </xf>
    <xf numFmtId="1" fontId="4" fillId="4" borderId="11" xfId="0" applyNumberFormat="1" applyFont="1" applyFill="1" applyBorder="1" applyAlignment="1" applyProtection="1">
      <alignment horizontal="center" vertical="center"/>
    </xf>
    <xf numFmtId="1" fontId="4" fillId="4" borderId="4" xfId="0" applyNumberFormat="1" applyFont="1" applyFill="1" applyBorder="1" applyAlignment="1" applyProtection="1">
      <alignment horizontal="center" vertical="center"/>
    </xf>
    <xf numFmtId="1" fontId="4" fillId="4" borderId="21" xfId="1" applyNumberFormat="1" applyFont="1" applyFill="1" applyBorder="1" applyAlignment="1" applyProtection="1">
      <alignment horizontal="left" vertical="center"/>
    </xf>
    <xf numFmtId="0" fontId="4" fillId="4" borderId="29" xfId="1" applyFont="1" applyFill="1" applyBorder="1" applyAlignment="1" applyProtection="1">
      <alignment vertical="center"/>
    </xf>
    <xf numFmtId="14" fontId="4" fillId="4" borderId="11" xfId="0" applyNumberFormat="1" applyFont="1" applyFill="1" applyBorder="1" applyAlignment="1" applyProtection="1">
      <alignment horizontal="center" vertical="center"/>
    </xf>
    <xf numFmtId="0" fontId="4" fillId="4" borderId="4" xfId="0" applyFont="1" applyFill="1" applyBorder="1" applyAlignment="1" applyProtection="1">
      <alignment horizontal="center" vertical="center"/>
    </xf>
    <xf numFmtId="0" fontId="5" fillId="4" borderId="20" xfId="0" applyFont="1" applyFill="1" applyBorder="1" applyAlignment="1" applyProtection="1">
      <alignment horizontal="center" vertical="center"/>
    </xf>
    <xf numFmtId="1" fontId="4" fillId="4" borderId="12" xfId="0" applyNumberFormat="1" applyFont="1" applyFill="1" applyBorder="1" applyAlignment="1" applyProtection="1">
      <alignment horizontal="center" vertical="center"/>
    </xf>
    <xf numFmtId="0" fontId="4" fillId="4" borderId="11" xfId="2" applyFont="1" applyFill="1" applyBorder="1" applyAlignment="1" applyProtection="1">
      <alignment horizontal="center" vertical="center"/>
    </xf>
    <xf numFmtId="0" fontId="4" fillId="4" borderId="11" xfId="0" applyFont="1" applyFill="1" applyBorder="1" applyAlignment="1" applyProtection="1">
      <alignment horizontal="center" vertical="center"/>
    </xf>
    <xf numFmtId="0" fontId="5" fillId="4" borderId="27" xfId="0" applyFont="1" applyFill="1" applyBorder="1" applyAlignment="1" applyProtection="1">
      <alignment horizontal="center" vertical="center"/>
    </xf>
    <xf numFmtId="1" fontId="4" fillId="4" borderId="45" xfId="0" applyNumberFormat="1" applyFont="1" applyFill="1" applyBorder="1" applyAlignment="1" applyProtection="1">
      <alignment horizontal="center" vertical="center"/>
    </xf>
    <xf numFmtId="1" fontId="4" fillId="4" borderId="52" xfId="0" applyNumberFormat="1" applyFont="1" applyFill="1" applyBorder="1" applyAlignment="1" applyProtection="1">
      <alignment horizontal="center" vertical="center"/>
    </xf>
    <xf numFmtId="1" fontId="4" fillId="4" borderId="53" xfId="1" applyNumberFormat="1" applyFont="1" applyFill="1" applyBorder="1" applyAlignment="1" applyProtection="1">
      <alignment horizontal="left" vertical="center"/>
    </xf>
    <xf numFmtId="0" fontId="4" fillId="4" borderId="30" xfId="1" applyFont="1" applyFill="1" applyBorder="1" applyAlignment="1" applyProtection="1">
      <alignment vertical="center"/>
    </xf>
    <xf numFmtId="165" fontId="4" fillId="4" borderId="44" xfId="2" applyNumberFormat="1" applyFont="1" applyFill="1" applyBorder="1" applyAlignment="1" applyProtection="1">
      <alignment horizontal="center" vertical="center"/>
    </xf>
    <xf numFmtId="165" fontId="4" fillId="4" borderId="44" xfId="2" quotePrefix="1" applyNumberFormat="1" applyFont="1" applyFill="1" applyBorder="1" applyAlignment="1" applyProtection="1">
      <alignment horizontal="center" vertical="center"/>
    </xf>
    <xf numFmtId="0" fontId="7" fillId="4" borderId="16" xfId="1" applyFont="1" applyFill="1" applyBorder="1" applyAlignment="1" applyProtection="1">
      <alignment horizontal="center" vertical="center"/>
    </xf>
    <xf numFmtId="14" fontId="7" fillId="4" borderId="1" xfId="1" applyNumberFormat="1" applyFont="1" applyFill="1" applyBorder="1" applyAlignment="1" applyProtection="1">
      <alignment horizontal="center" vertical="center"/>
    </xf>
    <xf numFmtId="0" fontId="7" fillId="4" borderId="16" xfId="1" applyFont="1" applyFill="1" applyBorder="1" applyAlignment="1">
      <alignment horizontal="center" vertical="center"/>
    </xf>
    <xf numFmtId="14" fontId="18" fillId="4" borderId="1" xfId="1" applyNumberFormat="1" applyFont="1" applyFill="1" applyBorder="1" applyAlignment="1">
      <alignment horizontal="center" vertical="center"/>
    </xf>
    <xf numFmtId="165" fontId="4" fillId="4" borderId="44" xfId="2" applyNumberFormat="1" applyFont="1" applyFill="1" applyBorder="1" applyAlignment="1">
      <alignment horizontal="center" vertical="center"/>
    </xf>
    <xf numFmtId="165" fontId="4" fillId="4" borderId="44" xfId="2" quotePrefix="1" applyNumberFormat="1" applyFont="1" applyFill="1" applyBorder="1" applyAlignment="1">
      <alignment horizontal="center" vertical="center"/>
    </xf>
    <xf numFmtId="0" fontId="16" fillId="7" borderId="49" xfId="0" applyFont="1" applyFill="1" applyBorder="1" applyAlignment="1">
      <alignment horizontal="center" vertical="center" wrapText="1"/>
    </xf>
    <xf numFmtId="0" fontId="17" fillId="7" borderId="49" xfId="0" applyFont="1" applyFill="1" applyBorder="1" applyAlignment="1">
      <alignment horizontal="center" vertical="center" wrapText="1"/>
    </xf>
    <xf numFmtId="0" fontId="23" fillId="9" borderId="49" xfId="0" applyFont="1" applyFill="1" applyBorder="1" applyAlignment="1">
      <alignment vertical="center" wrapText="1"/>
    </xf>
    <xf numFmtId="0" fontId="23" fillId="10" borderId="49" xfId="0" applyFont="1" applyFill="1" applyBorder="1" applyAlignment="1">
      <alignment vertical="center" wrapText="1"/>
    </xf>
    <xf numFmtId="0" fontId="23" fillId="11" borderId="49" xfId="0" applyFont="1" applyFill="1" applyBorder="1" applyAlignment="1">
      <alignment vertical="center" wrapText="1"/>
    </xf>
    <xf numFmtId="0" fontId="23" fillId="6" borderId="49" xfId="0" applyFont="1" applyFill="1" applyBorder="1" applyAlignment="1">
      <alignment vertical="center" wrapText="1"/>
    </xf>
    <xf numFmtId="0" fontId="19" fillId="4" borderId="32" xfId="1" applyFont="1" applyFill="1" applyBorder="1" applyAlignment="1">
      <alignment vertical="center"/>
    </xf>
    <xf numFmtId="0" fontId="19" fillId="4" borderId="33" xfId="1" applyFont="1" applyFill="1" applyBorder="1" applyAlignment="1">
      <alignment vertical="center"/>
    </xf>
    <xf numFmtId="0" fontId="18" fillId="0" borderId="39" xfId="1" applyFont="1" applyFill="1" applyBorder="1" applyAlignment="1" applyProtection="1">
      <alignment horizontal="center" vertical="center"/>
      <protection locked="0"/>
    </xf>
    <xf numFmtId="0" fontId="19" fillId="0" borderId="11" xfId="0" applyFont="1" applyFill="1" applyBorder="1" applyAlignment="1" applyProtection="1">
      <alignment horizontal="center" vertical="center" shrinkToFit="1"/>
      <protection locked="0"/>
    </xf>
    <xf numFmtId="0" fontId="19" fillId="0" borderId="12" xfId="0" applyFont="1" applyFill="1" applyBorder="1" applyAlignment="1" applyProtection="1">
      <alignment horizontal="center" vertical="center" shrinkToFit="1"/>
      <protection locked="0"/>
    </xf>
    <xf numFmtId="0" fontId="19" fillId="0" borderId="45" xfId="0" applyFont="1" applyFill="1" applyBorder="1" applyAlignment="1" applyProtection="1">
      <alignment horizontal="center" vertical="center" shrinkToFit="1"/>
      <protection locked="0"/>
    </xf>
    <xf numFmtId="14" fontId="18" fillId="0" borderId="40" xfId="1" applyNumberFormat="1" applyFont="1" applyFill="1" applyBorder="1" applyAlignment="1" applyProtection="1">
      <alignment horizontal="center" vertical="center"/>
      <protection locked="0"/>
    </xf>
    <xf numFmtId="0" fontId="19" fillId="0" borderId="1" xfId="2" applyFont="1" applyFill="1" applyBorder="1" applyAlignment="1" applyProtection="1">
      <alignment horizontal="center" vertical="center"/>
      <protection locked="0"/>
    </xf>
    <xf numFmtId="0" fontId="19" fillId="0" borderId="11" xfId="2" applyFont="1" applyFill="1" applyBorder="1" applyAlignment="1" applyProtection="1">
      <alignment horizontal="center" vertical="center"/>
      <protection locked="0"/>
    </xf>
    <xf numFmtId="0" fontId="19" fillId="0" borderId="3" xfId="0" applyFont="1" applyFill="1" applyBorder="1" applyAlignment="1" applyProtection="1">
      <alignment horizontal="center" vertical="center"/>
      <protection locked="0"/>
    </xf>
    <xf numFmtId="0" fontId="19" fillId="0" borderId="31" xfId="0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0" fontId="19" fillId="0" borderId="11" xfId="0" applyFont="1" applyFill="1" applyBorder="1" applyAlignment="1" applyProtection="1">
      <alignment horizontal="center" vertical="center"/>
      <protection locked="0"/>
    </xf>
    <xf numFmtId="0" fontId="19" fillId="0" borderId="22" xfId="0" applyFont="1" applyFill="1" applyBorder="1" applyAlignment="1" applyProtection="1">
      <alignment horizontal="center" vertical="center"/>
      <protection locked="0"/>
    </xf>
    <xf numFmtId="0" fontId="24" fillId="0" borderId="39" xfId="1" applyFont="1" applyFill="1" applyBorder="1" applyAlignment="1" applyProtection="1">
      <alignment horizontal="center" vertical="center"/>
      <protection locked="0"/>
    </xf>
    <xf numFmtId="0" fontId="4" fillId="0" borderId="3" xfId="2" applyFont="1" applyFill="1" applyBorder="1" applyAlignment="1" applyProtection="1">
      <alignment horizontal="center" vertical="center"/>
      <protection locked="0"/>
    </xf>
    <xf numFmtId="0" fontId="4" fillId="0" borderId="4" xfId="2" applyFont="1" applyFill="1" applyBorder="1" applyAlignment="1" applyProtection="1">
      <alignment horizontal="center" vertical="center"/>
      <protection locked="0"/>
    </xf>
    <xf numFmtId="0" fontId="7" fillId="0" borderId="16" xfId="1" applyFont="1" applyFill="1" applyBorder="1" applyAlignment="1">
      <alignment horizontal="center" vertical="center"/>
    </xf>
    <xf numFmtId="14" fontId="7" fillId="0" borderId="44" xfId="1" applyNumberFormat="1" applyFont="1" applyFill="1" applyBorder="1" applyAlignment="1" applyProtection="1">
      <alignment horizontal="center" vertical="center"/>
      <protection locked="0"/>
    </xf>
    <xf numFmtId="14" fontId="24" fillId="0" borderId="44" xfId="1" applyNumberFormat="1" applyFont="1" applyFill="1" applyBorder="1" applyAlignment="1" applyProtection="1">
      <alignment horizontal="center" vertical="center"/>
      <protection locked="0"/>
    </xf>
    <xf numFmtId="0" fontId="24" fillId="0" borderId="1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4" borderId="1" xfId="0" applyFont="1" applyFill="1" applyBorder="1" applyAlignment="1" applyProtection="1">
      <alignment horizontal="center" vertical="center"/>
    </xf>
    <xf numFmtId="0" fontId="24" fillId="4" borderId="11" xfId="0" applyFont="1" applyFill="1" applyBorder="1" applyAlignment="1" applyProtection="1">
      <alignment horizontal="center" vertical="center"/>
    </xf>
    <xf numFmtId="0" fontId="19" fillId="0" borderId="3" xfId="2" applyFont="1" applyFill="1" applyBorder="1" applyAlignment="1" applyProtection="1">
      <alignment horizontal="center" vertical="center"/>
      <protection locked="0"/>
    </xf>
    <xf numFmtId="0" fontId="19" fillId="0" borderId="4" xfId="2" applyFont="1" applyFill="1" applyBorder="1" applyAlignment="1" applyProtection="1">
      <alignment horizontal="center" vertical="center"/>
      <protection locked="0"/>
    </xf>
    <xf numFmtId="14" fontId="4" fillId="0" borderId="44" xfId="1" applyNumberFormat="1" applyFont="1" applyFill="1" applyBorder="1" applyAlignment="1" applyProtection="1">
      <alignment horizontal="center" vertical="center"/>
      <protection locked="0"/>
    </xf>
    <xf numFmtId="0" fontId="19" fillId="4" borderId="3" xfId="2" applyFont="1" applyFill="1" applyBorder="1" applyAlignment="1" applyProtection="1">
      <alignment horizontal="center" vertical="center"/>
      <protection locked="0"/>
    </xf>
    <xf numFmtId="0" fontId="19" fillId="4" borderId="4" xfId="2" applyFont="1" applyFill="1" applyBorder="1" applyAlignment="1" applyProtection="1">
      <alignment horizontal="center" vertical="center"/>
      <protection locked="0"/>
    </xf>
    <xf numFmtId="14" fontId="18" fillId="4" borderId="1" xfId="1" applyNumberFormat="1" applyFont="1" applyFill="1" applyBorder="1" applyAlignment="1" applyProtection="1">
      <alignment horizontal="center" vertical="center"/>
      <protection locked="0"/>
    </xf>
    <xf numFmtId="14" fontId="18" fillId="0" borderId="44" xfId="1" applyNumberFormat="1" applyFont="1" applyFill="1" applyBorder="1" applyAlignment="1" applyProtection="1">
      <alignment horizontal="center" vertical="center"/>
      <protection locked="0"/>
    </xf>
    <xf numFmtId="14" fontId="4" fillId="0" borderId="45" xfId="1" applyNumberFormat="1" applyFont="1" applyFill="1" applyBorder="1" applyAlignment="1" applyProtection="1">
      <alignment horizontal="center" vertical="center"/>
      <protection locked="0"/>
    </xf>
    <xf numFmtId="14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/>
    </xf>
    <xf numFmtId="2" fontId="10" fillId="0" borderId="2" xfId="0" applyNumberFormat="1" applyFont="1" applyFill="1" applyBorder="1" applyAlignment="1">
      <alignment horizontal="center" vertical="center"/>
    </xf>
    <xf numFmtId="0" fontId="15" fillId="0" borderId="0" xfId="0" applyFont="1" applyFill="1"/>
    <xf numFmtId="0" fontId="25" fillId="12" borderId="57" xfId="1" applyFont="1" applyFill="1" applyBorder="1" applyAlignment="1">
      <alignment horizontal="left" vertical="center"/>
    </xf>
    <xf numFmtId="0" fontId="25" fillId="12" borderId="58" xfId="0" applyFont="1" applyFill="1" applyBorder="1" applyAlignment="1">
      <alignment vertical="center" shrinkToFit="1"/>
    </xf>
    <xf numFmtId="0" fontId="25" fillId="12" borderId="59" xfId="0" applyFont="1" applyFill="1" applyBorder="1" applyAlignment="1">
      <alignment horizontal="center" vertical="center" shrinkToFit="1"/>
    </xf>
    <xf numFmtId="0" fontId="25" fillId="12" borderId="60" xfId="0" applyFont="1" applyFill="1" applyBorder="1" applyAlignment="1">
      <alignment horizontal="center" vertical="center" shrinkToFit="1"/>
    </xf>
    <xf numFmtId="0" fontId="3" fillId="0" borderId="36" xfId="1" applyFont="1" applyFill="1" applyBorder="1" applyAlignment="1">
      <alignment vertical="center"/>
    </xf>
    <xf numFmtId="2" fontId="10" fillId="0" borderId="61" xfId="3" applyNumberFormat="1" applyFont="1" applyFill="1" applyBorder="1" applyAlignment="1">
      <alignment horizontal="center" vertical="center"/>
    </xf>
    <xf numFmtId="2" fontId="10" fillId="0" borderId="62" xfId="3" applyNumberFormat="1" applyFont="1" applyFill="1" applyBorder="1" applyAlignment="1">
      <alignment horizontal="center" vertical="center"/>
    </xf>
    <xf numFmtId="0" fontId="25" fillId="12" borderId="56" xfId="2" applyFont="1" applyFill="1" applyBorder="1" applyAlignment="1">
      <alignment horizontal="center" vertical="center" wrapText="1" shrinkToFit="1"/>
    </xf>
    <xf numFmtId="0" fontId="26" fillId="0" borderId="0" xfId="0" applyFont="1" applyFill="1" applyAlignment="1">
      <alignment horizontal="center" vertical="center" wrapText="1" shrinkToFit="1"/>
    </xf>
    <xf numFmtId="0" fontId="25" fillId="0" borderId="0" xfId="0" applyFont="1" applyFill="1" applyAlignment="1">
      <alignment vertical="center" wrapText="1" shrinkToFit="1"/>
    </xf>
    <xf numFmtId="0" fontId="29" fillId="12" borderId="74" xfId="0" applyFont="1" applyFill="1" applyBorder="1" applyAlignment="1">
      <alignment horizontal="left" vertical="center" wrapText="1" shrinkToFit="1"/>
    </xf>
    <xf numFmtId="0" fontId="25" fillId="12" borderId="75" xfId="2" applyFont="1" applyFill="1" applyBorder="1" applyAlignment="1">
      <alignment horizontal="center" vertical="center" wrapText="1" shrinkToFit="1"/>
    </xf>
    <xf numFmtId="0" fontId="31" fillId="0" borderId="36" xfId="0" applyFont="1" applyFill="1" applyBorder="1" applyAlignment="1">
      <alignment horizontal="left" vertical="center"/>
    </xf>
    <xf numFmtId="14" fontId="3" fillId="0" borderId="31" xfId="0" applyNumberFormat="1" applyFont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center" vertical="center" wrapText="1"/>
    </xf>
    <xf numFmtId="0" fontId="31" fillId="0" borderId="36" xfId="1" applyFont="1" applyFill="1" applyBorder="1" applyAlignment="1">
      <alignment horizontal="left" vertical="center"/>
    </xf>
    <xf numFmtId="1" fontId="3" fillId="0" borderId="31" xfId="0" applyNumberFormat="1" applyFont="1" applyFill="1" applyBorder="1" applyAlignment="1">
      <alignment horizontal="center" vertical="center"/>
    </xf>
    <xf numFmtId="0" fontId="25" fillId="12" borderId="76" xfId="1" applyFont="1" applyFill="1" applyBorder="1" applyAlignment="1">
      <alignment horizontal="left" vertical="center"/>
    </xf>
    <xf numFmtId="0" fontId="25" fillId="12" borderId="77" xfId="1" applyFont="1" applyFill="1" applyBorder="1" applyAlignment="1">
      <alignment horizontal="left" vertical="center"/>
    </xf>
    <xf numFmtId="0" fontId="30" fillId="0" borderId="36" xfId="0" applyFont="1" applyFill="1" applyBorder="1"/>
    <xf numFmtId="2" fontId="3" fillId="0" borderId="31" xfId="0" applyNumberFormat="1" applyFont="1" applyFill="1" applyBorder="1" applyAlignment="1">
      <alignment horizontal="center" vertical="center"/>
    </xf>
    <xf numFmtId="0" fontId="31" fillId="0" borderId="36" xfId="0" applyFont="1" applyFill="1" applyBorder="1"/>
    <xf numFmtId="2" fontId="10" fillId="0" borderId="31" xfId="0" applyNumberFormat="1" applyFont="1" applyFill="1" applyBorder="1" applyAlignment="1">
      <alignment horizontal="center" vertical="center"/>
    </xf>
    <xf numFmtId="2" fontId="10" fillId="0" borderId="79" xfId="0" applyNumberFormat="1" applyFont="1" applyFill="1" applyBorder="1" applyAlignment="1">
      <alignment horizontal="center" vertical="center"/>
    </xf>
    <xf numFmtId="2" fontId="10" fillId="0" borderId="80" xfId="0" applyNumberFormat="1" applyFont="1" applyFill="1" applyBorder="1" applyAlignment="1">
      <alignment horizontal="center" vertical="center"/>
    </xf>
    <xf numFmtId="2" fontId="10" fillId="0" borderId="22" xfId="0" applyNumberFormat="1" applyFont="1" applyFill="1" applyBorder="1" applyAlignment="1">
      <alignment horizontal="center" vertical="center"/>
    </xf>
    <xf numFmtId="0" fontId="25" fillId="12" borderId="69" xfId="1" applyFont="1" applyFill="1" applyBorder="1" applyAlignment="1">
      <alignment horizontal="left" vertical="center"/>
    </xf>
    <xf numFmtId="164" fontId="25" fillId="12" borderId="70" xfId="1" applyNumberFormat="1" applyFont="1" applyFill="1" applyBorder="1" applyAlignment="1">
      <alignment horizontal="center" vertical="center"/>
    </xf>
    <xf numFmtId="164" fontId="25" fillId="12" borderId="71" xfId="1" applyNumberFormat="1" applyFont="1" applyFill="1" applyBorder="1" applyAlignment="1">
      <alignment horizontal="center" vertical="center"/>
    </xf>
    <xf numFmtId="0" fontId="25" fillId="12" borderId="86" xfId="2" applyFont="1" applyFill="1" applyBorder="1" applyAlignment="1">
      <alignment horizontal="center" vertical="center" wrapText="1" shrinkToFit="1"/>
    </xf>
    <xf numFmtId="14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2" fontId="3" fillId="0" borderId="3" xfId="0" applyNumberFormat="1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25" fillId="12" borderId="87" xfId="1" applyFont="1" applyFill="1" applyBorder="1" applyAlignment="1">
      <alignment horizontal="left" vertical="center"/>
    </xf>
    <xf numFmtId="2" fontId="10" fillId="0" borderId="3" xfId="0" applyNumberFormat="1" applyFont="1" applyFill="1" applyBorder="1" applyAlignment="1">
      <alignment horizontal="center" vertical="center"/>
    </xf>
    <xf numFmtId="2" fontId="10" fillId="0" borderId="88" xfId="0" applyNumberFormat="1" applyFont="1" applyFill="1" applyBorder="1" applyAlignment="1">
      <alignment horizontal="center" vertical="center"/>
    </xf>
    <xf numFmtId="0" fontId="30" fillId="0" borderId="36" xfId="1" applyFont="1" applyFill="1" applyBorder="1" applyAlignment="1">
      <alignment horizontal="left" vertical="center"/>
    </xf>
    <xf numFmtId="2" fontId="30" fillId="0" borderId="36" xfId="0" applyNumberFormat="1" applyFont="1" applyFill="1" applyBorder="1"/>
    <xf numFmtId="2" fontId="3" fillId="0" borderId="36" xfId="0" applyNumberFormat="1" applyFont="1" applyFill="1" applyBorder="1"/>
    <xf numFmtId="164" fontId="25" fillId="12" borderId="84" xfId="1" applyNumberFormat="1" applyFont="1" applyFill="1" applyBorder="1" applyAlignment="1">
      <alignment horizontal="center" vertical="center"/>
    </xf>
    <xf numFmtId="0" fontId="29" fillId="12" borderId="93" xfId="0" applyFont="1" applyFill="1" applyBorder="1" applyAlignment="1">
      <alignment horizontal="left" vertical="center" wrapText="1" shrinkToFit="1"/>
    </xf>
    <xf numFmtId="0" fontId="25" fillId="12" borderId="90" xfId="1" applyFont="1" applyFill="1" applyBorder="1" applyAlignment="1">
      <alignment horizontal="left" vertical="center"/>
    </xf>
    <xf numFmtId="0" fontId="27" fillId="12" borderId="81" xfId="1" applyFont="1" applyFill="1" applyBorder="1" applyAlignment="1">
      <alignment horizontal="left" vertical="center"/>
    </xf>
    <xf numFmtId="164" fontId="27" fillId="12" borderId="82" xfId="1" applyNumberFormat="1" applyFont="1" applyFill="1" applyBorder="1" applyAlignment="1">
      <alignment horizontal="center" vertical="center"/>
    </xf>
    <xf numFmtId="164" fontId="27" fillId="12" borderId="89" xfId="1" applyNumberFormat="1" applyFont="1" applyFill="1" applyBorder="1" applyAlignment="1">
      <alignment horizontal="center" vertical="center"/>
    </xf>
    <xf numFmtId="0" fontId="27" fillId="12" borderId="91" xfId="1" applyFont="1" applyFill="1" applyBorder="1" applyAlignment="1">
      <alignment horizontal="left" vertical="center"/>
    </xf>
    <xf numFmtId="164" fontId="27" fillId="12" borderId="83" xfId="1" applyNumberFormat="1" applyFont="1" applyFill="1" applyBorder="1" applyAlignment="1">
      <alignment horizontal="center" vertical="center"/>
    </xf>
    <xf numFmtId="0" fontId="27" fillId="12" borderId="59" xfId="0" applyFont="1" applyFill="1" applyBorder="1" applyAlignment="1">
      <alignment horizontal="center" vertical="center" shrinkToFit="1"/>
    </xf>
    <xf numFmtId="2" fontId="27" fillId="0" borderId="1" xfId="1" applyNumberFormat="1" applyFont="1" applyFill="1" applyBorder="1" applyAlignment="1">
      <alignment horizontal="center" vertical="center"/>
    </xf>
    <xf numFmtId="2" fontId="27" fillId="0" borderId="54" xfId="1" applyNumberFormat="1" applyFont="1" applyFill="1" applyBorder="1" applyAlignment="1">
      <alignment horizontal="center" vertical="center" shrinkToFit="1"/>
    </xf>
    <xf numFmtId="0" fontId="32" fillId="0" borderId="36" xfId="0" applyFont="1" applyFill="1" applyBorder="1"/>
    <xf numFmtId="0" fontId="32" fillId="0" borderId="78" xfId="0" applyFont="1" applyFill="1" applyBorder="1"/>
    <xf numFmtId="0" fontId="34" fillId="13" borderId="5" xfId="0" applyFont="1" applyFill="1" applyBorder="1" applyAlignment="1">
      <alignment horizontal="center" vertical="center"/>
    </xf>
    <xf numFmtId="2" fontId="19" fillId="13" borderId="12" xfId="0" applyNumberFormat="1" applyFont="1" applyFill="1" applyBorder="1" applyAlignment="1">
      <alignment horizontal="center" vertical="center"/>
    </xf>
    <xf numFmtId="1" fontId="19" fillId="13" borderId="12" xfId="0" applyNumberFormat="1" applyFont="1" applyFill="1" applyBorder="1" applyAlignment="1">
      <alignment horizontal="center" vertical="center"/>
    </xf>
    <xf numFmtId="1" fontId="19" fillId="13" borderId="10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33" fillId="0" borderId="0" xfId="0" applyFont="1" applyAlignment="1">
      <alignment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13" fillId="8" borderId="46" xfId="0" applyFont="1" applyFill="1" applyBorder="1" applyAlignment="1">
      <alignment horizontal="center" vertical="center"/>
    </xf>
    <xf numFmtId="0" fontId="13" fillId="8" borderId="47" xfId="0" applyFont="1" applyFill="1" applyBorder="1" applyAlignment="1">
      <alignment horizontal="center" vertical="center"/>
    </xf>
    <xf numFmtId="0" fontId="13" fillId="8" borderId="48" xfId="0" applyFont="1" applyFill="1" applyBorder="1" applyAlignment="1">
      <alignment horizontal="center" vertical="center"/>
    </xf>
    <xf numFmtId="0" fontId="22" fillId="0" borderId="13" xfId="1" applyFont="1" applyFill="1" applyBorder="1" applyAlignment="1" applyProtection="1">
      <alignment horizontal="center" vertical="center"/>
      <protection locked="0"/>
    </xf>
    <xf numFmtId="0" fontId="22" fillId="0" borderId="14" xfId="1" applyFont="1" applyFill="1" applyBorder="1" applyAlignment="1" applyProtection="1">
      <alignment horizontal="center" vertical="center"/>
      <protection locked="0"/>
    </xf>
    <xf numFmtId="0" fontId="22" fillId="0" borderId="18" xfId="1" applyFont="1" applyFill="1" applyBorder="1" applyAlignment="1" applyProtection="1">
      <alignment horizontal="center" vertical="center"/>
      <protection locked="0"/>
    </xf>
    <xf numFmtId="0" fontId="22" fillId="0" borderId="8" xfId="1" applyFont="1" applyFill="1" applyBorder="1" applyAlignment="1" applyProtection="1">
      <alignment horizontal="center" vertical="center"/>
      <protection locked="0"/>
    </xf>
    <xf numFmtId="0" fontId="7" fillId="0" borderId="24" xfId="1" applyFont="1" applyFill="1" applyBorder="1" applyAlignment="1">
      <alignment horizontal="center" vertical="center" wrapText="1"/>
    </xf>
    <xf numFmtId="0" fontId="7" fillId="0" borderId="6" xfId="1" applyFont="1" applyFill="1" applyBorder="1" applyAlignment="1">
      <alignment horizontal="center" vertical="center" wrapText="1"/>
    </xf>
    <xf numFmtId="0" fontId="4" fillId="0" borderId="25" xfId="1" applyFont="1" applyFill="1" applyBorder="1" applyAlignment="1">
      <alignment horizontal="left" vertical="center"/>
    </xf>
    <xf numFmtId="0" fontId="4" fillId="0" borderId="21" xfId="1" applyFont="1" applyFill="1" applyBorder="1" applyAlignment="1">
      <alignment horizontal="left" vertical="center"/>
    </xf>
    <xf numFmtId="0" fontId="7" fillId="0" borderId="35" xfId="1" applyFont="1" applyFill="1" applyBorder="1" applyAlignment="1">
      <alignment horizontal="center" vertical="center" wrapText="1"/>
    </xf>
    <xf numFmtId="0" fontId="7" fillId="0" borderId="36" xfId="1" applyFont="1" applyFill="1" applyBorder="1" applyAlignment="1">
      <alignment horizontal="center" vertical="center" wrapText="1"/>
    </xf>
    <xf numFmtId="0" fontId="4" fillId="0" borderId="23" xfId="1" applyFont="1" applyFill="1" applyBorder="1" applyAlignment="1">
      <alignment horizontal="left" vertical="center"/>
    </xf>
    <xf numFmtId="0" fontId="4" fillId="0" borderId="10" xfId="1" applyFont="1" applyFill="1" applyBorder="1" applyAlignment="1">
      <alignment horizontal="left" vertical="center"/>
    </xf>
    <xf numFmtId="0" fontId="4" fillId="0" borderId="27" xfId="0" applyFont="1" applyFill="1" applyBorder="1" applyAlignment="1">
      <alignment horizontal="center" vertical="center"/>
    </xf>
    <xf numFmtId="0" fontId="13" fillId="0" borderId="46" xfId="0" applyFont="1" applyFill="1" applyBorder="1" applyAlignment="1">
      <alignment horizontal="center" vertical="center"/>
    </xf>
    <xf numFmtId="0" fontId="13" fillId="0" borderId="47" xfId="0" applyFont="1" applyFill="1" applyBorder="1" applyAlignment="1">
      <alignment horizontal="center" vertical="center"/>
    </xf>
    <xf numFmtId="0" fontId="13" fillId="0" borderId="48" xfId="0" applyFont="1" applyFill="1" applyBorder="1" applyAlignment="1">
      <alignment horizontal="center" vertical="center"/>
    </xf>
    <xf numFmtId="0" fontId="6" fillId="0" borderId="13" xfId="1" applyFont="1" applyFill="1" applyBorder="1" applyAlignment="1" applyProtection="1">
      <alignment horizontal="center" vertical="center"/>
      <protection locked="0"/>
    </xf>
    <xf numFmtId="0" fontId="6" fillId="0" borderId="14" xfId="1" applyFont="1" applyFill="1" applyBorder="1" applyAlignment="1" applyProtection="1">
      <alignment horizontal="center" vertical="center"/>
      <protection locked="0"/>
    </xf>
    <xf numFmtId="0" fontId="6" fillId="0" borderId="18" xfId="1" applyFont="1" applyFill="1" applyBorder="1" applyAlignment="1" applyProtection="1">
      <alignment horizontal="center" vertical="center"/>
      <protection locked="0"/>
    </xf>
    <xf numFmtId="0" fontId="6" fillId="0" borderId="8" xfId="1" applyFont="1" applyFill="1" applyBorder="1" applyAlignment="1" applyProtection="1">
      <alignment horizontal="center" vertical="center"/>
      <protection locked="0"/>
    </xf>
    <xf numFmtId="0" fontId="8" fillId="0" borderId="19" xfId="0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  <xf numFmtId="0" fontId="14" fillId="0" borderId="19" xfId="4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2" fillId="4" borderId="13" xfId="4" applyFont="1" applyFill="1" applyBorder="1" applyAlignment="1" applyProtection="1">
      <alignment horizontal="center" vertical="center"/>
      <protection locked="0"/>
    </xf>
    <xf numFmtId="0" fontId="22" fillId="4" borderId="14" xfId="1" applyFont="1" applyFill="1" applyBorder="1" applyAlignment="1" applyProtection="1">
      <alignment horizontal="center" vertical="center"/>
      <protection locked="0"/>
    </xf>
    <xf numFmtId="0" fontId="22" fillId="4" borderId="18" xfId="1" applyFont="1" applyFill="1" applyBorder="1" applyAlignment="1" applyProtection="1">
      <alignment horizontal="center" vertical="center"/>
      <protection locked="0"/>
    </xf>
    <xf numFmtId="0" fontId="22" fillId="4" borderId="8" xfId="1" applyFont="1" applyFill="1" applyBorder="1" applyAlignment="1" applyProtection="1">
      <alignment horizontal="center" vertical="center"/>
      <protection locked="0"/>
    </xf>
    <xf numFmtId="0" fontId="7" fillId="4" borderId="24" xfId="1" applyFont="1" applyFill="1" applyBorder="1" applyAlignment="1">
      <alignment horizontal="center" vertical="center" wrapText="1"/>
    </xf>
    <xf numFmtId="0" fontId="7" fillId="4" borderId="6" xfId="1" applyFont="1" applyFill="1" applyBorder="1" applyAlignment="1">
      <alignment horizontal="center" vertical="center" wrapText="1"/>
    </xf>
    <xf numFmtId="0" fontId="4" fillId="4" borderId="25" xfId="1" applyFont="1" applyFill="1" applyBorder="1" applyAlignment="1">
      <alignment horizontal="left" vertical="center"/>
    </xf>
    <xf numFmtId="0" fontId="4" fillId="4" borderId="21" xfId="1" applyFont="1" applyFill="1" applyBorder="1" applyAlignment="1">
      <alignment horizontal="left" vertical="center"/>
    </xf>
    <xf numFmtId="0" fontId="6" fillId="4" borderId="13" xfId="4" applyFont="1" applyFill="1" applyBorder="1" applyAlignment="1" applyProtection="1">
      <alignment horizontal="center" vertical="center"/>
      <protection locked="0"/>
    </xf>
    <xf numFmtId="0" fontId="6" fillId="4" borderId="14" xfId="1" applyFont="1" applyFill="1" applyBorder="1" applyAlignment="1" applyProtection="1">
      <alignment horizontal="center" vertical="center"/>
      <protection locked="0"/>
    </xf>
    <xf numFmtId="0" fontId="6" fillId="4" borderId="18" xfId="1" applyFont="1" applyFill="1" applyBorder="1" applyAlignment="1" applyProtection="1">
      <alignment horizontal="center" vertical="center"/>
      <protection locked="0"/>
    </xf>
    <xf numFmtId="0" fontId="6" fillId="4" borderId="8" xfId="1" applyFont="1" applyFill="1" applyBorder="1" applyAlignment="1" applyProtection="1">
      <alignment horizontal="center" vertical="center"/>
      <protection locked="0"/>
    </xf>
    <xf numFmtId="0" fontId="7" fillId="4" borderId="35" xfId="1" applyFont="1" applyFill="1" applyBorder="1" applyAlignment="1">
      <alignment horizontal="center" vertical="center" wrapText="1"/>
    </xf>
    <xf numFmtId="0" fontId="7" fillId="4" borderId="36" xfId="1" applyFont="1" applyFill="1" applyBorder="1" applyAlignment="1">
      <alignment horizontal="center" vertical="center" wrapText="1"/>
    </xf>
    <xf numFmtId="0" fontId="4" fillId="4" borderId="23" xfId="1" applyFont="1" applyFill="1" applyBorder="1" applyAlignment="1" applyProtection="1">
      <alignment horizontal="left" vertical="center"/>
      <protection locked="0"/>
    </xf>
    <xf numFmtId="0" fontId="4" fillId="4" borderId="10" xfId="1" applyFont="1" applyFill="1" applyBorder="1" applyAlignment="1" applyProtection="1">
      <alignment horizontal="left" vertical="center"/>
      <protection locked="0"/>
    </xf>
    <xf numFmtId="0" fontId="4" fillId="4" borderId="23" xfId="1" applyFont="1" applyFill="1" applyBorder="1" applyAlignment="1">
      <alignment horizontal="left" vertical="center"/>
    </xf>
    <xf numFmtId="0" fontId="4" fillId="4" borderId="10" xfId="1" applyFont="1" applyFill="1" applyBorder="1" applyAlignment="1">
      <alignment horizontal="left" vertical="center"/>
    </xf>
    <xf numFmtId="0" fontId="22" fillId="4" borderId="13" xfId="1" applyFont="1" applyFill="1" applyBorder="1" applyAlignment="1" applyProtection="1">
      <alignment horizontal="center" vertical="center"/>
      <protection locked="0"/>
    </xf>
    <xf numFmtId="0" fontId="19" fillId="4" borderId="23" xfId="1" applyFont="1" applyFill="1" applyBorder="1" applyAlignment="1">
      <alignment horizontal="left" vertical="center"/>
    </xf>
    <xf numFmtId="0" fontId="19" fillId="4" borderId="10" xfId="1" applyFont="1" applyFill="1" applyBorder="1" applyAlignment="1">
      <alignment horizontal="left" vertical="center"/>
    </xf>
    <xf numFmtId="0" fontId="6" fillId="4" borderId="13" xfId="4" applyFont="1" applyFill="1" applyBorder="1" applyAlignment="1" applyProtection="1">
      <alignment horizontal="center" vertical="center"/>
    </xf>
    <xf numFmtId="0" fontId="6" fillId="4" borderId="14" xfId="1" applyFont="1" applyFill="1" applyBorder="1" applyAlignment="1" applyProtection="1">
      <alignment horizontal="center" vertical="center"/>
    </xf>
    <xf numFmtId="0" fontId="6" fillId="4" borderId="18" xfId="1" applyFont="1" applyFill="1" applyBorder="1" applyAlignment="1" applyProtection="1">
      <alignment horizontal="center" vertical="center"/>
    </xf>
    <xf numFmtId="0" fontId="6" fillId="4" borderId="8" xfId="1" applyFont="1" applyFill="1" applyBorder="1" applyAlignment="1" applyProtection="1">
      <alignment horizontal="center" vertical="center"/>
    </xf>
    <xf numFmtId="0" fontId="7" fillId="4" borderId="50" xfId="1" applyFont="1" applyFill="1" applyBorder="1" applyAlignment="1" applyProtection="1">
      <alignment horizontal="center" vertical="center" wrapText="1"/>
    </xf>
    <xf numFmtId="0" fontId="7" fillId="4" borderId="51" xfId="1" applyFont="1" applyFill="1" applyBorder="1" applyAlignment="1" applyProtection="1">
      <alignment horizontal="center" vertical="center" wrapText="1"/>
    </xf>
    <xf numFmtId="0" fontId="4" fillId="4" borderId="25" xfId="1" applyFont="1" applyFill="1" applyBorder="1" applyAlignment="1" applyProtection="1">
      <alignment horizontal="left" vertical="center"/>
    </xf>
    <xf numFmtId="0" fontId="4" fillId="4" borderId="21" xfId="1" applyFont="1" applyFill="1" applyBorder="1" applyAlignment="1" applyProtection="1">
      <alignment horizontal="left" vertical="center"/>
    </xf>
    <xf numFmtId="0" fontId="8" fillId="4" borderId="19" xfId="0" applyFont="1" applyFill="1" applyBorder="1" applyAlignment="1" applyProtection="1">
      <alignment horizontal="center" vertical="center"/>
    </xf>
    <xf numFmtId="0" fontId="8" fillId="4" borderId="20" xfId="0" applyFont="1" applyFill="1" applyBorder="1" applyAlignment="1" applyProtection="1">
      <alignment horizontal="center" vertical="center"/>
    </xf>
    <xf numFmtId="0" fontId="4" fillId="4" borderId="3" xfId="0" applyFont="1" applyFill="1" applyBorder="1" applyAlignment="1" applyProtection="1">
      <alignment horizontal="center" vertical="center"/>
    </xf>
    <xf numFmtId="0" fontId="4" fillId="4" borderId="7" xfId="0" applyFont="1" applyFill="1" applyBorder="1" applyAlignment="1" applyProtection="1">
      <alignment horizontal="center" vertical="center"/>
    </xf>
    <xf numFmtId="0" fontId="4" fillId="4" borderId="2" xfId="0" applyFont="1" applyFill="1" applyBorder="1" applyAlignment="1" applyProtection="1">
      <alignment horizontal="center" vertical="center"/>
    </xf>
    <xf numFmtId="0" fontId="15" fillId="0" borderId="66" xfId="0" applyFont="1" applyFill="1" applyBorder="1" applyAlignment="1">
      <alignment horizontal="center"/>
    </xf>
    <xf numFmtId="0" fontId="15" fillId="0" borderId="67" xfId="0" applyFont="1" applyFill="1" applyBorder="1" applyAlignment="1">
      <alignment horizontal="center"/>
    </xf>
    <xf numFmtId="0" fontId="15" fillId="0" borderId="68" xfId="0" applyFont="1" applyFill="1" applyBorder="1" applyAlignment="1">
      <alignment horizontal="center"/>
    </xf>
    <xf numFmtId="0" fontId="15" fillId="0" borderId="63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15" fillId="0" borderId="33" xfId="0" applyFont="1" applyFill="1" applyBorder="1" applyAlignment="1">
      <alignment horizontal="center"/>
    </xf>
    <xf numFmtId="0" fontId="15" fillId="0" borderId="64" xfId="0" applyFont="1" applyFill="1" applyBorder="1" applyAlignment="1">
      <alignment horizontal="center"/>
    </xf>
    <xf numFmtId="0" fontId="15" fillId="0" borderId="65" xfId="0" applyFont="1" applyFill="1" applyBorder="1" applyAlignment="1">
      <alignment horizontal="center"/>
    </xf>
    <xf numFmtId="0" fontId="15" fillId="0" borderId="34" xfId="0" applyFont="1" applyFill="1" applyBorder="1" applyAlignment="1">
      <alignment horizontal="center"/>
    </xf>
    <xf numFmtId="0" fontId="3" fillId="0" borderId="6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/>
    </xf>
    <xf numFmtId="0" fontId="3" fillId="0" borderId="3" xfId="1" applyFont="1" applyFill="1" applyBorder="1" applyAlignment="1">
      <alignment horizontal="left" vertical="center" shrinkToFit="1"/>
    </xf>
    <xf numFmtId="0" fontId="3" fillId="0" borderId="7" xfId="1" applyFont="1" applyFill="1" applyBorder="1" applyAlignment="1">
      <alignment horizontal="left" vertical="center" shrinkToFit="1"/>
    </xf>
    <xf numFmtId="0" fontId="25" fillId="12" borderId="59" xfId="0" applyFont="1" applyFill="1" applyBorder="1" applyAlignment="1">
      <alignment horizontal="center" vertical="center" shrinkToFit="1"/>
    </xf>
    <xf numFmtId="0" fontId="28" fillId="12" borderId="90" xfId="1" applyFont="1" applyFill="1" applyBorder="1" applyAlignment="1">
      <alignment horizontal="center" vertical="center"/>
    </xf>
    <xf numFmtId="0" fontId="28" fillId="12" borderId="70" xfId="1" applyFont="1" applyFill="1" applyBorder="1" applyAlignment="1">
      <alignment horizontal="center" vertical="center"/>
    </xf>
    <xf numFmtId="0" fontId="28" fillId="12" borderId="71" xfId="1" applyFont="1" applyFill="1" applyBorder="1" applyAlignment="1">
      <alignment horizontal="center" vertical="center"/>
    </xf>
    <xf numFmtId="0" fontId="28" fillId="12" borderId="92" xfId="1" applyFont="1" applyFill="1" applyBorder="1" applyAlignment="1">
      <alignment horizontal="center" vertical="center"/>
    </xf>
    <xf numFmtId="0" fontId="28" fillId="12" borderId="55" xfId="1" applyFont="1" applyFill="1" applyBorder="1" applyAlignment="1">
      <alignment horizontal="center" vertical="center"/>
    </xf>
    <xf numFmtId="0" fontId="28" fillId="12" borderId="73" xfId="1" applyFont="1" applyFill="1" applyBorder="1" applyAlignment="1">
      <alignment horizontal="center" vertical="center"/>
    </xf>
    <xf numFmtId="0" fontId="28" fillId="12" borderId="69" xfId="1" applyFont="1" applyFill="1" applyBorder="1" applyAlignment="1">
      <alignment horizontal="center" vertical="center"/>
    </xf>
    <xf numFmtId="0" fontId="28" fillId="12" borderId="84" xfId="1" applyFont="1" applyFill="1" applyBorder="1" applyAlignment="1">
      <alignment horizontal="center" vertical="center"/>
    </xf>
    <xf numFmtId="0" fontId="28" fillId="12" borderId="72" xfId="1" applyFont="1" applyFill="1" applyBorder="1" applyAlignment="1">
      <alignment horizontal="center" vertical="center"/>
    </xf>
    <xf numFmtId="0" fontId="28" fillId="12" borderId="85" xfId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</cellXfs>
  <cellStyles count="5">
    <cellStyle name="Calcolo" xfId="3" builtinId="22"/>
    <cellStyle name="Collegamento ipertestuale" xfId="4" builtinId="8"/>
    <cellStyle name="Neutrale" xfId="2" builtinId="28"/>
    <cellStyle name="Normale" xfId="0" builtinId="0"/>
    <cellStyle name="Valore valido" xfId="1" builtinId="26"/>
  </cellStyles>
  <dxfs count="8">
    <dxf>
      <font>
        <b/>
        <i val="0"/>
        <color rgb="FFFFFF00"/>
      </font>
      <fill>
        <patternFill patternType="solid">
          <fgColor auto="1"/>
          <bgColor rgb="FFFF0000"/>
        </patternFill>
      </fill>
    </dxf>
    <dxf>
      <font>
        <b/>
        <i val="0"/>
        <color rgb="FFFF0000"/>
      </font>
      <fill>
        <patternFill patternType="solid">
          <fgColor auto="1"/>
          <bgColor rgb="FFFFFF00"/>
        </patternFill>
      </fill>
    </dxf>
    <dxf>
      <font>
        <b/>
        <i val="0"/>
        <color rgb="FFFF0000"/>
      </font>
      <fill>
        <patternFill patternType="solid">
          <fgColor auto="1"/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0000"/>
      </font>
      <fill>
        <patternFill patternType="solid">
          <fgColor auto="1"/>
          <bgColor rgb="FFFFC000"/>
        </patternFill>
      </fill>
    </dxf>
    <dxf>
      <font>
        <b/>
        <i val="0"/>
        <color rgb="FFFF0000"/>
      </font>
      <fill>
        <patternFill patternType="solid">
          <fgColor auto="1"/>
          <bgColor rgb="FFFFFF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microsoft.com/office/2022/10/relationships/richValueRel" Target="richData/richValueRel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'DE ANTONI Mattia'!$A$18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9129499217527376"/>
                  <c:y val="5.962441314553990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19D-4FE4-B59D-4531959E68B5}"/>
                </c:ext>
              </c:extLst>
            </c:dLbl>
            <c:dLbl>
              <c:idx val="1"/>
              <c:layout>
                <c:manualLayout>
                  <c:x val="3.1893583724567818E-3"/>
                  <c:y val="-5.217136150234742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719D-4FE4-B59D-4531959E68B5}"/>
                </c:ext>
              </c:extLst>
            </c:dLbl>
            <c:dLbl>
              <c:idx val="2"/>
              <c:layout>
                <c:manualLayout>
                  <c:x val="-1.4906103286385067E-2"/>
                  <c:y val="8.9436619718309865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719D-4FE4-B59D-4531959E68B5}"/>
                </c:ext>
              </c:extLst>
            </c:dLbl>
            <c:dLbl>
              <c:idx val="3"/>
              <c:layout>
                <c:manualLayout>
                  <c:x val="-0.11676447574334903"/>
                  <c:y val="2.2359154929577466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719D-4FE4-B59D-4531959E68B5}"/>
                </c:ext>
              </c:extLst>
            </c:dLbl>
            <c:dLbl>
              <c:idx val="4"/>
              <c:layout>
                <c:manualLayout>
                  <c:x val="-1.3601134585289516E-2"/>
                  <c:y val="3.974960876369317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19D-4FE4-B59D-4531959E68B5}"/>
                </c:ext>
              </c:extLst>
            </c:dLbl>
            <c:dLbl>
              <c:idx val="5"/>
              <c:layout>
                <c:manualLayout>
                  <c:x val="8.1580594679186227E-3"/>
                  <c:y val="-6.956181533646321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19D-4FE4-B59D-4531959E68B5}"/>
                </c:ext>
              </c:extLst>
            </c:dLbl>
            <c:spPr>
              <a:solidFill>
                <a:srgbClr val="7030A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'DE ANTONI Mattia'!$F$20:$F$25</c:f>
              <c:strCache>
                <c:ptCount val="6"/>
                <c:pt idx="0">
                  <c:v>Pia</c:v>
                </c:pt>
                <c:pt idx="1">
                  <c:v>Cam</c:v>
                </c:pt>
                <c:pt idx="2">
                  <c:v>Dif</c:v>
                </c:pt>
                <c:pt idx="3">
                  <c:v>Gui</c:v>
                </c:pt>
                <c:pt idx="4">
                  <c:v>Let</c:v>
                </c:pt>
                <c:pt idx="5">
                  <c:v>Tra</c:v>
                </c:pt>
              </c:strCache>
            </c:strRef>
          </c:cat>
          <c:val>
            <c:numRef>
              <c:f>'DE ANTONI Mattia'!$E$20:$E$25</c:f>
              <c:numCache>
                <c:formatCode>0</c:formatCode>
                <c:ptCount val="6"/>
                <c:pt idx="0">
                  <c:v>80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80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BB-433D-AD31-FBD38D2BA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'DE ANTONI Mattia'!$G$10:$G$11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3010244286840031"/>
                  <c:y val="3.9743878865664328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A0F7-44EE-9AC8-5A13D1E3DD85}"/>
                </c:ext>
              </c:extLst>
            </c:dLbl>
            <c:dLbl>
              <c:idx val="1"/>
              <c:layout>
                <c:manualLayout>
                  <c:x val="3.0023640661938442E-2"/>
                  <c:y val="-5.4647833440288437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A0F7-44EE-9AC8-5A13D1E3DD85}"/>
                </c:ext>
              </c:extLst>
            </c:dLbl>
            <c:dLbl>
              <c:idx val="2"/>
              <c:layout>
                <c:manualLayout>
                  <c:x val="-9.1737842259207894E-17"/>
                  <c:y val="0.10681167445147277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A0F7-44EE-9AC8-5A13D1E3DD85}"/>
                </c:ext>
              </c:extLst>
            </c:dLbl>
            <c:dLbl>
              <c:idx val="3"/>
              <c:layout>
                <c:manualLayout>
                  <c:x val="-0.14511426319936963"/>
                  <c:y val="-2.4839924291040201E-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A0F7-44EE-9AC8-5A13D1E3DD85}"/>
                </c:ext>
              </c:extLst>
            </c:dLbl>
            <c:dLbl>
              <c:idx val="4"/>
              <c:layout>
                <c:manualLayout>
                  <c:x val="-2.5019700551615457E-2"/>
                  <c:y val="8.1971750160432663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A0F7-44EE-9AC8-5A13D1E3DD85}"/>
                </c:ext>
              </c:extLst>
            </c:dLbl>
            <c:dLbl>
              <c:idx val="5"/>
              <c:layout>
                <c:manualLayout>
                  <c:x val="-7.7561071710007881E-2"/>
                  <c:y val="-2.483992429104020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0F7-44EE-9AC8-5A13D1E3DD85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'DE ANTONI Mattia'!$L$12:$L$17</c:f>
              <c:strCache>
                <c:ptCount val="6"/>
                <c:pt idx="0">
                  <c:v>Tuf</c:v>
                </c:pt>
                <c:pt idx="1">
                  <c:v>Spa</c:v>
                </c:pt>
                <c:pt idx="2">
                  <c:v>Usc</c:v>
                </c:pt>
                <c:pt idx="3">
                  <c:v>Pre</c:v>
                </c:pt>
                <c:pt idx="4">
                  <c:v>Rin</c:v>
                </c:pt>
                <c:pt idx="5">
                  <c:v>Pas</c:v>
                </c:pt>
              </c:strCache>
            </c:strRef>
          </c:cat>
          <c:val>
            <c:numRef>
              <c:f>'DE ANTONI Mattia'!$K$12:$K$17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80</c:v>
                </c:pt>
                <c:pt idx="3">
                  <c:v>70</c:v>
                </c:pt>
                <c:pt idx="4">
                  <c:v>70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51-49A6-9763-002C374A7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124901497241919E-2"/>
          <c:y val="3.0438769059202803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'DE ANTONI Mattia'!$L$20:$L$25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009456264775414"/>
                  <c:y val="9.9738089348050587E-3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9330-4057-A728-A55CBFA30CFF}"/>
                </c:ext>
              </c:extLst>
            </c:dLbl>
            <c:dLbl>
              <c:idx val="1"/>
              <c:layout>
                <c:manualLayout>
                  <c:x val="1.5011820330969176E-2"/>
                  <c:y val="-5.984285360883039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330-4057-A728-A55CBFA30CFF}"/>
                </c:ext>
              </c:extLst>
            </c:dLbl>
            <c:dLbl>
              <c:idx val="2"/>
              <c:layout>
                <c:manualLayout>
                  <c:x val="-1.5011820330969268E-2"/>
                  <c:y val="7.729701924473921E-2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9330-4057-A728-A55CBFA30CFF}"/>
                </c:ext>
              </c:extLst>
            </c:dLbl>
            <c:dLbl>
              <c:idx val="4"/>
              <c:layout>
                <c:manualLayout>
                  <c:x val="1.5011820330969261E-2"/>
                  <c:y val="6.732321030993415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330-4057-A728-A55CBFA30CFF}"/>
                </c:ext>
              </c:extLst>
            </c:dLbl>
            <c:dLbl>
              <c:idx val="5"/>
              <c:layout>
                <c:manualLayout>
                  <c:x val="4.7537431048069345E-2"/>
                  <c:y val="-0.12716606391876453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9330-4057-A728-A55CBFA30CFF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'DE ANTONI Mattia'!$L$20:$L$25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'DE ANTONI Mattia'!$K$20:$K$25</c:f>
              <c:numCache>
                <c:formatCode>0</c:formatCode>
                <c:ptCount val="6"/>
                <c:pt idx="0">
                  <c:v>80</c:v>
                </c:pt>
                <c:pt idx="1">
                  <c:v>70</c:v>
                </c:pt>
                <c:pt idx="2">
                  <c:v>80</c:v>
                </c:pt>
                <c:pt idx="3">
                  <c:v>70</c:v>
                </c:pt>
                <c:pt idx="4">
                  <c:v>70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F3-4F41-B1D4-8E0686190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'DE ANTONI Mattia'!$G$2:$G$3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769632052427057"/>
                  <c:y val="-7.4519772873120546E-3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460C-490F-AA7A-8EB75CEAE29F}"/>
                </c:ext>
              </c:extLst>
            </c:dLbl>
            <c:dLbl>
              <c:idx val="1"/>
              <c:layout>
                <c:manualLayout>
                  <c:x val="7.5115482661335638E-3"/>
                  <c:y val="-5.9615818298496506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460C-490F-AA7A-8EB75CEAE29F}"/>
                </c:ext>
              </c:extLst>
            </c:dLbl>
            <c:dLbl>
              <c:idx val="2"/>
              <c:spPr>
                <a:solidFill>
                  <a:srgbClr val="70AD47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8A6D-4C06-A567-87147CB1ABBD}"/>
                </c:ext>
              </c:extLst>
            </c:dLbl>
            <c:dLbl>
              <c:idx val="3"/>
              <c:layout>
                <c:manualLayout>
                  <c:x val="0.19530025491947275"/>
                  <c:y val="-7.451977287312242E-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460C-490F-AA7A-8EB75CEAE29F}"/>
                </c:ext>
              </c:extLst>
            </c:dLbl>
            <c:dLbl>
              <c:idx val="4"/>
              <c:layout>
                <c:manualLayout>
                  <c:x val="1.7526945954311649E-2"/>
                  <c:y val="7.4519772873120602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460C-490F-AA7A-8EB75CEAE29F}"/>
                </c:ext>
              </c:extLst>
            </c:dLbl>
            <c:spPr>
              <a:solidFill>
                <a:srgbClr val="70AD47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'DE ANTONI Mattia'!$L$4:$L$9</c15:sqref>
                  </c15:fullRef>
                </c:ext>
              </c:extLst>
              <c:f>'DE ANTONI Mattia'!$L$4:$L$8</c:f>
              <c:strCache>
                <c:ptCount val="5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 ANTONI Mattia'!$K$4:$K$9</c15:sqref>
                  </c15:fullRef>
                </c:ext>
              </c:extLst>
              <c:f>'DE ANTONI Mattia'!$K$4:$K$8</c:f>
              <c:numCache>
                <c:formatCode>0</c:formatCode>
                <c:ptCount val="5"/>
                <c:pt idx="0">
                  <c:v>65</c:v>
                </c:pt>
                <c:pt idx="1">
                  <c:v>75</c:v>
                </c:pt>
                <c:pt idx="2">
                  <c:v>70</c:v>
                </c:pt>
                <c:pt idx="3">
                  <c:v>75</c:v>
                </c:pt>
                <c:pt idx="4">
                  <c:v>55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'DE ANTONI Mattia'!$K$9</c15:sqref>
                  <c15:dLbl>
                    <c:idx val="4"/>
                    <c:layout>
                      <c:manualLayout>
                        <c:x val="1.5023096532267115E-2"/>
                        <c:y val="-6.2099810727600499E-2"/>
                      </c:manualLayout>
                    </c:layout>
                    <c:spPr>
                      <a:solidFill>
                        <a:srgbClr val="FFFF00"/>
                      </a:solidFill>
                      <a:ln>
                        <a:solidFill>
                          <a:sysClr val="window" lastClr="FFFFFF">
                            <a:lumMod val="75000"/>
                          </a:sysClr>
                        </a:solidFill>
                      </a:ln>
                      <a:effectLst>
                        <a:glow rad="63500">
                          <a:sysClr val="window" lastClr="FFFFFF">
                            <a:lumMod val="75000"/>
                            <a:alpha val="15000"/>
                          </a:sysClr>
                        </a:glow>
                      </a:effectLst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2000" b="1" i="0" u="none" strike="noStrike" kern="1200" baseline="0">
                            <a:solidFill>
                              <a:srgbClr val="FF0000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it-IT"/>
                      </a:p>
                    </c:txPr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</c:ext>
                      <c:ext xmlns:c16="http://schemas.microsoft.com/office/drawing/2014/chart" uri="{C3380CC4-5D6E-409C-BE32-E72D297353CC}">
                        <c16:uniqueId val="{00000000-07F0-44F5-9039-71CB0B56649E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460C-490F-AA7A-8EB75CEAE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'DE ANTONI Mattia'!$A$10:$A$11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5262017336485423"/>
                  <c:y val="2.4839924291040202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C5DC-4F6E-8047-975825656D04}"/>
                </c:ext>
              </c:extLst>
            </c:dLbl>
            <c:dLbl>
              <c:idx val="1"/>
              <c:layout>
                <c:manualLayout>
                  <c:x val="6.0047281323877072E-2"/>
                  <c:y val="-8.197175016043266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5DC-4F6E-8047-975825656D04}"/>
                </c:ext>
              </c:extLst>
            </c:dLbl>
            <c:dLbl>
              <c:idx val="2"/>
              <c:layout>
                <c:manualLayout>
                  <c:x val="-7.505910165484634E-3"/>
                  <c:y val="4.4711863723872272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C5DC-4F6E-8047-975825656D04}"/>
                </c:ext>
              </c:extLst>
            </c:dLbl>
            <c:dLbl>
              <c:idx val="3"/>
              <c:layout>
                <c:manualLayout>
                  <c:x val="0.12259653270291568"/>
                  <c:y val="-7.4519772873120598E-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C5DC-4F6E-8047-975825656D04}"/>
                </c:ext>
              </c:extLst>
            </c:dLbl>
            <c:dLbl>
              <c:idx val="4"/>
              <c:layout>
                <c:manualLayout>
                  <c:x val="-1.7513790386130823E-2"/>
                  <c:y val="7.451977287312050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5DC-4F6E-8047-975825656D04}"/>
                </c:ext>
              </c:extLst>
            </c:dLbl>
            <c:dLbl>
              <c:idx val="5"/>
              <c:layout>
                <c:manualLayout>
                  <c:x val="-1.5011820330969268E-2"/>
                  <c:y val="-9.190771987684874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5DC-4F6E-8047-975825656D04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'DE ANTONI Mattia'!$F$12:$F$17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'DE ANTONI Mattia'!$E$12:$E$17</c:f>
              <c:numCache>
                <c:formatCode>0</c:formatCode>
                <c:ptCount val="6"/>
                <c:pt idx="0">
                  <c:v>70</c:v>
                </c:pt>
                <c:pt idx="1">
                  <c:v>60</c:v>
                </c:pt>
                <c:pt idx="2">
                  <c:v>70</c:v>
                </c:pt>
                <c:pt idx="3">
                  <c:v>70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DC-4F6E-8047-97582565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'DE ANTONI Mattia'!$A$18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6396713615023475"/>
                  <c:y val="5.254137115839243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9D7-423E-BBA3-94EC89AD02C7}"/>
                </c:ext>
              </c:extLst>
            </c:dLbl>
            <c:dLbl>
              <c:idx val="5"/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99D7-423E-BBA3-94EC89AD02C7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'DE ANTONI Mattia'!$F$20:$F$25</c:f>
              <c:strCache>
                <c:ptCount val="6"/>
                <c:pt idx="0">
                  <c:v>Pia</c:v>
                </c:pt>
                <c:pt idx="1">
                  <c:v>Cam</c:v>
                </c:pt>
                <c:pt idx="2">
                  <c:v>Dif</c:v>
                </c:pt>
                <c:pt idx="3">
                  <c:v>Gui</c:v>
                </c:pt>
                <c:pt idx="4">
                  <c:v>Let</c:v>
                </c:pt>
                <c:pt idx="5">
                  <c:v>Tra</c:v>
                </c:pt>
              </c:strCache>
            </c:strRef>
          </c:cat>
          <c:val>
            <c:numRef>
              <c:f>'DE ANTONI Mattia'!$E$45:$E$50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D7-423E-BBA3-94EC89AD0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'DE ANTONI Mattia'!$G$10:$G$11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760047281323877"/>
                  <c:y val="4.7530529944726306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CB84-41FA-AB49-0A342478FC6D}"/>
                </c:ext>
              </c:extLst>
            </c:dLbl>
            <c:dLbl>
              <c:idx val="3"/>
              <c:layout>
                <c:manualLayout>
                  <c:x val="0.16012608353033886"/>
                  <c:y val="-2.251446155276527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84-41FA-AB49-0A342478FC6D}"/>
                </c:ext>
              </c:extLst>
            </c:dLbl>
            <c:dLbl>
              <c:idx val="5"/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CB84-41FA-AB49-0A342478FC6D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'DE ANTONI Mattia'!$L$37:$L$42</c:f>
              <c:strCache>
                <c:ptCount val="6"/>
                <c:pt idx="0">
                  <c:v>Tuf</c:v>
                </c:pt>
                <c:pt idx="1">
                  <c:v>Spa</c:v>
                </c:pt>
                <c:pt idx="2">
                  <c:v>Usc</c:v>
                </c:pt>
                <c:pt idx="3">
                  <c:v>Pre</c:v>
                </c:pt>
                <c:pt idx="4">
                  <c:v>Rin</c:v>
                </c:pt>
                <c:pt idx="5">
                  <c:v>Pas</c:v>
                </c:pt>
              </c:strCache>
            </c:strRef>
          </c:cat>
          <c:val>
            <c:numRef>
              <c:f>'DE ANTONI Mattia'!$K$37:$K$42</c:f>
              <c:numCache>
                <c:formatCode>0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84-41FA-AB49-0A342478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 sz="2000" b="1"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124901497241919E-2"/>
          <c:y val="3.0438769059202803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'DE ANTONI Mattia'!$L$20:$L$25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1428012519561816"/>
                  <c:y val="-2.4839924291040257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D27-4571-97C5-DEEEBF315375}"/>
                </c:ext>
              </c:extLst>
            </c:dLbl>
            <c:dLbl>
              <c:idx val="2"/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DD27-4571-97C5-DEEEBF315375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'DE ANTONI Mattia'!$L$20:$L$25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'DE ANTONI Mattia'!$K$45:$K$50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80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D27-4571-97C5-DEEEBF315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'DE ANTONI Mattia'!$G$2:$G$3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8014184397163122"/>
                  <c:y val="0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C069-4FAF-B705-08CF3FC53FF4}"/>
                </c:ext>
              </c:extLst>
            </c:dLbl>
            <c:dLbl>
              <c:idx val="1"/>
              <c:layout>
                <c:manualLayout>
                  <c:x val="-9.1737842259207894E-17"/>
                  <c:y val="-9.724463711434933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C069-4FAF-B705-08CF3FC53FF4}"/>
                </c:ext>
              </c:extLst>
            </c:dLbl>
            <c:dLbl>
              <c:idx val="2"/>
              <c:layout>
                <c:manualLayout>
                  <c:x val="-9.1737842259207894E-17"/>
                  <c:y val="5.9842853608830446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2CD7-4C02-9994-2D4A9F851FE3}"/>
                </c:ext>
              </c:extLst>
            </c:dLbl>
            <c:dLbl>
              <c:idx val="3"/>
              <c:layout>
                <c:manualLayout>
                  <c:x val="7.7561071710007881E-2"/>
                  <c:y val="0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069-4FAF-B705-08CF3FC53FF4}"/>
                </c:ext>
              </c:extLst>
            </c:dLbl>
            <c:dLbl>
              <c:idx val="4"/>
              <c:layout>
                <c:manualLayout>
                  <c:x val="-3.7529550827423167E-2"/>
                  <c:y val="9.9738089348050687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C069-4FAF-B705-08CF3FC53FF4}"/>
                </c:ext>
              </c:extLst>
            </c:dLbl>
            <c:dLbl>
              <c:idx val="5"/>
              <c:layout>
                <c:manualLayout>
                  <c:x val="-6.7553191489361702E-2"/>
                  <c:y val="-8.2283923712141743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C069-4FAF-B705-08CF3FC53FF4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'DE ANTONI Mattia'!$L$29:$L$34</c:f>
              <c:strCache>
                <c:ptCount val="6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  <c:pt idx="5">
                  <c:v>ILL</c:v>
                </c:pt>
              </c:strCache>
            </c:strRef>
          </c:cat>
          <c:val>
            <c:numRef>
              <c:f>'DE ANTONI Mattia'!$K$29:$K$34</c:f>
              <c:numCache>
                <c:formatCode>0</c:formatCode>
                <c:ptCount val="6"/>
                <c:pt idx="0">
                  <c:v>65</c:v>
                </c:pt>
                <c:pt idx="1">
                  <c:v>68.333333333333329</c:v>
                </c:pt>
                <c:pt idx="2">
                  <c:v>66.666666666666671</c:v>
                </c:pt>
                <c:pt idx="3">
                  <c:v>71.666666666666671</c:v>
                </c:pt>
                <c:pt idx="4">
                  <c:v>57.824318962869832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69-4FAF-B705-08CF3FC53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'DE ANTONI Mattia'!$A$10:$A$11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173317683881064"/>
                  <c:y val="3.2070707070707069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227E-4444-9F81-E1CFD901D7B2}"/>
                </c:ext>
              </c:extLst>
            </c:dLbl>
            <c:dLbl>
              <c:idx val="2"/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227E-4444-9F81-E1CFD901D7B2}"/>
                </c:ext>
              </c:extLst>
            </c:dLbl>
            <c:dLbl>
              <c:idx val="3"/>
              <c:layout>
                <c:manualLayout>
                  <c:x val="-0.14409233176838809"/>
                  <c:y val="-9.867909867909868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27E-4444-9F81-E1CFD901D7B2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'DE ANTONI Mattia'!$F$37:$F$42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'DE ANTONI Mattia'!$E$37:$E$42</c:f>
              <c:numCache>
                <c:formatCode>0</c:formatCode>
                <c:ptCount val="6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7E-4444-9F81-E1CFD901D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'LOFFREDA Giammaria'!$A$18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3167057902973395"/>
                  <c:y val="-3.2948384554767542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1086-4A77-BDE0-6FFE046C0D49}"/>
                </c:ext>
              </c:extLst>
            </c:dLbl>
            <c:dLbl>
              <c:idx val="1"/>
              <c:layout>
                <c:manualLayout>
                  <c:x val="3.1893583724567818E-3"/>
                  <c:y val="-5.21713615023474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86-4A77-BDE0-6FFE046C0D49}"/>
                </c:ext>
              </c:extLst>
            </c:dLbl>
            <c:dLbl>
              <c:idx val="2"/>
              <c:layout>
                <c:manualLayout>
                  <c:x val="-1.4906103286385067E-2"/>
                  <c:y val="8.9436619718309865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1086-4A77-BDE0-6FFE046C0D49}"/>
                </c:ext>
              </c:extLst>
            </c:dLbl>
            <c:dLbl>
              <c:idx val="3"/>
              <c:layout>
                <c:manualLayout>
                  <c:x val="-0.11676447574334903"/>
                  <c:y val="2.235915492957746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86-4A77-BDE0-6FFE046C0D49}"/>
                </c:ext>
              </c:extLst>
            </c:dLbl>
            <c:dLbl>
              <c:idx val="4"/>
              <c:layout>
                <c:manualLayout>
                  <c:x val="-1.3601134585289516E-2"/>
                  <c:y val="3.9749608763693177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1086-4A77-BDE0-6FFE046C0D49}"/>
                </c:ext>
              </c:extLst>
            </c:dLbl>
            <c:dLbl>
              <c:idx val="5"/>
              <c:layout>
                <c:manualLayout>
                  <c:x val="8.1580594679186227E-3"/>
                  <c:y val="-6.956181533646321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86-4A77-BDE0-6FFE046C0D49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'LOFFREDA Giammaria'!$F$20:$F$25</c:f>
              <c:strCache>
                <c:ptCount val="6"/>
                <c:pt idx="0">
                  <c:v>Pia</c:v>
                </c:pt>
                <c:pt idx="1">
                  <c:v>Cam</c:v>
                </c:pt>
                <c:pt idx="2">
                  <c:v>Dif</c:v>
                </c:pt>
                <c:pt idx="3">
                  <c:v>Gui</c:v>
                </c:pt>
                <c:pt idx="4">
                  <c:v>Let</c:v>
                </c:pt>
                <c:pt idx="5">
                  <c:v>Tra</c:v>
                </c:pt>
              </c:strCache>
            </c:strRef>
          </c:cat>
          <c:val>
            <c:numRef>
              <c:f>'LOFFREDA Giammaria'!$E$20:$E$25</c:f>
              <c:numCache>
                <c:formatCode>0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60</c:v>
                </c:pt>
                <c:pt idx="3">
                  <c:v>70</c:v>
                </c:pt>
                <c:pt idx="4">
                  <c:v>60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86-4A77-BDE0-6FFE046C0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'LOFFREDA Giammaria'!$G$10:$G$11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3010244286840031"/>
                  <c:y val="3.974387886566432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5C8-442A-B467-3BFAE8C0A9CC}"/>
                </c:ext>
              </c:extLst>
            </c:dLbl>
            <c:dLbl>
              <c:idx val="1"/>
              <c:layout>
                <c:manualLayout>
                  <c:x val="3.0023640661938442E-2"/>
                  <c:y val="-5.464783344028843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5C8-442A-B467-3BFAE8C0A9CC}"/>
                </c:ext>
              </c:extLst>
            </c:dLbl>
            <c:dLbl>
              <c:idx val="2"/>
              <c:layout>
                <c:manualLayout>
                  <c:x val="-9.1737842259207894E-17"/>
                  <c:y val="0.1068116744514727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5C8-442A-B467-3BFAE8C0A9CC}"/>
                </c:ext>
              </c:extLst>
            </c:dLbl>
            <c:dLbl>
              <c:idx val="3"/>
              <c:layout>
                <c:manualLayout>
                  <c:x val="-0.14511426319936963"/>
                  <c:y val="-2.4839924291040201E-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25C8-442A-B467-3BFAE8C0A9CC}"/>
                </c:ext>
              </c:extLst>
            </c:dLbl>
            <c:dLbl>
              <c:idx val="4"/>
              <c:layout>
                <c:manualLayout>
                  <c:x val="-2.5019700551615457E-2"/>
                  <c:y val="8.1971750160432663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25C8-442A-B467-3BFAE8C0A9CC}"/>
                </c:ext>
              </c:extLst>
            </c:dLbl>
            <c:dLbl>
              <c:idx val="5"/>
              <c:layout>
                <c:manualLayout>
                  <c:x val="-7.7561071710007881E-2"/>
                  <c:y val="-2.4839924291040202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25C8-442A-B467-3BFAE8C0A9CC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'LOFFREDA Giammaria'!$L$12:$L$17</c:f>
              <c:strCache>
                <c:ptCount val="6"/>
                <c:pt idx="0">
                  <c:v>Tuf</c:v>
                </c:pt>
                <c:pt idx="1">
                  <c:v>Spa</c:v>
                </c:pt>
                <c:pt idx="2">
                  <c:v>Usc</c:v>
                </c:pt>
                <c:pt idx="3">
                  <c:v>Pre</c:v>
                </c:pt>
                <c:pt idx="4">
                  <c:v>Rin</c:v>
                </c:pt>
                <c:pt idx="5">
                  <c:v>Pas</c:v>
                </c:pt>
              </c:strCache>
            </c:strRef>
          </c:cat>
          <c:val>
            <c:numRef>
              <c:f>'LOFFREDA Giammaria'!$K$12:$K$17</c:f>
              <c:numCache>
                <c:formatCode>0</c:formatCode>
                <c:ptCount val="6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C8-442A-B467-3BFAE8C0A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124901497241919E-2"/>
          <c:y val="3.0438769059202803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'LOFFREDA Giammaria'!$L$20:$L$25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009456264775414"/>
                  <c:y val="9.9738089348050587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B87-4E71-99EF-1563DF462246}"/>
                </c:ext>
              </c:extLst>
            </c:dLbl>
            <c:dLbl>
              <c:idx val="1"/>
              <c:layout>
                <c:manualLayout>
                  <c:x val="1.5011820330969176E-2"/>
                  <c:y val="-5.984285360883039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87-4E71-99EF-1563DF462246}"/>
                </c:ext>
              </c:extLst>
            </c:dLbl>
            <c:dLbl>
              <c:idx val="2"/>
              <c:layout>
                <c:manualLayout>
                  <c:x val="-1.5011820330969268E-2"/>
                  <c:y val="7.72970192447392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87-4E71-99EF-1563DF462246}"/>
                </c:ext>
              </c:extLst>
            </c:dLbl>
            <c:dLbl>
              <c:idx val="4"/>
              <c:layout>
                <c:manualLayout>
                  <c:x val="1.5011820330969261E-2"/>
                  <c:y val="6.7323210309934156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BB87-4E71-99EF-1563DF462246}"/>
                </c:ext>
              </c:extLst>
            </c:dLbl>
            <c:dLbl>
              <c:idx val="5"/>
              <c:layout>
                <c:manualLayout>
                  <c:x val="4.7537431048069345E-2"/>
                  <c:y val="-0.12716606391876453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BB87-4E71-99EF-1563DF462246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'LOFFREDA Giammaria'!$L$20:$L$25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'LOFFREDA Giammaria'!$K$20:$K$25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87-4E71-99EF-1563DF462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'LOFFREDA Giammaria'!$G$2:$G$3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769632052427057"/>
                  <c:y val="-7.4519772873120546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CA-489C-86F1-14C0E3B32503}"/>
                </c:ext>
              </c:extLst>
            </c:dLbl>
            <c:dLbl>
              <c:idx val="1"/>
              <c:layout>
                <c:manualLayout>
                  <c:x val="7.5115482661335638E-3"/>
                  <c:y val="-5.961581829849650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4CA-489C-86F1-14C0E3B32503}"/>
                </c:ext>
              </c:extLst>
            </c:dLbl>
            <c:dLbl>
              <c:idx val="3"/>
              <c:layout>
                <c:manualLayout>
                  <c:x val="-5.2394799054373525E-2"/>
                  <c:y val="3.244334758724137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CA-489C-86F1-14C0E3B32503}"/>
                </c:ext>
              </c:extLst>
            </c:dLbl>
            <c:dLbl>
              <c:idx val="4"/>
              <c:layout>
                <c:manualLayout>
                  <c:x val="1.3199369582359772E-5"/>
                  <c:y val="-0.13742357667071117"/>
                </c:manualLayout>
              </c:layout>
              <c:spPr>
                <a:solidFill>
                  <a:srgbClr val="FF00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34CA-489C-86F1-14C0E3B32503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'LOFFREDA Giammaria'!$L$4:$L$9</c15:sqref>
                  </c15:fullRef>
                </c:ext>
              </c:extLst>
              <c:f>'LOFFREDA Giammaria'!$L$4:$L$8</c:f>
              <c:strCache>
                <c:ptCount val="5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'LOFFREDA Giammaria'!$K$4:$K$9</c15:sqref>
                  </c15:fullRef>
                </c:ext>
              </c:extLst>
              <c:f>'LOFFREDA Giammaria'!$K$4:$K$8</c:f>
              <c:numCache>
                <c:formatCode>0</c:formatCode>
                <c:ptCount val="5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66.666666666666671</c:v>
                </c:pt>
                <c:pt idx="4">
                  <c:v>57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'LOFFREDA Giammaria'!$K$9</c15:sqref>
                  <c15:dLbl>
                    <c:idx val="4"/>
                    <c:layout>
                      <c:manualLayout>
                        <c:x val="1.5023096532267115E-2"/>
                        <c:y val="-6.2099810727600499E-2"/>
                      </c:manualLayout>
                    </c:layout>
                    <c:spPr>
                      <a:solidFill>
                        <a:srgbClr val="FFFF00"/>
                      </a:solidFill>
                      <a:ln>
                        <a:solidFill>
                          <a:sysClr val="window" lastClr="FFFFFF">
                            <a:lumMod val="75000"/>
                          </a:sysClr>
                        </a:solidFill>
                      </a:ln>
                      <a:effectLst>
                        <a:glow rad="63500">
                          <a:sysClr val="window" lastClr="FFFFFF">
                            <a:lumMod val="75000"/>
                            <a:alpha val="15000"/>
                          </a:sysClr>
                        </a:glow>
                      </a:effectLst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2000" b="1" i="0" u="none" strike="noStrike" kern="1200" baseline="0">
                            <a:solidFill>
                              <a:srgbClr val="FF0000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it-IT"/>
                      </a:p>
                    </c:txPr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</c:ext>
                      <c:ext xmlns:c16="http://schemas.microsoft.com/office/drawing/2014/chart" uri="{C3380CC4-5D6E-409C-BE32-E72D297353CC}">
                        <c16:uniqueId val="{00000000-6ABA-4E57-9546-582E9FCCB85C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5-34CA-489C-86F1-14C0E3B32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'LOFFREDA Giammaria'!$A$10:$A$11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5262017336485423"/>
                  <c:y val="2.483992429104020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5F-41F2-B1F5-C0672489D408}"/>
                </c:ext>
              </c:extLst>
            </c:dLbl>
            <c:dLbl>
              <c:idx val="1"/>
              <c:layout>
                <c:manualLayout>
                  <c:x val="6.0047281323877072E-2"/>
                  <c:y val="-8.1971750160432663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975F-41F2-B1F5-C0672489D408}"/>
                </c:ext>
              </c:extLst>
            </c:dLbl>
            <c:dLbl>
              <c:idx val="2"/>
              <c:layout>
                <c:manualLayout>
                  <c:x val="-7.505910165484634E-3"/>
                  <c:y val="4.471186372387227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5F-41F2-B1F5-C0672489D408}"/>
                </c:ext>
              </c:extLst>
            </c:dLbl>
            <c:dLbl>
              <c:idx val="3"/>
              <c:layout>
                <c:manualLayout>
                  <c:x val="0.12259653270291568"/>
                  <c:y val="-7.4519772873120598E-3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975F-41F2-B1F5-C0672489D408}"/>
                </c:ext>
              </c:extLst>
            </c:dLbl>
            <c:dLbl>
              <c:idx val="4"/>
              <c:layout>
                <c:manualLayout>
                  <c:x val="-1.7513790386130823E-2"/>
                  <c:y val="7.4519772873120504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975F-41F2-B1F5-C0672489D408}"/>
                </c:ext>
              </c:extLst>
            </c:dLbl>
            <c:dLbl>
              <c:idx val="5"/>
              <c:layout>
                <c:manualLayout>
                  <c:x val="-1.5011820330969268E-2"/>
                  <c:y val="-9.190771987684874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75F-41F2-B1F5-C0672489D408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'LOFFREDA Giammaria'!$F$12:$F$17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'LOFFREDA Giammaria'!$E$12:$E$17</c:f>
              <c:numCache>
                <c:formatCode>0</c:formatCode>
                <c:ptCount val="6"/>
                <c:pt idx="0">
                  <c:v>70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60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5F-41F2-B1F5-C0672489D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'LOFFREDA Giammaria'!$A$18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6645148669796558"/>
                  <c:y val="7.505910165484634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1C7-4D54-94F6-1C569368C4E5}"/>
                </c:ext>
              </c:extLst>
            </c:dLbl>
            <c:dLbl>
              <c:idx val="1"/>
              <c:layout>
                <c:manualLayout>
                  <c:x val="4.9687010954616591E-2"/>
                  <c:y val="-4.753743104806934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C7-4D54-94F6-1C569368C4E5}"/>
                </c:ext>
              </c:extLst>
            </c:dLbl>
            <c:dLbl>
              <c:idx val="2"/>
              <c:layout>
                <c:manualLayout>
                  <c:x val="6.9561815336463134E-2"/>
                  <c:y val="-7.505910165484633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1C7-4D54-94F6-1C569368C4E5}"/>
                </c:ext>
              </c:extLst>
            </c:dLbl>
            <c:dLbl>
              <c:idx val="3"/>
              <c:layout>
                <c:manualLayout>
                  <c:x val="0.20868544600938968"/>
                  <c:y val="4.003152088258452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1C7-4D54-94F6-1C569368C4E5}"/>
                </c:ext>
              </c:extLst>
            </c:dLbl>
            <c:dLbl>
              <c:idx val="4"/>
              <c:layout>
                <c:manualLayout>
                  <c:x val="-5.2171361502347427E-2"/>
                  <c:y val="0.1451142631993694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1C7-4D54-94F6-1C569368C4E5}"/>
                </c:ext>
              </c:extLst>
            </c:dLbl>
            <c:dLbl>
              <c:idx val="5"/>
              <c:layout>
                <c:manualLayout>
                  <c:x val="9.9374021909233185E-3"/>
                  <c:y val="-7.505910165484637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1C7-4D54-94F6-1C569368C4E5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'LOFFREDA Giammaria'!$F$20:$F$25</c:f>
              <c:strCache>
                <c:ptCount val="6"/>
                <c:pt idx="0">
                  <c:v>Pia</c:v>
                </c:pt>
                <c:pt idx="1">
                  <c:v>Cam</c:v>
                </c:pt>
                <c:pt idx="2">
                  <c:v>Dif</c:v>
                </c:pt>
                <c:pt idx="3">
                  <c:v>Gui</c:v>
                </c:pt>
                <c:pt idx="4">
                  <c:v>Let</c:v>
                </c:pt>
                <c:pt idx="5">
                  <c:v>Tra</c:v>
                </c:pt>
              </c:strCache>
            </c:strRef>
          </c:cat>
          <c:val>
            <c:numRef>
              <c:f>'LOFFREDA Giammaria'!$E$45:$E$50</c:f>
              <c:numCache>
                <c:formatCode>0</c:formatCode>
                <c:ptCount val="6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C7-4D54-94F6-1C569368C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'LOFFREDA Giammaria'!$G$10:$G$11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9.2572892040977059E-2"/>
                  <c:y val="1.000642735678448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DD9-4200-B433-0B373A8E6E4F}"/>
                </c:ext>
              </c:extLst>
            </c:dLbl>
            <c:dLbl>
              <c:idx val="3"/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270E-457F-AD42-128F54F9ECED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'LOFFREDA Giammaria'!$L$12:$L$17</c:f>
              <c:strCache>
                <c:ptCount val="6"/>
                <c:pt idx="0">
                  <c:v>Tuf</c:v>
                </c:pt>
                <c:pt idx="1">
                  <c:v>Spa</c:v>
                </c:pt>
                <c:pt idx="2">
                  <c:v>Usc</c:v>
                </c:pt>
                <c:pt idx="3">
                  <c:v>Pre</c:v>
                </c:pt>
                <c:pt idx="4">
                  <c:v>Rin</c:v>
                </c:pt>
                <c:pt idx="5">
                  <c:v>Pas</c:v>
                </c:pt>
              </c:strCache>
            </c:strRef>
          </c:cat>
          <c:val>
            <c:numRef>
              <c:f>'LOFFREDA Giammaria'!$K$37:$K$42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60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0E-457F-AD42-128F54F9E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124901497241919E-2"/>
          <c:y val="3.0438769059202803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'LOFFREDA Giammaria'!$L$20:$L$25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6645148669796547"/>
                  <c:y val="-2.483992429104020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6AF-478E-BCBF-4FB562E6A590}"/>
                </c:ext>
              </c:extLst>
            </c:dLbl>
            <c:dLbl>
              <c:idx val="1"/>
              <c:layout>
                <c:manualLayout>
                  <c:x val="2.9812206572769954E-2"/>
                  <c:y val="-3.974387886566436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AF-478E-BCBF-4FB562E6A590}"/>
                </c:ext>
              </c:extLst>
            </c:dLbl>
            <c:dLbl>
              <c:idx val="2"/>
              <c:layout>
                <c:manualLayout>
                  <c:x val="-1.4906103286384977E-2"/>
                  <c:y val="4.7195856152976383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56AF-478E-BCBF-4FB562E6A590}"/>
                </c:ext>
              </c:extLst>
            </c:dLbl>
            <c:dLbl>
              <c:idx val="3"/>
              <c:layout>
                <c:manualLayout>
                  <c:x val="0.17390453834115807"/>
                  <c:y val="2.483992429104020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111-4278-B9D1-1918778CE14D}"/>
                </c:ext>
              </c:extLst>
            </c:dLbl>
            <c:dLbl>
              <c:idx val="4"/>
              <c:layout>
                <c:manualLayout>
                  <c:x val="-7.4530516431924885E-3"/>
                  <c:y val="0.11674764416788903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56AF-478E-BCBF-4FB562E6A590}"/>
                </c:ext>
              </c:extLst>
            </c:dLbl>
            <c:dLbl>
              <c:idx val="5"/>
              <c:layout>
                <c:manualLayout>
                  <c:x val="-1.1386475139567177E-17"/>
                  <c:y val="-4.4711863723872362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56AF-478E-BCBF-4FB562E6A590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'LOFFREDA Giammaria'!$L$20:$L$25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'LOFFREDA Giammaria'!$K$45:$K$50</c:f>
              <c:numCache>
                <c:formatCode>0</c:formatCode>
                <c:ptCount val="6"/>
                <c:pt idx="0">
                  <c:v>60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AF-478E-BCBF-4FB562E6A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'LOFFREDA Giammaria'!$G$2:$G$3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576241134751773"/>
                  <c:y val="-2.4934522337012764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62F-4866-8AF6-E7A4F5392469}"/>
                </c:ext>
              </c:extLst>
            </c:dLbl>
            <c:dLbl>
              <c:idx val="1"/>
              <c:layout>
                <c:manualLayout>
                  <c:x val="1.5011820330969268E-2"/>
                  <c:y val="-2.493452233701264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62F-4866-8AF6-E7A4F5392469}"/>
                </c:ext>
              </c:extLst>
            </c:dLbl>
            <c:dLbl>
              <c:idx val="2"/>
              <c:layout>
                <c:manualLayout>
                  <c:x val="1.7513790386130719E-2"/>
                  <c:y val="0.1047249938154532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62F-4866-8AF6-E7A4F5392469}"/>
                </c:ext>
              </c:extLst>
            </c:dLbl>
            <c:dLbl>
              <c:idx val="3"/>
              <c:layout>
                <c:manualLayout>
                  <c:x val="0.13010244286840023"/>
                  <c:y val="2.493452233701246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62F-4866-8AF6-E7A4F5392469}"/>
                </c:ext>
              </c:extLst>
            </c:dLbl>
            <c:dLbl>
              <c:idx val="4"/>
              <c:layout>
                <c:manualLayout>
                  <c:x val="-5.2541371158392434E-2"/>
                  <c:y val="0.12716606391876442"/>
                </c:manualLayout>
              </c:layout>
              <c:spPr>
                <a:solidFill>
                  <a:srgbClr val="FF00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962F-4866-8AF6-E7A4F5392469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'LOFFREDA Giammaria'!$L$29:$L$34</c15:sqref>
                  </c15:fullRef>
                </c:ext>
              </c:extLst>
              <c:f>'LOFFREDA Giammaria'!$L$29:$L$33</c:f>
              <c:strCache>
                <c:ptCount val="5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'LOFFREDA Giammaria'!$K$29:$K$34</c15:sqref>
                  </c15:fullRef>
                </c:ext>
              </c:extLst>
              <c:f>'LOFFREDA Giammaria'!$K$29:$K$33</c:f>
              <c:numCache>
                <c:formatCode>0</c:formatCode>
                <c:ptCount val="5"/>
                <c:pt idx="0">
                  <c:v>68.333333333333329</c:v>
                </c:pt>
                <c:pt idx="1">
                  <c:v>60</c:v>
                </c:pt>
                <c:pt idx="2">
                  <c:v>68.333333333333329</c:v>
                </c:pt>
                <c:pt idx="3">
                  <c:v>65</c:v>
                </c:pt>
                <c:pt idx="4">
                  <c:v>56.191467221644132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'LOFFREDA Giammaria'!$K$34</c15:sqref>
                  <c15:dLbl>
                    <c:idx val="4"/>
                    <c:layout>
                      <c:manualLayout>
                        <c:x val="-4.5035460992907804E-2"/>
                        <c:y val="-3.241487903811649E-2"/>
                      </c:manualLayout>
                    </c:layout>
                    <c:spPr>
                      <a:solidFill>
                        <a:srgbClr val="FFFF00"/>
                      </a:solidFill>
                      <a:ln>
                        <a:solidFill>
                          <a:sysClr val="window" lastClr="FFFFFF">
                            <a:lumMod val="75000"/>
                          </a:sysClr>
                        </a:solidFill>
                      </a:ln>
                      <a:effectLst>
                        <a:glow rad="63500">
                          <a:sysClr val="window" lastClr="FFFFFF">
                            <a:lumMod val="75000"/>
                            <a:alpha val="15000"/>
                          </a:sysClr>
                        </a:glow>
                      </a:effectLst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2000" b="1" i="0" u="none" strike="noStrike" kern="1200" baseline="0">
                            <a:solidFill>
                              <a:srgbClr val="FF0000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it-IT"/>
                      </a:p>
                    </c:txPr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</c:ext>
                      <c:ext xmlns:c16="http://schemas.microsoft.com/office/drawing/2014/chart" uri="{C3380CC4-5D6E-409C-BE32-E72D297353CC}">
                        <c16:uniqueId val="{00000000-5CFC-4FFA-9B28-7F5F56951C7D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5-962F-4866-8AF6-E7A4F5392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'LOFFREDA Giammaria'!$A$10:$A$11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8.9436619718309865E-2"/>
                  <c:y val="2.4669774669774614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2A-4800-81BA-8D165803DC54}"/>
                </c:ext>
              </c:extLst>
            </c:dLbl>
            <c:dLbl>
              <c:idx val="3"/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F1FA-4E4E-A5DB-4E629EBCC216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'LOFFREDA Giammaria'!$F$12:$F$17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'LOFFREDA Giammaria'!$E$37:$E$42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60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FA-4E4E-A5DB-4E629EBCC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'FADIL Youssef'!$A$18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9129499217527376"/>
                  <c:y val="5.9624413145539908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9B57-4C9F-B89F-8960F9687120}"/>
                </c:ext>
              </c:extLst>
            </c:dLbl>
            <c:dLbl>
              <c:idx val="1"/>
              <c:layout>
                <c:manualLayout>
                  <c:x val="3.1893583724567818E-3"/>
                  <c:y val="-5.21713615023474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57-4C9F-B89F-8960F9687120}"/>
                </c:ext>
              </c:extLst>
            </c:dLbl>
            <c:dLbl>
              <c:idx val="2"/>
              <c:layout>
                <c:manualLayout>
                  <c:x val="-1.4906103286385067E-2"/>
                  <c:y val="8.943661971830986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B57-4C9F-B89F-8960F9687120}"/>
                </c:ext>
              </c:extLst>
            </c:dLbl>
            <c:dLbl>
              <c:idx val="3"/>
              <c:layout>
                <c:manualLayout>
                  <c:x val="-0.11676447574334903"/>
                  <c:y val="2.2359154929577466E-2"/>
                </c:manualLayout>
              </c:layout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9B57-4C9F-B89F-8960F9687120}"/>
                </c:ext>
              </c:extLst>
            </c:dLbl>
            <c:dLbl>
              <c:idx val="4"/>
              <c:layout>
                <c:manualLayout>
                  <c:x val="-1.3601134585289516E-2"/>
                  <c:y val="3.974960876369317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B57-4C9F-B89F-8960F9687120}"/>
                </c:ext>
              </c:extLst>
            </c:dLbl>
            <c:dLbl>
              <c:idx val="5"/>
              <c:layout>
                <c:manualLayout>
                  <c:x val="8.1580594679186227E-3"/>
                  <c:y val="-6.956181533646321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B57-4C9F-B89F-8960F9687120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'FADIL Youssef'!$F$20:$F$25</c:f>
              <c:strCache>
                <c:ptCount val="6"/>
                <c:pt idx="0">
                  <c:v>Pos</c:v>
                </c:pt>
                <c:pt idx="1">
                  <c:v>Mar</c:v>
                </c:pt>
                <c:pt idx="2">
                  <c:v>Sma</c:v>
                </c:pt>
                <c:pt idx="3">
                  <c:v>Vis</c:v>
                </c:pt>
                <c:pt idx="4">
                  <c:v>Ins</c:v>
                </c:pt>
                <c:pt idx="5">
                  <c:v>Chi</c:v>
                </c:pt>
              </c:strCache>
            </c:strRef>
          </c:cat>
          <c:val>
            <c:numRef>
              <c:f>'FADIL Youssef'!$E$20:$E$25</c:f>
              <c:numCache>
                <c:formatCode>0</c:formatCode>
                <c:ptCount val="6"/>
                <c:pt idx="0">
                  <c:v>70</c:v>
                </c:pt>
                <c:pt idx="1">
                  <c:v>60</c:v>
                </c:pt>
                <c:pt idx="2">
                  <c:v>60</c:v>
                </c:pt>
                <c:pt idx="3">
                  <c:v>80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B57-4C9F-B89F-8960F9687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'FADIL Youssef'!$G$10:$G$11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3010244286840031"/>
                  <c:y val="3.974387886566432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81F-46A5-AF59-5F51A7E31EE2}"/>
                </c:ext>
              </c:extLst>
            </c:dLbl>
            <c:dLbl>
              <c:idx val="1"/>
              <c:layout>
                <c:manualLayout>
                  <c:x val="3.0023640661938442E-2"/>
                  <c:y val="-5.4647833440288437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781F-46A5-AF59-5F51A7E31EE2}"/>
                </c:ext>
              </c:extLst>
            </c:dLbl>
            <c:dLbl>
              <c:idx val="2"/>
              <c:layout>
                <c:manualLayout>
                  <c:x val="-9.1737842259207894E-17"/>
                  <c:y val="0.1068116744514727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81F-46A5-AF59-5F51A7E31EE2}"/>
                </c:ext>
              </c:extLst>
            </c:dLbl>
            <c:dLbl>
              <c:idx val="3"/>
              <c:layout>
                <c:manualLayout>
                  <c:x val="-0.14511426319936963"/>
                  <c:y val="-2.4839924291040201E-3"/>
                </c:manualLayout>
              </c:layout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781F-46A5-AF59-5F51A7E31EE2}"/>
                </c:ext>
              </c:extLst>
            </c:dLbl>
            <c:dLbl>
              <c:idx val="4"/>
              <c:layout>
                <c:manualLayout>
                  <c:x val="-2.5019700551615457E-2"/>
                  <c:y val="8.197175016043266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81F-46A5-AF59-5F51A7E31EE2}"/>
                </c:ext>
              </c:extLst>
            </c:dLbl>
            <c:dLbl>
              <c:idx val="5"/>
              <c:layout>
                <c:manualLayout>
                  <c:x val="-7.7561071710007881E-2"/>
                  <c:y val="-2.4839924291040202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781F-46A5-AF59-5F51A7E31EE2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'FADIL Youssef'!$L$12:$L$17</c:f>
              <c:strCache>
                <c:ptCount val="6"/>
                <c:pt idx="0">
                  <c:v>Gui</c:v>
                </c:pt>
                <c:pt idx="1">
                  <c:v>Con</c:v>
                </c:pt>
                <c:pt idx="2">
                  <c:v>Con</c:v>
                </c:pt>
                <c:pt idx="3">
                  <c:v>Tir</c:v>
                </c:pt>
                <c:pt idx="4">
                  <c:v>Uno</c:v>
                </c:pt>
                <c:pt idx="5">
                  <c:v>Uso</c:v>
                </c:pt>
              </c:strCache>
            </c:strRef>
          </c:cat>
          <c:val>
            <c:numRef>
              <c:f>'FADIL Youssef'!$K$12:$K$17</c:f>
              <c:numCache>
                <c:formatCode>0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60</c:v>
                </c:pt>
                <c:pt idx="3">
                  <c:v>80</c:v>
                </c:pt>
                <c:pt idx="4">
                  <c:v>60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1F-46A5-AF59-5F51A7E31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124901497241919E-2"/>
          <c:y val="3.0438769059202803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'FADIL Youssef'!$L$20:$L$25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009456264775414"/>
                  <c:y val="9.9738089348050587E-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EFBA-4C0B-84F2-6CD027383743}"/>
                </c:ext>
              </c:extLst>
            </c:dLbl>
            <c:dLbl>
              <c:idx val="1"/>
              <c:layout>
                <c:manualLayout>
                  <c:x val="1.5011820330969176E-2"/>
                  <c:y val="-5.984285360883039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FBA-4C0B-84F2-6CD027383743}"/>
                </c:ext>
              </c:extLst>
            </c:dLbl>
            <c:dLbl>
              <c:idx val="2"/>
              <c:layout>
                <c:manualLayout>
                  <c:x val="-1.5011820330969268E-2"/>
                  <c:y val="7.72970192447392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FBA-4C0B-84F2-6CD027383743}"/>
                </c:ext>
              </c:extLst>
            </c:dLbl>
            <c:dLbl>
              <c:idx val="3"/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44D9-4DB9-A8A2-D4182B3344FE}"/>
                </c:ext>
              </c:extLst>
            </c:dLbl>
            <c:dLbl>
              <c:idx val="4"/>
              <c:layout>
                <c:manualLayout>
                  <c:x val="1.5011820330969261E-2"/>
                  <c:y val="6.732321030993415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BA-4C0B-84F2-6CD027383743}"/>
                </c:ext>
              </c:extLst>
            </c:dLbl>
            <c:dLbl>
              <c:idx val="5"/>
              <c:layout>
                <c:manualLayout>
                  <c:x val="4.7537431048069345E-2"/>
                  <c:y val="-0.1271660639187645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EFBA-4C0B-84F2-6CD027383743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'FADIL Youssef'!$L$20:$L$25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'FADIL Youssef'!$K$20:$K$25</c:f>
              <c:numCache>
                <c:formatCode>0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70</c:v>
                </c:pt>
                <c:pt idx="3">
                  <c:v>60</c:v>
                </c:pt>
                <c:pt idx="4">
                  <c:v>70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BA-4C0B-84F2-6CD027383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'FADIL Youssef'!$G$2:$G$3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769632052427057"/>
                  <c:y val="-7.4519772873120546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35C-481A-BF89-E6528AC82357}"/>
                </c:ext>
              </c:extLst>
            </c:dLbl>
            <c:dLbl>
              <c:idx val="1"/>
              <c:layout>
                <c:manualLayout>
                  <c:x val="7.5115482661335638E-3"/>
                  <c:y val="-5.961581829849650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5C-481A-BF89-E6528AC82357}"/>
                </c:ext>
              </c:extLst>
            </c:dLbl>
            <c:dLbl>
              <c:idx val="3"/>
              <c:layout>
                <c:manualLayout>
                  <c:x val="0.19530025491947275"/>
                  <c:y val="-7.451977287312242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35C-481A-BF89-E6528AC82357}"/>
                </c:ext>
              </c:extLst>
            </c:dLbl>
            <c:dLbl>
              <c:idx val="4"/>
              <c:layout>
                <c:manualLayout>
                  <c:x val="1.7526945954311649E-2"/>
                  <c:y val="7.4519772873120602E-2"/>
                </c:manualLayout>
              </c:layout>
              <c:spPr>
                <a:solidFill>
                  <a:srgbClr val="FF00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535C-481A-BF89-E6528AC82357}"/>
                </c:ext>
              </c:extLst>
            </c:dLbl>
            <c:dLbl>
              <c:idx val="5"/>
              <c:layout>
                <c:manualLayout>
                  <c:x val="1.5023096532267115E-2"/>
                  <c:y val="-6.209981072760049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35C-481A-BF89-E6528AC82357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'FADIL Youssef'!$L$4:$L$9</c:f>
              <c:strCache>
                <c:ptCount val="5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</c:strCache>
            </c:strRef>
          </c:cat>
          <c:val>
            <c:numRef>
              <c:f>'FADIL Youssef'!$K$4:$K$9</c:f>
              <c:numCache>
                <c:formatCode>0</c:formatCode>
                <c:ptCount val="6"/>
                <c:pt idx="0">
                  <c:v>60</c:v>
                </c:pt>
                <c:pt idx="1">
                  <c:v>65</c:v>
                </c:pt>
                <c:pt idx="2">
                  <c:v>66.666666666666671</c:v>
                </c:pt>
                <c:pt idx="3">
                  <c:v>65</c:v>
                </c:pt>
                <c:pt idx="4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5C-481A-BF89-E6528AC82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'FADIL Youssef'!$A$10:$A$11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5262017336485423"/>
                  <c:y val="2.483992429104020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438-441B-926D-1FC8B580F7AF}"/>
                </c:ext>
              </c:extLst>
            </c:dLbl>
            <c:dLbl>
              <c:idx val="1"/>
              <c:layout>
                <c:manualLayout>
                  <c:x val="6.0047281323877072E-2"/>
                  <c:y val="-8.197175016043266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38-441B-926D-1FC8B580F7AF}"/>
                </c:ext>
              </c:extLst>
            </c:dLbl>
            <c:dLbl>
              <c:idx val="2"/>
              <c:layout>
                <c:manualLayout>
                  <c:x val="-7.505910165484634E-3"/>
                  <c:y val="4.4711863723872272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4438-441B-926D-1FC8B580F7AF}"/>
                </c:ext>
              </c:extLst>
            </c:dLbl>
            <c:dLbl>
              <c:idx val="3"/>
              <c:layout>
                <c:manualLayout>
                  <c:x val="0.12259653270291568"/>
                  <c:y val="-7.4519772873120598E-3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4438-441B-926D-1FC8B580F7AF}"/>
                </c:ext>
              </c:extLst>
            </c:dLbl>
            <c:dLbl>
              <c:idx val="4"/>
              <c:layout>
                <c:manualLayout>
                  <c:x val="-1.7513790386130823E-2"/>
                  <c:y val="7.451977287312050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438-441B-926D-1FC8B580F7AF}"/>
                </c:ext>
              </c:extLst>
            </c:dLbl>
            <c:dLbl>
              <c:idx val="5"/>
              <c:layout>
                <c:manualLayout>
                  <c:x val="-1.5011820330969268E-2"/>
                  <c:y val="-9.190771987684874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438-441B-926D-1FC8B580F7AF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'FADIL Youssef'!$F$12:$F$17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'FADIL Youssef'!$E$12:$E$17</c:f>
              <c:numCache>
                <c:formatCode>0</c:formatCode>
                <c:ptCount val="6"/>
                <c:pt idx="0">
                  <c:v>60</c:v>
                </c:pt>
                <c:pt idx="1">
                  <c:v>60</c:v>
                </c:pt>
                <c:pt idx="2">
                  <c:v>50</c:v>
                </c:pt>
                <c:pt idx="3">
                  <c:v>70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38-441B-926D-1FC8B580F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'FADIL Youssef'!$A$18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670187793427229"/>
                  <c:y val="1.0007880220646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F24-48FD-9E1E-259FE7D3C698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'FADIL Youssef'!$F$20:$F$25</c:f>
              <c:strCache>
                <c:ptCount val="6"/>
                <c:pt idx="0">
                  <c:v>Pos</c:v>
                </c:pt>
                <c:pt idx="1">
                  <c:v>Mar</c:v>
                </c:pt>
                <c:pt idx="2">
                  <c:v>Sma</c:v>
                </c:pt>
                <c:pt idx="3">
                  <c:v>Vis</c:v>
                </c:pt>
                <c:pt idx="4">
                  <c:v>Ins</c:v>
                </c:pt>
                <c:pt idx="5">
                  <c:v>Chi</c:v>
                </c:pt>
              </c:strCache>
            </c:strRef>
          </c:cat>
          <c:val>
            <c:numRef>
              <c:f>'FADIL Youssef'!$E$45:$E$50</c:f>
              <c:numCache>
                <c:formatCode>0</c:formatCode>
                <c:ptCount val="6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A6-49CC-BA9A-76449347F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'FADIL Youssef'!$G$10:$G$11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8764775413711585"/>
                  <c:y val="0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B97-4F0E-8530-3B572D44D388}"/>
                </c:ext>
              </c:extLst>
            </c:dLbl>
            <c:dLbl>
              <c:idx val="1"/>
              <c:layout>
                <c:manualLayout>
                  <c:x val="3.0023640661938536E-2"/>
                  <c:y val="0.14509319667337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B97-4F0E-8530-3B572D44D388}"/>
                </c:ext>
              </c:extLst>
            </c:dLbl>
            <c:dLbl>
              <c:idx val="2"/>
              <c:layout>
                <c:manualLayout>
                  <c:x val="7.505910165484634E-3"/>
                  <c:y val="7.004499149749149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B97-4F0E-8530-3B572D44D388}"/>
                </c:ext>
              </c:extLst>
            </c:dLbl>
            <c:dLbl>
              <c:idx val="3"/>
              <c:layout>
                <c:manualLayout>
                  <c:x val="-0.14261229314420809"/>
                  <c:y val="-3.252088890954957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B97-4F0E-8530-3B572D44D388}"/>
                </c:ext>
              </c:extLst>
            </c:dLbl>
            <c:dLbl>
              <c:idx val="4"/>
              <c:layout>
                <c:manualLayout>
                  <c:x val="-4.0031520882584715E-2"/>
                  <c:y val="7.504820517588364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B97-4F0E-8530-3B572D44D388}"/>
                </c:ext>
              </c:extLst>
            </c:dLbl>
            <c:dLbl>
              <c:idx val="5"/>
              <c:layout>
                <c:manualLayout>
                  <c:x val="3.752955082742316E-2"/>
                  <c:y val="-0.1150739146030215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B97-4F0E-8530-3B572D44D388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'FADIL Youssef'!$L$12:$L$17</c:f>
              <c:strCache>
                <c:ptCount val="6"/>
                <c:pt idx="0">
                  <c:v>Gui</c:v>
                </c:pt>
                <c:pt idx="1">
                  <c:v>Con</c:v>
                </c:pt>
                <c:pt idx="2">
                  <c:v>Con</c:v>
                </c:pt>
                <c:pt idx="3">
                  <c:v>Tir</c:v>
                </c:pt>
                <c:pt idx="4">
                  <c:v>Uno</c:v>
                </c:pt>
                <c:pt idx="5">
                  <c:v>Uso</c:v>
                </c:pt>
              </c:strCache>
            </c:strRef>
          </c:cat>
          <c:val>
            <c:numRef>
              <c:f>'FADIL Youssef'!$K$37:$K$42</c:f>
              <c:numCache>
                <c:formatCode>0</c:formatCode>
                <c:ptCount val="6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97-4F0E-8530-3B572D44D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14823156613265E-2"/>
          <c:y val="3.3114145623486455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'FADIL Youssef'!$L$20:$L$25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8.5198152790397358E-2"/>
                  <c:y val="-7.449201723209550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1C-45A3-9DC8-E091CADD5E1C}"/>
                </c:ext>
              </c:extLst>
            </c:dLbl>
            <c:dLbl>
              <c:idx val="1"/>
              <c:layout>
                <c:manualLayout>
                  <c:x val="3.0069936278963587E-2"/>
                  <c:y val="-6.704281550888605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C01C-45A3-9DC8-E091CADD5E1C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'FADIL Youssef'!$L$20:$L$25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'FADIL Youssef'!$K$45:$K$50</c:f>
              <c:numCache>
                <c:formatCode>0</c:formatCode>
                <c:ptCount val="6"/>
                <c:pt idx="0">
                  <c:v>60</c:v>
                </c:pt>
                <c:pt idx="1">
                  <c:v>50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9A-4E53-AE22-CED476723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'FADIL Youssef'!$G$2:$G$3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7.505910165484625E-2"/>
                  <c:y val="-1.4960713402207589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334B-4AB7-A59D-C97B33095902}"/>
                </c:ext>
              </c:extLst>
            </c:dLbl>
            <c:dLbl>
              <c:idx val="1"/>
              <c:layout>
                <c:manualLayout>
                  <c:x val="3.7529550827423167E-2"/>
                  <c:y val="-8.976428041324553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4B-4AB7-A59D-C97B33095902}"/>
                </c:ext>
              </c:extLst>
            </c:dLbl>
            <c:dLbl>
              <c:idx val="2"/>
              <c:layout>
                <c:manualLayout>
                  <c:x val="-2.5019700551616362E-3"/>
                  <c:y val="3.989523573922023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34B-4AB7-A59D-C97B33095902}"/>
                </c:ext>
              </c:extLst>
            </c:dLbl>
            <c:dLbl>
              <c:idx val="3"/>
              <c:layout>
                <c:manualLayout>
                  <c:x val="0.18014184397163122"/>
                  <c:y val="-7.4803567011037944E-3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334B-4AB7-A59D-C97B33095902}"/>
                </c:ext>
              </c:extLst>
            </c:dLbl>
            <c:dLbl>
              <c:idx val="4"/>
              <c:layout>
                <c:manualLayout>
                  <c:x val="-1.0007880220646179E-2"/>
                  <c:y val="0.11220535051655674"/>
                </c:manualLayout>
              </c:layout>
              <c:spPr>
                <a:solidFill>
                  <a:srgbClr val="FF00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334B-4AB7-A59D-C97B33095902}"/>
                </c:ext>
              </c:extLst>
            </c:dLbl>
            <c:dLbl>
              <c:idx val="5"/>
              <c:layout>
                <c:manualLayout>
                  <c:x val="-4.7537431048069345E-2"/>
                  <c:y val="-7.72970192447392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34B-4AB7-A59D-C97B33095902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'FADIL Youssef'!$L$4:$L$9</c:f>
              <c:strCache>
                <c:ptCount val="5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</c:strCache>
            </c:strRef>
          </c:cat>
          <c:val>
            <c:numRef>
              <c:f>'FADIL Youssef'!$K$29:$K$34</c:f>
              <c:numCache>
                <c:formatCode>0</c:formatCode>
                <c:ptCount val="6"/>
                <c:pt idx="0">
                  <c:v>53.333333333333336</c:v>
                </c:pt>
                <c:pt idx="1">
                  <c:v>60</c:v>
                </c:pt>
                <c:pt idx="2">
                  <c:v>60</c:v>
                </c:pt>
                <c:pt idx="3">
                  <c:v>58.333333333333336</c:v>
                </c:pt>
                <c:pt idx="4">
                  <c:v>44</c:v>
                </c:pt>
                <c:pt idx="5">
                  <c:v>59.622641509433961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4B-4AB7-A59D-C97B33095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'FADIL Youssef'!$A$10:$A$11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6.7077464788732305E-2"/>
                  <c:y val="-2.220279720279720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C5-4232-933C-5934585C032A}"/>
                </c:ext>
              </c:extLst>
            </c:dLbl>
            <c:dLbl>
              <c:idx val="1"/>
              <c:layout>
                <c:manualLayout>
                  <c:x val="3.7265258215962438E-2"/>
                  <c:y val="-3.7004662004662008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6899-495D-A01C-05C749BA28E0}"/>
                </c:ext>
              </c:extLst>
            </c:dLbl>
            <c:dLbl>
              <c:idx val="2"/>
              <c:layout>
                <c:manualLayout>
                  <c:x val="1.7390453834115714E-2"/>
                  <c:y val="6.9075369075368986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6899-495D-A01C-05C749BA28E0}"/>
                </c:ext>
              </c:extLst>
            </c:dLbl>
            <c:dLbl>
              <c:idx val="3"/>
              <c:layout>
                <c:manualLayout>
                  <c:x val="0.12918622848200312"/>
                  <c:y val="9.8679098679098683E-3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6899-495D-A01C-05C749BA28E0}"/>
                </c:ext>
              </c:extLst>
            </c:dLbl>
            <c:dLbl>
              <c:idx val="4"/>
              <c:layout>
                <c:manualLayout>
                  <c:x val="-2.2359154929577466E-2"/>
                  <c:y val="7.6476301476301481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6899-495D-A01C-05C749BA28E0}"/>
                </c:ext>
              </c:extLst>
            </c:dLbl>
            <c:dLbl>
              <c:idx val="5"/>
              <c:layout>
                <c:manualLayout>
                  <c:x val="-5.4655712050078249E-2"/>
                  <c:y val="-4.6872571872571871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6899-495D-A01C-05C749BA28E0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'FADIL Youssef'!$F$12:$F$17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'FADIL Youssef'!$E$37:$E$42</c:f>
              <c:numCache>
                <c:formatCode>0</c:formatCode>
                <c:ptCount val="6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70</c:v>
                </c:pt>
                <c:pt idx="4">
                  <c:v>50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99-495D-A01C-05C749BA2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 sz="2000"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'DAIFI Rayane'!$A$18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9129499217527376"/>
                  <c:y val="5.9624413145539908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DF26-45D0-80BE-0E5605B2E8E3}"/>
                </c:ext>
              </c:extLst>
            </c:dLbl>
            <c:dLbl>
              <c:idx val="1"/>
              <c:layout>
                <c:manualLayout>
                  <c:x val="3.1893583724567818E-3"/>
                  <c:y val="-5.21713615023474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F26-45D0-80BE-0E5605B2E8E3}"/>
                </c:ext>
              </c:extLst>
            </c:dLbl>
            <c:dLbl>
              <c:idx val="2"/>
              <c:layout>
                <c:manualLayout>
                  <c:x val="-1.4906103286385067E-2"/>
                  <c:y val="8.943661971830986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F26-45D0-80BE-0E5605B2E8E3}"/>
                </c:ext>
              </c:extLst>
            </c:dLbl>
            <c:dLbl>
              <c:idx val="3"/>
              <c:layout>
                <c:manualLayout>
                  <c:x val="-0.11676447574334903"/>
                  <c:y val="2.2359154929577466E-2"/>
                </c:manualLayout>
              </c:layout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DF26-45D0-80BE-0E5605B2E8E3}"/>
                </c:ext>
              </c:extLst>
            </c:dLbl>
            <c:dLbl>
              <c:idx val="4"/>
              <c:layout>
                <c:manualLayout>
                  <c:x val="-1.3601134585289516E-2"/>
                  <c:y val="3.974960876369317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F26-45D0-80BE-0E5605B2E8E3}"/>
                </c:ext>
              </c:extLst>
            </c:dLbl>
            <c:dLbl>
              <c:idx val="5"/>
              <c:layout>
                <c:manualLayout>
                  <c:x val="8.1580594679186227E-3"/>
                  <c:y val="-6.956181533646321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F26-45D0-80BE-0E5605B2E8E3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'DAIFI Rayane'!$F$20:$F$25</c:f>
              <c:strCache>
                <c:ptCount val="6"/>
                <c:pt idx="0">
                  <c:v>Pos</c:v>
                </c:pt>
                <c:pt idx="1">
                  <c:v>Mar</c:v>
                </c:pt>
                <c:pt idx="2">
                  <c:v>Sma</c:v>
                </c:pt>
                <c:pt idx="3">
                  <c:v>Vis</c:v>
                </c:pt>
                <c:pt idx="4">
                  <c:v>Ins</c:v>
                </c:pt>
                <c:pt idx="5">
                  <c:v>Chi</c:v>
                </c:pt>
              </c:strCache>
            </c:strRef>
          </c:cat>
          <c:val>
            <c:numRef>
              <c:f>'DAIFI Rayane'!$E$20:$E$25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F26-45D0-80BE-0E5605B2E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'DAIFI Rayane'!$G$10:$G$11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3010244286840031"/>
                  <c:y val="3.974387886566432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85B-4E36-9868-55989DDA0815}"/>
                </c:ext>
              </c:extLst>
            </c:dLbl>
            <c:dLbl>
              <c:idx val="1"/>
              <c:layout>
                <c:manualLayout>
                  <c:x val="3.0023640661938442E-2"/>
                  <c:y val="-5.4647833440288437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B85B-4E36-9868-55989DDA0815}"/>
                </c:ext>
              </c:extLst>
            </c:dLbl>
            <c:dLbl>
              <c:idx val="2"/>
              <c:layout>
                <c:manualLayout>
                  <c:x val="-9.1737842259207894E-17"/>
                  <c:y val="0.1068116744514727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85B-4E36-9868-55989DDA0815}"/>
                </c:ext>
              </c:extLst>
            </c:dLbl>
            <c:dLbl>
              <c:idx val="3"/>
              <c:layout>
                <c:manualLayout>
                  <c:x val="-0.14511426319936963"/>
                  <c:y val="-2.4839924291040201E-3"/>
                </c:manualLayout>
              </c:layout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B85B-4E36-9868-55989DDA0815}"/>
                </c:ext>
              </c:extLst>
            </c:dLbl>
            <c:dLbl>
              <c:idx val="4"/>
              <c:layout>
                <c:manualLayout>
                  <c:x val="-2.5019700551615457E-2"/>
                  <c:y val="8.197175016043266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85B-4E36-9868-55989DDA0815}"/>
                </c:ext>
              </c:extLst>
            </c:dLbl>
            <c:dLbl>
              <c:idx val="5"/>
              <c:layout>
                <c:manualLayout>
                  <c:x val="-7.7561071710007881E-2"/>
                  <c:y val="-2.4839924291040202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B85B-4E36-9868-55989DDA0815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'DAIFI Rayane'!$L$12:$L$17</c:f>
              <c:strCache>
                <c:ptCount val="6"/>
                <c:pt idx="0">
                  <c:v>Gui</c:v>
                </c:pt>
                <c:pt idx="1">
                  <c:v>Con</c:v>
                </c:pt>
                <c:pt idx="2">
                  <c:v>Con</c:v>
                </c:pt>
                <c:pt idx="3">
                  <c:v>Tir</c:v>
                </c:pt>
                <c:pt idx="4">
                  <c:v>Uno</c:v>
                </c:pt>
                <c:pt idx="5">
                  <c:v>Uso</c:v>
                </c:pt>
              </c:strCache>
            </c:strRef>
          </c:cat>
          <c:val>
            <c:numRef>
              <c:f>'DAIFI Rayane'!$K$12:$K$17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5B-4E36-9868-55989DDA0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124901497241919E-2"/>
          <c:y val="3.0438769059202803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'DAIFI Rayane'!$L$20:$L$25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009456264775414"/>
                  <c:y val="9.9738089348050587E-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6A60-488D-92D3-55E059B38ED7}"/>
                </c:ext>
              </c:extLst>
            </c:dLbl>
            <c:dLbl>
              <c:idx val="1"/>
              <c:layout>
                <c:manualLayout>
                  <c:x val="1.5011820330969176E-2"/>
                  <c:y val="-5.984285360883039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60-488D-92D3-55E059B38ED7}"/>
                </c:ext>
              </c:extLst>
            </c:dLbl>
            <c:dLbl>
              <c:idx val="2"/>
              <c:layout>
                <c:manualLayout>
                  <c:x val="-1.5011820330969268E-2"/>
                  <c:y val="7.72970192447392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A60-488D-92D3-55E059B38ED7}"/>
                </c:ext>
              </c:extLst>
            </c:dLbl>
            <c:dLbl>
              <c:idx val="3"/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6A60-488D-92D3-55E059B38ED7}"/>
                </c:ext>
              </c:extLst>
            </c:dLbl>
            <c:dLbl>
              <c:idx val="4"/>
              <c:layout>
                <c:manualLayout>
                  <c:x val="1.5011820330969261E-2"/>
                  <c:y val="6.732321030993415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A60-488D-92D3-55E059B38ED7}"/>
                </c:ext>
              </c:extLst>
            </c:dLbl>
            <c:dLbl>
              <c:idx val="5"/>
              <c:layout>
                <c:manualLayout>
                  <c:x val="4.7537431048069345E-2"/>
                  <c:y val="-0.1271660639187645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6A60-488D-92D3-55E059B38ED7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'DAIFI Rayane'!$L$20:$L$25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'DAIFI Rayane'!$K$20:$K$25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A60-488D-92D3-55E059B38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'DAIFI Rayane'!$G$2:$G$3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769632052427057"/>
                  <c:y val="-7.4519772873120546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884-437F-BAD9-560141760C53}"/>
                </c:ext>
              </c:extLst>
            </c:dLbl>
            <c:dLbl>
              <c:idx val="1"/>
              <c:layout>
                <c:manualLayout>
                  <c:x val="7.5115482661335638E-3"/>
                  <c:y val="-5.961581829849650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84-437F-BAD9-560141760C53}"/>
                </c:ext>
              </c:extLst>
            </c:dLbl>
            <c:dLbl>
              <c:idx val="3"/>
              <c:layout>
                <c:manualLayout>
                  <c:x val="0.19530025491947275"/>
                  <c:y val="-7.451977287312242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884-437F-BAD9-560141760C53}"/>
                </c:ext>
              </c:extLst>
            </c:dLbl>
            <c:dLbl>
              <c:idx val="4"/>
              <c:layout>
                <c:manualLayout>
                  <c:x val="1.7526945954311649E-2"/>
                  <c:y val="7.4519772873120602E-2"/>
                </c:manualLayout>
              </c:layout>
              <c:spPr>
                <a:solidFill>
                  <a:srgbClr val="FF00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7884-437F-BAD9-560141760C53}"/>
                </c:ext>
              </c:extLst>
            </c:dLbl>
            <c:dLbl>
              <c:idx val="5"/>
              <c:layout>
                <c:manualLayout>
                  <c:x val="1.5023096532267115E-2"/>
                  <c:y val="-6.2099810727600499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7884-437F-BAD9-560141760C53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'DAIFI Rayane'!$L$4:$L$9</c:f>
              <c:strCache>
                <c:ptCount val="6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PES</c:v>
                </c:pt>
                <c:pt idx="5">
                  <c:v>ALT</c:v>
                </c:pt>
              </c:strCache>
            </c:strRef>
          </c:cat>
          <c:val>
            <c:numRef>
              <c:f>'DAIFI Rayane'!$K$4:$K$9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42.7</c:v>
                </c:pt>
                <c:pt idx="5">
                  <c:v>59.622641509433961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84-437F-BAD9-560141760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'DAIFI Rayane'!$A$10:$A$11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5262017336485423"/>
                  <c:y val="2.483992429104020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AB5-42C2-AD15-053C5856AD85}"/>
                </c:ext>
              </c:extLst>
            </c:dLbl>
            <c:dLbl>
              <c:idx val="1"/>
              <c:layout>
                <c:manualLayout>
                  <c:x val="6.0047281323877072E-2"/>
                  <c:y val="-8.197175016043266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AB5-42C2-AD15-053C5856AD85}"/>
                </c:ext>
              </c:extLst>
            </c:dLbl>
            <c:dLbl>
              <c:idx val="2"/>
              <c:layout>
                <c:manualLayout>
                  <c:x val="-7.505910165484634E-3"/>
                  <c:y val="4.4711863723872272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3AB5-42C2-AD15-053C5856AD85}"/>
                </c:ext>
              </c:extLst>
            </c:dLbl>
            <c:dLbl>
              <c:idx val="3"/>
              <c:layout>
                <c:manualLayout>
                  <c:x val="0.12259653270291568"/>
                  <c:y val="-7.4519772873120598E-3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3AB5-42C2-AD15-053C5856AD85}"/>
                </c:ext>
              </c:extLst>
            </c:dLbl>
            <c:dLbl>
              <c:idx val="4"/>
              <c:layout>
                <c:manualLayout>
                  <c:x val="-1.7513790386130823E-2"/>
                  <c:y val="7.451977287312050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AB5-42C2-AD15-053C5856AD85}"/>
                </c:ext>
              </c:extLst>
            </c:dLbl>
            <c:dLbl>
              <c:idx val="5"/>
              <c:layout>
                <c:manualLayout>
                  <c:x val="-1.5011820330969268E-2"/>
                  <c:y val="-9.190771987684874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AB5-42C2-AD15-053C5856AD85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'DAIFI Rayane'!$F$12:$F$17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'DAIFI Rayane'!$E$12:$E$17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B5-42C2-AD15-053C5856A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'DAIFI Rayane'!$A$18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670187793427229"/>
                  <c:y val="1.0007880220646167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D4AE-4ED5-8FAB-FBC288F1D8BC}"/>
                </c:ext>
              </c:extLst>
            </c:dLbl>
            <c:dLbl>
              <c:idx val="1"/>
              <c:layout>
                <c:manualLayout>
                  <c:x val="3.2344770569589253E-2"/>
                  <c:y val="-6.755319148936170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AE-4ED5-8FAB-FBC288F1D8BC}"/>
                </c:ext>
              </c:extLst>
            </c:dLbl>
            <c:dLbl>
              <c:idx val="3"/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D4AE-4ED5-8FAB-FBC288F1D8BC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'DAIFI Rayane'!$F$45:$F$50</c:f>
              <c:strCache>
                <c:ptCount val="6"/>
                <c:pt idx="0">
                  <c:v>Pos</c:v>
                </c:pt>
                <c:pt idx="1">
                  <c:v>Mar</c:v>
                </c:pt>
                <c:pt idx="2">
                  <c:v>Sma</c:v>
                </c:pt>
                <c:pt idx="3">
                  <c:v>Vis</c:v>
                </c:pt>
                <c:pt idx="4">
                  <c:v>Ins</c:v>
                </c:pt>
                <c:pt idx="5">
                  <c:v>Chi</c:v>
                </c:pt>
              </c:strCache>
            </c:strRef>
          </c:cat>
          <c:val>
            <c:numRef>
              <c:f>'DAIFI Rayane'!$E$45:$E$50</c:f>
              <c:numCache>
                <c:formatCode>0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60</c:v>
                </c:pt>
                <c:pt idx="3">
                  <c:v>50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AE-4ED5-8FAB-FBC288F1D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'DAIFI Rayane'!$G$10:$G$11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8764775413711585"/>
                  <c:y val="0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14D-4A13-92A6-336C06D44BD5}"/>
                </c:ext>
              </c:extLst>
            </c:dLbl>
            <c:dLbl>
              <c:idx val="1"/>
              <c:layout>
                <c:manualLayout>
                  <c:x val="3.0023640661938536E-2"/>
                  <c:y val="0.145093196673375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714D-4A13-92A6-336C06D44BD5}"/>
                </c:ext>
              </c:extLst>
            </c:dLbl>
            <c:dLbl>
              <c:idx val="2"/>
              <c:layout>
                <c:manualLayout>
                  <c:x val="7.505910165484634E-3"/>
                  <c:y val="7.004499149749149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14D-4A13-92A6-336C06D44BD5}"/>
                </c:ext>
              </c:extLst>
            </c:dLbl>
            <c:dLbl>
              <c:idx val="3"/>
              <c:layout>
                <c:manualLayout>
                  <c:x val="-0.14261229314420809"/>
                  <c:y val="-3.252088890954957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4D-4A13-92A6-336C06D44BD5}"/>
                </c:ext>
              </c:extLst>
            </c:dLbl>
            <c:dLbl>
              <c:idx val="4"/>
              <c:layout>
                <c:manualLayout>
                  <c:x val="-4.0031520882584715E-2"/>
                  <c:y val="7.5048205175883648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714D-4A13-92A6-336C06D44BD5}"/>
                </c:ext>
              </c:extLst>
            </c:dLbl>
            <c:dLbl>
              <c:idx val="5"/>
              <c:layout>
                <c:manualLayout>
                  <c:x val="3.752955082742316E-2"/>
                  <c:y val="-0.1150739146030215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14D-4A13-92A6-336C06D44BD5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'DAIFI Rayane'!$L$12:$L$17</c:f>
              <c:strCache>
                <c:ptCount val="6"/>
                <c:pt idx="0">
                  <c:v>Gui</c:v>
                </c:pt>
                <c:pt idx="1">
                  <c:v>Con</c:v>
                </c:pt>
                <c:pt idx="2">
                  <c:v>Con</c:v>
                </c:pt>
                <c:pt idx="3">
                  <c:v>Tir</c:v>
                </c:pt>
                <c:pt idx="4">
                  <c:v>Uno</c:v>
                </c:pt>
                <c:pt idx="5">
                  <c:v>Uso</c:v>
                </c:pt>
              </c:strCache>
            </c:strRef>
          </c:cat>
          <c:val>
            <c:numRef>
              <c:f>'DAIFI Rayane'!$K$37:$K$42</c:f>
              <c:numCache>
                <c:formatCode>0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60</c:v>
                </c:pt>
                <c:pt idx="3">
                  <c:v>60</c:v>
                </c:pt>
                <c:pt idx="4">
                  <c:v>70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4D-4A13-92A6-336C06D44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14823156613265E-2"/>
          <c:y val="3.3114145623486455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'DAIFI Rayane'!$L$20:$L$25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8.5198152790397358E-2"/>
                  <c:y val="-7.449201723209550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0D-41CD-9D0E-91717950518A}"/>
                </c:ext>
              </c:extLst>
            </c:dLbl>
            <c:dLbl>
              <c:idx val="1"/>
              <c:layout>
                <c:manualLayout>
                  <c:x val="3.0069936278963587E-2"/>
                  <c:y val="-6.704281550888605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280D-41CD-9D0E-91717950518A}"/>
                </c:ext>
              </c:extLst>
            </c:dLbl>
            <c:dLbl>
              <c:idx val="2"/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280D-41CD-9D0E-91717950518A}"/>
                </c:ext>
              </c:extLst>
            </c:dLbl>
            <c:dLbl>
              <c:idx val="3"/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280D-41CD-9D0E-91717950518A}"/>
                </c:ext>
              </c:extLst>
            </c:dLbl>
            <c:dLbl>
              <c:idx val="4"/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6-280D-41CD-9D0E-91717950518A}"/>
                </c:ext>
              </c:extLst>
            </c:dLbl>
            <c:dLbl>
              <c:idx val="5"/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280D-41CD-9D0E-91717950518A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'DAIFI Rayane'!$L$20:$L$25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'DAIFI Rayane'!$K$45:$K$50</c:f>
              <c:numCache>
                <c:formatCode>0</c:formatCode>
                <c:ptCount val="6"/>
                <c:pt idx="0">
                  <c:v>60</c:v>
                </c:pt>
                <c:pt idx="1">
                  <c:v>50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0D-41CD-9D0E-917179505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'DAIFI Rayane'!$G$27</c:f>
              <c:strCache>
                <c:ptCount val="1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7.505910165484625E-2"/>
                  <c:y val="-1.496071340220758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81F-42D6-9403-E5C7D753B603}"/>
                </c:ext>
              </c:extLst>
            </c:dLbl>
            <c:dLbl>
              <c:idx val="1"/>
              <c:layout>
                <c:manualLayout>
                  <c:x val="3.7529550827423167E-2"/>
                  <c:y val="-8.9764280413245537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B81F-42D6-9403-E5C7D753B603}"/>
                </c:ext>
              </c:extLst>
            </c:dLbl>
            <c:dLbl>
              <c:idx val="2"/>
              <c:layout>
                <c:manualLayout>
                  <c:x val="-2.5019700551616362E-3"/>
                  <c:y val="3.989523573922023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81F-42D6-9403-E5C7D753B603}"/>
                </c:ext>
              </c:extLst>
            </c:dLbl>
            <c:dLbl>
              <c:idx val="3"/>
              <c:layout>
                <c:manualLayout>
                  <c:x val="0.18014184397163122"/>
                  <c:y val="-7.4803567011037944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1F-42D6-9403-E5C7D753B603}"/>
                </c:ext>
              </c:extLst>
            </c:dLbl>
            <c:dLbl>
              <c:idx val="4"/>
              <c:layout>
                <c:manualLayout>
                  <c:x val="-1.0007880220646179E-2"/>
                  <c:y val="0.11220535051655674"/>
                </c:manualLayout>
              </c:layout>
              <c:spPr>
                <a:solidFill>
                  <a:srgbClr val="FF00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B81F-42D6-9403-E5C7D753B603}"/>
                </c:ext>
              </c:extLst>
            </c:dLbl>
            <c:dLbl>
              <c:idx val="5"/>
              <c:layout>
                <c:manualLayout>
                  <c:x val="-4.7537431048069345E-2"/>
                  <c:y val="-7.729701924473921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B81F-42D6-9403-E5C7D753B603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'DAIFI Rayane'!$L$29:$L$34</c:f>
              <c:strCache>
                <c:ptCount val="5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</c:strCache>
            </c:strRef>
          </c:cat>
          <c:val>
            <c:numRef>
              <c:f>'DAIFI Rayane'!$K$29:$K$34</c:f>
              <c:numCache>
                <c:formatCode>0</c:formatCode>
                <c:ptCount val="6"/>
                <c:pt idx="0">
                  <c:v>63.333333333333336</c:v>
                </c:pt>
                <c:pt idx="1">
                  <c:v>56.666666666666664</c:v>
                </c:pt>
                <c:pt idx="2">
                  <c:v>63.333333333333336</c:v>
                </c:pt>
                <c:pt idx="3">
                  <c:v>65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1F-42D6-9403-E5C7D753B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'DAIFI Rayane'!$A$10:$A$11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6.7077464788732305E-2"/>
                  <c:y val="-2.220279720279720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B9F-4836-9C3F-255A12F77035}"/>
                </c:ext>
              </c:extLst>
            </c:dLbl>
            <c:dLbl>
              <c:idx val="1"/>
              <c:layout>
                <c:manualLayout>
                  <c:x val="3.7265258215962438E-2"/>
                  <c:y val="-3.7004662004662008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7B9F-4836-9C3F-255A12F77035}"/>
                </c:ext>
              </c:extLst>
            </c:dLbl>
            <c:dLbl>
              <c:idx val="2"/>
              <c:layout>
                <c:manualLayout>
                  <c:x val="1.7390453834115714E-2"/>
                  <c:y val="6.907536907536898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B9F-4836-9C3F-255A12F77035}"/>
                </c:ext>
              </c:extLst>
            </c:dLbl>
            <c:dLbl>
              <c:idx val="3"/>
              <c:layout>
                <c:manualLayout>
                  <c:x val="0.12918622848200312"/>
                  <c:y val="9.867909867909868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B9F-4836-9C3F-255A12F77035}"/>
                </c:ext>
              </c:extLst>
            </c:dLbl>
            <c:dLbl>
              <c:idx val="4"/>
              <c:layout>
                <c:manualLayout>
                  <c:x val="-2.2359154929577466E-2"/>
                  <c:y val="6.6608391608391604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7B9F-4836-9C3F-255A12F77035}"/>
                </c:ext>
              </c:extLst>
            </c:dLbl>
            <c:dLbl>
              <c:idx val="5"/>
              <c:layout>
                <c:manualLayout>
                  <c:x val="-5.4655712050078249E-2"/>
                  <c:y val="-4.687257187257187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9F-4836-9C3F-255A12F77035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'DAIFI Rayane'!$F$12:$F$17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'DAIFI Rayane'!$E$37:$E$42</c:f>
              <c:numCache>
                <c:formatCode>0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60</c:v>
                </c:pt>
                <c:pt idx="3">
                  <c:v>60</c:v>
                </c:pt>
                <c:pt idx="4">
                  <c:v>70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9F-4836-9C3F-255A12F77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 sz="2000"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'MANTOVAN Nicolò'!$A$18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9129499217527376"/>
                  <c:y val="5.962441314553990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245-428E-AC44-1E9573AB50F5}"/>
                </c:ext>
              </c:extLst>
            </c:dLbl>
            <c:dLbl>
              <c:idx val="1"/>
              <c:layout>
                <c:manualLayout>
                  <c:x val="3.1893583724567818E-3"/>
                  <c:y val="-5.217136150234742E-2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0245-428E-AC44-1E9573AB50F5}"/>
                </c:ext>
              </c:extLst>
            </c:dLbl>
            <c:dLbl>
              <c:idx val="2"/>
              <c:layout>
                <c:manualLayout>
                  <c:x val="-1.4906103286385067E-2"/>
                  <c:y val="8.943661971830986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245-428E-AC44-1E9573AB50F5}"/>
                </c:ext>
              </c:extLst>
            </c:dLbl>
            <c:dLbl>
              <c:idx val="3"/>
              <c:layout>
                <c:manualLayout>
                  <c:x val="-0.11676447574334903"/>
                  <c:y val="2.235915492957746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45-428E-AC44-1E9573AB50F5}"/>
                </c:ext>
              </c:extLst>
            </c:dLbl>
            <c:dLbl>
              <c:idx val="4"/>
              <c:layout>
                <c:manualLayout>
                  <c:x val="-1.3601134585289516E-2"/>
                  <c:y val="3.9749608763693177E-2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0245-428E-AC44-1E9573AB50F5}"/>
                </c:ext>
              </c:extLst>
            </c:dLbl>
            <c:dLbl>
              <c:idx val="5"/>
              <c:layout>
                <c:manualLayout>
                  <c:x val="8.1580594679186227E-3"/>
                  <c:y val="-6.9561815336463217E-2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0245-428E-AC44-1E9573AB50F5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'MANTOVAN Nicolò'!$F$20:$F$25</c:f>
              <c:strCache>
                <c:ptCount val="6"/>
                <c:pt idx="0">
                  <c:v>Pos</c:v>
                </c:pt>
                <c:pt idx="1">
                  <c:v>Mar</c:v>
                </c:pt>
                <c:pt idx="2">
                  <c:v>Sma</c:v>
                </c:pt>
                <c:pt idx="3">
                  <c:v>Vis</c:v>
                </c:pt>
                <c:pt idx="4">
                  <c:v>Ins</c:v>
                </c:pt>
                <c:pt idx="5">
                  <c:v>Chi</c:v>
                </c:pt>
              </c:strCache>
            </c:strRef>
          </c:cat>
          <c:val>
            <c:numRef>
              <c:f>'MANTOVAN Nicolò'!$E$20:$E$25</c:f>
              <c:numCache>
                <c:formatCode>0</c:formatCode>
                <c:ptCount val="6"/>
                <c:pt idx="0">
                  <c:v>70</c:v>
                </c:pt>
                <c:pt idx="1">
                  <c:v>80</c:v>
                </c:pt>
                <c:pt idx="2">
                  <c:v>70</c:v>
                </c:pt>
                <c:pt idx="3">
                  <c:v>70</c:v>
                </c:pt>
                <c:pt idx="4">
                  <c:v>80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245-428E-AC44-1E9573AB5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'MANTOVAN Nicolò'!$G$10:$G$11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3010244286840031"/>
                  <c:y val="3.9743878865664328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B9E5-4454-8C5B-DE2AFD900A8E}"/>
                </c:ext>
              </c:extLst>
            </c:dLbl>
            <c:dLbl>
              <c:idx val="1"/>
              <c:layout>
                <c:manualLayout>
                  <c:x val="3.0023640661938442E-2"/>
                  <c:y val="-5.4647833440288437E-2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B9E5-4454-8C5B-DE2AFD900A8E}"/>
                </c:ext>
              </c:extLst>
            </c:dLbl>
            <c:dLbl>
              <c:idx val="2"/>
              <c:layout>
                <c:manualLayout>
                  <c:x val="-9.1737842259207894E-17"/>
                  <c:y val="0.10681167445147277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B9E5-4454-8C5B-DE2AFD900A8E}"/>
                </c:ext>
              </c:extLst>
            </c:dLbl>
            <c:dLbl>
              <c:idx val="3"/>
              <c:layout>
                <c:manualLayout>
                  <c:x val="-0.14511426319936963"/>
                  <c:y val="-2.4839924291040201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E5-4454-8C5B-DE2AFD900A8E}"/>
                </c:ext>
              </c:extLst>
            </c:dLbl>
            <c:dLbl>
              <c:idx val="4"/>
              <c:layout>
                <c:manualLayout>
                  <c:x val="-2.5019700551615457E-2"/>
                  <c:y val="8.197175016043266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9E5-4454-8C5B-DE2AFD900A8E}"/>
                </c:ext>
              </c:extLst>
            </c:dLbl>
            <c:dLbl>
              <c:idx val="5"/>
              <c:layout>
                <c:manualLayout>
                  <c:x val="-7.7561071710007881E-2"/>
                  <c:y val="-2.4839924291040202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B9E5-4454-8C5B-DE2AFD900A8E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'MANTOVAN Nicolò'!$L$12:$L$17</c:f>
              <c:strCache>
                <c:ptCount val="6"/>
                <c:pt idx="0">
                  <c:v>Gui</c:v>
                </c:pt>
                <c:pt idx="1">
                  <c:v>Con</c:v>
                </c:pt>
                <c:pt idx="2">
                  <c:v>Con</c:v>
                </c:pt>
                <c:pt idx="3">
                  <c:v>Tir</c:v>
                </c:pt>
                <c:pt idx="4">
                  <c:v>Uno</c:v>
                </c:pt>
                <c:pt idx="5">
                  <c:v>Uso</c:v>
                </c:pt>
              </c:strCache>
            </c:strRef>
          </c:cat>
          <c:val>
            <c:numRef>
              <c:f>'MANTOVAN Nicolò'!$K$12:$K$17</c:f>
              <c:numCache>
                <c:formatCode>0</c:formatCode>
                <c:ptCount val="6"/>
                <c:pt idx="0">
                  <c:v>70</c:v>
                </c:pt>
                <c:pt idx="1">
                  <c:v>80</c:v>
                </c:pt>
                <c:pt idx="2">
                  <c:v>70</c:v>
                </c:pt>
                <c:pt idx="3">
                  <c:v>60</c:v>
                </c:pt>
                <c:pt idx="4">
                  <c:v>60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E5-4454-8C5B-DE2AFD900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124901497241919E-2"/>
          <c:y val="3.0438769059202803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'MANTOVAN Nicolò'!$L$20:$L$25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009456264775414"/>
                  <c:y val="9.9738089348050587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547-4AEB-BA1A-3D0FE4953234}"/>
                </c:ext>
              </c:extLst>
            </c:dLbl>
            <c:dLbl>
              <c:idx val="1"/>
              <c:layout>
                <c:manualLayout>
                  <c:x val="1.5011820330969176E-2"/>
                  <c:y val="-5.9842853608830397E-2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2547-4AEB-BA1A-3D0FE4953234}"/>
                </c:ext>
              </c:extLst>
            </c:dLbl>
            <c:dLbl>
              <c:idx val="2"/>
              <c:layout>
                <c:manualLayout>
                  <c:x val="-1.5011820330969268E-2"/>
                  <c:y val="7.729701924473921E-2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2547-4AEB-BA1A-3D0FE4953234}"/>
                </c:ext>
              </c:extLst>
            </c:dLbl>
            <c:dLbl>
              <c:idx val="3"/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2547-4AEB-BA1A-3D0FE4953234}"/>
                </c:ext>
              </c:extLst>
            </c:dLbl>
            <c:dLbl>
              <c:idx val="4"/>
              <c:layout>
                <c:manualLayout>
                  <c:x val="1.5011820330969261E-2"/>
                  <c:y val="6.7323210309934156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2547-4AEB-BA1A-3D0FE4953234}"/>
                </c:ext>
              </c:extLst>
            </c:dLbl>
            <c:dLbl>
              <c:idx val="5"/>
              <c:layout>
                <c:manualLayout>
                  <c:x val="4.7537431048069345E-2"/>
                  <c:y val="-0.12716606391876453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2547-4AEB-BA1A-3D0FE4953234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'MANTOVAN Nicolò'!$L$20:$L$25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'MANTOVAN Nicolò'!$K$20:$K$25</c:f>
              <c:numCache>
                <c:formatCode>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70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47-4AEB-BA1A-3D0FE4953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'MANTOVAN Nicolò'!$G$2:$G$3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769632052427057"/>
                  <c:y val="-7.4519772873120546E-3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BB52-4F7C-9E80-5F77B7FA36E0}"/>
                </c:ext>
              </c:extLst>
            </c:dLbl>
            <c:dLbl>
              <c:idx val="1"/>
              <c:layout>
                <c:manualLayout>
                  <c:x val="7.5115482661335638E-3"/>
                  <c:y val="-5.961581829849650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52-4F7C-9E80-5F77B7FA36E0}"/>
                </c:ext>
              </c:extLst>
            </c:dLbl>
            <c:dLbl>
              <c:idx val="2"/>
              <c:layout>
                <c:manualLayout>
                  <c:x val="2.2517730496453808E-2"/>
                  <c:y val="7.480356701103795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5DAE-4ECC-B8D0-155DC6EE9DBE}"/>
                </c:ext>
              </c:extLst>
            </c:dLbl>
            <c:dLbl>
              <c:idx val="3"/>
              <c:layout>
                <c:manualLayout>
                  <c:x val="0.19530025491947275"/>
                  <c:y val="-7.451977287312242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52-4F7C-9E80-5F77B7FA36E0}"/>
                </c:ext>
              </c:extLst>
            </c:dLbl>
            <c:dLbl>
              <c:idx val="4"/>
              <c:layout>
                <c:manualLayout>
                  <c:x val="-4.5022261623325455E-2"/>
                  <c:y val="-0.18978607357843782"/>
                </c:manualLayout>
              </c:layout>
              <c:spPr>
                <a:solidFill>
                  <a:srgbClr val="FF00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BB52-4F7C-9E80-5F77B7FA36E0}"/>
                </c:ext>
              </c:extLst>
            </c:dLbl>
            <c:dLbl>
              <c:idx val="5"/>
              <c:layout>
                <c:manualLayout>
                  <c:x val="1.5023096532267115E-2"/>
                  <c:y val="-6.209981072760049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B52-4F7C-9E80-5F77B7FA36E0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'MANTOVAN Nicolò'!$L$4:$L$9</c:f>
              <c:strCache>
                <c:ptCount val="5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</c:strCache>
            </c:strRef>
          </c:cat>
          <c:val>
            <c:numRef>
              <c:f>'MANTOVAN Nicolò'!$K$4:$K$9</c:f>
              <c:numCache>
                <c:formatCode>0</c:formatCode>
                <c:ptCount val="6"/>
                <c:pt idx="0">
                  <c:v>68.333333333333329</c:v>
                </c:pt>
                <c:pt idx="1">
                  <c:v>75</c:v>
                </c:pt>
                <c:pt idx="2">
                  <c:v>68.333333333333329</c:v>
                </c:pt>
                <c:pt idx="3">
                  <c:v>75</c:v>
                </c:pt>
                <c:pt idx="4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52-4F7C-9E80-5F77B7FA3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'MANTOVAN Nicolò'!$A$10:$A$11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5262017336485423"/>
                  <c:y val="2.483992429104020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60A-4F9F-9E37-EDE7BA643DAA}"/>
                </c:ext>
              </c:extLst>
            </c:dLbl>
            <c:dLbl>
              <c:idx val="1"/>
              <c:layout>
                <c:manualLayout>
                  <c:x val="6.0047281323877072E-2"/>
                  <c:y val="-8.197175016043266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0A-4F9F-9E37-EDE7BA643DAA}"/>
                </c:ext>
              </c:extLst>
            </c:dLbl>
            <c:dLbl>
              <c:idx val="2"/>
              <c:layout>
                <c:manualLayout>
                  <c:x val="-7.505910165484634E-3"/>
                  <c:y val="4.4711863723872272E-2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560A-4F9F-9E37-EDE7BA643DAA}"/>
                </c:ext>
              </c:extLst>
            </c:dLbl>
            <c:dLbl>
              <c:idx val="3"/>
              <c:layout>
                <c:manualLayout>
                  <c:x val="0.12259653270291568"/>
                  <c:y val="-7.4519772873120598E-3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560A-4F9F-9E37-EDE7BA643DAA}"/>
                </c:ext>
              </c:extLst>
            </c:dLbl>
            <c:dLbl>
              <c:idx val="4"/>
              <c:layout>
                <c:manualLayout>
                  <c:x val="-1.7513790386130823E-2"/>
                  <c:y val="7.4519772873120504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560A-4F9F-9E37-EDE7BA643DAA}"/>
                </c:ext>
              </c:extLst>
            </c:dLbl>
            <c:dLbl>
              <c:idx val="5"/>
              <c:layout>
                <c:manualLayout>
                  <c:x val="-1.5011820330969268E-2"/>
                  <c:y val="-9.190771987684874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60A-4F9F-9E37-EDE7BA643DAA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'MANTOVAN Nicolò'!$F$12:$F$17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'MANTOVAN Nicolò'!$E$12:$E$17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80</c:v>
                </c:pt>
                <c:pt idx="3">
                  <c:v>60</c:v>
                </c:pt>
                <c:pt idx="4">
                  <c:v>60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0A-4F9F-9E37-EDE7BA643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'MANTOVAN Nicolò'!$A$18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670187793427229"/>
                  <c:y val="1.0007880220646167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077F-47D8-988D-082A31F9E18B}"/>
                </c:ext>
              </c:extLst>
            </c:dLbl>
            <c:dLbl>
              <c:idx val="1"/>
              <c:layout>
                <c:manualLayout>
                  <c:x val="3.2344770569589253E-2"/>
                  <c:y val="-6.7553191489361702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077F-47D8-988D-082A31F9E18B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'MANTOVAN Nicolò'!$F$45:$F$50</c:f>
              <c:strCache>
                <c:ptCount val="6"/>
                <c:pt idx="0">
                  <c:v>Pos</c:v>
                </c:pt>
                <c:pt idx="1">
                  <c:v>Mar</c:v>
                </c:pt>
                <c:pt idx="2">
                  <c:v>Sma</c:v>
                </c:pt>
                <c:pt idx="3">
                  <c:v>Vis</c:v>
                </c:pt>
                <c:pt idx="4">
                  <c:v>Ins</c:v>
                </c:pt>
                <c:pt idx="5">
                  <c:v>Chi</c:v>
                </c:pt>
              </c:strCache>
            </c:strRef>
          </c:cat>
          <c:val>
            <c:numRef>
              <c:f>'MANTOVAN Nicolò'!$E$45:$E$50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7F-47D8-988D-082A31F9E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'MANTOVAN Nicolò'!$G$10:$G$11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8764775413711585"/>
                  <c:y val="0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498-46D7-A1A8-3BAEB1722B51}"/>
                </c:ext>
              </c:extLst>
            </c:dLbl>
            <c:dLbl>
              <c:idx val="1"/>
              <c:layout>
                <c:manualLayout>
                  <c:x val="3.0023640661938536E-2"/>
                  <c:y val="0.14509319667337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498-46D7-A1A8-3BAEB1722B51}"/>
                </c:ext>
              </c:extLst>
            </c:dLbl>
            <c:dLbl>
              <c:idx val="2"/>
              <c:layout>
                <c:manualLayout>
                  <c:x val="7.505910165484634E-3"/>
                  <c:y val="7.004499149749149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498-46D7-A1A8-3BAEB1722B51}"/>
                </c:ext>
              </c:extLst>
            </c:dLbl>
            <c:dLbl>
              <c:idx val="3"/>
              <c:layout>
                <c:manualLayout>
                  <c:x val="-0.14261229314420809"/>
                  <c:y val="-3.252088890954957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498-46D7-A1A8-3BAEB1722B51}"/>
                </c:ext>
              </c:extLst>
            </c:dLbl>
            <c:dLbl>
              <c:idx val="4"/>
              <c:layout>
                <c:manualLayout>
                  <c:x val="-4.0031520882584715E-2"/>
                  <c:y val="7.5048205175883648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2498-46D7-A1A8-3BAEB1722B51}"/>
                </c:ext>
              </c:extLst>
            </c:dLbl>
            <c:dLbl>
              <c:idx val="5"/>
              <c:layout>
                <c:manualLayout>
                  <c:x val="3.752955082742316E-2"/>
                  <c:y val="-0.11507391460302159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2498-46D7-A1A8-3BAEB1722B51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'MANTOVAN Nicolò'!$L$12:$L$17</c:f>
              <c:strCache>
                <c:ptCount val="6"/>
                <c:pt idx="0">
                  <c:v>Gui</c:v>
                </c:pt>
                <c:pt idx="1">
                  <c:v>Con</c:v>
                </c:pt>
                <c:pt idx="2">
                  <c:v>Con</c:v>
                </c:pt>
                <c:pt idx="3">
                  <c:v>Tir</c:v>
                </c:pt>
                <c:pt idx="4">
                  <c:v>Uno</c:v>
                </c:pt>
                <c:pt idx="5">
                  <c:v>Uso</c:v>
                </c:pt>
              </c:strCache>
            </c:strRef>
          </c:cat>
          <c:val>
            <c:numRef>
              <c:f>'MANTOVAN Nicolò'!$K$37:$K$42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98-46D7-A1A8-3BAEB1722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14823156613265E-2"/>
          <c:y val="3.3114145623486455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'MANTOVAN Nicolò'!$L$20:$L$25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8.5198152790397358E-2"/>
                  <c:y val="-7.4492017232095503E-3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FB0D-4CEB-8642-0373CFA06B68}"/>
                </c:ext>
              </c:extLst>
            </c:dLbl>
            <c:dLbl>
              <c:idx val="1"/>
              <c:layout>
                <c:manualLayout>
                  <c:x val="3.0069936278963587E-2"/>
                  <c:y val="-6.70428155088860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B0D-4CEB-8642-0373CFA06B68}"/>
                </c:ext>
              </c:extLst>
            </c:dLbl>
            <c:dLbl>
              <c:idx val="2"/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FB0D-4CEB-8642-0373CFA06B68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'MANTOVAN Nicolò'!$L$20:$L$25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'MANTOVAN Nicolò'!$K$45:$K$50</c:f>
              <c:numCache>
                <c:formatCode>0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0D-4CEB-8642-0373CFA06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'MANTOVAN Nicolò'!$G$27</c:f>
              <c:strCache>
                <c:ptCount val="1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7.505910165484625E-2"/>
                  <c:y val="-1.4960713402207589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1219-4EE7-8BED-4F9DF5FF9487}"/>
                </c:ext>
              </c:extLst>
            </c:dLbl>
            <c:dLbl>
              <c:idx val="1"/>
              <c:layout>
                <c:manualLayout>
                  <c:x val="3.7529550827423167E-2"/>
                  <c:y val="-8.9764280413245537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1219-4EE7-8BED-4F9DF5FF9487}"/>
                </c:ext>
              </c:extLst>
            </c:dLbl>
            <c:dLbl>
              <c:idx val="2"/>
              <c:layout>
                <c:manualLayout>
                  <c:x val="-2.5019700551616362E-3"/>
                  <c:y val="3.9895235739220235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1219-4EE7-8BED-4F9DF5FF9487}"/>
                </c:ext>
              </c:extLst>
            </c:dLbl>
            <c:dLbl>
              <c:idx val="3"/>
              <c:layout>
                <c:manualLayout>
                  <c:x val="7.505910165484588E-3"/>
                  <c:y val="2.493452233701264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19-4EE7-8BED-4F9DF5FF9487}"/>
                </c:ext>
              </c:extLst>
            </c:dLbl>
            <c:dLbl>
              <c:idx val="4"/>
              <c:layout>
                <c:manualLayout>
                  <c:x val="-4.7537431048069345E-2"/>
                  <c:y val="-6.2336305842531622E-2"/>
                </c:manualLayout>
              </c:layout>
              <c:spPr>
                <a:solidFill>
                  <a:srgbClr val="FF00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1219-4EE7-8BED-4F9DF5FF9487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'MANTOVAN Nicolò'!$L$29:$L$34</c15:sqref>
                  </c15:fullRef>
                </c:ext>
              </c:extLst>
              <c:f>'MANTOVAN Nicolò'!$L$29:$L$33</c:f>
              <c:strCache>
                <c:ptCount val="5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'MANTOVAN Nicolò'!$K$29:$K$34</c15:sqref>
                  </c15:fullRef>
                </c:ext>
              </c:extLst>
              <c:f>'MANTOVAN Nicolò'!$K$29:$K$33</c:f>
              <c:numCache>
                <c:formatCode>0</c:formatCode>
                <c:ptCount val="5"/>
                <c:pt idx="0">
                  <c:v>65</c:v>
                </c:pt>
                <c:pt idx="1">
                  <c:v>63.333333333333336</c:v>
                </c:pt>
                <c:pt idx="2">
                  <c:v>66.666666666666671</c:v>
                </c:pt>
                <c:pt idx="3">
                  <c:v>70</c:v>
                </c:pt>
                <c:pt idx="4">
                  <c:v>52.311304659488222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'MANTOVAN Nicolò'!$K$34</c15:sqref>
                  <c15:dLbl>
                    <c:idx val="4"/>
                    <c:layout>
                      <c:manualLayout>
                        <c:x val="-4.7537431048069345E-2"/>
                        <c:y val="-7.729701924473921E-2"/>
                      </c:manualLayout>
                    </c:layout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EBF3-4DC0-98C9-065CCBA7F4D1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1219-4EE7-8BED-4F9DF5FF9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'MANTOVAN Nicolò'!$A$10:$A$11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6.7077464788732305E-2"/>
                  <c:y val="-2.220279720279720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D78-4777-8C05-997E5FFC5E96}"/>
                </c:ext>
              </c:extLst>
            </c:dLbl>
            <c:dLbl>
              <c:idx val="1"/>
              <c:layout>
                <c:manualLayout>
                  <c:x val="3.7265258215962438E-2"/>
                  <c:y val="-3.7004662004662008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9D78-4777-8C05-997E5FFC5E96}"/>
                </c:ext>
              </c:extLst>
            </c:dLbl>
            <c:dLbl>
              <c:idx val="2"/>
              <c:layout>
                <c:manualLayout>
                  <c:x val="1.7390453834115714E-2"/>
                  <c:y val="6.907536907536898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D78-4777-8C05-997E5FFC5E96}"/>
                </c:ext>
              </c:extLst>
            </c:dLbl>
            <c:dLbl>
              <c:idx val="3"/>
              <c:layout>
                <c:manualLayout>
                  <c:x val="0.12918622848200312"/>
                  <c:y val="9.867909867909868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D78-4777-8C05-997E5FFC5E96}"/>
                </c:ext>
              </c:extLst>
            </c:dLbl>
            <c:dLbl>
              <c:idx val="4"/>
              <c:layout>
                <c:manualLayout>
                  <c:x val="-2.2359154929577466E-2"/>
                  <c:y val="6.6608391608391604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9D78-4777-8C05-997E5FFC5E96}"/>
                </c:ext>
              </c:extLst>
            </c:dLbl>
            <c:dLbl>
              <c:idx val="5"/>
              <c:layout>
                <c:manualLayout>
                  <c:x val="-5.4655712050078249E-2"/>
                  <c:y val="-4.6872571872571871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9D78-4777-8C05-997E5FFC5E96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'MANTOVAN Nicolò'!$F$12:$F$17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'MANTOVAN Nicolò'!$E$37:$E$42</c:f>
              <c:numCache>
                <c:formatCode>0</c:formatCode>
                <c:ptCount val="6"/>
                <c:pt idx="0">
                  <c:v>70</c:v>
                </c:pt>
                <c:pt idx="1">
                  <c:v>60</c:v>
                </c:pt>
                <c:pt idx="2">
                  <c:v>70</c:v>
                </c:pt>
                <c:pt idx="3">
                  <c:v>70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78-4777-8C05-997E5FFC5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 sz="2000"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'BOSCOLO Pietro'!$A$18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9129499217527376"/>
                  <c:y val="5.9624413145539908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64B0-475B-9DB0-007E9013DBE3}"/>
                </c:ext>
              </c:extLst>
            </c:dLbl>
            <c:dLbl>
              <c:idx val="1"/>
              <c:layout>
                <c:manualLayout>
                  <c:x val="3.1893583724567818E-3"/>
                  <c:y val="-5.217136150234742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64B0-475B-9DB0-007E9013DBE3}"/>
                </c:ext>
              </c:extLst>
            </c:dLbl>
            <c:dLbl>
              <c:idx val="2"/>
              <c:layout>
                <c:manualLayout>
                  <c:x val="-1.4906103286385067E-2"/>
                  <c:y val="8.9436619718309865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64B0-475B-9DB0-007E9013DBE3}"/>
                </c:ext>
              </c:extLst>
            </c:dLbl>
            <c:dLbl>
              <c:idx val="3"/>
              <c:layout>
                <c:manualLayout>
                  <c:x val="-0.11676447574334903"/>
                  <c:y val="2.2359154929577466E-2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64B0-475B-9DB0-007E9013DBE3}"/>
                </c:ext>
              </c:extLst>
            </c:dLbl>
            <c:dLbl>
              <c:idx val="4"/>
              <c:layout>
                <c:manualLayout>
                  <c:x val="-1.3601134585289516E-2"/>
                  <c:y val="3.9749608763693177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64B0-475B-9DB0-007E9013DBE3}"/>
                </c:ext>
              </c:extLst>
            </c:dLbl>
            <c:dLbl>
              <c:idx val="5"/>
              <c:layout>
                <c:manualLayout>
                  <c:x val="8.1580594679186227E-3"/>
                  <c:y val="-6.9561815336463217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64B0-475B-9DB0-007E9013DBE3}"/>
                </c:ext>
              </c:extLst>
            </c:dLbl>
            <c:spPr>
              <a:solidFill>
                <a:srgbClr val="0070C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'BOSCOLO Pietro'!$F$20:$F$25</c:f>
              <c:strCache>
                <c:ptCount val="6"/>
                <c:pt idx="0">
                  <c:v>Pos</c:v>
                </c:pt>
                <c:pt idx="1">
                  <c:v>Mar</c:v>
                </c:pt>
                <c:pt idx="2">
                  <c:v>Sma</c:v>
                </c:pt>
                <c:pt idx="3">
                  <c:v>Vis</c:v>
                </c:pt>
                <c:pt idx="4">
                  <c:v>Ins</c:v>
                </c:pt>
                <c:pt idx="5">
                  <c:v>Chi</c:v>
                </c:pt>
              </c:strCache>
            </c:strRef>
          </c:cat>
          <c:val>
            <c:numRef>
              <c:f>'BOSCOLO Pietro'!$E$20:$E$25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60</c:v>
                </c:pt>
                <c:pt idx="3">
                  <c:v>80</c:v>
                </c:pt>
                <c:pt idx="4">
                  <c:v>60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B0-475B-9DB0-007E9013D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'BOSCOLO Pietro'!$G$10:$G$11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3010244286840031"/>
                  <c:y val="3.974387886566432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DE2-4B30-B8BF-BAE20D9A6B6A}"/>
                </c:ext>
              </c:extLst>
            </c:dLbl>
            <c:dLbl>
              <c:idx val="1"/>
              <c:layout>
                <c:manualLayout>
                  <c:x val="3.0023640661938442E-2"/>
                  <c:y val="-5.464783344028843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E2-4B30-B8BF-BAE20D9A6B6A}"/>
                </c:ext>
              </c:extLst>
            </c:dLbl>
            <c:dLbl>
              <c:idx val="2"/>
              <c:layout>
                <c:manualLayout>
                  <c:x val="-9.1737842259207894E-17"/>
                  <c:y val="0.1068116744514727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DE2-4B30-B8BF-BAE20D9A6B6A}"/>
                </c:ext>
              </c:extLst>
            </c:dLbl>
            <c:dLbl>
              <c:idx val="3"/>
              <c:layout>
                <c:manualLayout>
                  <c:x val="-0.14511426319936963"/>
                  <c:y val="-2.4839924291040201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E2-4B30-B8BF-BAE20D9A6B6A}"/>
                </c:ext>
              </c:extLst>
            </c:dLbl>
            <c:dLbl>
              <c:idx val="4"/>
              <c:layout>
                <c:manualLayout>
                  <c:x val="-2.5019700551615457E-2"/>
                  <c:y val="8.1971750160432663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6DE2-4B30-B8BF-BAE20D9A6B6A}"/>
                </c:ext>
              </c:extLst>
            </c:dLbl>
            <c:dLbl>
              <c:idx val="5"/>
              <c:layout>
                <c:manualLayout>
                  <c:x val="-7.7561071710007881E-2"/>
                  <c:y val="-2.4839924291040202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6DE2-4B30-B8BF-BAE20D9A6B6A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'BOSCOLO Pietro'!$L$12:$L$17</c:f>
              <c:strCache>
                <c:ptCount val="6"/>
                <c:pt idx="0">
                  <c:v>Gui</c:v>
                </c:pt>
                <c:pt idx="1">
                  <c:v>Con</c:v>
                </c:pt>
                <c:pt idx="2">
                  <c:v>Con</c:v>
                </c:pt>
                <c:pt idx="3">
                  <c:v>Tir</c:v>
                </c:pt>
                <c:pt idx="4">
                  <c:v>Uno</c:v>
                </c:pt>
                <c:pt idx="5">
                  <c:v>Uso</c:v>
                </c:pt>
              </c:strCache>
            </c:strRef>
          </c:cat>
          <c:val>
            <c:numRef>
              <c:f>'BOSCOLO Pietro'!$K$12:$K$17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E2-4B30-B8BF-BAE20D9A6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124901497241919E-2"/>
          <c:y val="3.0438769059202803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'BOSCOLO Pietro'!$L$20:$L$25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009456264775414"/>
                  <c:y val="9.9738089348050587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654-4327-9E05-FAB6DE2FD45A}"/>
                </c:ext>
              </c:extLst>
            </c:dLbl>
            <c:dLbl>
              <c:idx val="1"/>
              <c:layout>
                <c:manualLayout>
                  <c:x val="1.5011820330969176E-2"/>
                  <c:y val="-5.984285360883039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654-4327-9E05-FAB6DE2FD45A}"/>
                </c:ext>
              </c:extLst>
            </c:dLbl>
            <c:dLbl>
              <c:idx val="2"/>
              <c:layout>
                <c:manualLayout>
                  <c:x val="-1.5011820330969268E-2"/>
                  <c:y val="7.72970192447392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654-4327-9E05-FAB6DE2FD45A}"/>
                </c:ext>
              </c:extLst>
            </c:dLbl>
            <c:dLbl>
              <c:idx val="4"/>
              <c:layout>
                <c:manualLayout>
                  <c:x val="1.5011820330969261E-2"/>
                  <c:y val="6.732321030993415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654-4327-9E05-FAB6DE2FD45A}"/>
                </c:ext>
              </c:extLst>
            </c:dLbl>
            <c:dLbl>
              <c:idx val="5"/>
              <c:layout>
                <c:manualLayout>
                  <c:x val="4.7537431048069345E-2"/>
                  <c:y val="-0.1271660639187645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654-4327-9E05-FAB6DE2FD45A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'BOSCOLO Pietro'!$L$20:$L$25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'BOSCOLO Pietro'!$K$20:$K$25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54-4327-9E05-FAB6DE2FD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'BOSCOLO Pietro'!$G$2:$G$3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769632052427057"/>
                  <c:y val="-7.4519772873120546E-3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2B64-4EFD-AAC9-CC0E58629735}"/>
                </c:ext>
              </c:extLst>
            </c:dLbl>
            <c:dLbl>
              <c:idx val="1"/>
              <c:layout>
                <c:manualLayout>
                  <c:x val="7.5115482661335638E-3"/>
                  <c:y val="-5.9615818298496506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2B64-4EFD-AAC9-CC0E58629735}"/>
                </c:ext>
              </c:extLst>
            </c:dLbl>
            <c:dLbl>
              <c:idx val="2"/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6-2B64-4EFD-AAC9-CC0E58629735}"/>
                </c:ext>
              </c:extLst>
            </c:dLbl>
            <c:dLbl>
              <c:idx val="3"/>
              <c:layout>
                <c:manualLayout>
                  <c:x val="4.5182033096926671E-2"/>
                  <c:y val="5.239096545685131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B64-4EFD-AAC9-CC0E58629735}"/>
                </c:ext>
              </c:extLst>
            </c:dLbl>
            <c:dLbl>
              <c:idx val="4"/>
              <c:layout>
                <c:manualLayout>
                  <c:x val="-6.5038022064617812E-2"/>
                  <c:y val="-8.2567627529283386E-2"/>
                </c:manualLayout>
              </c:layout>
              <c:spPr>
                <a:solidFill>
                  <a:srgbClr val="FF00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2B64-4EFD-AAC9-CC0E58629735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'BOSCOLO Pietro'!$L$4:$L$9</c15:sqref>
                  </c15:fullRef>
                </c:ext>
              </c:extLst>
              <c:f>'BOSCOLO Pietro'!$L$4:$L$8</c:f>
              <c:strCache>
                <c:ptCount val="5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'BOSCOLO Pietro'!$K$4:$K$9</c15:sqref>
                  </c15:fullRef>
                </c:ext>
              </c:extLst>
              <c:f>'BOSCOLO Pietro'!$K$4:$K$8</c:f>
              <c:numCache>
                <c:formatCode>0</c:formatCode>
                <c:ptCount val="5"/>
                <c:pt idx="0">
                  <c:v>63.333333333333336</c:v>
                </c:pt>
                <c:pt idx="1">
                  <c:v>68.333333333333329</c:v>
                </c:pt>
                <c:pt idx="2">
                  <c:v>65</c:v>
                </c:pt>
                <c:pt idx="3">
                  <c:v>70</c:v>
                </c:pt>
                <c:pt idx="4">
                  <c:v>31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'BOSCOLO Pietro'!$K$9</c15:sqref>
                  <c15:dLbl>
                    <c:idx val="4"/>
                    <c:layout>
                      <c:manualLayout>
                        <c:x val="1.5023096532267115E-2"/>
                        <c:y val="-6.2099810727600499E-2"/>
                      </c:manualLayout>
                    </c:layout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C20C-4BDB-82EC-B86B3CAD80EC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5-2B64-4EFD-AAC9-CC0E58629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'BOSCOLO Pietro'!$A$10:$A$11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5262017336485423"/>
                  <c:y val="2.4839924291040202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4D1E-46AC-914B-9D50AF6B3B74}"/>
                </c:ext>
              </c:extLst>
            </c:dLbl>
            <c:dLbl>
              <c:idx val="1"/>
              <c:layout>
                <c:manualLayout>
                  <c:x val="6.0047281323877072E-2"/>
                  <c:y val="-8.197175016043266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1E-46AC-914B-9D50AF6B3B74}"/>
                </c:ext>
              </c:extLst>
            </c:dLbl>
            <c:dLbl>
              <c:idx val="2"/>
              <c:layout>
                <c:manualLayout>
                  <c:x val="-7.505910165484634E-3"/>
                  <c:y val="4.471186372387227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D1E-46AC-914B-9D50AF6B3B74}"/>
                </c:ext>
              </c:extLst>
            </c:dLbl>
            <c:dLbl>
              <c:idx val="3"/>
              <c:layout>
                <c:manualLayout>
                  <c:x val="0.12259653270291568"/>
                  <c:y val="-7.4519772873120598E-3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4D1E-46AC-914B-9D50AF6B3B74}"/>
                </c:ext>
              </c:extLst>
            </c:dLbl>
            <c:dLbl>
              <c:idx val="4"/>
              <c:layout>
                <c:manualLayout>
                  <c:x val="-1.7513790386130823E-2"/>
                  <c:y val="7.451977287312050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1E-46AC-914B-9D50AF6B3B74}"/>
                </c:ext>
              </c:extLst>
            </c:dLbl>
            <c:dLbl>
              <c:idx val="5"/>
              <c:layout>
                <c:manualLayout>
                  <c:x val="-1.5011820330969268E-2"/>
                  <c:y val="-9.190771987684874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1E-46AC-914B-9D50AF6B3B74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'BOSCOLO Pietro'!$F$12:$F$17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'BOSCOLO Pietro'!$E$12:$E$17</c:f>
              <c:numCache>
                <c:formatCode>0</c:formatCode>
                <c:ptCount val="6"/>
                <c:pt idx="0">
                  <c:v>70</c:v>
                </c:pt>
                <c:pt idx="1">
                  <c:v>60</c:v>
                </c:pt>
                <c:pt idx="2">
                  <c:v>60</c:v>
                </c:pt>
                <c:pt idx="3">
                  <c:v>70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1E-46AC-914B-9D50AF6B3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'BOSCOLO Pietro'!$A$18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670187793427229"/>
                  <c:y val="1.0007880220646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EE-412A-A238-7B6C201F86CE}"/>
                </c:ext>
              </c:extLst>
            </c:dLbl>
            <c:dLbl>
              <c:idx val="1"/>
              <c:layout>
                <c:manualLayout>
                  <c:x val="3.2344770569589253E-2"/>
                  <c:y val="-6.7553191489361702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EAEE-412A-A238-7B6C201F86CE}"/>
                </c:ext>
              </c:extLst>
            </c:dLbl>
            <c:dLbl>
              <c:idx val="2"/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EAEE-412A-A238-7B6C201F86CE}"/>
                </c:ext>
              </c:extLst>
            </c:dLbl>
            <c:dLbl>
              <c:idx val="3"/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5E6E-49BB-AE4F-5B34F6E18B79}"/>
                </c:ext>
              </c:extLst>
            </c:dLbl>
            <c:dLbl>
              <c:idx val="4"/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EAEE-412A-A238-7B6C201F86CE}"/>
                </c:ext>
              </c:extLst>
            </c:dLbl>
            <c:dLbl>
              <c:idx val="5"/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5E6E-49BB-AE4F-5B34F6E18B79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'BOSCOLO Pietro'!$F$45:$F$50</c:f>
              <c:strCache>
                <c:ptCount val="6"/>
                <c:pt idx="0">
                  <c:v>Pos</c:v>
                </c:pt>
                <c:pt idx="1">
                  <c:v>Mar</c:v>
                </c:pt>
                <c:pt idx="2">
                  <c:v>Sma</c:v>
                </c:pt>
                <c:pt idx="3">
                  <c:v>Vis</c:v>
                </c:pt>
                <c:pt idx="4">
                  <c:v>Ins</c:v>
                </c:pt>
                <c:pt idx="5">
                  <c:v>Chi</c:v>
                </c:pt>
              </c:strCache>
            </c:strRef>
          </c:cat>
          <c:val>
            <c:numRef>
              <c:f>'BOSCOLO Pietro'!$E$45:$E$50</c:f>
              <c:numCache>
                <c:formatCode>0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50</c:v>
                </c:pt>
                <c:pt idx="3">
                  <c:v>70</c:v>
                </c:pt>
                <c:pt idx="4">
                  <c:v>50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EE-412A-A238-7B6C201F8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'BOSCOLO Pietro'!$G$10:$G$11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8764775413711585"/>
                  <c:y val="0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E979-4CD6-8DD5-24EDA29CFC94}"/>
                </c:ext>
              </c:extLst>
            </c:dLbl>
            <c:dLbl>
              <c:idx val="1"/>
              <c:layout>
                <c:manualLayout>
                  <c:x val="3.0023640661938536E-2"/>
                  <c:y val="0.14509319667337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79-4CD6-8DD5-24EDA29CFC94}"/>
                </c:ext>
              </c:extLst>
            </c:dLbl>
            <c:dLbl>
              <c:idx val="2"/>
              <c:layout>
                <c:manualLayout>
                  <c:x val="7.505910165484634E-3"/>
                  <c:y val="7.004499149749149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979-4CD6-8DD5-24EDA29CFC94}"/>
                </c:ext>
              </c:extLst>
            </c:dLbl>
            <c:dLbl>
              <c:idx val="3"/>
              <c:layout>
                <c:manualLayout>
                  <c:x val="-0.14261229314420809"/>
                  <c:y val="-3.252088890954957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979-4CD6-8DD5-24EDA29CFC94}"/>
                </c:ext>
              </c:extLst>
            </c:dLbl>
            <c:dLbl>
              <c:idx val="4"/>
              <c:layout>
                <c:manualLayout>
                  <c:x val="-4.0031520882584715E-2"/>
                  <c:y val="7.5048205175883648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E979-4CD6-8DD5-24EDA29CFC94}"/>
                </c:ext>
              </c:extLst>
            </c:dLbl>
            <c:dLbl>
              <c:idx val="5"/>
              <c:layout>
                <c:manualLayout>
                  <c:x val="3.752955082742316E-2"/>
                  <c:y val="-0.11507391460302159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E979-4CD6-8DD5-24EDA29CFC94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'BOSCOLO Pietro'!$L$12:$L$17</c:f>
              <c:strCache>
                <c:ptCount val="6"/>
                <c:pt idx="0">
                  <c:v>Gui</c:v>
                </c:pt>
                <c:pt idx="1">
                  <c:v>Con</c:v>
                </c:pt>
                <c:pt idx="2">
                  <c:v>Con</c:v>
                </c:pt>
                <c:pt idx="3">
                  <c:v>Tir</c:v>
                </c:pt>
                <c:pt idx="4">
                  <c:v>Uno</c:v>
                </c:pt>
                <c:pt idx="5">
                  <c:v>Uso</c:v>
                </c:pt>
              </c:strCache>
            </c:strRef>
          </c:cat>
          <c:val>
            <c:numRef>
              <c:f>'BOSCOLO Pietro'!$K$37:$K$42</c:f>
              <c:numCache>
                <c:formatCode>0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50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79-4CD6-8DD5-24EDA29CF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14823156613265E-2"/>
          <c:y val="3.3114145623486455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'BOSCOLO Pietro'!$L$20:$L$25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8.5198152790397358E-2"/>
                  <c:y val="-7.449201723209550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2C-4A65-BF20-7B9065F34252}"/>
                </c:ext>
              </c:extLst>
            </c:dLbl>
            <c:dLbl>
              <c:idx val="1"/>
              <c:layout>
                <c:manualLayout>
                  <c:x val="3.0069936278963587E-2"/>
                  <c:y val="-6.70428155088860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2C-4A65-BF20-7B9065F34252}"/>
                </c:ext>
              </c:extLst>
            </c:dLbl>
            <c:dLbl>
              <c:idx val="2"/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6C6C-4930-BEB6-461EB42F09A7}"/>
                </c:ext>
              </c:extLst>
            </c:dLbl>
            <c:dLbl>
              <c:idx val="3"/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6C6C-4930-BEB6-461EB42F09A7}"/>
                </c:ext>
              </c:extLst>
            </c:dLbl>
            <c:dLbl>
              <c:idx val="4"/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6C6C-4930-BEB6-461EB42F09A7}"/>
                </c:ext>
              </c:extLst>
            </c:dLbl>
            <c:dLbl>
              <c:idx val="5"/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6C6C-4930-BEB6-461EB42F09A7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'BOSCOLO Pietro'!$L$20:$L$25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'BOSCOLO Pietro'!$K$45:$K$50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2C-4A65-BF20-7B9065F34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'BOSCOLO Pietro'!$G$27</c:f>
              <c:strCache>
                <c:ptCount val="1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7.505910165484625E-2"/>
                  <c:y val="-1.4960713402207589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99F9-49B6-ACCB-9A8F4B636838}"/>
                </c:ext>
              </c:extLst>
            </c:dLbl>
            <c:dLbl>
              <c:idx val="1"/>
              <c:layout>
                <c:manualLayout>
                  <c:x val="3.7529550827423167E-2"/>
                  <c:y val="-8.976428041324553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F9-49B6-ACCB-9A8F4B636838}"/>
                </c:ext>
              </c:extLst>
            </c:dLbl>
            <c:dLbl>
              <c:idx val="2"/>
              <c:layout>
                <c:manualLayout>
                  <c:x val="-2.5019700551616362E-3"/>
                  <c:y val="3.989523573922023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9F9-49B6-ACCB-9A8F4B636838}"/>
                </c:ext>
              </c:extLst>
            </c:dLbl>
            <c:dLbl>
              <c:idx val="3"/>
              <c:layout>
                <c:manualLayout>
                  <c:x val="-4.0031520882584687E-2"/>
                  <c:y val="6.98166625436354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9F9-49B6-ACCB-9A8F4B636838}"/>
                </c:ext>
              </c:extLst>
            </c:dLbl>
            <c:dLbl>
              <c:idx val="4"/>
              <c:layout>
                <c:manualLayout>
                  <c:x val="-8.5066981875492539E-2"/>
                  <c:y val="-4.7375592440324077E-2"/>
                </c:manualLayout>
              </c:layout>
              <c:spPr>
                <a:solidFill>
                  <a:srgbClr val="FF00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99F9-49B6-ACCB-9A8F4B636838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'BOSCOLO Pietro'!$L$29:$L$34</c15:sqref>
                  </c15:fullRef>
                </c:ext>
              </c:extLst>
              <c:f>'BOSCOLO Pietro'!$L$29:$L$33</c:f>
              <c:strCache>
                <c:ptCount val="5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'BOSCOLO Pietro'!$K$29:$K$34</c15:sqref>
                  </c15:fullRef>
                </c:ext>
              </c:extLst>
              <c:f>'BOSCOLO Pietro'!$K$29:$K$33</c:f>
              <c:numCache>
                <c:formatCode>0</c:formatCode>
                <c:ptCount val="5"/>
                <c:pt idx="0">
                  <c:v>58.333333333333336</c:v>
                </c:pt>
                <c:pt idx="1">
                  <c:v>61.666666666666664</c:v>
                </c:pt>
                <c:pt idx="2">
                  <c:v>63.333333333333336</c:v>
                </c:pt>
                <c:pt idx="3">
                  <c:v>63.333333333333336</c:v>
                </c:pt>
                <c:pt idx="4">
                  <c:v>31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'BOSCOLO Pietro'!$K$34</c15:sqref>
                  <c15:dLbl>
                    <c:idx val="4"/>
                    <c:layout>
                      <c:manualLayout>
                        <c:x val="-4.7537431048069345E-2"/>
                        <c:y val="-7.729701924473921E-2"/>
                      </c:manualLayout>
                    </c:layout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ECBE-402E-8484-12999E9B9148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99F9-49B6-ACCB-9A8F4B636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'BOSCOLO Pietro'!$A$10:$A$11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6.7077464788732305E-2"/>
                  <c:y val="-2.2202797202797202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FE2D-40C7-B1CD-05027F97771F}"/>
                </c:ext>
              </c:extLst>
            </c:dLbl>
            <c:dLbl>
              <c:idx val="1"/>
              <c:layout>
                <c:manualLayout>
                  <c:x val="3.7265258215962438E-2"/>
                  <c:y val="-3.7004662004662008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FE2D-40C7-B1CD-05027F97771F}"/>
                </c:ext>
              </c:extLst>
            </c:dLbl>
            <c:dLbl>
              <c:idx val="2"/>
              <c:layout>
                <c:manualLayout>
                  <c:x val="1.7390453834115714E-2"/>
                  <c:y val="6.9075369075368986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FE2D-40C7-B1CD-05027F97771F}"/>
                </c:ext>
              </c:extLst>
            </c:dLbl>
            <c:dLbl>
              <c:idx val="3"/>
              <c:layout>
                <c:manualLayout>
                  <c:x val="0.12918622848200312"/>
                  <c:y val="9.8679098679098683E-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FE2D-40C7-B1CD-05027F97771F}"/>
                </c:ext>
              </c:extLst>
            </c:dLbl>
            <c:dLbl>
              <c:idx val="4"/>
              <c:layout>
                <c:manualLayout>
                  <c:x val="-2.2359154929577466E-2"/>
                  <c:y val="6.6608391608391604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FE2D-40C7-B1CD-05027F97771F}"/>
                </c:ext>
              </c:extLst>
            </c:dLbl>
            <c:dLbl>
              <c:idx val="5"/>
              <c:layout>
                <c:manualLayout>
                  <c:x val="-5.4655712050078249E-2"/>
                  <c:y val="-4.687257187257187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E2D-40C7-B1CD-05027F97771F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'BOSCOLO Pietro'!$F$12:$F$17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'BOSCOLO Pietro'!$E$37:$E$42</c:f>
              <c:numCache>
                <c:formatCode>0</c:formatCode>
                <c:ptCount val="6"/>
                <c:pt idx="0">
                  <c:v>70</c:v>
                </c:pt>
                <c:pt idx="1">
                  <c:v>50</c:v>
                </c:pt>
                <c:pt idx="2">
                  <c:v>50</c:v>
                </c:pt>
                <c:pt idx="3">
                  <c:v>70</c:v>
                </c:pt>
                <c:pt idx="4">
                  <c:v>50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2D-40C7-B1CD-05027F977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 sz="2000"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Davide'!$A$18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9129499217527376"/>
                  <c:y val="5.962441314553990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789-4F29-BB3E-7FE88C75C9A8}"/>
                </c:ext>
              </c:extLst>
            </c:dLbl>
            <c:dLbl>
              <c:idx val="1"/>
              <c:layout>
                <c:manualLayout>
                  <c:x val="3.1893583724567818E-3"/>
                  <c:y val="-5.21713615023474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789-4F29-BB3E-7FE88C75C9A8}"/>
                </c:ext>
              </c:extLst>
            </c:dLbl>
            <c:dLbl>
              <c:idx val="2"/>
              <c:layout>
                <c:manualLayout>
                  <c:x val="-1.4906103286385067E-2"/>
                  <c:y val="8.943661971830986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789-4F29-BB3E-7FE88C75C9A8}"/>
                </c:ext>
              </c:extLst>
            </c:dLbl>
            <c:dLbl>
              <c:idx val="3"/>
              <c:layout>
                <c:manualLayout>
                  <c:x val="-0.11676447574334903"/>
                  <c:y val="2.235915492957746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789-4F29-BB3E-7FE88C75C9A8}"/>
                </c:ext>
              </c:extLst>
            </c:dLbl>
            <c:dLbl>
              <c:idx val="4"/>
              <c:layout>
                <c:manualLayout>
                  <c:x val="-1.3601134585289516E-2"/>
                  <c:y val="3.974960876369317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789-4F29-BB3E-7FE88C75C9A8}"/>
                </c:ext>
              </c:extLst>
            </c:dLbl>
            <c:dLbl>
              <c:idx val="5"/>
              <c:layout>
                <c:manualLayout>
                  <c:x val="8.1580594679186227E-3"/>
                  <c:y val="-6.956181533646321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789-4F29-BB3E-7FE88C75C9A8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'LIVIGNALI Davide'!$F$20:$F$25</c:f>
              <c:strCache>
                <c:ptCount val="6"/>
                <c:pt idx="0">
                  <c:v>Pos</c:v>
                </c:pt>
                <c:pt idx="1">
                  <c:v>Mar</c:v>
                </c:pt>
                <c:pt idx="2">
                  <c:v>Sma</c:v>
                </c:pt>
                <c:pt idx="3">
                  <c:v>Vis</c:v>
                </c:pt>
                <c:pt idx="4">
                  <c:v>Ins</c:v>
                </c:pt>
                <c:pt idx="5">
                  <c:v>Chi</c:v>
                </c:pt>
              </c:strCache>
            </c:strRef>
          </c:cat>
          <c:val>
            <c:numRef>
              <c:f>'LIVIGNALI Davide'!$E$20:$E$25</c:f>
              <c:numCache>
                <c:formatCode>0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89-4F29-BB3E-7FE88C75C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Davide'!$G$10:$G$11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3010244286840031"/>
                  <c:y val="3.9743878865664328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7788-46AD-985D-02EF29C90AC2}"/>
                </c:ext>
              </c:extLst>
            </c:dLbl>
            <c:dLbl>
              <c:idx val="1"/>
              <c:layout>
                <c:manualLayout>
                  <c:x val="3.0023640661938442E-2"/>
                  <c:y val="-5.464783344028843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788-46AD-985D-02EF29C90AC2}"/>
                </c:ext>
              </c:extLst>
            </c:dLbl>
            <c:dLbl>
              <c:idx val="2"/>
              <c:layout>
                <c:manualLayout>
                  <c:x val="-9.1737842259207894E-17"/>
                  <c:y val="0.10681167445147277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7788-46AD-985D-02EF29C90AC2}"/>
                </c:ext>
              </c:extLst>
            </c:dLbl>
            <c:dLbl>
              <c:idx val="3"/>
              <c:layout>
                <c:manualLayout>
                  <c:x val="-0.14511426319936963"/>
                  <c:y val="-2.4839924291040201E-3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7788-46AD-985D-02EF29C90AC2}"/>
                </c:ext>
              </c:extLst>
            </c:dLbl>
            <c:dLbl>
              <c:idx val="4"/>
              <c:layout>
                <c:manualLayout>
                  <c:x val="-2.5019700551615457E-2"/>
                  <c:y val="8.1971750160432663E-2"/>
                </c:manualLayout>
              </c:layout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7788-46AD-985D-02EF29C90AC2}"/>
                </c:ext>
              </c:extLst>
            </c:dLbl>
            <c:dLbl>
              <c:idx val="5"/>
              <c:layout>
                <c:manualLayout>
                  <c:x val="-7.7561071710007881E-2"/>
                  <c:y val="-2.4839924291040202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7788-46AD-985D-02EF29C90AC2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'LIVIGNALI Davide'!$L$12:$L$17</c:f>
              <c:strCache>
                <c:ptCount val="6"/>
                <c:pt idx="0">
                  <c:v>Gui</c:v>
                </c:pt>
                <c:pt idx="1">
                  <c:v>Con</c:v>
                </c:pt>
                <c:pt idx="2">
                  <c:v>Con</c:v>
                </c:pt>
                <c:pt idx="3">
                  <c:v>Tir</c:v>
                </c:pt>
                <c:pt idx="4">
                  <c:v>Uno</c:v>
                </c:pt>
                <c:pt idx="5">
                  <c:v>Uso</c:v>
                </c:pt>
              </c:strCache>
            </c:strRef>
          </c:cat>
          <c:val>
            <c:numRef>
              <c:f>'LIVIGNALI Davide'!$K$12:$K$17</c:f>
              <c:numCache>
                <c:formatCode>0</c:formatCode>
                <c:ptCount val="6"/>
                <c:pt idx="0">
                  <c:v>70</c:v>
                </c:pt>
                <c:pt idx="1">
                  <c:v>60</c:v>
                </c:pt>
                <c:pt idx="2">
                  <c:v>70</c:v>
                </c:pt>
                <c:pt idx="3">
                  <c:v>70</c:v>
                </c:pt>
                <c:pt idx="4">
                  <c:v>80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88-46AD-985D-02EF29C90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124901497241919E-2"/>
          <c:y val="3.0438769059202803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Davide'!$L$20:$L$25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009456264775414"/>
                  <c:y val="9.9738089348050587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E0-4599-BAD2-2001C5424BF2}"/>
                </c:ext>
              </c:extLst>
            </c:dLbl>
            <c:dLbl>
              <c:idx val="1"/>
              <c:layout>
                <c:manualLayout>
                  <c:x val="1.5011820330969176E-2"/>
                  <c:y val="-5.984285360883039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E0-4599-BAD2-2001C5424BF2}"/>
                </c:ext>
              </c:extLst>
            </c:dLbl>
            <c:dLbl>
              <c:idx val="2"/>
              <c:layout>
                <c:manualLayout>
                  <c:x val="-1.5011820330969268E-2"/>
                  <c:y val="7.729701924473921E-2"/>
                </c:manualLayout>
              </c:layout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63E0-4599-BAD2-2001C5424BF2}"/>
                </c:ext>
              </c:extLst>
            </c:dLbl>
            <c:dLbl>
              <c:idx val="3"/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63E0-4599-BAD2-2001C5424BF2}"/>
                </c:ext>
              </c:extLst>
            </c:dLbl>
            <c:dLbl>
              <c:idx val="4"/>
              <c:layout>
                <c:manualLayout>
                  <c:x val="1.5011820330969261E-2"/>
                  <c:y val="6.732321030993415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E0-4599-BAD2-2001C5424BF2}"/>
                </c:ext>
              </c:extLst>
            </c:dLbl>
            <c:dLbl>
              <c:idx val="5"/>
              <c:layout>
                <c:manualLayout>
                  <c:x val="4.7537431048069345E-2"/>
                  <c:y val="-0.12716606391876453"/>
                </c:manualLayout>
              </c:layout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63E0-4599-BAD2-2001C5424BF2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'LIVIGNALI Davide'!$L$20:$L$25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'LIVIGNALI Davide'!$K$20:$K$25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80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E0-4599-BAD2-2001C5424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Davide'!$G$2:$G$3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769632052427057"/>
                  <c:y val="-7.4519772873120546E-3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31C7-4708-995E-3D8F6382C635}"/>
                </c:ext>
              </c:extLst>
            </c:dLbl>
            <c:dLbl>
              <c:idx val="1"/>
              <c:layout>
                <c:manualLayout>
                  <c:x val="7.5115482661335638E-3"/>
                  <c:y val="-5.961581829849650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C7-4708-995E-3D8F6382C635}"/>
                </c:ext>
              </c:extLst>
            </c:dLbl>
            <c:dLbl>
              <c:idx val="2"/>
              <c:layout>
                <c:manualLayout>
                  <c:x val="7.0055161544523251E-2"/>
                  <c:y val="6.233630584253162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529-4B57-BE65-CFC34CC7E7DB}"/>
                </c:ext>
              </c:extLst>
            </c:dLbl>
            <c:dLbl>
              <c:idx val="3"/>
              <c:layout>
                <c:manualLayout>
                  <c:x val="-3.9884948778565799E-2"/>
                  <c:y val="1.7482634185033607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31C7-4708-995E-3D8F6382C635}"/>
                </c:ext>
              </c:extLst>
            </c:dLbl>
            <c:dLbl>
              <c:idx val="4"/>
              <c:layout>
                <c:manualLayout>
                  <c:x val="-8.7555752561071717E-2"/>
                  <c:y val="2.215736628616969E-2"/>
                </c:manualLayout>
              </c:layout>
              <c:spPr>
                <a:solidFill>
                  <a:srgbClr val="FF00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31C7-4708-995E-3D8F6382C635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'LIVIGNALI Davide'!$L$4:$L$9</c15:sqref>
                  </c15:fullRef>
                </c:ext>
              </c:extLst>
              <c:f>'LIVIGNALI Davide'!$L$4:$L$8</c:f>
              <c:strCache>
                <c:ptCount val="5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'LIVIGNALI Davide'!$K$4:$K$9</c15:sqref>
                  </c15:fullRef>
                </c:ext>
              </c:extLst>
              <c:f>'LIVIGNALI Davide'!$K$4:$K$8</c:f>
              <c:numCache>
                <c:formatCode>0</c:formatCode>
                <c:ptCount val="5"/>
                <c:pt idx="0">
                  <c:v>70</c:v>
                </c:pt>
                <c:pt idx="1">
                  <c:v>68.333333333333329</c:v>
                </c:pt>
                <c:pt idx="2">
                  <c:v>68.333333333333329</c:v>
                </c:pt>
                <c:pt idx="3">
                  <c:v>71.666666666666671</c:v>
                </c:pt>
                <c:pt idx="4">
                  <c:v>46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'LIVIGNALI Davide'!$K$9</c15:sqref>
                  <c15:dLbl>
                    <c:idx val="4"/>
                    <c:layout>
                      <c:manualLayout>
                        <c:x val="1.5023096532267115E-2"/>
                        <c:y val="-6.2099810727600499E-2"/>
                      </c:manualLayout>
                    </c:layout>
                    <c:spPr>
                      <a:solidFill>
                        <a:srgbClr val="FFFF00"/>
                      </a:solidFill>
                      <a:ln>
                        <a:solidFill>
                          <a:sysClr val="window" lastClr="FFFFFF">
                            <a:lumMod val="75000"/>
                          </a:sysClr>
                        </a:solidFill>
                      </a:ln>
                      <a:effectLst>
                        <a:glow rad="63500">
                          <a:sysClr val="window" lastClr="FFFFFF">
                            <a:lumMod val="75000"/>
                            <a:alpha val="15000"/>
                          </a:sysClr>
                        </a:glow>
                      </a:effectLst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2000" b="1" i="0" u="none" strike="noStrike" kern="1200" baseline="0">
                            <a:solidFill>
                              <a:srgbClr val="FF0000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it-IT"/>
                      </a:p>
                    </c:txPr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</c:ext>
                      <c:ext xmlns:c16="http://schemas.microsoft.com/office/drawing/2014/chart" uri="{C3380CC4-5D6E-409C-BE32-E72D297353CC}">
                        <c16:uniqueId val="{00000000-9474-463D-ADB4-32B4A0268B0B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5-31C7-4708-995E-3D8F6382C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Davide'!$A$10:$A$11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5262017336485423"/>
                  <c:y val="2.483992429104020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E59-43D0-A0CF-24EBF1711EB8}"/>
                </c:ext>
              </c:extLst>
            </c:dLbl>
            <c:dLbl>
              <c:idx val="1"/>
              <c:layout>
                <c:manualLayout>
                  <c:x val="6.0047281323877072E-2"/>
                  <c:y val="-8.197175016043266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59-43D0-A0CF-24EBF1711EB8}"/>
                </c:ext>
              </c:extLst>
            </c:dLbl>
            <c:dLbl>
              <c:idx val="2"/>
              <c:layout>
                <c:manualLayout>
                  <c:x val="-7.505910165484634E-3"/>
                  <c:y val="4.471186372387227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E59-43D0-A0CF-24EBF1711EB8}"/>
                </c:ext>
              </c:extLst>
            </c:dLbl>
            <c:dLbl>
              <c:idx val="3"/>
              <c:layout>
                <c:manualLayout>
                  <c:x val="0.12259653270291568"/>
                  <c:y val="-7.451977287312059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59-43D0-A0CF-24EBF1711EB8}"/>
                </c:ext>
              </c:extLst>
            </c:dLbl>
            <c:dLbl>
              <c:idx val="4"/>
              <c:layout>
                <c:manualLayout>
                  <c:x val="-1.7513790386130823E-2"/>
                  <c:y val="7.451977287312050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E59-43D0-A0CF-24EBF1711EB8}"/>
                </c:ext>
              </c:extLst>
            </c:dLbl>
            <c:dLbl>
              <c:idx val="5"/>
              <c:layout>
                <c:manualLayout>
                  <c:x val="-1.5011820330969268E-2"/>
                  <c:y val="-9.190771987684874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E59-43D0-A0CF-24EBF1711EB8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'LIVIGNALI Davide'!$F$12:$F$17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'LIVIGNALI Davide'!$E$12:$E$17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59-43D0-A0CF-24EBF1711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Davide'!$A$18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670187793427229"/>
                  <c:y val="1.0007880220646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3D4-4194-A5F2-11F0F3168B0D}"/>
                </c:ext>
              </c:extLst>
            </c:dLbl>
            <c:dLbl>
              <c:idx val="1"/>
              <c:layout>
                <c:manualLayout>
                  <c:x val="3.2344770569589253E-2"/>
                  <c:y val="-6.755319148936170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D4-4194-A5F2-11F0F3168B0D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'LIVIGNALI Davide'!$F$45:$F$50</c:f>
              <c:strCache>
                <c:ptCount val="6"/>
                <c:pt idx="0">
                  <c:v>Pos</c:v>
                </c:pt>
                <c:pt idx="1">
                  <c:v>Mar</c:v>
                </c:pt>
                <c:pt idx="2">
                  <c:v>Sma</c:v>
                </c:pt>
                <c:pt idx="3">
                  <c:v>Vis</c:v>
                </c:pt>
                <c:pt idx="4">
                  <c:v>Ins</c:v>
                </c:pt>
                <c:pt idx="5">
                  <c:v>Chi</c:v>
                </c:pt>
              </c:strCache>
            </c:strRef>
          </c:cat>
          <c:val>
            <c:numRef>
              <c:f>'LIVIGNALI Davide'!$E$45:$E$50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D4-4194-A5F2-11F0F3168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Davide'!$G$10:$G$11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8764775413711585"/>
                  <c:y val="0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734-44B2-9F19-B053BA3617B6}"/>
                </c:ext>
              </c:extLst>
            </c:dLbl>
            <c:dLbl>
              <c:idx val="1"/>
              <c:layout>
                <c:manualLayout>
                  <c:x val="3.0023640661938536E-2"/>
                  <c:y val="0.14509319667337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734-44B2-9F19-B053BA3617B6}"/>
                </c:ext>
              </c:extLst>
            </c:dLbl>
            <c:dLbl>
              <c:idx val="2"/>
              <c:layout>
                <c:manualLayout>
                  <c:x val="7.505910165484634E-3"/>
                  <c:y val="7.004499149749149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734-44B2-9F19-B053BA3617B6}"/>
                </c:ext>
              </c:extLst>
            </c:dLbl>
            <c:dLbl>
              <c:idx val="3"/>
              <c:layout>
                <c:manualLayout>
                  <c:x val="-0.14261229314420809"/>
                  <c:y val="-3.252088890954957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734-44B2-9F19-B053BA3617B6}"/>
                </c:ext>
              </c:extLst>
            </c:dLbl>
            <c:dLbl>
              <c:idx val="4"/>
              <c:layout>
                <c:manualLayout>
                  <c:x val="-4.0031520882584715E-2"/>
                  <c:y val="7.504820517588364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734-44B2-9F19-B053BA3617B6}"/>
                </c:ext>
              </c:extLst>
            </c:dLbl>
            <c:dLbl>
              <c:idx val="5"/>
              <c:layout>
                <c:manualLayout>
                  <c:x val="3.752955082742316E-2"/>
                  <c:y val="-0.1150739146030215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734-44B2-9F19-B053BA3617B6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'LIVIGNALI Davide'!$L$12:$L$17</c:f>
              <c:strCache>
                <c:ptCount val="6"/>
                <c:pt idx="0">
                  <c:v>Gui</c:v>
                </c:pt>
                <c:pt idx="1">
                  <c:v>Con</c:v>
                </c:pt>
                <c:pt idx="2">
                  <c:v>Con</c:v>
                </c:pt>
                <c:pt idx="3">
                  <c:v>Tir</c:v>
                </c:pt>
                <c:pt idx="4">
                  <c:v>Uno</c:v>
                </c:pt>
                <c:pt idx="5">
                  <c:v>Uso</c:v>
                </c:pt>
              </c:strCache>
            </c:strRef>
          </c:cat>
          <c:val>
            <c:numRef>
              <c:f>'LIVIGNALI Davide'!$K$37:$K$42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34-44B2-9F19-B053BA361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14823156613265E-2"/>
          <c:y val="3.3114145623486455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Davide'!$L$20:$L$25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8.5198152790397358E-2"/>
                  <c:y val="-7.449201723209550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E57-4DA2-9227-AFB3BB8BDB8D}"/>
                </c:ext>
              </c:extLst>
            </c:dLbl>
            <c:dLbl>
              <c:idx val="1"/>
              <c:layout>
                <c:manualLayout>
                  <c:x val="3.0069936278963587E-2"/>
                  <c:y val="-6.704281550888605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AE57-4DA2-9227-AFB3BB8BDB8D}"/>
                </c:ext>
              </c:extLst>
            </c:dLbl>
            <c:dLbl>
              <c:idx val="2"/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AE57-4DA2-9227-AFB3BB8BDB8D}"/>
                </c:ext>
              </c:extLst>
            </c:dLbl>
            <c:dLbl>
              <c:idx val="4"/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AE57-4DA2-9227-AFB3BB8BDB8D}"/>
                </c:ext>
              </c:extLst>
            </c:dLbl>
            <c:dLbl>
              <c:idx val="5"/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AE57-4DA2-9227-AFB3BB8BDB8D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'LIVIGNALI Davide'!$L$20:$L$25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'LIVIGNALI Davide'!$K$45:$K$50</c:f>
              <c:numCache>
                <c:formatCode>0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57-4DA2-9227-AFB3BB8BD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Davide'!$G$27</c:f>
              <c:strCache>
                <c:ptCount val="1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7.505910165484625E-2"/>
                  <c:y val="-1.4960713402207589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D970-4D19-BB09-2D3628F5A429}"/>
                </c:ext>
              </c:extLst>
            </c:dLbl>
            <c:dLbl>
              <c:idx val="1"/>
              <c:layout>
                <c:manualLayout>
                  <c:x val="3.7529550827423167E-2"/>
                  <c:y val="-8.9764280413245537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D970-4D19-BB09-2D3628F5A429}"/>
                </c:ext>
              </c:extLst>
            </c:dLbl>
            <c:dLbl>
              <c:idx val="2"/>
              <c:layout>
                <c:manualLayout>
                  <c:x val="-2.5019700551616362E-3"/>
                  <c:y val="3.9895235739220235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D970-4D19-BB09-2D3628F5A429}"/>
                </c:ext>
              </c:extLst>
            </c:dLbl>
            <c:dLbl>
              <c:idx val="3"/>
              <c:layout>
                <c:manualLayout>
                  <c:x val="-6.7553191489361744E-2"/>
                  <c:y val="4.4960595549892637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D970-4D19-BB09-2D3628F5A429}"/>
                </c:ext>
              </c:extLst>
            </c:dLbl>
            <c:dLbl>
              <c:idx val="4"/>
              <c:layout>
                <c:manualLayout>
                  <c:x val="-0.10007880220646179"/>
                  <c:y val="-3.7625940869729362E-2"/>
                </c:manualLayout>
              </c:layout>
              <c:spPr>
                <a:solidFill>
                  <a:srgbClr val="FF00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D970-4D19-BB09-2D3628F5A429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'LIVIGNALI Davide'!$L$29:$L$34</c15:sqref>
                  </c15:fullRef>
                </c:ext>
              </c:extLst>
              <c:f>'LIVIGNALI Davide'!$L$29:$L$33</c:f>
              <c:strCache>
                <c:ptCount val="5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'LIVIGNALI Davide'!$K$29:$K$34</c15:sqref>
                  </c15:fullRef>
                </c:ext>
              </c:extLst>
              <c:f>'LIVIGNALI Davide'!$K$29:$K$33</c:f>
              <c:numCache>
                <c:formatCode>0</c:formatCode>
                <c:ptCount val="5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46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'LIVIGNALI Davide'!$K$34</c15:sqref>
                  <c15:dLbl>
                    <c:idx val="4"/>
                    <c:layout>
                      <c:manualLayout>
                        <c:x val="-4.7537431048069345E-2"/>
                        <c:y val="-7.729701924473921E-2"/>
                      </c:manualLayout>
                    </c:layout>
                    <c:spPr>
                      <a:solidFill>
                        <a:srgbClr val="FFFF00"/>
                      </a:solidFill>
                      <a:ln>
                        <a:solidFill>
                          <a:sysClr val="window" lastClr="FFFFFF">
                            <a:lumMod val="75000"/>
                          </a:sysClr>
                        </a:solidFill>
                      </a:ln>
                      <a:effectLst>
                        <a:glow rad="63500">
                          <a:sysClr val="window" lastClr="FFFFFF">
                            <a:lumMod val="75000"/>
                            <a:alpha val="15000"/>
                          </a:sysClr>
                        </a:glow>
                      </a:effectLst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2000" b="1" i="0" u="none" strike="noStrike" kern="1200" baseline="0">
                            <a:solidFill>
                              <a:srgbClr val="FF0000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it-IT"/>
                      </a:p>
                    </c:txPr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</c:ext>
                      <c:ext xmlns:c16="http://schemas.microsoft.com/office/drawing/2014/chart" uri="{C3380CC4-5D6E-409C-BE32-E72D297353CC}">
                        <c16:uniqueId val="{00000000-FF6A-4AF9-8048-4A5FC6BCC0D0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D970-4D19-BB09-2D3628F5A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845070422535211E-2"/>
          <c:y val="3.0323232323232325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Davide'!$A$10:$A$11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6.7077464788732305E-2"/>
                  <c:y val="-2.220279720279720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17D-406D-99B6-0F6CE043C982}"/>
                </c:ext>
              </c:extLst>
            </c:dLbl>
            <c:dLbl>
              <c:idx val="1"/>
              <c:layout>
                <c:manualLayout>
                  <c:x val="3.7265258215962438E-2"/>
                  <c:y val="-3.700466200466200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7D-406D-99B6-0F6CE043C982}"/>
                </c:ext>
              </c:extLst>
            </c:dLbl>
            <c:dLbl>
              <c:idx val="2"/>
              <c:layout>
                <c:manualLayout>
                  <c:x val="1.7390453834115714E-2"/>
                  <c:y val="6.907536907536898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7D-406D-99B6-0F6CE043C982}"/>
                </c:ext>
              </c:extLst>
            </c:dLbl>
            <c:dLbl>
              <c:idx val="3"/>
              <c:layout>
                <c:manualLayout>
                  <c:x val="0.12918622848200312"/>
                  <c:y val="9.867909867909868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7D-406D-99B6-0F6CE043C982}"/>
                </c:ext>
              </c:extLst>
            </c:dLbl>
            <c:dLbl>
              <c:idx val="4"/>
              <c:layout>
                <c:manualLayout>
                  <c:x val="-2.2359154929577466E-2"/>
                  <c:y val="6.660839160839160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7D-406D-99B6-0F6CE043C982}"/>
                </c:ext>
              </c:extLst>
            </c:dLbl>
            <c:dLbl>
              <c:idx val="5"/>
              <c:layout>
                <c:manualLayout>
                  <c:x val="-5.4655712050078249E-2"/>
                  <c:y val="-4.687257187257187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7D-406D-99B6-0F6CE043C982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'LIVIGNALI Davide'!$F$12:$F$17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'LIVIGNALI Davide'!$E$37:$E$42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7D-406D-99B6-0F6CE043C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 sz="2000"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Erik'!$A$18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9129499217527376"/>
                  <c:y val="5.9624413145539908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BD20-4365-ACDA-C3FE332A2EB6}"/>
                </c:ext>
              </c:extLst>
            </c:dLbl>
            <c:dLbl>
              <c:idx val="1"/>
              <c:layout>
                <c:manualLayout>
                  <c:x val="3.1893583724567818E-3"/>
                  <c:y val="-5.21713615023474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20-4365-ACDA-C3FE332A2EB6}"/>
                </c:ext>
              </c:extLst>
            </c:dLbl>
            <c:dLbl>
              <c:idx val="2"/>
              <c:layout>
                <c:manualLayout>
                  <c:x val="-1.4906103286385067E-2"/>
                  <c:y val="8.9436619718309865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BD20-4365-ACDA-C3FE332A2EB6}"/>
                </c:ext>
              </c:extLst>
            </c:dLbl>
            <c:dLbl>
              <c:idx val="3"/>
              <c:layout>
                <c:manualLayout>
                  <c:x val="-0.11676447574334903"/>
                  <c:y val="2.235915492957746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20-4365-ACDA-C3FE332A2EB6}"/>
                </c:ext>
              </c:extLst>
            </c:dLbl>
            <c:dLbl>
              <c:idx val="4"/>
              <c:layout>
                <c:manualLayout>
                  <c:x val="-1.3601134585289516E-2"/>
                  <c:y val="3.9749608763693177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BD20-4365-ACDA-C3FE332A2EB6}"/>
                </c:ext>
              </c:extLst>
            </c:dLbl>
            <c:dLbl>
              <c:idx val="5"/>
              <c:layout>
                <c:manualLayout>
                  <c:x val="8.1580594679186227E-3"/>
                  <c:y val="-6.9561815336463217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BD20-4365-ACDA-C3FE332A2EB6}"/>
                </c:ext>
              </c:extLst>
            </c:dLbl>
            <c:spPr>
              <a:solidFill>
                <a:srgbClr val="0070C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'LIVIGNALI Erik'!$F$20:$F$25</c:f>
              <c:strCache>
                <c:ptCount val="6"/>
                <c:pt idx="0">
                  <c:v>Pos</c:v>
                </c:pt>
                <c:pt idx="1">
                  <c:v>Mar</c:v>
                </c:pt>
                <c:pt idx="2">
                  <c:v>Sma</c:v>
                </c:pt>
                <c:pt idx="3">
                  <c:v>Vis</c:v>
                </c:pt>
                <c:pt idx="4">
                  <c:v>Ins</c:v>
                </c:pt>
                <c:pt idx="5">
                  <c:v>Chi</c:v>
                </c:pt>
              </c:strCache>
            </c:strRef>
          </c:cat>
          <c:val>
            <c:numRef>
              <c:f>'LIVIGNALI Erik'!$E$20:$E$25</c:f>
              <c:numCache>
                <c:formatCode>0</c:formatCode>
                <c:ptCount val="6"/>
                <c:pt idx="0">
                  <c:v>70</c:v>
                </c:pt>
                <c:pt idx="1">
                  <c:v>80</c:v>
                </c:pt>
                <c:pt idx="2">
                  <c:v>60</c:v>
                </c:pt>
                <c:pt idx="3">
                  <c:v>80</c:v>
                </c:pt>
                <c:pt idx="4">
                  <c:v>70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20-4365-ACDA-C3FE332A2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Erik'!$G$10:$G$11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3010244286840031"/>
                  <c:y val="3.9743878865664328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42C4-4C63-96F2-0D02D582BA0A}"/>
                </c:ext>
              </c:extLst>
            </c:dLbl>
            <c:dLbl>
              <c:idx val="1"/>
              <c:layout>
                <c:manualLayout>
                  <c:x val="3.0023640661938442E-2"/>
                  <c:y val="-5.4647833440288437E-2"/>
                </c:manualLayout>
              </c:layout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42C4-4C63-96F2-0D02D582BA0A}"/>
                </c:ext>
              </c:extLst>
            </c:dLbl>
            <c:dLbl>
              <c:idx val="2"/>
              <c:layout>
                <c:manualLayout>
                  <c:x val="-9.1737842259207894E-17"/>
                  <c:y val="0.10681167445147277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42C4-4C63-96F2-0D02D582BA0A}"/>
                </c:ext>
              </c:extLst>
            </c:dLbl>
            <c:dLbl>
              <c:idx val="3"/>
              <c:layout>
                <c:manualLayout>
                  <c:x val="-0.14511426319936963"/>
                  <c:y val="-2.4839924291040201E-3"/>
                </c:manualLayout>
              </c:layout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42C4-4C63-96F2-0D02D582BA0A}"/>
                </c:ext>
              </c:extLst>
            </c:dLbl>
            <c:dLbl>
              <c:idx val="4"/>
              <c:layout>
                <c:manualLayout>
                  <c:x val="-2.5019700551615457E-2"/>
                  <c:y val="8.197175016043266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2C4-4C63-96F2-0D02D582BA0A}"/>
                </c:ext>
              </c:extLst>
            </c:dLbl>
            <c:dLbl>
              <c:idx val="5"/>
              <c:layout>
                <c:manualLayout>
                  <c:x val="-7.7561071710007881E-2"/>
                  <c:y val="-2.4839924291040202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42C4-4C63-96F2-0D02D582BA0A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'LIVIGNALI Erik'!$L$12:$L$17</c:f>
              <c:strCache>
                <c:ptCount val="6"/>
                <c:pt idx="0">
                  <c:v>Gui</c:v>
                </c:pt>
                <c:pt idx="1">
                  <c:v>Con</c:v>
                </c:pt>
                <c:pt idx="2">
                  <c:v>Con</c:v>
                </c:pt>
                <c:pt idx="3">
                  <c:v>Tir</c:v>
                </c:pt>
                <c:pt idx="4">
                  <c:v>Uno</c:v>
                </c:pt>
                <c:pt idx="5">
                  <c:v>Uso</c:v>
                </c:pt>
              </c:strCache>
            </c:strRef>
          </c:cat>
          <c:val>
            <c:numRef>
              <c:f>'LIVIGNALI Erik'!$K$12:$K$17</c:f>
              <c:numCache>
                <c:formatCode>0</c:formatCode>
                <c:ptCount val="6"/>
                <c:pt idx="0">
                  <c:v>70</c:v>
                </c:pt>
                <c:pt idx="1">
                  <c:v>80</c:v>
                </c:pt>
                <c:pt idx="2">
                  <c:v>70</c:v>
                </c:pt>
                <c:pt idx="3">
                  <c:v>80</c:v>
                </c:pt>
                <c:pt idx="4">
                  <c:v>60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C4-4C63-96F2-0D02D582B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124901497241919E-2"/>
          <c:y val="3.0438769059202803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Erik'!$L$20:$L$25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009456264775414"/>
                  <c:y val="9.9738089348050587E-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ABA7-4FC1-A787-1B11A9D1A885}"/>
                </c:ext>
              </c:extLst>
            </c:dLbl>
            <c:dLbl>
              <c:idx val="1"/>
              <c:layout>
                <c:manualLayout>
                  <c:x val="1.5011820330969176E-2"/>
                  <c:y val="-5.9842853608830397E-2"/>
                </c:manualLayout>
              </c:layout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ABA7-4FC1-A787-1B11A9D1A885}"/>
                </c:ext>
              </c:extLst>
            </c:dLbl>
            <c:dLbl>
              <c:idx val="2"/>
              <c:layout>
                <c:manualLayout>
                  <c:x val="-1.5011820330969268E-2"/>
                  <c:y val="7.729701924473921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ABA7-4FC1-A787-1B11A9D1A885}"/>
                </c:ext>
              </c:extLst>
            </c:dLbl>
            <c:dLbl>
              <c:idx val="3"/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ABA7-4FC1-A787-1B11A9D1A885}"/>
                </c:ext>
              </c:extLst>
            </c:dLbl>
            <c:dLbl>
              <c:idx val="4"/>
              <c:layout>
                <c:manualLayout>
                  <c:x val="1.5011820330969261E-2"/>
                  <c:y val="6.732321030993415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BA7-4FC1-A787-1B11A9D1A885}"/>
                </c:ext>
              </c:extLst>
            </c:dLbl>
            <c:dLbl>
              <c:idx val="5"/>
              <c:layout>
                <c:manualLayout>
                  <c:x val="4.7537431048069345E-2"/>
                  <c:y val="-0.1271660639187645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ABA7-4FC1-A787-1B11A9D1A885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'LIVIGNALI Erik'!$L$20:$L$25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'LIVIGNALI Erik'!$K$20:$K$25</c:f>
              <c:numCache>
                <c:formatCode>0</c:formatCode>
                <c:ptCount val="6"/>
                <c:pt idx="0">
                  <c:v>70</c:v>
                </c:pt>
                <c:pt idx="1">
                  <c:v>80</c:v>
                </c:pt>
                <c:pt idx="2">
                  <c:v>60</c:v>
                </c:pt>
                <c:pt idx="3">
                  <c:v>80</c:v>
                </c:pt>
                <c:pt idx="4">
                  <c:v>70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A7-4FC1-A787-1B11A9D1A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Erik'!$G$2:$G$3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769632052427057"/>
                  <c:y val="-7.4519772873120546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3B-41AA-8C93-13DD767EEA21}"/>
                </c:ext>
              </c:extLst>
            </c:dLbl>
            <c:dLbl>
              <c:idx val="1"/>
              <c:layout>
                <c:manualLayout>
                  <c:x val="7.5115482661335638E-3"/>
                  <c:y val="-5.9615818298496506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113B-41AA-8C93-13DD767EEA21}"/>
                </c:ext>
              </c:extLst>
            </c:dLbl>
            <c:dLbl>
              <c:idx val="2"/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6-113B-41AA-8C93-13DD767EEA21}"/>
                </c:ext>
              </c:extLst>
            </c:dLbl>
            <c:dLbl>
              <c:idx val="3"/>
              <c:layout>
                <c:manualLayout>
                  <c:x val="0.19530025491947275"/>
                  <c:y val="-7.451977287312242E-3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113B-41AA-8C93-13DD767EEA21}"/>
                </c:ext>
              </c:extLst>
            </c:dLbl>
            <c:dLbl>
              <c:idx val="4"/>
              <c:layout>
                <c:manualLayout>
                  <c:x val="1.7526945954311649E-2"/>
                  <c:y val="7.4519772873120602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113B-41AA-8C93-13DD767EEA21}"/>
                </c:ext>
              </c:extLst>
            </c:dLbl>
            <c:dLbl>
              <c:idx val="5"/>
              <c:layout>
                <c:manualLayout>
                  <c:x val="1.5023096532267115E-2"/>
                  <c:y val="-6.209981072760049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13B-41AA-8C93-13DD767EEA21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'LIVIGNALI Erik'!$L$4:$L$9</c:f>
              <c:strCache>
                <c:ptCount val="5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</c:strCache>
            </c:strRef>
          </c:cat>
          <c:val>
            <c:numRef>
              <c:f>'LIVIGNALI Erik'!$K$4:$K$9</c:f>
              <c:numCache>
                <c:formatCode>0</c:formatCode>
                <c:ptCount val="6"/>
                <c:pt idx="0">
                  <c:v>68.333333333333329</c:v>
                </c:pt>
                <c:pt idx="1">
                  <c:v>70</c:v>
                </c:pt>
                <c:pt idx="2">
                  <c:v>71.666666666666671</c:v>
                </c:pt>
                <c:pt idx="3">
                  <c:v>70</c:v>
                </c:pt>
                <c:pt idx="4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3B-41AA-8C93-13DD767EE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Erik'!$A$10:$A$11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5262017336485423"/>
                  <c:y val="2.4839924291040202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80E7-49E8-A458-50F7E7B98319}"/>
                </c:ext>
              </c:extLst>
            </c:dLbl>
            <c:dLbl>
              <c:idx val="1"/>
              <c:layout>
                <c:manualLayout>
                  <c:x val="6.0047281323877072E-2"/>
                  <c:y val="-8.1971750160432663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80E7-49E8-A458-50F7E7B98319}"/>
                </c:ext>
              </c:extLst>
            </c:dLbl>
            <c:dLbl>
              <c:idx val="2"/>
              <c:layout>
                <c:manualLayout>
                  <c:x val="-7.505910165484634E-3"/>
                  <c:y val="4.471186372387227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0E7-49E8-A458-50F7E7B98319}"/>
                </c:ext>
              </c:extLst>
            </c:dLbl>
            <c:dLbl>
              <c:idx val="3"/>
              <c:layout>
                <c:manualLayout>
                  <c:x val="0.12259653270291568"/>
                  <c:y val="-7.4519772873120598E-3"/>
                </c:manualLayout>
              </c:layout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80E7-49E8-A458-50F7E7B98319}"/>
                </c:ext>
              </c:extLst>
            </c:dLbl>
            <c:dLbl>
              <c:idx val="4"/>
              <c:layout>
                <c:manualLayout>
                  <c:x val="-1.7513790386130823E-2"/>
                  <c:y val="7.4519772873120504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80E7-49E8-A458-50F7E7B98319}"/>
                </c:ext>
              </c:extLst>
            </c:dLbl>
            <c:dLbl>
              <c:idx val="5"/>
              <c:layout>
                <c:manualLayout>
                  <c:x val="-1.5011820330969268E-2"/>
                  <c:y val="-9.190771987684874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E7-49E8-A458-50F7E7B98319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'LIVIGNALI Erik'!$F$12:$F$17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'LIVIGNALI Erik'!$E$12:$E$17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60</c:v>
                </c:pt>
                <c:pt idx="3">
                  <c:v>80</c:v>
                </c:pt>
                <c:pt idx="4">
                  <c:v>70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E7-49E8-A458-50F7E7B98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Erik'!$A$18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670187793427229"/>
                  <c:y val="1.0007880220646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F3B-4AF6-ACB2-66601D96F981}"/>
                </c:ext>
              </c:extLst>
            </c:dLbl>
            <c:dLbl>
              <c:idx val="1"/>
              <c:layout>
                <c:manualLayout>
                  <c:x val="3.2344770569589253E-2"/>
                  <c:y val="-6.755319148936170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F3B-4AF6-ACB2-66601D96F981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'LIVIGNALI Erik'!$F$45:$F$50</c:f>
              <c:strCache>
                <c:ptCount val="6"/>
                <c:pt idx="0">
                  <c:v>Pos</c:v>
                </c:pt>
                <c:pt idx="1">
                  <c:v>Mar</c:v>
                </c:pt>
                <c:pt idx="2">
                  <c:v>Sma</c:v>
                </c:pt>
                <c:pt idx="3">
                  <c:v>Vis</c:v>
                </c:pt>
                <c:pt idx="4">
                  <c:v>Ins</c:v>
                </c:pt>
                <c:pt idx="5">
                  <c:v>Chi</c:v>
                </c:pt>
              </c:strCache>
            </c:strRef>
          </c:cat>
          <c:val>
            <c:numRef>
              <c:f>'LIVIGNALI Erik'!$E$45:$E$50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F3B-4AF6-ACB2-66601D96F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Erik'!$G$10:$G$11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8764775413711585"/>
                  <c:y val="0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9F9C-4E2F-B699-F5621D4CFA53}"/>
                </c:ext>
              </c:extLst>
            </c:dLbl>
            <c:dLbl>
              <c:idx val="1"/>
              <c:layout>
                <c:manualLayout>
                  <c:x val="3.0023640661938536E-2"/>
                  <c:y val="0.145093196673375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9F9C-4E2F-B699-F5621D4CFA53}"/>
                </c:ext>
              </c:extLst>
            </c:dLbl>
            <c:dLbl>
              <c:idx val="2"/>
              <c:layout>
                <c:manualLayout>
                  <c:x val="7.505910165484634E-3"/>
                  <c:y val="7.0044991497491493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9F9C-4E2F-B699-F5621D4CFA53}"/>
                </c:ext>
              </c:extLst>
            </c:dLbl>
            <c:dLbl>
              <c:idx val="3"/>
              <c:layout>
                <c:manualLayout>
                  <c:x val="-0.14261229314420809"/>
                  <c:y val="-3.2520888909549579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9F9C-4E2F-B699-F5621D4CFA53}"/>
                </c:ext>
              </c:extLst>
            </c:dLbl>
            <c:dLbl>
              <c:idx val="4"/>
              <c:layout>
                <c:manualLayout>
                  <c:x val="-4.0031520882584715E-2"/>
                  <c:y val="7.504820517588364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F9C-4E2F-B699-F5621D4CFA53}"/>
                </c:ext>
              </c:extLst>
            </c:dLbl>
            <c:dLbl>
              <c:idx val="5"/>
              <c:layout>
                <c:manualLayout>
                  <c:x val="3.752955082742316E-2"/>
                  <c:y val="-0.11507391460302159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9F9C-4E2F-B699-F5621D4CFA53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'LIVIGNALI Erik'!$L$12:$L$17</c:f>
              <c:strCache>
                <c:ptCount val="6"/>
                <c:pt idx="0">
                  <c:v>Gui</c:v>
                </c:pt>
                <c:pt idx="1">
                  <c:v>Con</c:v>
                </c:pt>
                <c:pt idx="2">
                  <c:v>Con</c:v>
                </c:pt>
                <c:pt idx="3">
                  <c:v>Tir</c:v>
                </c:pt>
                <c:pt idx="4">
                  <c:v>Uno</c:v>
                </c:pt>
                <c:pt idx="5">
                  <c:v>Uso</c:v>
                </c:pt>
              </c:strCache>
            </c:strRef>
          </c:cat>
          <c:val>
            <c:numRef>
              <c:f>'LIVIGNALI Erik'!$K$37:$K$42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60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9C-4E2F-B699-F5621D4CF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14823156613265E-2"/>
          <c:y val="3.3114145623486455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Erik'!$L$20:$L$25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8.5198152790397358E-2"/>
                  <c:y val="-7.449201723209550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48A-4770-A622-9C591CD2546D}"/>
                </c:ext>
              </c:extLst>
            </c:dLbl>
            <c:dLbl>
              <c:idx val="1"/>
              <c:layout>
                <c:manualLayout>
                  <c:x val="3.0069936278963587E-2"/>
                  <c:y val="-6.704281550888605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748A-4770-A622-9C591CD2546D}"/>
                </c:ext>
              </c:extLst>
            </c:dLbl>
            <c:dLbl>
              <c:idx val="2"/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748A-4770-A622-9C591CD2546D}"/>
                </c:ext>
              </c:extLst>
            </c:dLbl>
            <c:dLbl>
              <c:idx val="3"/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748A-4770-A622-9C591CD2546D}"/>
                </c:ext>
              </c:extLst>
            </c:dLbl>
            <c:dLbl>
              <c:idx val="5"/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748A-4770-A622-9C591CD2546D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'LIVIGNALI Erik'!$L$20:$L$25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'LIVIGNALI Erik'!$K$45:$K$50</c:f>
              <c:numCache>
                <c:formatCode>0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60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8A-4770-A622-9C591CD25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Erik'!$G$27</c:f>
              <c:strCache>
                <c:ptCount val="1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7.505910165484625E-2"/>
                  <c:y val="-1.496071340220758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871-4759-8365-A5ECEA9A5469}"/>
                </c:ext>
              </c:extLst>
            </c:dLbl>
            <c:dLbl>
              <c:idx val="1"/>
              <c:layout>
                <c:manualLayout>
                  <c:x val="3.7529550827423167E-2"/>
                  <c:y val="-8.9764280413245537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7871-4759-8365-A5ECEA9A5469}"/>
                </c:ext>
              </c:extLst>
            </c:dLbl>
            <c:dLbl>
              <c:idx val="2"/>
              <c:layout>
                <c:manualLayout>
                  <c:x val="-2.5019700551616362E-3"/>
                  <c:y val="3.989523573922023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871-4759-8365-A5ECEA9A5469}"/>
                </c:ext>
              </c:extLst>
            </c:dLbl>
            <c:dLbl>
              <c:idx val="3"/>
              <c:layout>
                <c:manualLayout>
                  <c:x val="-5.5043341213553983E-2"/>
                  <c:y val="3.740178350551897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871-4759-8365-A5ECEA9A5469}"/>
                </c:ext>
              </c:extLst>
            </c:dLbl>
            <c:dLbl>
              <c:idx val="4"/>
              <c:layout>
                <c:manualLayout>
                  <c:x val="-1.0007880220646179E-2"/>
                  <c:y val="0.11220535051655674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7871-4759-8365-A5ECEA9A5469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'LIVIGNALI Erik'!$L$29:$L$34</c15:sqref>
                  </c15:fullRef>
                </c:ext>
              </c:extLst>
              <c:f>'LIVIGNALI Erik'!$L$29:$L$33</c:f>
              <c:strCache>
                <c:ptCount val="5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'LIVIGNALI Erik'!$K$29:$K$34</c15:sqref>
                  </c15:fullRef>
                </c:ext>
              </c:extLst>
              <c:f>'LIVIGNALI Erik'!$K$29:$K$33</c:f>
              <c:numCache>
                <c:formatCode>0</c:formatCode>
                <c:ptCount val="5"/>
                <c:pt idx="0">
                  <c:v>66.666666666666671</c:v>
                </c:pt>
                <c:pt idx="1">
                  <c:v>70</c:v>
                </c:pt>
                <c:pt idx="2">
                  <c:v>68.333333333333329</c:v>
                </c:pt>
                <c:pt idx="3">
                  <c:v>66.666666666666671</c:v>
                </c:pt>
                <c:pt idx="4">
                  <c:v>49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'LIVIGNALI Erik'!$K$34</c15:sqref>
                  <c15:dLbl>
                    <c:idx val="4"/>
                    <c:layout>
                      <c:manualLayout>
                        <c:x val="-4.7537431048069345E-2"/>
                        <c:y val="-7.729701924473921E-2"/>
                      </c:manualLayout>
                    </c:layout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54EB-43BF-8BB5-8CAD0E0FD49A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7871-4759-8365-A5ECEA9A5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Erik'!$A$10:$A$11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6.7077464788732305E-2"/>
                  <c:y val="-2.220279720279720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2B-4943-A943-7A3423CB2051}"/>
                </c:ext>
              </c:extLst>
            </c:dLbl>
            <c:dLbl>
              <c:idx val="1"/>
              <c:layout>
                <c:manualLayout>
                  <c:x val="3.7265258215962438E-2"/>
                  <c:y val="-3.700466200466200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2B-4943-A943-7A3423CB2051}"/>
                </c:ext>
              </c:extLst>
            </c:dLbl>
            <c:dLbl>
              <c:idx val="2"/>
              <c:layout>
                <c:manualLayout>
                  <c:x val="1.7390453834115714E-2"/>
                  <c:y val="6.9075369075368986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882B-4943-A943-7A3423CB2051}"/>
                </c:ext>
              </c:extLst>
            </c:dLbl>
            <c:dLbl>
              <c:idx val="3"/>
              <c:layout>
                <c:manualLayout>
                  <c:x val="0.12918622848200312"/>
                  <c:y val="9.867909867909868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2B-4943-A943-7A3423CB2051}"/>
                </c:ext>
              </c:extLst>
            </c:dLbl>
            <c:dLbl>
              <c:idx val="4"/>
              <c:layout>
                <c:manualLayout>
                  <c:x val="-2.2359154929577466E-2"/>
                  <c:y val="6.6608391608391604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882B-4943-A943-7A3423CB2051}"/>
                </c:ext>
              </c:extLst>
            </c:dLbl>
            <c:dLbl>
              <c:idx val="5"/>
              <c:layout>
                <c:manualLayout>
                  <c:x val="-5.4655712050078249E-2"/>
                  <c:y val="-4.687257187257187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82B-4943-A943-7A3423CB2051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'LIVIGNALI Erik'!$F$12:$F$17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'LIVIGNALI Erik'!$E$37:$E$42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60</c:v>
                </c:pt>
                <c:pt idx="3">
                  <c:v>70</c:v>
                </c:pt>
                <c:pt idx="4">
                  <c:v>60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2B-4943-A943-7A3423CB2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 sz="2000"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9129499217527376"/>
                  <c:y val="5.9624413145539908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6E1E-46AA-8DFE-C872167E5226}"/>
                </c:ext>
              </c:extLst>
            </c:dLbl>
            <c:dLbl>
              <c:idx val="1"/>
              <c:layout>
                <c:manualLayout>
                  <c:x val="3.1893583724567818E-3"/>
                  <c:y val="-5.21713615023474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1E-46AA-8DFE-C872167E5226}"/>
                </c:ext>
              </c:extLst>
            </c:dLbl>
            <c:dLbl>
              <c:idx val="2"/>
              <c:layout>
                <c:manualLayout>
                  <c:x val="-1.4906103286385067E-2"/>
                  <c:y val="8.9436619718309865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6E1E-46AA-8DFE-C872167E5226}"/>
                </c:ext>
              </c:extLst>
            </c:dLbl>
            <c:dLbl>
              <c:idx val="3"/>
              <c:layout>
                <c:manualLayout>
                  <c:x val="-0.11676447574334903"/>
                  <c:y val="2.235915492957746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1E-46AA-8DFE-C872167E5226}"/>
                </c:ext>
              </c:extLst>
            </c:dLbl>
            <c:dLbl>
              <c:idx val="4"/>
              <c:layout>
                <c:manualLayout>
                  <c:x val="-1.3601134585289516E-2"/>
                  <c:y val="3.9749608763693177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6E1E-46AA-8DFE-C872167E5226}"/>
                </c:ext>
              </c:extLst>
            </c:dLbl>
            <c:dLbl>
              <c:idx val="5"/>
              <c:layout>
                <c:manualLayout>
                  <c:x val="8.1580594679186227E-3"/>
                  <c:y val="-6.9561815336463217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6E1E-46AA-8DFE-C872167E5226}"/>
                </c:ext>
              </c:extLst>
            </c:dLbl>
            <c:spPr>
              <a:solidFill>
                <a:srgbClr val="0070C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'VENEZIANI Riccardo'!$F$20:$F$25</c:f>
              <c:strCache>
                <c:ptCount val="6"/>
                <c:pt idx="0">
                  <c:v>Pos</c:v>
                </c:pt>
                <c:pt idx="1">
                  <c:v>Mar</c:v>
                </c:pt>
                <c:pt idx="2">
                  <c:v>Sma</c:v>
                </c:pt>
                <c:pt idx="3">
                  <c:v>Vis</c:v>
                </c:pt>
                <c:pt idx="4">
                  <c:v>Ins</c:v>
                </c:pt>
                <c:pt idx="5">
                  <c:v>Chi</c:v>
                </c:pt>
              </c:strCache>
            </c:strRef>
          </c:cat>
          <c:val>
            <c:numRef>
              <c:f>'VENEZIANI Riccardo'!$E$20:$E$25</c:f>
              <c:numCache>
                <c:formatCode>0</c:formatCode>
                <c:ptCount val="6"/>
                <c:pt idx="0">
                  <c:v>70</c:v>
                </c:pt>
                <c:pt idx="1">
                  <c:v>60</c:v>
                </c:pt>
                <c:pt idx="2">
                  <c:v>70</c:v>
                </c:pt>
                <c:pt idx="3">
                  <c:v>70</c:v>
                </c:pt>
                <c:pt idx="4">
                  <c:v>60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1E-46AA-8DFE-C872167E5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3010244286840031"/>
                  <c:y val="3.9743878865664328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B0A3-463F-A3BA-6012CD3C4136}"/>
                </c:ext>
              </c:extLst>
            </c:dLbl>
            <c:dLbl>
              <c:idx val="1"/>
              <c:layout>
                <c:manualLayout>
                  <c:x val="3.0023640661938442E-2"/>
                  <c:y val="-5.4647833440288437E-2"/>
                </c:manualLayout>
              </c:layout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B0A3-463F-A3BA-6012CD3C4136}"/>
                </c:ext>
              </c:extLst>
            </c:dLbl>
            <c:dLbl>
              <c:idx val="2"/>
              <c:layout>
                <c:manualLayout>
                  <c:x val="-9.1737842259207894E-17"/>
                  <c:y val="0.10681167445147277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B0A3-463F-A3BA-6012CD3C4136}"/>
                </c:ext>
              </c:extLst>
            </c:dLbl>
            <c:dLbl>
              <c:idx val="3"/>
              <c:layout>
                <c:manualLayout>
                  <c:x val="-0.14511426319936963"/>
                  <c:y val="-2.4839924291040201E-3"/>
                </c:manualLayout>
              </c:layout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B0A3-463F-A3BA-6012CD3C4136}"/>
                </c:ext>
              </c:extLst>
            </c:dLbl>
            <c:dLbl>
              <c:idx val="4"/>
              <c:layout>
                <c:manualLayout>
                  <c:x val="-2.5019700551615457E-2"/>
                  <c:y val="8.197175016043266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0A3-463F-A3BA-6012CD3C4136}"/>
                </c:ext>
              </c:extLst>
            </c:dLbl>
            <c:dLbl>
              <c:idx val="5"/>
              <c:layout>
                <c:manualLayout>
                  <c:x val="-7.7561071710007881E-2"/>
                  <c:y val="-2.4839924291040202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B0A3-463F-A3BA-6012CD3C4136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'VENEZIANI Riccardo'!$L$12:$L$17</c:f>
              <c:strCache>
                <c:ptCount val="6"/>
                <c:pt idx="0">
                  <c:v>Gui</c:v>
                </c:pt>
                <c:pt idx="1">
                  <c:v>Con</c:v>
                </c:pt>
                <c:pt idx="2">
                  <c:v>Con</c:v>
                </c:pt>
                <c:pt idx="3">
                  <c:v>Tir</c:v>
                </c:pt>
                <c:pt idx="4">
                  <c:v>Uno</c:v>
                </c:pt>
                <c:pt idx="5">
                  <c:v>Uso</c:v>
                </c:pt>
              </c:strCache>
            </c:strRef>
          </c:cat>
          <c:val>
            <c:numRef>
              <c:f>'VENEZIANI Riccardo'!$K$12:$K$17</c:f>
              <c:numCache>
                <c:formatCode>0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A3-463F-A3BA-6012CD3C4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124901497241919E-2"/>
          <c:y val="3.0438769059202803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009456264775414"/>
                  <c:y val="9.9738089348050587E-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32E8-4C71-BF1D-E45C0D0E23C2}"/>
                </c:ext>
              </c:extLst>
            </c:dLbl>
            <c:dLbl>
              <c:idx val="1"/>
              <c:layout>
                <c:manualLayout>
                  <c:x val="1.5011820330969176E-2"/>
                  <c:y val="-5.9842853608830397E-2"/>
                </c:manualLayout>
              </c:layout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32E8-4C71-BF1D-E45C0D0E23C2}"/>
                </c:ext>
              </c:extLst>
            </c:dLbl>
            <c:dLbl>
              <c:idx val="2"/>
              <c:layout>
                <c:manualLayout>
                  <c:x val="-1.5011820330969268E-2"/>
                  <c:y val="7.729701924473921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32E8-4C71-BF1D-E45C0D0E23C2}"/>
                </c:ext>
              </c:extLst>
            </c:dLbl>
            <c:dLbl>
              <c:idx val="3"/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32E8-4C71-BF1D-E45C0D0E23C2}"/>
                </c:ext>
              </c:extLst>
            </c:dLbl>
            <c:dLbl>
              <c:idx val="4"/>
              <c:layout>
                <c:manualLayout>
                  <c:x val="1.5011820330969261E-2"/>
                  <c:y val="6.732321030993415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2E8-4C71-BF1D-E45C0D0E23C2}"/>
                </c:ext>
              </c:extLst>
            </c:dLbl>
            <c:dLbl>
              <c:idx val="5"/>
              <c:layout>
                <c:manualLayout>
                  <c:x val="4.7537431048069345E-2"/>
                  <c:y val="-0.1271660639187645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32E8-4C71-BF1D-E45C0D0E23C2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'VENEZIANI Riccardo'!$L$20:$L$25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'VENEZIANI Riccardo'!$K$20:$K$25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80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E8-4C71-BF1D-E45C0D0E2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769632052427057"/>
                  <c:y val="-7.4519772873120546E-3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8C3F-48DF-B17A-B30CC3DE33B5}"/>
                </c:ext>
              </c:extLst>
            </c:dLbl>
            <c:dLbl>
              <c:idx val="1"/>
              <c:layout>
                <c:manualLayout>
                  <c:x val="7.5115482661335638E-3"/>
                  <c:y val="-5.9615818298496506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8C3F-48DF-B17A-B30CC3DE33B5}"/>
                </c:ext>
              </c:extLst>
            </c:dLbl>
            <c:dLbl>
              <c:idx val="2"/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8C3F-48DF-B17A-B30CC3DE33B5}"/>
                </c:ext>
              </c:extLst>
            </c:dLbl>
            <c:dLbl>
              <c:idx val="3"/>
              <c:layout>
                <c:manualLayout>
                  <c:x val="0.19530025491947275"/>
                  <c:y val="-7.451977287312242E-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8C3F-48DF-B17A-B30CC3DE33B5}"/>
                </c:ext>
              </c:extLst>
            </c:dLbl>
            <c:dLbl>
              <c:idx val="4"/>
              <c:layout>
                <c:manualLayout>
                  <c:x val="1.7526945954311649E-2"/>
                  <c:y val="7.4519772873120602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8C3F-48DF-B17A-B30CC3DE33B5}"/>
                </c:ext>
              </c:extLst>
            </c:dLbl>
            <c:dLbl>
              <c:idx val="5"/>
              <c:layout>
                <c:manualLayout>
                  <c:x val="1.5023096532267115E-2"/>
                  <c:y val="-6.209981072760049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C3F-48DF-B17A-B30CC3DE33B5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'VENEZIANI Riccardo'!$L$4:$L$9</c:f>
              <c:strCache>
                <c:ptCount val="5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</c:strCache>
            </c:strRef>
          </c:cat>
          <c:val>
            <c:numRef>
              <c:f>'VENEZIANI Riccardo'!$K$4:$K$9</c:f>
              <c:numCache>
                <c:formatCode>0</c:formatCode>
                <c:ptCount val="6"/>
                <c:pt idx="0">
                  <c:v>68.333333333333329</c:v>
                </c:pt>
                <c:pt idx="1">
                  <c:v>66.666666666666671</c:v>
                </c:pt>
                <c:pt idx="2">
                  <c:v>65</c:v>
                </c:pt>
                <c:pt idx="3">
                  <c:v>71.666666666666671</c:v>
                </c:pt>
                <c:pt idx="4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3F-48DF-B17A-B30CC3DE3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5262017336485423"/>
                  <c:y val="2.4839924291040202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61C9-4AB5-8168-B999B87AC668}"/>
                </c:ext>
              </c:extLst>
            </c:dLbl>
            <c:dLbl>
              <c:idx val="1"/>
              <c:layout>
                <c:manualLayout>
                  <c:x val="6.0047281323877072E-2"/>
                  <c:y val="-8.1971750160432663E-2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61C9-4AB5-8168-B999B87AC668}"/>
                </c:ext>
              </c:extLst>
            </c:dLbl>
            <c:dLbl>
              <c:idx val="2"/>
              <c:layout>
                <c:manualLayout>
                  <c:x val="-7.505910165484634E-3"/>
                  <c:y val="4.471186372387227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C9-4AB5-8168-B999B87AC668}"/>
                </c:ext>
              </c:extLst>
            </c:dLbl>
            <c:dLbl>
              <c:idx val="3"/>
              <c:layout>
                <c:manualLayout>
                  <c:x val="0.12259653270291568"/>
                  <c:y val="-7.451977287312059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C9-4AB5-8168-B999B87AC668}"/>
                </c:ext>
              </c:extLst>
            </c:dLbl>
            <c:dLbl>
              <c:idx val="4"/>
              <c:layout>
                <c:manualLayout>
                  <c:x val="-1.7513790386130823E-2"/>
                  <c:y val="7.451977287312050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1C9-4AB5-8168-B999B87AC668}"/>
                </c:ext>
              </c:extLst>
            </c:dLbl>
            <c:dLbl>
              <c:idx val="5"/>
              <c:layout>
                <c:manualLayout>
                  <c:x val="-1.5011820330969268E-2"/>
                  <c:y val="-9.1907719876848745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61C9-4AB5-8168-B999B87AC668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'VENEZIANI Riccardo'!$F$12:$F$17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'VENEZIANI Riccardo'!$E$12:$E$17</c:f>
              <c:numCache>
                <c:formatCode>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C9-4AB5-8168-B999B87AC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670187793427229"/>
                  <c:y val="1.0007880220646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5DD-4B6C-92C0-0B428C81C1AD}"/>
                </c:ext>
              </c:extLst>
            </c:dLbl>
            <c:dLbl>
              <c:idx val="1"/>
              <c:layout>
                <c:manualLayout>
                  <c:x val="3.2344770569589253E-2"/>
                  <c:y val="-6.7553191489361702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B5DD-4B6C-92C0-0B428C81C1AD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'VENEZIANI Riccardo'!$F$45:$F$50</c:f>
              <c:strCache>
                <c:ptCount val="6"/>
                <c:pt idx="0">
                  <c:v>Pos</c:v>
                </c:pt>
                <c:pt idx="1">
                  <c:v>Mar</c:v>
                </c:pt>
                <c:pt idx="2">
                  <c:v>Sma</c:v>
                </c:pt>
                <c:pt idx="3">
                  <c:v>Vis</c:v>
                </c:pt>
                <c:pt idx="4">
                  <c:v>Ins</c:v>
                </c:pt>
                <c:pt idx="5">
                  <c:v>Chi</c:v>
                </c:pt>
              </c:strCache>
            </c:strRef>
          </c:cat>
          <c:val>
            <c:numRef>
              <c:f>'VENEZIANI Riccardo'!$E$45:$E$50</c:f>
              <c:numCache>
                <c:formatCode>0</c:formatCode>
                <c:ptCount val="6"/>
                <c:pt idx="0">
                  <c:v>70</c:v>
                </c:pt>
                <c:pt idx="1">
                  <c:v>60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DD-4B6C-92C0-0B428C81C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8764775413711585"/>
                  <c:y val="0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359-475C-8553-D7DDFE947C03}"/>
                </c:ext>
              </c:extLst>
            </c:dLbl>
            <c:dLbl>
              <c:idx val="1"/>
              <c:layout>
                <c:manualLayout>
                  <c:x val="3.0023640661938536E-2"/>
                  <c:y val="0.14509319667337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359-475C-8553-D7DDFE947C03}"/>
                </c:ext>
              </c:extLst>
            </c:dLbl>
            <c:dLbl>
              <c:idx val="2"/>
              <c:layout>
                <c:manualLayout>
                  <c:x val="7.505910165484634E-3"/>
                  <c:y val="7.004499149749149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359-475C-8553-D7DDFE947C03}"/>
                </c:ext>
              </c:extLst>
            </c:dLbl>
            <c:dLbl>
              <c:idx val="3"/>
              <c:layout>
                <c:manualLayout>
                  <c:x val="-0.14261229314420809"/>
                  <c:y val="-3.252088890954957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359-475C-8553-D7DDFE947C03}"/>
                </c:ext>
              </c:extLst>
            </c:dLbl>
            <c:dLbl>
              <c:idx val="4"/>
              <c:layout>
                <c:manualLayout>
                  <c:x val="-4.0031520882584715E-2"/>
                  <c:y val="7.5048205175883648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8359-475C-8553-D7DDFE947C03}"/>
                </c:ext>
              </c:extLst>
            </c:dLbl>
            <c:dLbl>
              <c:idx val="5"/>
              <c:layout>
                <c:manualLayout>
                  <c:x val="3.752955082742316E-2"/>
                  <c:y val="-0.11507391460302159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8359-475C-8553-D7DDFE947C03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'VENEZIANI Riccardo'!$L$12:$L$17</c:f>
              <c:strCache>
                <c:ptCount val="6"/>
                <c:pt idx="0">
                  <c:v>Gui</c:v>
                </c:pt>
                <c:pt idx="1">
                  <c:v>Con</c:v>
                </c:pt>
                <c:pt idx="2">
                  <c:v>Con</c:v>
                </c:pt>
                <c:pt idx="3">
                  <c:v>Tir</c:v>
                </c:pt>
                <c:pt idx="4">
                  <c:v>Uno</c:v>
                </c:pt>
                <c:pt idx="5">
                  <c:v>Uso</c:v>
                </c:pt>
              </c:strCache>
            </c:strRef>
          </c:cat>
          <c:val>
            <c:numRef>
              <c:f>'VENEZIANI Riccardo'!$K$37:$K$42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59-475C-8553-D7DDFE947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14823156613265E-2"/>
          <c:y val="3.3114145623486455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8.5198152790397358E-2"/>
                  <c:y val="-7.4492017232095503E-3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66EE-4B48-858A-A5E9FDB205D2}"/>
                </c:ext>
              </c:extLst>
            </c:dLbl>
            <c:dLbl>
              <c:idx val="1"/>
              <c:layout>
                <c:manualLayout>
                  <c:x val="3.0069936278963587E-2"/>
                  <c:y val="-6.70428155088860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EE-4B48-858A-A5E9FDB205D2}"/>
                </c:ext>
              </c:extLst>
            </c:dLbl>
            <c:dLbl>
              <c:idx val="4"/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E63E-4FA5-95C4-10EA91EDB147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'VENEZIANI Riccardo'!$L$20:$L$25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'VENEZIANI Riccardo'!$K$45:$K$50</c:f>
              <c:numCache>
                <c:formatCode>0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60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EE-4B48-858A-A5E9FDB20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Riccardo'!$G$27</c:f>
              <c:strCache>
                <c:ptCount val="1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7.505910165484625E-2"/>
                  <c:y val="-1.4960713402207589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7864-48BE-BB8F-7ED12187724A}"/>
                </c:ext>
              </c:extLst>
            </c:dLbl>
            <c:dLbl>
              <c:idx val="1"/>
              <c:layout>
                <c:manualLayout>
                  <c:x val="3.7529550827423167E-2"/>
                  <c:y val="-8.9764280413245537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7864-48BE-BB8F-7ED12187724A}"/>
                </c:ext>
              </c:extLst>
            </c:dLbl>
            <c:dLbl>
              <c:idx val="2"/>
              <c:layout>
                <c:manualLayout>
                  <c:x val="-2.5019700551616362E-3"/>
                  <c:y val="3.9895235739220235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7864-48BE-BB8F-7ED12187724A}"/>
                </c:ext>
              </c:extLst>
            </c:dLbl>
            <c:dLbl>
              <c:idx val="3"/>
              <c:layout>
                <c:manualLayout>
                  <c:x val="0.18014184397163122"/>
                  <c:y val="-7.4803567011037944E-3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7864-48BE-BB8F-7ED12187724A}"/>
                </c:ext>
              </c:extLst>
            </c:dLbl>
            <c:dLbl>
              <c:idx val="4"/>
              <c:layout>
                <c:manualLayout>
                  <c:x val="-1.0007880220646179E-2"/>
                  <c:y val="0.11220535051655674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7864-48BE-BB8F-7ED12187724A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'VENEZIANI Riccardo'!$L$29:$L$34</c15:sqref>
                  </c15:fullRef>
                </c:ext>
              </c:extLst>
              <c:f>'VENEZIANI Riccardo'!$L$29:$L$33</c:f>
              <c:strCache>
                <c:ptCount val="5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'VENEZIANI Riccardo'!$K$29:$K$34</c15:sqref>
                  </c15:fullRef>
                </c:ext>
              </c:extLst>
              <c:f>'VENEZIANI Riccardo'!$K$29:$K$33</c:f>
              <c:numCache>
                <c:formatCode>0</c:formatCode>
                <c:ptCount val="5"/>
                <c:pt idx="0">
                  <c:v>66.666666666666671</c:v>
                </c:pt>
                <c:pt idx="1">
                  <c:v>68.333333333333329</c:v>
                </c:pt>
                <c:pt idx="2">
                  <c:v>66.666666666666671</c:v>
                </c:pt>
                <c:pt idx="3">
                  <c:v>66.666666666666671</c:v>
                </c:pt>
                <c:pt idx="4">
                  <c:v>51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'VENEZIANI Riccardo'!$K$34</c15:sqref>
                  <c15:dLbl>
                    <c:idx val="4"/>
                    <c:layout>
                      <c:manualLayout>
                        <c:x val="-4.7537431048069345E-2"/>
                        <c:y val="-7.729701924473921E-2"/>
                      </c:manualLayout>
                    </c:layout>
                    <c:spPr>
                      <a:solidFill>
                        <a:srgbClr val="FFFF00"/>
                      </a:solidFill>
                      <a:ln>
                        <a:solidFill>
                          <a:sysClr val="window" lastClr="FFFFFF">
                            <a:lumMod val="75000"/>
                          </a:sysClr>
                        </a:solidFill>
                      </a:ln>
                      <a:effectLst>
                        <a:glow rad="63500">
                          <a:sysClr val="window" lastClr="FFFFFF">
                            <a:lumMod val="75000"/>
                            <a:alpha val="15000"/>
                          </a:sysClr>
                        </a:glow>
                      </a:effectLst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2000" b="1" i="0" u="none" strike="noStrike" kern="1200" baseline="0">
                            <a:solidFill>
                              <a:srgbClr val="FF0000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it-IT"/>
                      </a:p>
                    </c:txPr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</c:ext>
                      <c:ext xmlns:c16="http://schemas.microsoft.com/office/drawing/2014/chart" uri="{C3380CC4-5D6E-409C-BE32-E72D297353CC}">
                        <c16:uniqueId val="{00000000-1A4A-4A38-8603-2C6A4E907793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7864-48BE-BB8F-7ED121877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6.7077464788732305E-2"/>
                  <c:y val="-2.220279720279720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1F-4CAC-A002-6ABC353966C4}"/>
                </c:ext>
              </c:extLst>
            </c:dLbl>
            <c:dLbl>
              <c:idx val="1"/>
              <c:layout>
                <c:manualLayout>
                  <c:x val="3.7265258215962438E-2"/>
                  <c:y val="-3.700466200466200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1F-4CAC-A002-6ABC353966C4}"/>
                </c:ext>
              </c:extLst>
            </c:dLbl>
            <c:dLbl>
              <c:idx val="2"/>
              <c:layout>
                <c:manualLayout>
                  <c:x val="1.7390453834115714E-2"/>
                  <c:y val="6.9075369075368986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EB1F-4CAC-A002-6ABC353966C4}"/>
                </c:ext>
              </c:extLst>
            </c:dLbl>
            <c:dLbl>
              <c:idx val="3"/>
              <c:layout>
                <c:manualLayout>
                  <c:x val="0.12918622848200312"/>
                  <c:y val="9.867909867909868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B1F-4CAC-A002-6ABC353966C4}"/>
                </c:ext>
              </c:extLst>
            </c:dLbl>
            <c:dLbl>
              <c:idx val="4"/>
              <c:layout>
                <c:manualLayout>
                  <c:x val="-2.2359154929577466E-2"/>
                  <c:y val="6.6608391608391604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EB1F-4CAC-A002-6ABC353966C4}"/>
                </c:ext>
              </c:extLst>
            </c:dLbl>
            <c:dLbl>
              <c:idx val="5"/>
              <c:layout>
                <c:manualLayout>
                  <c:x val="-5.4655712050078249E-2"/>
                  <c:y val="-4.687257187257187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B1F-4CAC-A002-6ABC353966C4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'VENEZIANI Riccardo'!$F$12:$F$17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'VENEZIANI Riccardo'!$E$37:$E$42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60</c:v>
                </c:pt>
                <c:pt idx="3">
                  <c:v>70</c:v>
                </c:pt>
                <c:pt idx="4">
                  <c:v>60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1F-4CAC-A002-6ABC35396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 sz="2000"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4268270735524247"/>
                  <c:y val="-1.0187746256895194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3A64445-11A7-46A7-9200-6C3D95F1142D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8A4A-4B95-99EC-1BD16CF1E786}"/>
                </c:ext>
              </c:extLst>
            </c:dLbl>
            <c:dLbl>
              <c:idx val="1"/>
              <c:layout>
                <c:manualLayout>
                  <c:x val="6.0047281323877072E-2"/>
                  <c:y val="-8.1971750160432663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D47DC4A-0A5C-4330-8ACE-FBC35B5D321E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4472C4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A4A-4B95-99EC-1BD16CF1E786}"/>
                </c:ext>
              </c:extLst>
            </c:dLbl>
            <c:dLbl>
              <c:idx val="2"/>
              <c:layout>
                <c:manualLayout>
                  <c:x val="-7.505910165484634E-3"/>
                  <c:y val="4.4711863723872272E-2"/>
                </c:manualLayout>
              </c:layout>
              <c:tx>
                <c:rich>
                  <a:bodyPr/>
                  <a:lstStyle/>
                  <a:p>
                    <a:fld id="{C8BFADC1-3869-4BCA-BAF3-29D98A91819B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A4A-4B95-99EC-1BD16CF1E786}"/>
                </c:ext>
              </c:extLst>
            </c:dLbl>
            <c:dLbl>
              <c:idx val="3"/>
              <c:layout>
                <c:manualLayout>
                  <c:x val="0.12259653270291568"/>
                  <c:y val="-7.4519772873120598E-3"/>
                </c:manualLayout>
              </c:layout>
              <c:tx>
                <c:rich>
                  <a:bodyPr/>
                  <a:lstStyle/>
                  <a:p>
                    <a:fld id="{56510856-A96C-4C84-8DC7-22BDB4FA6803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A4A-4B95-99EC-1BD16CF1E786}"/>
                </c:ext>
              </c:extLst>
            </c:dLbl>
            <c:dLbl>
              <c:idx val="4"/>
              <c:layout>
                <c:manualLayout>
                  <c:x val="-1.7513790386130823E-2"/>
                  <c:y val="7.4519772873120504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6E59567-FD54-438B-B81E-22A75C1057F0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4472C4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8A4A-4B95-99EC-1BD16CF1E786}"/>
                </c:ext>
              </c:extLst>
            </c:dLbl>
            <c:dLbl>
              <c:idx val="5"/>
              <c:layout>
                <c:manualLayout>
                  <c:x val="-1.5011820330969268E-2"/>
                  <c:y val="-9.1907719876848745E-2"/>
                </c:manualLayout>
              </c:layout>
              <c:tx>
                <c:rich>
                  <a:bodyPr/>
                  <a:lstStyle/>
                  <a:p>
                    <a:fld id="{46D1AC7C-1A41-4378-A940-E2E94213BA53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8A4A-4B95-99EC-1BD16CF1E786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'VENEZIANI Nicola'!$E$12:$F$17</c:f>
              <c:multiLvlStrCache>
                <c:ptCount val="6"/>
                <c:lvl>
                  <c:pt idx="0">
                    <c:v>FOR</c:v>
                  </c:pt>
                  <c:pt idx="1">
                    <c:v>VEL</c:v>
                  </c:pt>
                  <c:pt idx="2">
                    <c:v>RES</c:v>
                  </c:pt>
                  <c:pt idx="3">
                    <c:v>COO</c:v>
                  </c:pt>
                  <c:pt idx="4">
                    <c:v>RAP</c:v>
                  </c:pt>
                  <c:pt idx="5">
                    <c:v>REC</c:v>
                  </c:pt>
                </c:lvl>
                <c:lvl>
                  <c:pt idx="0">
                    <c:v>60</c:v>
                  </c:pt>
                  <c:pt idx="1">
                    <c:v>80</c:v>
                  </c:pt>
                  <c:pt idx="2">
                    <c:v>70</c:v>
                  </c:pt>
                  <c:pt idx="3">
                    <c:v>70</c:v>
                  </c:pt>
                  <c:pt idx="4">
                    <c:v>80</c:v>
                  </c:pt>
                  <c:pt idx="5">
                    <c:v>70</c:v>
                  </c:pt>
                </c:lvl>
              </c:multiLvlStrCache>
            </c:multiLvlStrRef>
          </c:cat>
          <c:val>
            <c:numRef>
              <c:f>'VENEZIANI Riccardo'!$E$12:$E$17</c:f>
              <c:numCache>
                <c:formatCode>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4A-4B95-99EC-1BD16CF1E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7139045290515204"/>
                  <c:y val="6.5250285705184046E-3"/>
                </c:manualLayout>
              </c:layout>
              <c:tx>
                <c:rich>
                  <a:bodyPr/>
                  <a:lstStyle/>
                  <a:p>
                    <a:fld id="{BA8FCC4B-9DCB-4E88-86A3-9E9DDBC3F051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E7F5-4B06-B7C1-DEAED419B1F0}"/>
                </c:ext>
              </c:extLst>
            </c:dLbl>
            <c:dLbl>
              <c:idx val="1"/>
              <c:layout>
                <c:manualLayout>
                  <c:x val="3.1893583724567818E-3"/>
                  <c:y val="-5.217136150234742E-2"/>
                </c:manualLayout>
              </c:layout>
              <c:tx>
                <c:rich>
                  <a:bodyPr/>
                  <a:lstStyle/>
                  <a:p>
                    <a:fld id="{03DFC999-CA59-4AFF-A548-D4976F33FD01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7F5-4B06-B7C1-DEAED419B1F0}"/>
                </c:ext>
              </c:extLst>
            </c:dLbl>
            <c:dLbl>
              <c:idx val="2"/>
              <c:layout>
                <c:manualLayout>
                  <c:x val="-1.4906103286385067E-2"/>
                  <c:y val="8.9436619718309865E-2"/>
                </c:manualLayout>
              </c:layout>
              <c:tx>
                <c:rich>
                  <a:bodyPr/>
                  <a:lstStyle/>
                  <a:p>
                    <a:fld id="{6E9F92EA-C08F-4AEB-B58E-B59CF8C4DFE0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E7F5-4B06-B7C1-DEAED419B1F0}"/>
                </c:ext>
              </c:extLst>
            </c:dLbl>
            <c:dLbl>
              <c:idx val="3"/>
              <c:layout>
                <c:manualLayout>
                  <c:x val="-0.11676447574334903"/>
                  <c:y val="2.2359154929577466E-2"/>
                </c:manualLayout>
              </c:layout>
              <c:tx>
                <c:rich>
                  <a:bodyPr/>
                  <a:lstStyle/>
                  <a:p>
                    <a:fld id="{F3FA5053-F206-4EFA-B7D1-90F7DFB3A73F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7F5-4B06-B7C1-DEAED419B1F0}"/>
                </c:ext>
              </c:extLst>
            </c:dLbl>
            <c:dLbl>
              <c:idx val="4"/>
              <c:layout>
                <c:manualLayout>
                  <c:x val="-1.3601134585289516E-2"/>
                  <c:y val="3.9749608763693177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B25E3A4-5B77-4D73-82F9-671CE9210CBF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E7F5-4B06-B7C1-DEAED419B1F0}"/>
                </c:ext>
              </c:extLst>
            </c:dLbl>
            <c:dLbl>
              <c:idx val="5"/>
              <c:layout>
                <c:manualLayout>
                  <c:x val="8.1580594679186227E-3"/>
                  <c:y val="-6.9561815336463217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7B0F80A-E23F-45F7-8F2A-857747C47919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E7F5-4B06-B7C1-DEAED419B1F0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'VENEZIANI Nicola'!$E$20:$F$25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70</c:v>
                  </c:pt>
                  <c:pt idx="1">
                    <c:v>70</c:v>
                  </c:pt>
                  <c:pt idx="2">
                    <c:v>70</c:v>
                  </c:pt>
                  <c:pt idx="3">
                    <c:v>70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'VENEZIANI Riccardo'!$E$20:$E$25</c:f>
              <c:numCache>
                <c:formatCode>0</c:formatCode>
                <c:ptCount val="6"/>
                <c:pt idx="0">
                  <c:v>70</c:v>
                </c:pt>
                <c:pt idx="1">
                  <c:v>60</c:v>
                </c:pt>
                <c:pt idx="2">
                  <c:v>70</c:v>
                </c:pt>
                <c:pt idx="3">
                  <c:v>70</c:v>
                </c:pt>
                <c:pt idx="4">
                  <c:v>60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F5-4B06-B7C1-DEAED419B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3010244286840031"/>
                  <c:y val="3.9743878865664328E-2"/>
                </c:manualLayout>
              </c:layout>
              <c:tx>
                <c:rich>
                  <a:bodyPr/>
                  <a:lstStyle/>
                  <a:p>
                    <a:fld id="{CA33CA88-D141-445B-9FD3-B1722D91447B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: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C2D8-48FE-9968-B94C5F8201DB}"/>
                </c:ext>
              </c:extLst>
            </c:dLbl>
            <c:dLbl>
              <c:idx val="1"/>
              <c:layout>
                <c:manualLayout>
                  <c:x val="3.0023640661938442E-2"/>
                  <c:y val="-5.4647833440288437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CD26043-FDE7-4889-8A47-9B39DE1045B7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2D8-48FE-9968-B94C5F8201DB}"/>
                </c:ext>
              </c:extLst>
            </c:dLbl>
            <c:dLbl>
              <c:idx val="2"/>
              <c:layout>
                <c:manualLayout>
                  <c:x val="-9.1737842259207894E-17"/>
                  <c:y val="0.10681167445147277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B094711-EEAA-422E-8558-647BF2D7442F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C2D8-48FE-9968-B94C5F8201DB}"/>
                </c:ext>
              </c:extLst>
            </c:dLbl>
            <c:dLbl>
              <c:idx val="3"/>
              <c:layout>
                <c:manualLayout>
                  <c:x val="-0.14511426319936963"/>
                  <c:y val="-2.4839924291040201E-3"/>
                </c:manualLayout>
              </c:layout>
              <c:tx>
                <c:rich>
                  <a:bodyPr/>
                  <a:lstStyle/>
                  <a:p>
                    <a:fld id="{EDE2FD19-1ADA-4455-9E43-F7BBFC068190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2D8-48FE-9968-B94C5F8201DB}"/>
                </c:ext>
              </c:extLst>
            </c:dLbl>
            <c:dLbl>
              <c:idx val="4"/>
              <c:layout>
                <c:manualLayout>
                  <c:x val="-2.5019700551615457E-2"/>
                  <c:y val="8.1971750160432663E-2"/>
                </c:manualLayout>
              </c:layout>
              <c:tx>
                <c:rich>
                  <a:bodyPr/>
                  <a:lstStyle/>
                  <a:p>
                    <a:fld id="{68C97387-A835-4CB7-9F36-7DC6CE2646F5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C2D8-48FE-9968-B94C5F8201DB}"/>
                </c:ext>
              </c:extLst>
            </c:dLbl>
            <c:dLbl>
              <c:idx val="5"/>
              <c:layout>
                <c:manualLayout>
                  <c:x val="-7.7561071710007881E-2"/>
                  <c:y val="-2.4839924291040202E-2"/>
                </c:manualLayout>
              </c:layout>
              <c:tx>
                <c:rich>
                  <a:bodyPr/>
                  <a:lstStyle/>
                  <a:p>
                    <a:fld id="{2CF50AC8-3E53-472A-B635-8B61B20F47CD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C2D8-48FE-9968-B94C5F8201DB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'VENEZIANI Nicola'!$K$12:$L$17</c:f>
              <c:multiLvlStrCache>
                <c:ptCount val="6"/>
                <c:lvl>
                  <c:pt idx="0">
                    <c:v>PAL</c:v>
                  </c:pt>
                  <c:pt idx="1">
                    <c:v>CTS</c:v>
                  </c:pt>
                  <c:pt idx="2">
                    <c:v>CON</c:v>
                  </c:pt>
                  <c:pt idx="3">
                    <c:v>TIR</c:v>
                  </c:pt>
                  <c:pt idx="4">
                    <c:v>1V1</c:v>
                  </c:pt>
                  <c:pt idx="5">
                    <c:v>PID</c:v>
                  </c:pt>
                </c:lvl>
                <c:lvl>
                  <c:pt idx="0">
                    <c:v>70</c:v>
                  </c:pt>
                  <c:pt idx="1">
                    <c:v>60</c:v>
                  </c:pt>
                  <c:pt idx="2">
                    <c:v>60</c:v>
                  </c:pt>
                  <c:pt idx="3">
                    <c:v>70</c:v>
                  </c:pt>
                  <c:pt idx="4">
                    <c:v>70</c:v>
                  </c:pt>
                  <c:pt idx="5">
                    <c:v>70</c:v>
                  </c:pt>
                </c:lvl>
              </c:multiLvlStrCache>
            </c:multiLvlStrRef>
          </c:cat>
          <c:val>
            <c:numRef>
              <c:f>'VENEZIANI Riccardo'!$K$12:$K$17</c:f>
              <c:numCache>
                <c:formatCode>0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D8-48FE-9968-B94C5F820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124901497241919E-2"/>
          <c:y val="3.0438769059202803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009456264775414"/>
                  <c:y val="9.9738089348050587E-3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0C42ED6-191B-47BC-BBC6-53E94854DAB8}" type="CATEGORYNAME">
                      <a:rPr lang="en-US">
                        <a:solidFill>
                          <a:srgbClr val="FF0000"/>
                        </a:solidFill>
                      </a:rPr>
                      <a:pPr>
                        <a:defRPr sz="2000" b="1">
                          <a:solidFill>
                            <a:srgbClr val="FF0000"/>
                          </a:solidFill>
                        </a:defRPr>
                      </a:pPr>
                      <a:t>[NOME CATEGORIA]</a:t>
                    </a:fld>
                    <a:r>
                      <a:rPr lang="en-US" baseline="0">
                        <a:solidFill>
                          <a:srgbClr val="FF0000"/>
                        </a:solidFill>
                      </a:rPr>
                      <a:t>;</a:t>
                    </a:r>
                  </a:p>
                </c:rich>
              </c:tx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3B0F-4699-806A-272F1D8818DA}"/>
                </c:ext>
              </c:extLst>
            </c:dLbl>
            <c:dLbl>
              <c:idx val="1"/>
              <c:layout>
                <c:manualLayout>
                  <c:x val="1.5011820330969176E-2"/>
                  <c:y val="-5.9842853608830397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429CC1A-0EF5-4EDD-9E85-D6F9E7481796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B0F-4699-806A-272F1D8818DA}"/>
                </c:ext>
              </c:extLst>
            </c:dLbl>
            <c:dLbl>
              <c:idx val="2"/>
              <c:layout>
                <c:manualLayout>
                  <c:x val="-1.5011820330969268E-2"/>
                  <c:y val="7.729701924473921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257F172-0A4C-4D47-B196-7AD6FA7467E4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3B0F-4699-806A-272F1D8818DA}"/>
                </c:ext>
              </c:extLst>
            </c:dLbl>
            <c:dLbl>
              <c:idx val="3"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845FC76-FFA2-4972-8714-7D0D2A4FF1BD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/>
                      <a:t>;</a:t>
                    </a:r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4AB6-4524-BEBA-E1F57EF6F90E}"/>
                </c:ext>
              </c:extLst>
            </c:dLbl>
            <c:dLbl>
              <c:idx val="4"/>
              <c:layout>
                <c:manualLayout>
                  <c:x val="1.5011820330969261E-2"/>
                  <c:y val="6.7323210309934156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C5CDFC0-0A26-417C-9E88-824033CB08B0}" type="CATEGORYNAME">
                      <a:rPr lang="en-US">
                        <a:solidFill>
                          <a:schemeClr val="bg1"/>
                        </a:solidFill>
                      </a:rPr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;</a:t>
                    </a:r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3B0F-4699-806A-272F1D8818DA}"/>
                </c:ext>
              </c:extLst>
            </c:dLbl>
            <c:dLbl>
              <c:idx val="5"/>
              <c:layout>
                <c:manualLayout>
                  <c:x val="4.7537431048069345E-2"/>
                  <c:y val="-0.12716606391876453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8C8E612-4BB3-4A97-AC02-13CEB51C440E}" type="CATEGORYNAME">
                      <a:rPr lang="en-US">
                        <a:solidFill>
                          <a:schemeClr val="bg1"/>
                        </a:solidFill>
                      </a:rPr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;</a:t>
                    </a:r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3B0F-4699-806A-272F1D8818DA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'VENEZIANI Nicola'!$K$20:$L$25</c:f>
              <c:multiLvlStrCache>
                <c:ptCount val="6"/>
                <c:lvl>
                  <c:pt idx="0">
                    <c:v>LED</c:v>
                  </c:pt>
                  <c:pt idx="1">
                    <c:v>APR</c:v>
                  </c:pt>
                  <c:pt idx="2">
                    <c:v>IMP</c:v>
                  </c:pt>
                  <c:pt idx="3">
                    <c:v>RSL</c:v>
                  </c:pt>
                  <c:pt idx="4">
                    <c:v>EMO</c:v>
                  </c:pt>
                  <c:pt idx="5">
                    <c:v>RIS</c:v>
                  </c:pt>
                </c:lvl>
                <c:lvl>
                  <c:pt idx="0">
                    <c:v>50</c:v>
                  </c:pt>
                  <c:pt idx="1">
                    <c:v>80</c:v>
                  </c:pt>
                  <c:pt idx="2">
                    <c:v>80</c:v>
                  </c:pt>
                  <c:pt idx="3">
                    <c:v>70</c:v>
                  </c:pt>
                  <c:pt idx="4">
                    <c:v>70</c:v>
                  </c:pt>
                  <c:pt idx="5">
                    <c:v>70</c:v>
                  </c:pt>
                </c:lvl>
              </c:multiLvlStrCache>
            </c:multiLvlStrRef>
          </c:cat>
          <c:val>
            <c:numRef>
              <c:f>'VENEZIANI Riccardo'!$K$20:$K$25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80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0F-4699-806A-272F1D881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2.3182800649407337E-2"/>
          <c:y val="3.080749069028969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769632052427057"/>
                  <c:y val="-7.4519772873120546E-3"/>
                </c:manualLayout>
              </c:layout>
              <c:tx>
                <c:rich>
                  <a:bodyPr/>
                  <a:lstStyle/>
                  <a:p>
                    <a:fld id="{8728DA1F-1D15-4F3B-8DCA-EF195D25972E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622E-479F-A476-E4E78A942470}"/>
                </c:ext>
              </c:extLst>
            </c:dLbl>
            <c:dLbl>
              <c:idx val="1"/>
              <c:layout>
                <c:manualLayout>
                  <c:x val="7.5115482661335638E-3"/>
                  <c:y val="-5.9615818298496506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9D1CB89-5024-435F-8496-4EC691489A70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22E-479F-A476-E4E78A942470}"/>
                </c:ext>
              </c:extLst>
            </c:dLbl>
            <c:dLbl>
              <c:idx val="2"/>
              <c:layout>
                <c:manualLayout>
                  <c:x val="2.9831709227746216E-2"/>
                  <c:y val="7.5709703957173344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D8CA9B7-BDCD-4D05-952B-716B15CFFDDF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622E-479F-A476-E4E78A942470}"/>
                </c:ext>
              </c:extLst>
            </c:dLbl>
            <c:dLbl>
              <c:idx val="3"/>
              <c:layout>
                <c:manualLayout>
                  <c:x val="-4.8325411487713646E-2"/>
                  <c:y val="2.9926539408382687E-2"/>
                </c:manualLayout>
              </c:layout>
              <c:tx>
                <c:rich>
                  <a:bodyPr/>
                  <a:lstStyle/>
                  <a:p>
                    <a:fld id="{0B0C0FF2-F233-42D6-96AA-A1DE49FB9C90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622E-479F-A476-E4E78A942470}"/>
                </c:ext>
              </c:extLst>
            </c:dLbl>
            <c:dLbl>
              <c:idx val="4"/>
              <c:layout>
                <c:manualLayout>
                  <c:x val="-6.6956136034160049E-2"/>
                  <c:y val="-0.17392856861958583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126E455-6810-402F-ABB3-6C0F6BF2531B}" type="CATEGORYNAME">
                      <a:rPr lang="en-US">
                        <a:solidFill>
                          <a:srgbClr val="FF0000"/>
                        </a:solidFill>
                      </a:rPr>
                      <a:pPr>
                        <a:defRPr sz="2000" b="1">
                          <a:solidFill>
                            <a:srgbClr val="FF0000"/>
                          </a:solidFill>
                        </a:defRPr>
                      </a:pPr>
                      <a:t>[NOME CATEGORIA]</a:t>
                    </a:fld>
                    <a:r>
                      <a:rPr lang="en-US" baseline="0">
                        <a:solidFill>
                          <a:srgbClr val="FF0000"/>
                        </a:solidFill>
                      </a:rPr>
                      <a:t>;</a:t>
                    </a:r>
                  </a:p>
                </c:rich>
              </c:tx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622E-479F-A476-E4E78A942470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'VENEZIANI Nicola'!$K$4:$L$9</c15:sqref>
                  </c15:fullRef>
                </c:ext>
              </c:extLst>
              <c:f>'VENEZIANI Nicola'!$K$4:$L$8</c:f>
              <c:multiLvlStrCache>
                <c:ptCount val="5"/>
                <c:lvl>
                  <c:pt idx="0">
                    <c:v>FIS</c:v>
                  </c:pt>
                  <c:pt idx="1">
                    <c:v>TAT</c:v>
                  </c:pt>
                  <c:pt idx="2">
                    <c:v>TEC</c:v>
                  </c:pt>
                  <c:pt idx="3">
                    <c:v>PSI</c:v>
                  </c:pt>
                  <c:pt idx="4">
                    <c:v>BMI</c:v>
                  </c:pt>
                </c:lvl>
                <c:lvl>
                  <c:pt idx="0">
                    <c:v>72</c:v>
                  </c:pt>
                  <c:pt idx="1">
                    <c:v>67</c:v>
                  </c:pt>
                  <c:pt idx="2">
                    <c:v>67</c:v>
                  </c:pt>
                  <c:pt idx="3">
                    <c:v>70</c:v>
                  </c:pt>
                  <c:pt idx="4">
                    <c:v>51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'VENEZIANI Riccardo'!$K$4:$K$9</c15:sqref>
                  </c15:fullRef>
                </c:ext>
              </c:extLst>
              <c:f>'VENEZIANI Riccardo'!$K$4:$K$8</c:f>
              <c:numCache>
                <c:formatCode>0</c:formatCode>
                <c:ptCount val="5"/>
                <c:pt idx="0">
                  <c:v>68.333333333333329</c:v>
                </c:pt>
                <c:pt idx="1">
                  <c:v>66.666666666666671</c:v>
                </c:pt>
                <c:pt idx="2">
                  <c:v>65</c:v>
                </c:pt>
                <c:pt idx="3">
                  <c:v>71.666666666666671</c:v>
                </c:pt>
                <c:pt idx="4">
                  <c:v>49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'VENEZIANI Riccardo'!$K$9</c15:sqref>
                  <c15:dLbl>
                    <c:idx val="4"/>
                    <c:layout>
                      <c:manualLayout>
                        <c:x val="-7.6957979962643822E-2"/>
                        <c:y val="-0.13780954538409262"/>
                      </c:manualLayout>
                    </c:layout>
                    <c:tx>
                      <c:rich>
                        <a:bodyPr rot="0" spcFirstLastPara="1" vertOverflow="clip" horzOverflow="clip" vert="horz" wrap="square" lIns="38100" tIns="19050" rIns="38100" bIns="19050" anchor="ctr" anchorCtr="1">
                          <a:spAutoFit/>
                        </a:bodyPr>
                        <a:lstStyle/>
                        <a:p>
                          <a:pPr>
                            <a:defRPr sz="2000" b="1" i="0" u="none" strike="noStrike" kern="1200" baseline="0">
                              <a:solidFill>
                                <a:srgbClr val="FF0000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fld id="{1303DDEC-764D-491E-9B67-3ED7276853AB}" type="CATEGORYNAME">
                            <a:rPr lang="en-US">
                              <a:solidFill>
                                <a:srgbClr val="FF0000"/>
                              </a:solidFill>
                            </a:rPr>
                            <a:pPr>
                              <a:defRPr sz="2000" b="1">
                                <a:solidFill>
                                  <a:srgbClr val="FF0000"/>
                                </a:solidFill>
                              </a:defRPr>
                            </a:pPr>
                            <a:t>[NOME CATEGORIA]</a:t>
                          </a:fld>
                          <a:r>
                            <a:rPr lang="en-US" baseline="0">
                              <a:solidFill>
                                <a:srgbClr val="FF0000"/>
                              </a:solidFill>
                            </a:rPr>
                            <a:t>;</a:t>
                          </a:r>
                        </a:p>
                      </c:rich>
                    </c:tx>
                    <c:spPr>
                      <a:solidFill>
                        <a:srgbClr val="FFFF00"/>
                      </a:solidFill>
                      <a:ln>
                        <a:solidFill>
                          <a:sysClr val="window" lastClr="FFFFFF">
                            <a:lumMod val="75000"/>
                          </a:sysClr>
                        </a:solidFill>
                      </a:ln>
                      <a:effectLst>
                        <a:glow rad="63500">
                          <a:sysClr val="window" lastClr="FFFFFF">
                            <a:lumMod val="75000"/>
                            <a:alpha val="15000"/>
                          </a:sysClr>
                        </a:glow>
                      </a:effectLst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2000" b="1" i="0" u="none" strike="noStrike" kern="1200" baseline="0">
                            <a:solidFill>
                              <a:srgbClr val="FF0000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it-IT"/>
                      </a:p>
                    </c:txPr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  <c15:dlblFieldTable/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0-33DF-4D6F-85C3-4846E54CB6D4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622E-479F-A476-E4E78A942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solidFill>
          <a:schemeClr val="bg2">
            <a:lumMod val="25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4268270735524247"/>
                  <c:y val="-1.0187746256895194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3A64445-11A7-46A7-9200-6C3D95F1142D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826C-4787-B4C1-50819BC9D81D}"/>
                </c:ext>
              </c:extLst>
            </c:dLbl>
            <c:dLbl>
              <c:idx val="1"/>
              <c:layout>
                <c:manualLayout>
                  <c:x val="6.0047281323877072E-2"/>
                  <c:y val="-8.1971750160432663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D47DC4A-0A5C-4330-8ACE-FBC35B5D321E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26C-4787-B4C1-50819BC9D81D}"/>
                </c:ext>
              </c:extLst>
            </c:dLbl>
            <c:dLbl>
              <c:idx val="2"/>
              <c:layout>
                <c:manualLayout>
                  <c:x val="-7.505910165484634E-3"/>
                  <c:y val="4.4711863723872272E-2"/>
                </c:manualLayout>
              </c:layout>
              <c:tx>
                <c:rich>
                  <a:bodyPr/>
                  <a:lstStyle/>
                  <a:p>
                    <a:fld id="{C8BFADC1-3869-4BCA-BAF3-29D98A91819B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26C-4787-B4C1-50819BC9D81D}"/>
                </c:ext>
              </c:extLst>
            </c:dLbl>
            <c:dLbl>
              <c:idx val="3"/>
              <c:layout>
                <c:manualLayout>
                  <c:x val="0.12259653270291568"/>
                  <c:y val="-7.4519772873120598E-3"/>
                </c:manualLayout>
              </c:layout>
              <c:tx>
                <c:rich>
                  <a:bodyPr/>
                  <a:lstStyle/>
                  <a:p>
                    <a:fld id="{56510856-A96C-4C84-8DC7-22BDB4FA6803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26C-4787-B4C1-50819BC9D81D}"/>
                </c:ext>
              </c:extLst>
            </c:dLbl>
            <c:dLbl>
              <c:idx val="4"/>
              <c:layout>
                <c:manualLayout>
                  <c:x val="-1.7513790386130823E-2"/>
                  <c:y val="7.4519772873120504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6E59567-FD54-438B-B81E-22A75C1057F0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826C-4787-B4C1-50819BC9D81D}"/>
                </c:ext>
              </c:extLst>
            </c:dLbl>
            <c:dLbl>
              <c:idx val="5"/>
              <c:layout>
                <c:manualLayout>
                  <c:x val="-1.5011820330969268E-2"/>
                  <c:y val="-9.1907719876848745E-2"/>
                </c:manualLayout>
              </c:layout>
              <c:tx>
                <c:rich>
                  <a:bodyPr/>
                  <a:lstStyle/>
                  <a:p>
                    <a:fld id="{46D1AC7C-1A41-4378-A940-E2E94213BA53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826C-4787-B4C1-50819BC9D81D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'VENEZIANI Nicola'!$E$12:$F$17</c:f>
              <c:multiLvlStrCache>
                <c:ptCount val="6"/>
                <c:lvl>
                  <c:pt idx="0">
                    <c:v>FOR</c:v>
                  </c:pt>
                  <c:pt idx="1">
                    <c:v>VEL</c:v>
                  </c:pt>
                  <c:pt idx="2">
                    <c:v>RES</c:v>
                  </c:pt>
                  <c:pt idx="3">
                    <c:v>COO</c:v>
                  </c:pt>
                  <c:pt idx="4">
                    <c:v>RAP</c:v>
                  </c:pt>
                  <c:pt idx="5">
                    <c:v>REC</c:v>
                  </c:pt>
                </c:lvl>
                <c:lvl>
                  <c:pt idx="0">
                    <c:v>60</c:v>
                  </c:pt>
                  <c:pt idx="1">
                    <c:v>80</c:v>
                  </c:pt>
                  <c:pt idx="2">
                    <c:v>70</c:v>
                  </c:pt>
                  <c:pt idx="3">
                    <c:v>70</c:v>
                  </c:pt>
                  <c:pt idx="4">
                    <c:v>80</c:v>
                  </c:pt>
                  <c:pt idx="5">
                    <c:v>70</c:v>
                  </c:pt>
                </c:lvl>
              </c:multiLvlStrCache>
            </c:multiLvlStrRef>
          </c:cat>
          <c:val>
            <c:numRef>
              <c:f>'VENEZIANI Riccardo'!$E$12:$E$17</c:f>
              <c:numCache>
                <c:formatCode>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6C-4787-B4C1-50819BC9D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7139045290515204"/>
                  <c:y val="6.5250285705184046E-3"/>
                </c:manualLayout>
              </c:layout>
              <c:tx>
                <c:rich>
                  <a:bodyPr/>
                  <a:lstStyle/>
                  <a:p>
                    <a:fld id="{BA8FCC4B-9DCB-4E88-86A3-9E9DDBC3F051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D800-4B33-A707-56FBB2195788}"/>
                </c:ext>
              </c:extLst>
            </c:dLbl>
            <c:dLbl>
              <c:idx val="1"/>
              <c:layout>
                <c:manualLayout>
                  <c:x val="3.1893583724567818E-3"/>
                  <c:y val="-5.217136150234742E-2"/>
                </c:manualLayout>
              </c:layout>
              <c:tx>
                <c:rich>
                  <a:bodyPr/>
                  <a:lstStyle/>
                  <a:p>
                    <a:fld id="{03DFC999-CA59-4AFF-A548-D4976F33FD01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800-4B33-A707-56FBB2195788}"/>
                </c:ext>
              </c:extLst>
            </c:dLbl>
            <c:dLbl>
              <c:idx val="2"/>
              <c:layout>
                <c:manualLayout>
                  <c:x val="-1.4906103286385067E-2"/>
                  <c:y val="8.9436619718309865E-2"/>
                </c:manualLayout>
              </c:layout>
              <c:tx>
                <c:rich>
                  <a:bodyPr/>
                  <a:lstStyle/>
                  <a:p>
                    <a:fld id="{6E9F92EA-C08F-4AEB-B58E-B59CF8C4DFE0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D800-4B33-A707-56FBB2195788}"/>
                </c:ext>
              </c:extLst>
            </c:dLbl>
            <c:dLbl>
              <c:idx val="3"/>
              <c:layout>
                <c:manualLayout>
                  <c:x val="-0.11676447574334903"/>
                  <c:y val="2.2359154929577466E-2"/>
                </c:manualLayout>
              </c:layout>
              <c:tx>
                <c:rich>
                  <a:bodyPr/>
                  <a:lstStyle/>
                  <a:p>
                    <a:fld id="{F3FA5053-F206-4EFA-B7D1-90F7DFB3A73F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D800-4B33-A707-56FBB2195788}"/>
                </c:ext>
              </c:extLst>
            </c:dLbl>
            <c:dLbl>
              <c:idx val="4"/>
              <c:layout>
                <c:manualLayout>
                  <c:x val="-1.3601134585289516E-2"/>
                  <c:y val="3.9749608763693177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B25E3A4-5B77-4D73-82F9-671CE9210CBF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D800-4B33-A707-56FBB2195788}"/>
                </c:ext>
              </c:extLst>
            </c:dLbl>
            <c:dLbl>
              <c:idx val="5"/>
              <c:layout>
                <c:manualLayout>
                  <c:x val="8.1580594679186227E-3"/>
                  <c:y val="-6.9561815336463217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7B0F80A-E23F-45F7-8F2A-857747C47919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D800-4B33-A707-56FBB2195788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'VENEZIANI Nicola'!$E$20:$F$25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70</c:v>
                  </c:pt>
                  <c:pt idx="1">
                    <c:v>70</c:v>
                  </c:pt>
                  <c:pt idx="2">
                    <c:v>70</c:v>
                  </c:pt>
                  <c:pt idx="3">
                    <c:v>70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'VENEZIANI Riccardo'!$E$20:$E$25</c:f>
              <c:numCache>
                <c:formatCode>0</c:formatCode>
                <c:ptCount val="6"/>
                <c:pt idx="0">
                  <c:v>70</c:v>
                </c:pt>
                <c:pt idx="1">
                  <c:v>60</c:v>
                </c:pt>
                <c:pt idx="2">
                  <c:v>70</c:v>
                </c:pt>
                <c:pt idx="3">
                  <c:v>70</c:v>
                </c:pt>
                <c:pt idx="4">
                  <c:v>60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00-4B33-A707-56FBB2195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3010244286840031"/>
                  <c:y val="3.9743878865664328E-2"/>
                </c:manualLayout>
              </c:layout>
              <c:tx>
                <c:rich>
                  <a:bodyPr/>
                  <a:lstStyle/>
                  <a:p>
                    <a:fld id="{CA33CA88-D141-445B-9FD3-B1722D91447B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: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81A0-48A6-B941-CAF3B0FECEB5}"/>
                </c:ext>
              </c:extLst>
            </c:dLbl>
            <c:dLbl>
              <c:idx val="1"/>
              <c:layout>
                <c:manualLayout>
                  <c:x val="3.0023640661938442E-2"/>
                  <c:y val="-5.4647833440288437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CD26043-FDE7-4889-8A47-9B39DE1045B7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1A0-48A6-B941-CAF3B0FECEB5}"/>
                </c:ext>
              </c:extLst>
            </c:dLbl>
            <c:dLbl>
              <c:idx val="2"/>
              <c:layout>
                <c:manualLayout>
                  <c:x val="-9.1737842259207894E-17"/>
                  <c:y val="0.10681167445147277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B094711-EEAA-422E-8558-647BF2D7442F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1A0-48A6-B941-CAF3B0FECEB5}"/>
                </c:ext>
              </c:extLst>
            </c:dLbl>
            <c:dLbl>
              <c:idx val="3"/>
              <c:layout>
                <c:manualLayout>
                  <c:x val="-0.14511426319936963"/>
                  <c:y val="-2.4839924291040201E-3"/>
                </c:manualLayout>
              </c:layout>
              <c:tx>
                <c:rich>
                  <a:bodyPr/>
                  <a:lstStyle/>
                  <a:p>
                    <a:fld id="{EDE2FD19-1ADA-4455-9E43-F7BBFC068190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1A0-48A6-B941-CAF3B0FECEB5}"/>
                </c:ext>
              </c:extLst>
            </c:dLbl>
            <c:dLbl>
              <c:idx val="4"/>
              <c:layout>
                <c:manualLayout>
                  <c:x val="-2.5019700551615457E-2"/>
                  <c:y val="8.1971750160432663E-2"/>
                </c:manualLayout>
              </c:layout>
              <c:tx>
                <c:rich>
                  <a:bodyPr/>
                  <a:lstStyle/>
                  <a:p>
                    <a:fld id="{68C97387-A835-4CB7-9F36-7DC6CE2646F5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81A0-48A6-B941-CAF3B0FECEB5}"/>
                </c:ext>
              </c:extLst>
            </c:dLbl>
            <c:dLbl>
              <c:idx val="5"/>
              <c:layout>
                <c:manualLayout>
                  <c:x val="-7.7561071710007881E-2"/>
                  <c:y val="-2.4839924291040202E-2"/>
                </c:manualLayout>
              </c:layout>
              <c:tx>
                <c:rich>
                  <a:bodyPr/>
                  <a:lstStyle/>
                  <a:p>
                    <a:fld id="{2CF50AC8-3E53-472A-B635-8B61B20F47CD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81A0-48A6-B941-CAF3B0FECEB5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'VENEZIANI Nicola'!$K$37:$L$42</c:f>
              <c:multiLvlStrCache>
                <c:ptCount val="6"/>
                <c:lvl>
                  <c:pt idx="0">
                    <c:v>PAL</c:v>
                  </c:pt>
                  <c:pt idx="1">
                    <c:v>CTS</c:v>
                  </c:pt>
                  <c:pt idx="2">
                    <c:v>CON</c:v>
                  </c:pt>
                  <c:pt idx="3">
                    <c:v>TIR</c:v>
                  </c:pt>
                  <c:pt idx="4">
                    <c:v>1V1</c:v>
                  </c:pt>
                  <c:pt idx="5">
                    <c:v>PID</c:v>
                  </c:pt>
                </c:lvl>
                <c:lvl>
                  <c:pt idx="0">
                    <c:v>70</c:v>
                  </c:pt>
                  <c:pt idx="1">
                    <c:v>60</c:v>
                  </c:pt>
                  <c:pt idx="2">
                    <c:v>60</c:v>
                  </c:pt>
                  <c:pt idx="3">
                    <c:v>70</c:v>
                  </c:pt>
                  <c:pt idx="4">
                    <c:v>70</c:v>
                  </c:pt>
                  <c:pt idx="5">
                    <c:v>70</c:v>
                  </c:pt>
                </c:lvl>
              </c:multiLvlStrCache>
            </c:multiLvlStrRef>
          </c:cat>
          <c:val>
            <c:numRef>
              <c:f>'VENEZIANI Riccardo'!$K$12:$K$17</c:f>
              <c:numCache>
                <c:formatCode>0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1A0-48A6-B941-CAF3B0FEC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124901497241919E-2"/>
          <c:y val="3.0438769059202803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009456264775414"/>
                  <c:y val="9.9738089348050587E-3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0C42ED6-191B-47BC-BBC6-53E94854DAB8}" type="CATEGORYNAME">
                      <a:rPr lang="en-US">
                        <a:solidFill>
                          <a:srgbClr val="FF0000"/>
                        </a:solidFill>
                      </a:rPr>
                      <a:pPr>
                        <a:defRPr sz="2000" b="1">
                          <a:solidFill>
                            <a:srgbClr val="FF0000"/>
                          </a:solidFill>
                        </a:defRPr>
                      </a:pPr>
                      <a:t>[NOME CATEGORIA]</a:t>
                    </a:fld>
                    <a:r>
                      <a:rPr lang="en-US" baseline="0">
                        <a:solidFill>
                          <a:srgbClr val="FF0000"/>
                        </a:solidFill>
                      </a:rPr>
                      <a:t>;</a:t>
                    </a:r>
                  </a:p>
                </c:rich>
              </c:tx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9F8A-4604-8BC3-04B3B077765D}"/>
                </c:ext>
              </c:extLst>
            </c:dLbl>
            <c:dLbl>
              <c:idx val="1"/>
              <c:layout>
                <c:manualLayout>
                  <c:x val="1.5011820330969176E-2"/>
                  <c:y val="-5.9842853608830397E-2"/>
                </c:manualLayout>
              </c:layout>
              <c:tx>
                <c:rich>
                  <a:bodyPr/>
                  <a:lstStyle/>
                  <a:p>
                    <a:fld id="{2429CC1A-0EF5-4EDD-9E85-D6F9E7481796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F8A-4604-8BC3-04B3B077765D}"/>
                </c:ext>
              </c:extLst>
            </c:dLbl>
            <c:dLbl>
              <c:idx val="2"/>
              <c:layout>
                <c:manualLayout>
                  <c:x val="-1.5011820330969268E-2"/>
                  <c:y val="7.729701924473921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257F172-0A4C-4D47-B196-7AD6FA7467E4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9F8A-4604-8BC3-04B3B077765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845FC76-FFA2-4972-8714-7D0D2A4FF1BD}" type="CATEGORYNAME">
                      <a:rPr lang="en-US"/>
                      <a:pPr/>
                      <a:t>[NOME CATEGORIA]</a:t>
                    </a:fld>
                    <a:r>
                      <a:rPr lang="en-US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F8A-4604-8BC3-04B3B077765D}"/>
                </c:ext>
              </c:extLst>
            </c:dLbl>
            <c:dLbl>
              <c:idx val="4"/>
              <c:layout>
                <c:manualLayout>
                  <c:x val="1.5011820330969261E-2"/>
                  <c:y val="6.7323210309934156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C5CDFC0-0A26-417C-9E88-824033CB08B0}" type="CATEGORYNAME">
                      <a:rPr lang="en-US">
                        <a:solidFill>
                          <a:schemeClr val="bg1"/>
                        </a:solidFill>
                      </a:rPr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;</a:t>
                    </a:r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9F8A-4604-8BC3-04B3B077765D}"/>
                </c:ext>
              </c:extLst>
            </c:dLbl>
            <c:dLbl>
              <c:idx val="5"/>
              <c:layout>
                <c:manualLayout>
                  <c:x val="4.7537431048069345E-2"/>
                  <c:y val="-0.12716606391876453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8C8E612-4BB3-4A97-AC02-13CEB51C440E}" type="CATEGORYNAME">
                      <a:rPr lang="en-US">
                        <a:solidFill>
                          <a:schemeClr val="bg1"/>
                        </a:solidFill>
                      </a:rPr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;</a:t>
                    </a:r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9F8A-4604-8BC3-04B3B077765D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'VENEZIANI Nicola'!$K$45:$L$50</c:f>
              <c:multiLvlStrCache>
                <c:ptCount val="6"/>
                <c:lvl>
                  <c:pt idx="0">
                    <c:v>LED</c:v>
                  </c:pt>
                  <c:pt idx="1">
                    <c:v>APR</c:v>
                  </c:pt>
                  <c:pt idx="2">
                    <c:v>IMP</c:v>
                  </c:pt>
                  <c:pt idx="3">
                    <c:v>RSL</c:v>
                  </c:pt>
                  <c:pt idx="4">
                    <c:v>EMO</c:v>
                  </c:pt>
                  <c:pt idx="5">
                    <c:v>RIS</c:v>
                  </c:pt>
                </c:lvl>
                <c:lvl>
                  <c:pt idx="0">
                    <c:v>50</c:v>
                  </c:pt>
                  <c:pt idx="1">
                    <c:v>60</c:v>
                  </c:pt>
                  <c:pt idx="2">
                    <c:v>80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'VENEZIANI Riccardo'!$K$20:$K$25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80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8A-4604-8BC3-04B3B0777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2.3182800649407337E-2"/>
          <c:y val="3.080749069028969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Nicola'!$G$2:$G$3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769632052427057"/>
                  <c:y val="-7.4519772873120546E-3"/>
                </c:manualLayout>
              </c:layout>
              <c:tx>
                <c:rich>
                  <a:bodyPr/>
                  <a:lstStyle/>
                  <a:p>
                    <a:fld id="{8728DA1F-1D15-4F3B-8DCA-EF195D25972E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8095-4DB0-A625-61B9384DB5CF}"/>
                </c:ext>
              </c:extLst>
            </c:dLbl>
            <c:dLbl>
              <c:idx val="1"/>
              <c:layout>
                <c:manualLayout>
                  <c:x val="7.5115482661335638E-3"/>
                  <c:y val="-5.9615818298496506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9D1CB89-5024-435F-8496-4EC691489A70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095-4DB0-A625-61B9384DB5CF}"/>
                </c:ext>
              </c:extLst>
            </c:dLbl>
            <c:dLbl>
              <c:idx val="2"/>
              <c:layout>
                <c:manualLayout>
                  <c:x val="2.9831709227746216E-2"/>
                  <c:y val="7.5709703957173344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D8CA9B7-BDCD-4D05-952B-716B15CFFDDF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095-4DB0-A625-61B9384DB5CF}"/>
                </c:ext>
              </c:extLst>
            </c:dLbl>
            <c:dLbl>
              <c:idx val="3"/>
              <c:layout>
                <c:manualLayout>
                  <c:x val="-3.3409556873840472E-2"/>
                  <c:y val="4.7406856846228265E-2"/>
                </c:manualLayout>
              </c:layout>
              <c:tx>
                <c:rich>
                  <a:bodyPr/>
                  <a:lstStyle/>
                  <a:p>
                    <a:fld id="{0B0C0FF2-F233-42D6-96AA-A1DE49FB9C90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095-4DB0-A625-61B9384DB5CF}"/>
                </c:ext>
              </c:extLst>
            </c:dLbl>
            <c:dLbl>
              <c:idx val="4"/>
              <c:layout>
                <c:manualLayout>
                  <c:x val="-4.7108457837655215E-2"/>
                  <c:y val="-0.18891169785202491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126E455-6810-402F-ABB3-6C0F6BF2531B}" type="CATEGORYNAME">
                      <a:rPr lang="en-US">
                        <a:solidFill>
                          <a:srgbClr val="FF0000"/>
                        </a:solidFill>
                      </a:rPr>
                      <a:pPr>
                        <a:defRPr sz="2000" b="1">
                          <a:solidFill>
                            <a:srgbClr val="FF0000"/>
                          </a:solidFill>
                        </a:defRPr>
                      </a:pPr>
                      <a:t>[NOME CATEGORIA]</a:t>
                    </a:fld>
                    <a:r>
                      <a:rPr lang="en-US" baseline="0">
                        <a:solidFill>
                          <a:srgbClr val="FF0000"/>
                        </a:solidFill>
                      </a:rPr>
                      <a:t>;</a:t>
                    </a:r>
                  </a:p>
                </c:rich>
              </c:tx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8095-4DB0-A625-61B9384DB5CF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'VENEZIANI Nicola'!$K$29:$L$34</c15:sqref>
                  </c15:fullRef>
                </c:ext>
              </c:extLst>
              <c:f>'VENEZIANI Nicola'!$K$29:$L$33</c:f>
              <c:multiLvlStrCache>
                <c:ptCount val="5"/>
                <c:lvl>
                  <c:pt idx="0">
                    <c:v>FIS</c:v>
                  </c:pt>
                  <c:pt idx="1">
                    <c:v>TAT</c:v>
                  </c:pt>
                  <c:pt idx="2">
                    <c:v>TEC</c:v>
                  </c:pt>
                  <c:pt idx="3">
                    <c:v>PSI</c:v>
                  </c:pt>
                  <c:pt idx="4">
                    <c:v>BMI</c:v>
                  </c:pt>
                </c:lvl>
                <c:lvl>
                  <c:pt idx="0">
                    <c:v>72</c:v>
                  </c:pt>
                  <c:pt idx="1">
                    <c:v>67</c:v>
                  </c:pt>
                  <c:pt idx="2">
                    <c:v>67</c:v>
                  </c:pt>
                  <c:pt idx="3">
                    <c:v>62</c:v>
                  </c:pt>
                  <c:pt idx="4">
                    <c:v>51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'VENEZIANI Nicola'!$K$4:$K$9</c15:sqref>
                  </c15:fullRef>
                </c:ext>
              </c:extLst>
              <c:f>'VENEZIANI Nicola'!$K$4:$K$8</c:f>
              <c:numCache>
                <c:formatCode>0</c:formatCode>
                <c:ptCount val="5"/>
                <c:pt idx="0">
                  <c:v>71.666666666666671</c:v>
                </c:pt>
                <c:pt idx="1">
                  <c:v>66.666666666666671</c:v>
                </c:pt>
                <c:pt idx="2">
                  <c:v>66.666666666666671</c:v>
                </c:pt>
                <c:pt idx="3">
                  <c:v>70</c:v>
                </c:pt>
                <c:pt idx="4">
                  <c:v>51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'VENEZIANI Nicola'!$K$9</c15:sqref>
                  <c15:dLbl>
                    <c:idx val="4"/>
                    <c:layout>
                      <c:manualLayout>
                        <c:x val="-7.6957979962643822E-2"/>
                        <c:y val="-0.13780954538409262"/>
                      </c:manualLayout>
                    </c:layout>
                    <c:tx>
                      <c:rich>
                        <a:bodyPr rot="0" spcFirstLastPara="1" vertOverflow="clip" horzOverflow="clip" vert="horz" wrap="square" lIns="38100" tIns="19050" rIns="38100" bIns="19050" anchor="ctr" anchorCtr="1">
                          <a:spAutoFit/>
                        </a:bodyPr>
                        <a:lstStyle/>
                        <a:p>
                          <a:pPr>
                            <a:defRPr sz="2000" b="1" i="0" u="none" strike="noStrike" kern="1200" baseline="0">
                              <a:solidFill>
                                <a:srgbClr val="FF0000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fld id="{1303DDEC-764D-491E-9B67-3ED7276853AB}" type="CATEGORYNAME">
                            <a:rPr lang="en-US">
                              <a:solidFill>
                                <a:srgbClr val="FF0000"/>
                              </a:solidFill>
                            </a:rPr>
                            <a:pPr>
                              <a:defRPr sz="2000" b="1">
                                <a:solidFill>
                                  <a:srgbClr val="FF0000"/>
                                </a:solidFill>
                              </a:defRPr>
                            </a:pPr>
                            <a:t>[NOME CATEGORIA]</a:t>
                          </a:fld>
                          <a:r>
                            <a:rPr lang="en-US" baseline="0">
                              <a:solidFill>
                                <a:srgbClr val="FF0000"/>
                              </a:solidFill>
                            </a:rPr>
                            <a:t>;</a:t>
                          </a:r>
                        </a:p>
                      </c:rich>
                    </c:tx>
                    <c:spPr>
                      <a:solidFill>
                        <a:srgbClr val="FFFF00"/>
                      </a:solidFill>
                      <a:ln>
                        <a:solidFill>
                          <a:sysClr val="window" lastClr="FFFFFF">
                            <a:lumMod val="75000"/>
                          </a:sysClr>
                        </a:solidFill>
                      </a:ln>
                      <a:effectLst>
                        <a:glow rad="63500">
                          <a:sysClr val="window" lastClr="FFFFFF">
                            <a:lumMod val="75000"/>
                            <a:alpha val="15000"/>
                          </a:sysClr>
                        </a:glow>
                      </a:effectLst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2000" b="1" i="0" u="none" strike="noStrike" kern="1200" baseline="0">
                            <a:solidFill>
                              <a:srgbClr val="FF0000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it-IT"/>
                      </a:p>
                    </c:txPr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  <c15:dlblFieldTable/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0-C4B0-41A7-BE18-9BE9D7678F58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8095-4DB0-A625-61B9384DB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solidFill>
          <a:schemeClr val="bg2">
            <a:lumMod val="25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81240219092332E-2"/>
          <c:y val="3.0867110256318366E-2"/>
          <c:w val="0.93677425665101721"/>
          <c:h val="0.93826577948736323"/>
        </c:manualLayout>
      </c:layout>
      <c:radarChart>
        <c:radarStyle val="filled"/>
        <c:varyColors val="0"/>
        <c:ser>
          <c:idx val="3"/>
          <c:order val="0"/>
          <c:tx>
            <c:strRef>
              <c:f>'AVELLA Mattia'!$A$10</c:f>
              <c:strCache>
                <c:ptCount val="1"/>
                <c:pt idx="0">
                  <c:v>VALUTAZIONE FISICA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1">
                  <a:lumMod val="60000"/>
                </a:schemeClr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9.6889671361502352E-2"/>
                  <c:y val="7.5856219612715119E-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9878-4EA6-A816-0F28717E2AB1}"/>
                </c:ext>
              </c:extLst>
            </c:dLbl>
            <c:dLbl>
              <c:idx val="1"/>
              <c:layout>
                <c:manualLayout>
                  <c:x val="-9.1091801116537419E-17"/>
                  <c:y val="-4.804227242138627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878-4EA6-A816-0F28717E2AB1}"/>
                </c:ext>
              </c:extLst>
            </c:dLbl>
            <c:dLbl>
              <c:idx val="2"/>
              <c:layout>
                <c:manualLayout>
                  <c:x val="2.4843505477307381E-3"/>
                  <c:y val="6.321351634392931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878-4EA6-A816-0F28717E2AB1}"/>
                </c:ext>
              </c:extLst>
            </c:dLbl>
            <c:dLbl>
              <c:idx val="4"/>
              <c:layout>
                <c:manualLayout>
                  <c:x val="1.4906103286384965E-2"/>
                  <c:y val="6.5742056997686482E-2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9878-4EA6-A816-0F28717E2AB1}"/>
                </c:ext>
              </c:extLst>
            </c:dLbl>
            <c:dLbl>
              <c:idx val="5"/>
              <c:layout>
                <c:manualLayout>
                  <c:x val="-3.7265258215962438E-2"/>
                  <c:y val="-6.321351634392931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878-4EA6-A816-0F28717E2AB1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'AVELLA Mattia'!$F$12:$F$17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'AVELLA Mattia'!$E$12:$E$17</c:f>
              <c:numCache>
                <c:formatCode>0</c:formatCode>
                <c:ptCount val="6"/>
                <c:pt idx="0">
                  <c:v>70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80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4-49C4-829B-6EBF3DAABD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3123043818466353E-2"/>
          <c:y val="3.0647444184823649E-2"/>
          <c:w val="0.93731181533646324"/>
          <c:h val="0.93870511163035275"/>
        </c:manualLayout>
      </c:layout>
      <c:radarChart>
        <c:radarStyle val="filled"/>
        <c:varyColors val="0"/>
        <c:ser>
          <c:idx val="0"/>
          <c:order val="0"/>
          <c:tx>
            <c:strRef>
              <c:f>'AVELLA Mattia'!$A$18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2173317683881064"/>
                  <c:y val="1.004218508458761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D87-468B-8434-D3C33E3AC769}"/>
                </c:ext>
              </c:extLst>
            </c:dLbl>
            <c:dLbl>
              <c:idx val="1"/>
              <c:layout>
                <c:manualLayout>
                  <c:x val="1.9874804381846453E-2"/>
                  <c:y val="-5.272147169408499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D87-468B-8434-D3C33E3AC769}"/>
                </c:ext>
              </c:extLst>
            </c:dLbl>
            <c:dLbl>
              <c:idx val="2"/>
              <c:layout>
                <c:manualLayout>
                  <c:x val="2.4843505477308296E-3"/>
                  <c:y val="6.5274203049819512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1D87-468B-8434-D3C33E3AC769}"/>
                </c:ext>
              </c:extLst>
            </c:dLbl>
            <c:dLbl>
              <c:idx val="4"/>
              <c:layout>
                <c:manualLayout>
                  <c:x val="2.4843505477308295E-2"/>
                  <c:y val="7.029529559211332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D87-468B-8434-D3C33E3AC769}"/>
                </c:ext>
              </c:extLst>
            </c:dLbl>
            <c:dLbl>
              <c:idx val="5"/>
              <c:layout>
                <c:manualLayout>
                  <c:x val="7.4530516431924885E-3"/>
                  <c:y val="-9.037966576128858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D87-468B-8434-D3C33E3AC769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'AVELLA Mattia'!$F$20:$F$25</c:f>
              <c:strCache>
                <c:ptCount val="6"/>
                <c:pt idx="0">
                  <c:v>POS</c:v>
                </c:pt>
                <c:pt idx="1">
                  <c:v>MAR</c:v>
                </c:pt>
                <c:pt idx="2">
                  <c:v>SMA</c:v>
                </c:pt>
                <c:pt idx="3">
                  <c:v>VIS</c:v>
                </c:pt>
                <c:pt idx="4">
                  <c:v>INS</c:v>
                </c:pt>
                <c:pt idx="5">
                  <c:v>CHI</c:v>
                </c:pt>
              </c:strCache>
            </c:strRef>
          </c:cat>
          <c:val>
            <c:numRef>
              <c:f>'AVELLA Mattia'!$E$20:$E$25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60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7-4F2E-9209-AC7A871FB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997086247086243E-2"/>
          <c:y val="4.2679312854192297E-2"/>
          <c:w val="0.92521930846930844"/>
          <c:h val="0.92689420017600199"/>
        </c:manualLayout>
      </c:layout>
      <c:radarChart>
        <c:radarStyle val="filled"/>
        <c:varyColors val="0"/>
        <c:ser>
          <c:idx val="0"/>
          <c:order val="0"/>
          <c:tx>
            <c:strRef>
              <c:f>'AVELLA Mattia'!$G$2:$G$3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1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8.8811188811188727E-2"/>
                  <c:y val="-2.4924461219501125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5C0-4366-9796-FEDB77C8A065}"/>
                </c:ext>
              </c:extLst>
            </c:dLbl>
            <c:dLbl>
              <c:idx val="1"/>
              <c:layout>
                <c:manualLayout>
                  <c:x val="7.400932400932491E-3"/>
                  <c:y val="-3.987913795120148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5C0-4366-9796-FEDB77C8A065}"/>
                </c:ext>
              </c:extLst>
            </c:dLbl>
            <c:dLbl>
              <c:idx val="2"/>
              <c:layout>
                <c:manualLayout>
                  <c:x val="2.2202797202797112E-2"/>
                  <c:y val="7.975827590240287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5C0-4366-9796-FEDB77C8A065}"/>
                </c:ext>
              </c:extLst>
            </c:dLbl>
            <c:dLbl>
              <c:idx val="3"/>
              <c:layout>
                <c:manualLayout>
                  <c:x val="-8.9050854621363459E-2"/>
                  <c:y val="7.7561071710007701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06B0-430C-8220-2736ADBFD75A}"/>
                </c:ext>
              </c:extLst>
            </c:dLbl>
            <c:dLbl>
              <c:idx val="4"/>
              <c:layout>
                <c:manualLayout>
                  <c:x val="-8.8957557684872568E-2"/>
                  <c:y val="0.14235520094562648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E5C0-4366-9796-FEDB77C8A065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'AVELLA Mattia'!$L$4:$L$9</c15:sqref>
                  </c15:fullRef>
                </c:ext>
              </c:extLst>
              <c:f>'AVELLA Mattia'!$L$4:$L$8</c:f>
              <c:strCache>
                <c:ptCount val="5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'AVELLA Mattia'!$K$4:$K$9</c15:sqref>
                  </c15:fullRef>
                </c:ext>
              </c:extLst>
              <c:f>'AVELLA Mattia'!$K$4:$K$8</c:f>
              <c:numCache>
                <c:formatCode>0</c:formatCode>
                <c:ptCount val="5"/>
                <c:pt idx="0">
                  <c:v>65</c:v>
                </c:pt>
                <c:pt idx="1">
                  <c:v>68.333333333333329</c:v>
                </c:pt>
                <c:pt idx="2">
                  <c:v>63.333333333333336</c:v>
                </c:pt>
                <c:pt idx="3">
                  <c:v>75</c:v>
                </c:pt>
                <c:pt idx="4">
                  <c:v>52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'AVELLA Mattia'!$K$9</c15:sqref>
                  <c15:dLbl>
                    <c:idx val="4"/>
                    <c:layout>
                      <c:manualLayout>
                        <c:x val="-2.9603729603729603E-2"/>
                        <c:y val="-5.483381468290198E-2"/>
                      </c:manualLayout>
                    </c:layout>
                    <c:spPr>
                      <a:solidFill>
                        <a:srgbClr val="FFFF00"/>
                      </a:solidFill>
                      <a:ln>
                        <a:solidFill>
                          <a:sysClr val="windowText" lastClr="000000">
                            <a:lumMod val="25000"/>
                            <a:lumOff val="75000"/>
                          </a:sysClr>
                        </a:solidFill>
                      </a:ln>
                      <a:effectLst/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2000" b="1" i="0" u="none" strike="noStrike" kern="1200" baseline="0">
                            <a:solidFill>
                              <a:srgbClr val="FF0000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it-IT"/>
                      </a:p>
                    </c:txPr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</c:ext>
                      <c:ext xmlns:c16="http://schemas.microsoft.com/office/drawing/2014/chart" uri="{C3380CC4-5D6E-409C-BE32-E72D297353CC}">
                        <c16:uniqueId val="{00000000-E447-4595-9925-54AC12139A90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08D1-418D-921E-7F06CA432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246114996114996E-2"/>
          <c:y val="3.1089947981213877E-2"/>
          <c:w val="0.92076340326340322"/>
          <c:h val="0.93782010403757221"/>
        </c:manualLayout>
      </c:layout>
      <c:radarChart>
        <c:radarStyle val="filled"/>
        <c:varyColors val="0"/>
        <c:ser>
          <c:idx val="0"/>
          <c:order val="0"/>
          <c:tx>
            <c:strRef>
              <c:f>'AVELLA Mattia'!$G$10:$G$11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1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8.1410256410256315E-2"/>
                  <c:y val="-2.5467948486562149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1E35247-285E-4483-8FE8-CFA268B186F4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DB3B-41D3-95E0-BCA47A605301}"/>
                </c:ext>
              </c:extLst>
            </c:dLbl>
            <c:dLbl>
              <c:idx val="1"/>
              <c:layout>
                <c:manualLayout>
                  <c:x val="0"/>
                  <c:y val="-8.4044230005655113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569C195-B7BD-4737-B04B-D0BFCE46C66E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DB3B-41D3-95E0-BCA47A605301}"/>
                </c:ext>
              </c:extLst>
            </c:dLbl>
            <c:dLbl>
              <c:idx val="2"/>
              <c:layout>
                <c:manualLayout>
                  <c:x val="0"/>
                  <c:y val="6.6216666065061491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8F10136-D608-41B7-A681-AA8125A6CA89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DB3B-41D3-95E0-BCA47A605301}"/>
                </c:ext>
              </c:extLst>
            </c:dLbl>
            <c:dLbl>
              <c:idx val="3"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2E52CEC-41E4-4440-A766-F81CB7A1E36B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DB3B-41D3-95E0-BCA47A605301}"/>
                </c:ext>
              </c:extLst>
            </c:dLbl>
            <c:dLbl>
              <c:idx val="4"/>
              <c:layout>
                <c:manualLayout>
                  <c:x val="1.9735819735819737E-2"/>
                  <c:y val="6.6216666065061491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1FC9B3E-4617-46CC-8C69-DADBAFBBA220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B3B-41D3-95E0-BCA47A605301}"/>
                </c:ext>
              </c:extLst>
            </c:dLbl>
            <c:dLbl>
              <c:idx val="5"/>
              <c:layout>
                <c:manualLayout>
                  <c:x val="-5.1806526806526795E-2"/>
                  <c:y val="-5.0935896973124759E-3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D5ABCBC-6ED0-49DF-8C2D-78F0078708F1}" type="CATEGORYNAME">
                      <a:rPr lang="en-US"/>
                      <a:pPr>
                        <a:defRPr sz="2000" b="1">
                          <a:solidFill>
                            <a:srgbClr val="FF0000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FFFF0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DB3B-41D3-95E0-BCA47A605301}"/>
                </c:ext>
              </c:extLst>
            </c:dLbl>
            <c:spPr>
              <a:solidFill>
                <a:srgbClr val="FFFF0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'AVELLA Mattia'!$K$12:$L$17</c:f>
              <c:multiLvlStrCache>
                <c:ptCount val="6"/>
                <c:lvl>
                  <c:pt idx="0">
                    <c:v>PAL</c:v>
                  </c:pt>
                  <c:pt idx="1">
                    <c:v>CTS</c:v>
                  </c:pt>
                  <c:pt idx="2">
                    <c:v>CON</c:v>
                  </c:pt>
                  <c:pt idx="3">
                    <c:v>TIR</c:v>
                  </c:pt>
                  <c:pt idx="4">
                    <c:v>1V1</c:v>
                  </c:pt>
                  <c:pt idx="5">
                    <c:v>PID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70</c:v>
                  </c:pt>
                  <c:pt idx="3">
                    <c:v>70</c:v>
                  </c:pt>
                  <c:pt idx="4">
                    <c:v>70</c:v>
                  </c:pt>
                  <c:pt idx="5">
                    <c:v>50</c:v>
                  </c:pt>
                </c:lvl>
              </c:multiLvlStrCache>
            </c:multiLvlStrRef>
          </c:cat>
          <c:val>
            <c:numRef>
              <c:f>'AVELLA Mattia'!$K$12:$K$17</c:f>
              <c:numCache>
                <c:formatCode>0</c:formatCode>
                <c:ptCount val="6"/>
                <c:pt idx="0">
                  <c:v>60</c:v>
                </c:pt>
                <c:pt idx="1">
                  <c:v>60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97-43DA-AD3E-4B18AFC32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081216006216005"/>
          <c:y val="0.15383626760563379"/>
          <c:w val="0.67305944055944056"/>
          <c:h val="0.67779929577464793"/>
        </c:manualLayout>
      </c:layout>
      <c:radarChart>
        <c:radarStyle val="filled"/>
        <c:varyColors val="0"/>
        <c:ser>
          <c:idx val="0"/>
          <c:order val="0"/>
          <c:tx>
            <c:strRef>
              <c:f>'AVELLA Mattia'!$L$20:$L$25</c:f>
              <c:strCache>
                <c:ptCount val="6"/>
                <c:pt idx="0">
                  <c:v>LED</c:v>
                </c:pt>
                <c:pt idx="1">
                  <c:v>APR</c:v>
                </c:pt>
                <c:pt idx="2">
                  <c:v>IMP</c:v>
                </c:pt>
                <c:pt idx="3">
                  <c:v>RSL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6">
                <a:alpha val="50196"/>
              </a:schemeClr>
            </a:solidFill>
            <a:ln w="25400">
              <a:solidFill>
                <a:schemeClr val="accent6"/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Mattia'!$L$20:$L$25</c:f>
              <c:strCache>
                <c:ptCount val="6"/>
                <c:pt idx="0">
                  <c:v>LED</c:v>
                </c:pt>
                <c:pt idx="1">
                  <c:v>APR</c:v>
                </c:pt>
                <c:pt idx="2">
                  <c:v>IMP</c:v>
                </c:pt>
                <c:pt idx="3">
                  <c:v>RSL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'AVELLA Mattia'!$K$20:$K$25</c:f>
              <c:numCache>
                <c:formatCode>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70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3F-49BD-82A4-D7B47C87BF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832483201631017E-2"/>
          <c:y val="3.0647444184823649E-2"/>
          <c:w val="0.92887529715701955"/>
          <c:h val="0.93870511163035275"/>
        </c:manualLayout>
      </c:layout>
      <c:radarChart>
        <c:radarStyle val="filled"/>
        <c:varyColors val="0"/>
        <c:ser>
          <c:idx val="0"/>
          <c:order val="0"/>
          <c:tx>
            <c:strRef>
              <c:f>'VIEL Massimo'!$L$20:$L$25</c:f>
              <c:strCache>
                <c:ptCount val="6"/>
                <c:pt idx="0">
                  <c:v>LED</c:v>
                </c:pt>
                <c:pt idx="1">
                  <c:v>APR</c:v>
                </c:pt>
                <c:pt idx="2">
                  <c:v>IMP</c:v>
                </c:pt>
                <c:pt idx="3">
                  <c:v>RSL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6.4236496134527019E-2"/>
                  <c:y val="-1.7573823898028331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A76D-42C2-BD44-7EBE8439FABC}"/>
                </c:ext>
              </c:extLst>
            </c:dLbl>
            <c:dLbl>
              <c:idx val="1"/>
              <c:layout>
                <c:manualLayout>
                  <c:x val="6.1765861667814351E-2"/>
                  <c:y val="-7.5316388134407136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A76D-42C2-BD44-7EBE8439FABC}"/>
                </c:ext>
              </c:extLst>
            </c:dLbl>
            <c:dLbl>
              <c:idx val="2"/>
              <c:layout>
                <c:manualLayout>
                  <c:x val="2.9647613600550932E-2"/>
                  <c:y val="7.782693440555403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76D-42C2-BD44-7EBE8439FABC}"/>
                </c:ext>
              </c:extLst>
            </c:dLbl>
            <c:dLbl>
              <c:idx val="3"/>
              <c:layout>
                <c:manualLayout>
                  <c:x val="0"/>
                  <c:y val="4.016874033835047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76D-42C2-BD44-7EBE8439FABC}"/>
                </c:ext>
              </c:extLst>
            </c:dLbl>
            <c:dLbl>
              <c:idx val="4"/>
              <c:layout>
                <c:manualLayout>
                  <c:x val="-4.4471420400826397E-2"/>
                  <c:y val="6.527420304981951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6D-42C2-BD44-7EBE8439FABC}"/>
                </c:ext>
              </c:extLst>
            </c:dLbl>
            <c:dLbl>
              <c:idx val="5"/>
              <c:layout>
                <c:manualLayout>
                  <c:x val="-3.2118248067263509E-2"/>
                  <c:y val="-4.7700379151791185E-2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A76D-42C2-BD44-7EBE8439FABC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'VIEL Massimo'!$L$20:$L$25</c:f>
              <c:strCache>
                <c:ptCount val="6"/>
                <c:pt idx="0">
                  <c:v>LED</c:v>
                </c:pt>
                <c:pt idx="1">
                  <c:v>APR</c:v>
                </c:pt>
                <c:pt idx="2">
                  <c:v>IMP</c:v>
                </c:pt>
                <c:pt idx="3">
                  <c:v>RSL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'VIEL Massimo'!$K$20:$K$25</c:f>
              <c:numCache>
                <c:formatCode>0</c:formatCode>
                <c:ptCount val="6"/>
                <c:pt idx="0">
                  <c:v>60</c:v>
                </c:pt>
                <c:pt idx="1">
                  <c:v>60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6-4771-9133-8B740F064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81240219092332E-2"/>
          <c:y val="3.0867110256318366E-2"/>
          <c:w val="0.93677425665101721"/>
          <c:h val="0.93826577948736323"/>
        </c:manualLayout>
      </c:layout>
      <c:radarChart>
        <c:radarStyle val="filled"/>
        <c:varyColors val="0"/>
        <c:ser>
          <c:idx val="3"/>
          <c:order val="0"/>
          <c:tx>
            <c:strRef>
              <c:f>'AVELLA Mattia'!$A$10</c:f>
              <c:strCache>
                <c:ptCount val="1"/>
                <c:pt idx="0">
                  <c:v>VALUTAZIONE FISICA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1">
                  <a:lumMod val="60000"/>
                </a:schemeClr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9.6889671361502352E-2"/>
                  <c:y val="7.5856219612715119E-3"/>
                </c:manualLayout>
              </c:layout>
              <c:tx>
                <c:rich>
                  <a:bodyPr/>
                  <a:lstStyle/>
                  <a:p>
                    <a:fld id="{C627A67B-BEF8-4583-A45E-2D901A7F6BA8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D87C-4A7B-BF2D-8FA13F087C10}"/>
                </c:ext>
              </c:extLst>
            </c:dLbl>
            <c:dLbl>
              <c:idx val="1"/>
              <c:layout>
                <c:manualLayout>
                  <c:x val="-9.1091801116537419E-17"/>
                  <c:y val="-4.8042272421386277E-2"/>
                </c:manualLayout>
              </c:layout>
              <c:tx>
                <c:rich>
                  <a:bodyPr/>
                  <a:lstStyle/>
                  <a:p>
                    <a:fld id="{54724659-E418-4341-A479-57D159DD84E8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87C-4A7B-BF2D-8FA13F087C10}"/>
                </c:ext>
              </c:extLst>
            </c:dLbl>
            <c:dLbl>
              <c:idx val="2"/>
              <c:layout>
                <c:manualLayout>
                  <c:x val="2.4843505477307381E-3"/>
                  <c:y val="6.3213516343929313E-2"/>
                </c:manualLayout>
              </c:layout>
              <c:tx>
                <c:rich>
                  <a:bodyPr/>
                  <a:lstStyle/>
                  <a:p>
                    <a:fld id="{8398A6DE-F7F8-4AB9-A55F-8E8860E302C7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D87C-4A7B-BF2D-8FA13F087C1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773EF7F-86AD-4F9E-B574-BC9E8C810CD3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D87C-4A7B-BF2D-8FA13F087C10}"/>
                </c:ext>
              </c:extLst>
            </c:dLbl>
            <c:dLbl>
              <c:idx val="4"/>
              <c:layout>
                <c:manualLayout>
                  <c:x val="1.4906103286384965E-2"/>
                  <c:y val="6.5742056997686482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2772A79-508A-460B-8507-5832DF8B122D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D87C-4A7B-BF2D-8FA13F087C10}"/>
                </c:ext>
              </c:extLst>
            </c:dLbl>
            <c:dLbl>
              <c:idx val="5"/>
              <c:layout>
                <c:manualLayout>
                  <c:x val="-3.7265258215962438E-2"/>
                  <c:y val="-6.3213516343929313E-2"/>
                </c:manualLayout>
              </c:layout>
              <c:tx>
                <c:rich>
                  <a:bodyPr/>
                  <a:lstStyle/>
                  <a:p>
                    <a:fld id="{2A9BCBAC-E69F-4CD8-99EB-0A6560F39465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D87C-4A7B-BF2D-8FA13F087C10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'AVELLA Mattia'!$E$37:$F$42</c:f>
              <c:multiLvlStrCache>
                <c:ptCount val="6"/>
                <c:lvl>
                  <c:pt idx="0">
                    <c:v>FOR</c:v>
                  </c:pt>
                  <c:pt idx="1">
                    <c:v>VEL</c:v>
                  </c:pt>
                  <c:pt idx="2">
                    <c:v>RES</c:v>
                  </c:pt>
                  <c:pt idx="3">
                    <c:v>COO</c:v>
                  </c:pt>
                  <c:pt idx="4">
                    <c:v>RAP</c:v>
                  </c:pt>
                  <c:pt idx="5">
                    <c:v>REC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70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Mattia'!$E$12:$E$17</c:f>
              <c:numCache>
                <c:formatCode>0</c:formatCode>
                <c:ptCount val="6"/>
                <c:pt idx="0">
                  <c:v>70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80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87C-4A7B-BF2D-8FA13F087C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3123043818466353E-2"/>
          <c:y val="3.0647444184823649E-2"/>
          <c:w val="0.93731181533646324"/>
          <c:h val="0.93870511163035275"/>
        </c:manualLayout>
      </c:layout>
      <c:radarChart>
        <c:radarStyle val="filled"/>
        <c:varyColors val="0"/>
        <c:ser>
          <c:idx val="0"/>
          <c:order val="0"/>
          <c:tx>
            <c:strRef>
              <c:f>'AVELLA Mattia'!$A$18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2173317683881064"/>
                  <c:y val="2.4843505477308236E-3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BEF933D-772F-45C0-8554-2A6132AE2174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896A-4FB5-B7AD-7E44352B2686}"/>
                </c:ext>
              </c:extLst>
            </c:dLbl>
            <c:dLbl>
              <c:idx val="1"/>
              <c:layout>
                <c:manualLayout>
                  <c:x val="6.9561815336463134E-2"/>
                  <c:y val="-9.9374021909233182E-2"/>
                </c:manualLayout>
              </c:layout>
              <c:tx>
                <c:rich>
                  <a:bodyPr/>
                  <a:lstStyle/>
                  <a:p>
                    <a:fld id="{55DB0875-FD59-4DAA-A716-0512D47FF77C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96A-4FB5-B7AD-7E44352B2686}"/>
                </c:ext>
              </c:extLst>
            </c:dLbl>
            <c:dLbl>
              <c:idx val="2"/>
              <c:layout>
                <c:manualLayout>
                  <c:x val="4.4718309859155023E-2"/>
                  <c:y val="6.9561815336463134E-2"/>
                </c:manualLayout>
              </c:layout>
              <c:tx>
                <c:rich>
                  <a:bodyPr/>
                  <a:lstStyle/>
                  <a:p>
                    <a:fld id="{36B7A65A-403C-4226-A5D0-2766D2F12CA0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96A-4FB5-B7AD-7E44352B2686}"/>
                </c:ext>
              </c:extLst>
            </c:dLbl>
            <c:dLbl>
              <c:idx val="3"/>
              <c:layout>
                <c:manualLayout>
                  <c:x val="0.12173317683881064"/>
                  <c:y val="-1.8218360223307484E-16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DCF8F31-8BF4-46FA-A7CD-896298CD9948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896A-4FB5-B7AD-7E44352B2686}"/>
                </c:ext>
              </c:extLst>
            </c:dLbl>
            <c:dLbl>
              <c:idx val="4"/>
              <c:layout>
                <c:manualLayout>
                  <c:x val="3.9749608763693274E-2"/>
                  <c:y val="0.11179577464788723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9F89A11-4343-42EE-81A2-CA2BE5629B0B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96A-4FB5-B7AD-7E44352B2686}"/>
                </c:ext>
              </c:extLst>
            </c:dLbl>
            <c:dLbl>
              <c:idx val="5"/>
              <c:layout>
                <c:manualLayout>
                  <c:x val="2.4843505477308296E-3"/>
                  <c:y val="-9.1920970266040708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FFE2C64-A887-4E01-88BF-090AF26FD498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896A-4FB5-B7AD-7E44352B2686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'AVELLA Mattia'!$E$45:$F$50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70</c:v>
                  </c:pt>
                  <c:pt idx="1">
                    <c:v>60</c:v>
                  </c:pt>
                  <c:pt idx="2">
                    <c:v>60</c:v>
                  </c:pt>
                  <c:pt idx="3">
                    <c:v>70</c:v>
                  </c:pt>
                  <c:pt idx="4">
                    <c:v>70</c:v>
                  </c:pt>
                  <c:pt idx="5">
                    <c:v>70</c:v>
                  </c:pt>
                </c:lvl>
              </c:multiLvlStrCache>
            </c:multiLvlStrRef>
          </c:cat>
          <c:val>
            <c:numRef>
              <c:f>'AVELLA Mattia'!$E$45:$E$50</c:f>
              <c:numCache>
                <c:formatCode>0</c:formatCode>
                <c:ptCount val="6"/>
                <c:pt idx="0">
                  <c:v>70</c:v>
                </c:pt>
                <c:pt idx="1">
                  <c:v>60</c:v>
                </c:pt>
                <c:pt idx="2">
                  <c:v>60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6A-4FB5-B7AD-7E44352B2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464063714063702E-2"/>
          <c:y val="4.3583124091039045E-2"/>
          <c:w val="0.92521930846930844"/>
          <c:h val="0.92689420017600199"/>
        </c:manualLayout>
      </c:layout>
      <c:radarChart>
        <c:radarStyle val="filled"/>
        <c:varyColors val="0"/>
        <c:ser>
          <c:idx val="0"/>
          <c:order val="0"/>
          <c:tx>
            <c:strRef>
              <c:f>'AVELLA Mattia'!$G$2:$G$3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1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3321678321678321"/>
                  <c:y val="-3.946599709132495E-2"/>
                </c:manualLayout>
              </c:layout>
              <c:tx>
                <c:rich>
                  <a:bodyPr/>
                  <a:lstStyle/>
                  <a:p>
                    <a:fld id="{CEBB8F8C-E358-4F51-9BB4-A405D7404333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99F3-40F6-BDE4-812EDA90F77B}"/>
                </c:ext>
              </c:extLst>
            </c:dLbl>
            <c:dLbl>
              <c:idx val="1"/>
              <c:layout>
                <c:manualLayout>
                  <c:x val="3.9471639471639383E-2"/>
                  <c:y val="-5.4265746000571838E-2"/>
                </c:manualLayout>
              </c:layout>
              <c:tx>
                <c:rich>
                  <a:bodyPr/>
                  <a:lstStyle/>
                  <a:p>
                    <a:fld id="{CD259F6C-67A8-4679-A504-9AC9BB4E25CF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9F3-40F6-BDE4-812EDA90F77B}"/>
                </c:ext>
              </c:extLst>
            </c:dLbl>
            <c:dLbl>
              <c:idx val="2"/>
              <c:layout>
                <c:manualLayout>
                  <c:x val="5.1806526806526809E-2"/>
                  <c:y val="5.0993292334273889E-2"/>
                </c:manualLayout>
              </c:layout>
              <c:tx>
                <c:rich>
                  <a:bodyPr/>
                  <a:lstStyle/>
                  <a:p>
                    <a:fld id="{BCCC4F39-5645-47BD-8D1D-76AFF25DDFEC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99F3-40F6-BDE4-812EDA90F77B}"/>
                </c:ext>
              </c:extLst>
            </c:dLbl>
            <c:dLbl>
              <c:idx val="3"/>
              <c:layout>
                <c:manualLayout>
                  <c:x val="-2.4669774669774713E-2"/>
                  <c:y val="6.8259666061728549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1360238-EE47-42D4-8AD8-05E1A0A209AD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9F3-40F6-BDE4-812EDA90F77B}"/>
                </c:ext>
              </c:extLst>
            </c:dLbl>
            <c:dLbl>
              <c:idx val="4"/>
              <c:layout>
                <c:manualLayout>
                  <c:x val="-9.8679098679098701E-2"/>
                  <c:y val="0.13239191133513148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rgbClr val="FFFF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8922E1C-064E-4BBE-8EED-51760468A0CA}" type="CATEGORYNAME">
                      <a:rPr lang="en-US">
                        <a:solidFill>
                          <a:srgbClr val="FFFF00"/>
                        </a:solidFill>
                      </a:rPr>
                      <a:pPr>
                        <a:defRPr sz="2000" b="1">
                          <a:solidFill>
                            <a:srgbClr val="FFFF00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FF000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99F3-40F6-BDE4-812EDA90F77B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'AVELLA Mattia'!$K$29:$L$34</c15:sqref>
                  </c15:fullRef>
                </c:ext>
              </c:extLst>
              <c:f>'AVELLA Mattia'!$K$29:$L$33</c:f>
              <c:multiLvlStrCache>
                <c:ptCount val="5"/>
                <c:lvl>
                  <c:pt idx="0">
                    <c:v>FIS</c:v>
                  </c:pt>
                  <c:pt idx="1">
                    <c:v>TAT</c:v>
                  </c:pt>
                  <c:pt idx="2">
                    <c:v>TEC</c:v>
                  </c:pt>
                  <c:pt idx="3">
                    <c:v>PSI</c:v>
                  </c:pt>
                  <c:pt idx="4">
                    <c:v>BMI</c:v>
                  </c:pt>
                </c:lvl>
                <c:lvl>
                  <c:pt idx="0">
                    <c:v>62</c:v>
                  </c:pt>
                  <c:pt idx="1">
                    <c:v>67</c:v>
                  </c:pt>
                  <c:pt idx="2">
                    <c:v>60</c:v>
                  </c:pt>
                  <c:pt idx="3">
                    <c:v>70</c:v>
                  </c:pt>
                  <c:pt idx="4">
                    <c:v>52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'AVELLA Mattia'!$K$4:$K$9</c15:sqref>
                  </c15:fullRef>
                </c:ext>
              </c:extLst>
              <c:f>'AVELLA Mattia'!$K$4:$K$8</c:f>
              <c:numCache>
                <c:formatCode>0</c:formatCode>
                <c:ptCount val="5"/>
                <c:pt idx="0">
                  <c:v>65</c:v>
                </c:pt>
                <c:pt idx="1">
                  <c:v>68.333333333333329</c:v>
                </c:pt>
                <c:pt idx="2">
                  <c:v>63.333333333333336</c:v>
                </c:pt>
                <c:pt idx="3">
                  <c:v>75</c:v>
                </c:pt>
                <c:pt idx="4">
                  <c:v>52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'AVELLA Mattia'!$K$9</c15:sqref>
                  <c15:dLbl>
                    <c:idx val="4"/>
                    <c:layout>
                      <c:manualLayout>
                        <c:x val="-0.12088189588189588"/>
                        <c:y val="-3.6999372273117177E-2"/>
                      </c:manualLayout>
                    </c:layout>
                    <c:tx>
                      <c:rich>
                        <a:bodyPr rot="0" spcFirstLastPara="1" vertOverflow="clip" horzOverflow="clip" vert="horz" wrap="square" lIns="38100" tIns="19050" rIns="38100" bIns="19050" anchor="ctr" anchorCtr="1">
                          <a:spAutoFit/>
                        </a:bodyPr>
                        <a:lstStyle/>
                        <a:p>
                          <a:pPr>
                            <a:defRPr sz="2000" b="1" i="0" u="none" strike="noStrike" kern="1200" baseline="0">
                              <a:solidFill>
                                <a:srgbClr val="FF0000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fld id="{5430671C-034B-48C8-9661-3D6E34194D60}" type="CATEGORYNAME">
                            <a:rPr lang="en-US">
                              <a:solidFill>
                                <a:srgbClr val="FF0000"/>
                              </a:solidFill>
                            </a:rPr>
                            <a:pPr>
                              <a:defRPr sz="2000" b="1">
                                <a:solidFill>
                                  <a:srgbClr val="FF0000"/>
                                </a:solidFill>
                              </a:defRPr>
                            </a:pPr>
                            <a:t>[NOME CATEGORIA]</a:t>
                          </a:fld>
                          <a:endParaRPr lang="it-IT"/>
                        </a:p>
                      </c:rich>
                    </c:tx>
                    <c:spPr>
                      <a:solidFill>
                        <a:srgbClr val="FFFF00"/>
                      </a:solidFill>
                      <a:ln>
                        <a:solidFill>
                          <a:sysClr val="windowText" lastClr="000000">
                            <a:lumMod val="25000"/>
                            <a:lumOff val="75000"/>
                          </a:sysClr>
                        </a:solidFill>
                      </a:ln>
                      <a:effectLst/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2000" b="1" i="0" u="none" strike="noStrike" kern="1200" baseline="0">
                            <a:solidFill>
                              <a:srgbClr val="FF0000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it-IT"/>
                      </a:p>
                    </c:txPr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  <c15:dlblFieldTable/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0-140A-404F-8973-0ABD6C198D70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99F3-40F6-BDE4-812EDA90F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246114996114996E-2"/>
          <c:y val="3.1089947981213877E-2"/>
          <c:w val="0.92076340326340322"/>
          <c:h val="0.93782010403757221"/>
        </c:manualLayout>
      </c:layout>
      <c:radarChart>
        <c:radarStyle val="filled"/>
        <c:varyColors val="0"/>
        <c:ser>
          <c:idx val="0"/>
          <c:order val="0"/>
          <c:tx>
            <c:strRef>
              <c:f>'AVELLA Mattia'!$G$10:$G$11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1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3321678321678312"/>
                  <c:y val="-3.2757936507936507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E41B-4D0A-A698-4E7A829F9960}"/>
                </c:ext>
              </c:extLst>
            </c:dLbl>
            <c:dLbl>
              <c:idx val="1"/>
              <c:layout>
                <c:manualLayout>
                  <c:x val="3.2070707070707159E-2"/>
                  <c:y val="-7.055555555555558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E41B-4D0A-A698-4E7A829F9960}"/>
                </c:ext>
              </c:extLst>
            </c:dLbl>
            <c:dLbl>
              <c:idx val="2"/>
              <c:layout>
                <c:manualLayout>
                  <c:x val="2.4669774669774671E-3"/>
                  <c:y val="7.0555555555555469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E41B-4D0A-A698-4E7A829F9960}"/>
                </c:ext>
              </c:extLst>
            </c:dLbl>
            <c:dLbl>
              <c:idx val="3"/>
              <c:layout>
                <c:manualLayout>
                  <c:x val="0.15788655788655789"/>
                  <c:y val="-1.0079365079365264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E41B-4D0A-A698-4E7A829F9960}"/>
                </c:ext>
              </c:extLst>
            </c:dLbl>
            <c:dLbl>
              <c:idx val="4"/>
              <c:layout>
                <c:manualLayout>
                  <c:x val="-2.4669774669774668E-2"/>
                  <c:y val="9.827380952380943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E41B-4D0A-A698-4E7A829F9960}"/>
                </c:ext>
              </c:extLst>
            </c:dLbl>
            <c:dLbl>
              <c:idx val="5"/>
              <c:layout>
                <c:manualLayout>
                  <c:x val="-8.8811188811188824E-2"/>
                  <c:y val="-8.5674603174603223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E41B-4D0A-A698-4E7A829F9960}"/>
                </c:ext>
              </c:extLst>
            </c:dLbl>
            <c:spPr>
              <a:solidFill>
                <a:srgbClr val="FFFF0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'AVELLA Mattia'!$K$37:$L$42</c:f>
              <c:multiLvlStrCache>
                <c:ptCount val="6"/>
                <c:lvl>
                  <c:pt idx="0">
                    <c:v>PAL</c:v>
                  </c:pt>
                  <c:pt idx="1">
                    <c:v>CTS</c:v>
                  </c:pt>
                  <c:pt idx="2">
                    <c:v>CON</c:v>
                  </c:pt>
                  <c:pt idx="3">
                    <c:v>TIR</c:v>
                  </c:pt>
                  <c:pt idx="4">
                    <c:v>1V1</c:v>
                  </c:pt>
                  <c:pt idx="5">
                    <c:v>PID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70</c:v>
                  </c:pt>
                  <c:pt idx="3">
                    <c:v>60</c:v>
                  </c:pt>
                  <c:pt idx="4">
                    <c:v>60</c:v>
                  </c:pt>
                  <c:pt idx="5">
                    <c:v>50</c:v>
                  </c:pt>
                </c:lvl>
              </c:multiLvlStrCache>
            </c:multiLvlStrRef>
          </c:cat>
          <c:val>
            <c:numRef>
              <c:f>'AVELLA Mattia'!$K$12:$K$17</c:f>
              <c:numCache>
                <c:formatCode>0</c:formatCode>
                <c:ptCount val="6"/>
                <c:pt idx="0">
                  <c:v>60</c:v>
                </c:pt>
                <c:pt idx="1">
                  <c:v>60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1B-4D0A-A698-4E7A829F9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081216006216005"/>
          <c:y val="0.15383626760563379"/>
          <c:w val="0.67305944055944056"/>
          <c:h val="0.67779929577464793"/>
        </c:manualLayout>
      </c:layout>
      <c:radarChart>
        <c:radarStyle val="filled"/>
        <c:varyColors val="0"/>
        <c:ser>
          <c:idx val="0"/>
          <c:order val="0"/>
          <c:tx>
            <c:strRef>
              <c:f>'AVELLA Mattia'!$L$20:$L$25</c:f>
              <c:strCache>
                <c:ptCount val="6"/>
                <c:pt idx="0">
                  <c:v>LED</c:v>
                </c:pt>
                <c:pt idx="1">
                  <c:v>APR</c:v>
                </c:pt>
                <c:pt idx="2">
                  <c:v>IMP</c:v>
                </c:pt>
                <c:pt idx="3">
                  <c:v>RSL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6">
                <a:alpha val="50196"/>
              </a:schemeClr>
            </a:solidFill>
            <a:ln w="25400">
              <a:solidFill>
                <a:schemeClr val="accent6"/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Mattia'!$L$20:$L$25</c:f>
              <c:strCache>
                <c:ptCount val="6"/>
                <c:pt idx="0">
                  <c:v>LED</c:v>
                </c:pt>
                <c:pt idx="1">
                  <c:v>APR</c:v>
                </c:pt>
                <c:pt idx="2">
                  <c:v>IMP</c:v>
                </c:pt>
                <c:pt idx="3">
                  <c:v>RSL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'AVELLA Mattia'!$K$20:$K$25</c:f>
              <c:numCache>
                <c:formatCode>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70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04-41CD-B541-60851E21F8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832483201631017E-2"/>
          <c:y val="3.0647444184823649E-2"/>
          <c:w val="0.92887529715701955"/>
          <c:h val="0.93870511163035275"/>
        </c:manualLayout>
      </c:layout>
      <c:radarChart>
        <c:radarStyle val="filled"/>
        <c:varyColors val="0"/>
        <c:ser>
          <c:idx val="0"/>
          <c:order val="0"/>
          <c:tx>
            <c:strRef>
              <c:f>'AVELLA Mattia'!$G$43:$G$44</c:f>
              <c:strCache>
                <c:ptCount val="2"/>
                <c:pt idx="0">
                  <c:v>VALUTAZIONE PISICOLOGICA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21494519860399425"/>
                  <c:y val="-5.21713615023474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F12-4E88-A75A-C1D6698B5E4E}"/>
                </c:ext>
              </c:extLst>
            </c:dLbl>
            <c:dLbl>
              <c:idx val="1"/>
              <c:layout>
                <c:manualLayout>
                  <c:x val="6.1765861667814261E-2"/>
                  <c:y val="-5.9624413145539908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CF12-4E88-A75A-C1D6698B5E4E}"/>
                </c:ext>
              </c:extLst>
            </c:dLbl>
            <c:dLbl>
              <c:idx val="2"/>
              <c:layout>
                <c:manualLayout>
                  <c:x val="2.4706344667125776E-3"/>
                  <c:y val="0.10682707355242557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CF12-4E88-A75A-C1D6698B5E4E}"/>
                </c:ext>
              </c:extLst>
            </c:dLbl>
            <c:dLbl>
              <c:idx val="3"/>
              <c:layout>
                <c:manualLayout>
                  <c:x val="0.12847299226905404"/>
                  <c:y val="-2.4843505477308296E-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CF12-4E88-A75A-C1D6698B5E4E}"/>
                </c:ext>
              </c:extLst>
            </c:dLbl>
            <c:dLbl>
              <c:idx val="4"/>
              <c:layout>
                <c:manualLayout>
                  <c:x val="1.7294441266988043E-2"/>
                  <c:y val="0.12173317683881064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CF12-4E88-A75A-C1D6698B5E4E}"/>
                </c:ext>
              </c:extLst>
            </c:dLbl>
            <c:dLbl>
              <c:idx val="5"/>
              <c:layout>
                <c:manualLayout>
                  <c:x val="3.7059517000688665E-2"/>
                  <c:y val="-0.11428012519561816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CF12-4E88-A75A-C1D6698B5E4E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'AVELLA Mattia'!$K$45:$L$50</c:f>
              <c:multiLvlStrCache>
                <c:ptCount val="6"/>
                <c:lvl>
                  <c:pt idx="0">
                    <c:v>LED</c:v>
                  </c:pt>
                  <c:pt idx="1">
                    <c:v>APR</c:v>
                  </c:pt>
                  <c:pt idx="2">
                    <c:v>IMP</c:v>
                  </c:pt>
                  <c:pt idx="3">
                    <c:v>RSL</c:v>
                  </c:pt>
                  <c:pt idx="4">
                    <c:v>EMO</c:v>
                  </c:pt>
                  <c:pt idx="5">
                    <c:v>RIS</c:v>
                  </c:pt>
                </c:lvl>
                <c:lvl>
                  <c:pt idx="0">
                    <c:v>60</c:v>
                  </c:pt>
                  <c:pt idx="1">
                    <c:v>70</c:v>
                  </c:pt>
                  <c:pt idx="2">
                    <c:v>70</c:v>
                  </c:pt>
                  <c:pt idx="3">
                    <c:v>70</c:v>
                  </c:pt>
                  <c:pt idx="4">
                    <c:v>70</c:v>
                  </c:pt>
                  <c:pt idx="5">
                    <c:v>80</c:v>
                  </c:pt>
                </c:lvl>
              </c:multiLvlStrCache>
            </c:multiLvlStrRef>
          </c:cat>
          <c:val>
            <c:numRef>
              <c:f>'VIEL Massimo'!$K$20:$K$25</c:f>
              <c:numCache>
                <c:formatCode>0</c:formatCode>
                <c:ptCount val="6"/>
                <c:pt idx="0">
                  <c:v>60</c:v>
                </c:pt>
                <c:pt idx="1">
                  <c:v>60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F12-4E88-A75A-C1D6698B5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104068857589976E-2"/>
          <c:y val="5.6004728132387716E-2"/>
          <c:w val="0.89847906885758999"/>
          <c:h val="0.90485126083530343"/>
        </c:manualLayout>
      </c:layout>
      <c:radarChart>
        <c:radarStyle val="filled"/>
        <c:varyColors val="0"/>
        <c:ser>
          <c:idx val="3"/>
          <c:order val="0"/>
          <c:tx>
            <c:strRef>
              <c:f>'VIEL Massimo'!$A$10</c:f>
              <c:strCache>
                <c:ptCount val="1"/>
                <c:pt idx="0">
                  <c:v>VALUTAZIONE FISICA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>
                  <a:lumMod val="60000"/>
                </a:schemeClr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1179577464788733"/>
                  <c:y val="-2.1581166272655633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AFD2-4D87-BFD2-3F9FC3C2EE20}"/>
                </c:ext>
              </c:extLst>
            </c:dLbl>
            <c:dLbl>
              <c:idx val="1"/>
              <c:layout>
                <c:manualLayout>
                  <c:x val="7.1753716744913834E-2"/>
                  <c:y val="5.003940110323089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FD2-4D87-BFD2-3F9FC3C2EE20}"/>
                </c:ext>
              </c:extLst>
            </c:dLbl>
            <c:dLbl>
              <c:idx val="2"/>
              <c:layout>
                <c:manualLayout>
                  <c:x val="5.4655712050078062E-2"/>
                  <c:y val="9.257289204097705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FD2-4D87-BFD2-3F9FC3C2EE20}"/>
                </c:ext>
              </c:extLst>
            </c:dLbl>
            <c:dLbl>
              <c:idx val="3"/>
              <c:layout>
                <c:manualLayout>
                  <c:x val="9.4405320813771523E-2"/>
                  <c:y val="3.502758077226162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FD2-4D87-BFD2-3F9FC3C2EE20}"/>
                </c:ext>
              </c:extLst>
            </c:dLbl>
            <c:dLbl>
              <c:idx val="4"/>
              <c:layout>
                <c:manualLayout>
                  <c:x val="-6.2108763693270737E-2"/>
                  <c:y val="4.753743104806934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FD2-4D87-BFD2-3F9FC3C2EE20}"/>
                </c:ext>
              </c:extLst>
            </c:dLbl>
            <c:dLbl>
              <c:idx val="5"/>
              <c:layout>
                <c:manualLayout>
                  <c:x val="-4.7202660406885769E-2"/>
                  <c:y val="-9.757683215130023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FD2-4D87-BFD2-3F9FC3C2EE20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'VIEL Massimo'!$F$12:$F$17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'VIEL Massimo'!$E$12:$E$17</c:f>
              <c:numCache>
                <c:formatCode>0</c:formatCode>
                <c:ptCount val="6"/>
                <c:pt idx="0">
                  <c:v>70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B7-4604-BB44-73529B607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835093896713609E-2"/>
          <c:y val="3.3164123630672927E-2"/>
          <c:w val="0.92591784037558689"/>
          <c:h val="0.93224256651017212"/>
        </c:manualLayout>
      </c:layout>
      <c:radarChart>
        <c:radarStyle val="filled"/>
        <c:varyColors val="0"/>
        <c:ser>
          <c:idx val="0"/>
          <c:order val="0"/>
          <c:tx>
            <c:strRef>
              <c:f>'VIEL Massimo'!$A$18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589984350547731"/>
                  <c:y val="2.4843505477308296E-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0874-42F3-B215-A6311189D0B0}"/>
                </c:ext>
              </c:extLst>
            </c:dLbl>
            <c:dLbl>
              <c:idx val="1"/>
              <c:layout>
                <c:manualLayout>
                  <c:x val="9.9374021909233185E-3"/>
                  <c:y val="-7.4530516431924904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0874-42F3-B215-A6311189D0B0}"/>
                </c:ext>
              </c:extLst>
            </c:dLbl>
            <c:dLbl>
              <c:idx val="2"/>
              <c:layout>
                <c:manualLayout>
                  <c:x val="3.7265258215962438E-2"/>
                  <c:y val="0.1117957746478873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874-42F3-B215-A6311189D0B0}"/>
                </c:ext>
              </c:extLst>
            </c:dLbl>
            <c:dLbl>
              <c:idx val="4"/>
              <c:layout>
                <c:manualLayout>
                  <c:x val="-1.7390453834115804E-2"/>
                  <c:y val="6.70774647887323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74-42F3-B215-A6311189D0B0}"/>
                </c:ext>
              </c:extLst>
            </c:dLbl>
            <c:dLbl>
              <c:idx val="5"/>
              <c:layout>
                <c:manualLayout>
                  <c:x val="-4.4718309859154932E-2"/>
                  <c:y val="-9.192097026604069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874-42F3-B215-A6311189D0B0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'VIEL Massimo'!$F$20:$F$25</c:f>
              <c:strCache>
                <c:ptCount val="6"/>
                <c:pt idx="0">
                  <c:v>POS</c:v>
                </c:pt>
                <c:pt idx="1">
                  <c:v>MAR</c:v>
                </c:pt>
                <c:pt idx="2">
                  <c:v>SMA</c:v>
                </c:pt>
                <c:pt idx="3">
                  <c:v>VIS</c:v>
                </c:pt>
                <c:pt idx="4">
                  <c:v>INS</c:v>
                </c:pt>
                <c:pt idx="5">
                  <c:v>CHI</c:v>
                </c:pt>
              </c:strCache>
            </c:strRef>
          </c:cat>
          <c:val>
            <c:numRef>
              <c:f>'VIEL Massimo'!$E$20:$E$25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2-450E-BD6A-C2FD464E0B0A}"/>
            </c:ext>
          </c:extLst>
        </c:ser>
        <c:ser>
          <c:idx val="1"/>
          <c:order val="1"/>
          <c:spPr>
            <a:solidFill>
              <a:schemeClr val="accent5">
                <a:alpha val="50196"/>
              </a:schemeClr>
            </a:solidFill>
            <a:ln w="25400">
              <a:solidFill>
                <a:schemeClr val="accent5"/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Mattia'!$B$1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FB17-4E50-861B-437C0A5CA597}"/>
            </c:ext>
          </c:extLst>
        </c:ser>
        <c:ser>
          <c:idx val="2"/>
          <c:order val="2"/>
          <c:spPr>
            <a:solidFill>
              <a:schemeClr val="accent4">
                <a:alpha val="50196"/>
              </a:schemeClr>
            </a:solidFill>
            <a:ln w="25400">
              <a:solidFill>
                <a:schemeClr val="accent4"/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Mattia'!$C$1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1-FB17-4E50-861B-437C0A5CA597}"/>
            </c:ext>
          </c:extLst>
        </c:ser>
        <c:ser>
          <c:idx val="3"/>
          <c:order val="3"/>
          <c:spPr>
            <a:solidFill>
              <a:schemeClr val="accent6">
                <a:lumMod val="60000"/>
                <a:alpha val="50196"/>
              </a:schemeClr>
            </a:solidFill>
            <a:ln w="25400">
              <a:solidFill>
                <a:schemeClr val="accent6">
                  <a:lumMod val="6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Mattia'!$D$1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2-FB17-4E50-861B-437C0A5CA597}"/>
            </c:ext>
          </c:extLst>
        </c:ser>
        <c:ser>
          <c:idx val="4"/>
          <c:order val="4"/>
          <c:spPr>
            <a:solidFill>
              <a:schemeClr val="accent5">
                <a:lumMod val="60000"/>
                <a:alpha val="50196"/>
              </a:schemeClr>
            </a:solidFill>
            <a:ln w="25400">
              <a:solidFill>
                <a:schemeClr val="accent5">
                  <a:lumMod val="6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Mattia'!$E$1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3-FB17-4E50-861B-437C0A5CA597}"/>
            </c:ext>
          </c:extLst>
        </c:ser>
        <c:ser>
          <c:idx val="5"/>
          <c:order val="5"/>
          <c:spPr>
            <a:solidFill>
              <a:schemeClr val="accent4">
                <a:lumMod val="60000"/>
                <a:alpha val="50196"/>
              </a:schemeClr>
            </a:solidFill>
            <a:ln w="25400">
              <a:solidFill>
                <a:schemeClr val="accent4">
                  <a:lumMod val="6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Mattia'!$F$1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4-FB17-4E50-861B-437C0A5CA597}"/>
            </c:ext>
          </c:extLst>
        </c:ser>
        <c:ser>
          <c:idx val="6"/>
          <c:order val="6"/>
          <c:spPr>
            <a:solidFill>
              <a:schemeClr val="accent6">
                <a:lumMod val="80000"/>
                <a:lumOff val="20000"/>
                <a:alpha val="50196"/>
              </a:schemeClr>
            </a:solidFill>
            <a:ln w="25400">
              <a:solidFill>
                <a:schemeClr val="accent6">
                  <a:lumMod val="80000"/>
                  <a:lumOff val="2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Mattia'!$G$1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5-FB17-4E50-861B-437C0A5CA597}"/>
            </c:ext>
          </c:extLst>
        </c:ser>
        <c:ser>
          <c:idx val="7"/>
          <c:order val="7"/>
          <c:spPr>
            <a:solidFill>
              <a:schemeClr val="accent5">
                <a:lumMod val="80000"/>
                <a:lumOff val="20000"/>
                <a:alpha val="50196"/>
              </a:schemeClr>
            </a:solidFill>
            <a:ln w="25400">
              <a:solidFill>
                <a:schemeClr val="accent5">
                  <a:lumMod val="80000"/>
                  <a:lumOff val="2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Mattia'!$H$1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FB17-4E50-861B-437C0A5CA597}"/>
            </c:ext>
          </c:extLst>
        </c:ser>
        <c:ser>
          <c:idx val="8"/>
          <c:order val="8"/>
          <c:spPr>
            <a:solidFill>
              <a:schemeClr val="accent4">
                <a:lumMod val="80000"/>
                <a:lumOff val="20000"/>
                <a:alpha val="50196"/>
              </a:schemeClr>
            </a:solidFill>
            <a:ln w="25400">
              <a:solidFill>
                <a:schemeClr val="accent4">
                  <a:lumMod val="80000"/>
                  <a:lumOff val="2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Mattia'!$I$1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7-FB17-4E50-861B-437C0A5CA597}"/>
            </c:ext>
          </c:extLst>
        </c:ser>
        <c:ser>
          <c:idx val="9"/>
          <c:order val="9"/>
          <c:spPr>
            <a:solidFill>
              <a:schemeClr val="accent6">
                <a:lumMod val="80000"/>
                <a:alpha val="50196"/>
              </a:schemeClr>
            </a:solidFill>
            <a:ln w="25400">
              <a:solidFill>
                <a:schemeClr val="accent6">
                  <a:lumMod val="8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Mattia'!$J$1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8-FB17-4E50-861B-437C0A5CA597}"/>
            </c:ext>
          </c:extLst>
        </c:ser>
        <c:ser>
          <c:idx val="10"/>
          <c:order val="10"/>
          <c:spPr>
            <a:solidFill>
              <a:schemeClr val="accent5">
                <a:lumMod val="80000"/>
                <a:alpha val="50196"/>
              </a:schemeClr>
            </a:solidFill>
            <a:ln w="25400">
              <a:solidFill>
                <a:schemeClr val="accent5">
                  <a:lumMod val="8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Mattia'!$K$1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9-FB17-4E50-861B-437C0A5CA597}"/>
            </c:ext>
          </c:extLst>
        </c:ser>
        <c:ser>
          <c:idx val="11"/>
          <c:order val="11"/>
          <c:spPr>
            <a:solidFill>
              <a:schemeClr val="accent4">
                <a:lumMod val="80000"/>
                <a:alpha val="50196"/>
              </a:schemeClr>
            </a:solidFill>
            <a:ln w="25400">
              <a:solidFill>
                <a:schemeClr val="accent4">
                  <a:lumMod val="8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Mattia'!$L$1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A-FB17-4E50-861B-437C0A5CA597}"/>
            </c:ext>
          </c:extLst>
        </c:ser>
        <c:ser>
          <c:idx val="12"/>
          <c:order val="12"/>
          <c:spPr>
            <a:solidFill>
              <a:schemeClr val="accent6">
                <a:lumMod val="60000"/>
                <a:lumOff val="40000"/>
                <a:alpha val="50196"/>
              </a:schemeClr>
            </a:solidFill>
            <a:ln w="25400">
              <a:solidFill>
                <a:schemeClr val="accent6">
                  <a:lumMod val="60000"/>
                  <a:lumOff val="4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Mattia'!$B$1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B-FB17-4E50-861B-437C0A5CA597}"/>
            </c:ext>
          </c:extLst>
        </c:ser>
        <c:ser>
          <c:idx val="13"/>
          <c:order val="13"/>
          <c:spPr>
            <a:solidFill>
              <a:schemeClr val="accent5">
                <a:lumMod val="60000"/>
                <a:lumOff val="40000"/>
                <a:alpha val="50196"/>
              </a:schemeClr>
            </a:solidFill>
            <a:ln w="25400">
              <a:solidFill>
                <a:schemeClr val="accent5">
                  <a:lumMod val="60000"/>
                  <a:lumOff val="4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Mattia'!$C$1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C-FB17-4E50-861B-437C0A5CA597}"/>
            </c:ext>
          </c:extLst>
        </c:ser>
        <c:ser>
          <c:idx val="14"/>
          <c:order val="14"/>
          <c:spPr>
            <a:solidFill>
              <a:schemeClr val="accent4">
                <a:lumMod val="60000"/>
                <a:lumOff val="40000"/>
                <a:alpha val="50196"/>
              </a:schemeClr>
            </a:solidFill>
            <a:ln w="25400">
              <a:solidFill>
                <a:schemeClr val="accent4">
                  <a:lumMod val="60000"/>
                  <a:lumOff val="4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Mattia'!$D$1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D-FB17-4E50-861B-437C0A5CA597}"/>
            </c:ext>
          </c:extLst>
        </c:ser>
        <c:ser>
          <c:idx val="15"/>
          <c:order val="15"/>
          <c:spPr>
            <a:solidFill>
              <a:schemeClr val="accent6">
                <a:lumMod val="50000"/>
                <a:alpha val="50196"/>
              </a:schemeClr>
            </a:solidFill>
            <a:ln w="25400">
              <a:solidFill>
                <a:schemeClr val="accent6">
                  <a:lumMod val="5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Mattia'!$E$1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E-FB17-4E50-861B-437C0A5CA597}"/>
            </c:ext>
          </c:extLst>
        </c:ser>
        <c:ser>
          <c:idx val="16"/>
          <c:order val="16"/>
          <c:spPr>
            <a:solidFill>
              <a:schemeClr val="accent5">
                <a:lumMod val="50000"/>
                <a:alpha val="50196"/>
              </a:schemeClr>
            </a:solidFill>
            <a:ln w="25400">
              <a:solidFill>
                <a:schemeClr val="accent5">
                  <a:lumMod val="5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Mattia'!$F$1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F-FB17-4E50-861B-437C0A5CA597}"/>
            </c:ext>
          </c:extLst>
        </c:ser>
        <c:ser>
          <c:idx val="17"/>
          <c:order val="17"/>
          <c:spPr>
            <a:solidFill>
              <a:schemeClr val="accent4">
                <a:lumMod val="50000"/>
                <a:alpha val="50196"/>
              </a:schemeClr>
            </a:solidFill>
            <a:ln w="25400">
              <a:solidFill>
                <a:schemeClr val="accent4">
                  <a:lumMod val="5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Mattia'!$G$1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0-FB17-4E50-861B-437C0A5CA597}"/>
            </c:ext>
          </c:extLst>
        </c:ser>
        <c:ser>
          <c:idx val="18"/>
          <c:order val="18"/>
          <c:spPr>
            <a:solidFill>
              <a:schemeClr val="accent6">
                <a:lumMod val="70000"/>
                <a:lumOff val="30000"/>
                <a:alpha val="50196"/>
              </a:schemeClr>
            </a:solidFill>
            <a:ln w="25400">
              <a:solidFill>
                <a:schemeClr val="accent6">
                  <a:lumMod val="70000"/>
                  <a:lumOff val="3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Mattia'!$H$1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1-FB17-4E50-861B-437C0A5CA597}"/>
            </c:ext>
          </c:extLst>
        </c:ser>
        <c:ser>
          <c:idx val="19"/>
          <c:order val="19"/>
          <c:spPr>
            <a:solidFill>
              <a:schemeClr val="accent5">
                <a:lumMod val="70000"/>
                <a:lumOff val="30000"/>
                <a:alpha val="50196"/>
              </a:schemeClr>
            </a:solidFill>
            <a:ln w="25400">
              <a:solidFill>
                <a:schemeClr val="accent5">
                  <a:lumMod val="70000"/>
                  <a:lumOff val="3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Mattia'!$I$1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2-FB17-4E50-861B-437C0A5CA597}"/>
            </c:ext>
          </c:extLst>
        </c:ser>
        <c:ser>
          <c:idx val="20"/>
          <c:order val="20"/>
          <c:spPr>
            <a:solidFill>
              <a:schemeClr val="accent4">
                <a:lumMod val="70000"/>
                <a:lumOff val="30000"/>
                <a:alpha val="50196"/>
              </a:schemeClr>
            </a:solidFill>
            <a:ln w="25400">
              <a:solidFill>
                <a:schemeClr val="accent4">
                  <a:lumMod val="70000"/>
                  <a:lumOff val="3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Mattia'!$J$1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3-FB17-4E50-861B-437C0A5CA597}"/>
            </c:ext>
          </c:extLst>
        </c:ser>
        <c:ser>
          <c:idx val="21"/>
          <c:order val="21"/>
          <c:spPr>
            <a:solidFill>
              <a:schemeClr val="accent6">
                <a:lumMod val="70000"/>
                <a:alpha val="50196"/>
              </a:schemeClr>
            </a:solidFill>
            <a:ln w="25400">
              <a:solidFill>
                <a:schemeClr val="accent6">
                  <a:lumMod val="7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Mattia'!$K$1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4-FB17-4E50-861B-437C0A5CA597}"/>
            </c:ext>
          </c:extLst>
        </c:ser>
        <c:ser>
          <c:idx val="22"/>
          <c:order val="22"/>
          <c:spPr>
            <a:solidFill>
              <a:schemeClr val="accent5">
                <a:lumMod val="70000"/>
                <a:alpha val="50196"/>
              </a:schemeClr>
            </a:solidFill>
            <a:ln w="25400">
              <a:solidFill>
                <a:schemeClr val="accent5">
                  <a:lumMod val="7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Mattia'!$L$1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5-FB17-4E50-861B-437C0A5CA5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530108780108777E-2"/>
          <c:y val="3.1198336834516279E-2"/>
          <c:w val="0.93273465423465418"/>
          <c:h val="0.93869038925281856"/>
        </c:manualLayout>
      </c:layout>
      <c:radarChart>
        <c:radarStyle val="filled"/>
        <c:varyColors val="0"/>
        <c:ser>
          <c:idx val="0"/>
          <c:order val="0"/>
          <c:tx>
            <c:strRef>
              <c:f>'VIEL Massimo'!$G$2:$G$3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50196"/>
              </a:schemeClr>
            </a:solidFill>
            <a:ln w="25400">
              <a:solidFill>
                <a:schemeClr val="accent1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2828282828282828"/>
                  <c:y val="-4.4399246727740566E-2"/>
                </c:manualLayout>
              </c:layout>
              <c:tx>
                <c:rich>
                  <a:bodyPr/>
                  <a:lstStyle/>
                  <a:p>
                    <a:fld id="{B0D7E595-D69A-4EE9-AE7E-A961931C43C4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A814-483C-BF06-CF3B4830457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12F1811-9B6D-4275-B255-5D2D60313CC5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A6A5-4002-AD32-D73F07A24CC8}"/>
                </c:ext>
              </c:extLst>
            </c:dLbl>
            <c:dLbl>
              <c:idx val="2"/>
              <c:layout>
                <c:manualLayout>
                  <c:x val="6.1674436674436582E-2"/>
                  <c:y val="6.9065494909818642E-2"/>
                </c:manualLayout>
              </c:layout>
              <c:tx>
                <c:rich>
                  <a:bodyPr/>
                  <a:lstStyle/>
                  <a:p>
                    <a:fld id="{4E05C9FB-F66A-41AB-9C96-21E3DD7E4850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A814-483C-BF06-CF3B48304573}"/>
                </c:ext>
              </c:extLst>
            </c:dLbl>
            <c:dLbl>
              <c:idx val="3"/>
              <c:layout>
                <c:manualLayout>
                  <c:x val="-2.4669774669774623E-2"/>
                  <c:y val="9.8664992728312341E-3"/>
                </c:manualLayout>
              </c:layout>
              <c:tx>
                <c:rich>
                  <a:bodyPr/>
                  <a:lstStyle/>
                  <a:p>
                    <a:fld id="{EBB301E7-A647-4E05-B880-3B025EF66CA2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814-483C-BF06-CF3B48304573}"/>
                </c:ext>
              </c:extLst>
            </c:dLbl>
            <c:dLbl>
              <c:idx val="4"/>
              <c:layout>
                <c:manualLayout>
                  <c:x val="-2.4669774669774668E-2"/>
                  <c:y val="6.1665620455195129E-2"/>
                </c:manualLayout>
              </c:layout>
              <c:tx>
                <c:rich>
                  <a:bodyPr/>
                  <a:lstStyle/>
                  <a:p>
                    <a:fld id="{8503F57C-8D8E-4AD3-A47B-12B0C99F786D}" type="CATEGORYNAME">
                      <a:rPr lang="en-US">
                        <a:solidFill>
                          <a:schemeClr val="bg1"/>
                        </a:solidFill>
                      </a:rPr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A814-483C-BF06-CF3B48304573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'VIEL Massimo'!$K$4:$L$9</c15:sqref>
                  </c15:fullRef>
                </c:ext>
              </c:extLst>
              <c:f>'VIEL Massimo'!$K$4:$L$8</c:f>
              <c:multiLvlStrCache>
                <c:ptCount val="5"/>
                <c:lvl>
                  <c:pt idx="0">
                    <c:v>FIS</c:v>
                  </c:pt>
                  <c:pt idx="1">
                    <c:v>TAT</c:v>
                  </c:pt>
                  <c:pt idx="2">
                    <c:v>TEC</c:v>
                  </c:pt>
                  <c:pt idx="3">
                    <c:v>PSI</c:v>
                  </c:pt>
                  <c:pt idx="4">
                    <c:v>BMI</c:v>
                  </c:pt>
                </c:lvl>
                <c:lvl>
                  <c:pt idx="0">
                    <c:v>62</c:v>
                  </c:pt>
                  <c:pt idx="1">
                    <c:v>63</c:v>
                  </c:pt>
                  <c:pt idx="2">
                    <c:v>62</c:v>
                  </c:pt>
                  <c:pt idx="3">
                    <c:v>68</c:v>
                  </c:pt>
                  <c:pt idx="4">
                    <c:v>63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'VIEL Massimo'!$K$4:$K$9</c15:sqref>
                  </c15:fullRef>
                </c:ext>
              </c:extLst>
              <c:f>'VIEL Massimo'!$K$4:$K$8</c:f>
              <c:numCache>
                <c:formatCode>0</c:formatCode>
                <c:ptCount val="5"/>
                <c:pt idx="0">
                  <c:v>61.666666666666664</c:v>
                </c:pt>
                <c:pt idx="1">
                  <c:v>63.333333333333336</c:v>
                </c:pt>
                <c:pt idx="2">
                  <c:v>61.666666666666664</c:v>
                </c:pt>
                <c:pt idx="3">
                  <c:v>68.333333333333329</c:v>
                </c:pt>
                <c:pt idx="4">
                  <c:v>63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'VIEL Massimo'!$K$9</c15:sqref>
                  <c15:dLbl>
                    <c:idx val="4"/>
                    <c:layout>
                      <c:manualLayout>
                        <c:x val="-6.6608391608391632E-2"/>
                        <c:y val="-4.43992467277406E-2"/>
                      </c:manualLayout>
                    </c:layout>
                    <c:tx>
                      <c:rich>
                        <a:bodyPr rot="0" spcFirstLastPara="1" vertOverflow="clip" horzOverflow="clip" vert="horz" wrap="square" lIns="38100" tIns="19050" rIns="38100" bIns="19050" anchor="ctr" anchorCtr="1">
                          <a:spAutoFit/>
                        </a:bodyPr>
                        <a:lstStyle/>
                        <a:p>
                          <a:pPr>
                            <a:defRPr sz="2000" b="1" i="0" u="none" strike="noStrike" kern="1200" baseline="0">
                              <a:solidFill>
                                <a:srgbClr val="FF0000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fld id="{E715D30B-AA5E-4239-956B-16AA8F1BBB71}" type="CATEGORYNAME">
                            <a:rPr lang="en-US"/>
                            <a:pPr>
                              <a:defRPr sz="2000" b="1">
                                <a:solidFill>
                                  <a:srgbClr val="FF0000"/>
                                </a:solidFill>
                              </a:defRPr>
                            </a:pPr>
                            <a:t>[NOME CATEGORIA]</a:t>
                          </a:fld>
                          <a:endParaRPr lang="it-IT"/>
                        </a:p>
                      </c:rich>
                    </c:tx>
                    <c:spPr>
                      <a:solidFill>
                        <a:srgbClr val="FFFF00"/>
                      </a:solidFill>
                      <a:ln>
                        <a:solidFill>
                          <a:sysClr val="windowText" lastClr="000000">
                            <a:lumMod val="25000"/>
                            <a:lumOff val="75000"/>
                          </a:sysClr>
                        </a:solidFill>
                      </a:ln>
                      <a:effectLst/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2000" b="1" i="0" u="none" strike="noStrike" kern="1200" baseline="0">
                            <a:solidFill>
                              <a:srgbClr val="FF0000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it-IT"/>
                      </a:p>
                    </c:txPr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  <c15:dlblFieldTable/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0-D19C-4B3D-B703-26572D2FEC86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07AF-4310-A3B9-DCC434473C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830808080808079E-2"/>
          <c:y val="3.0760912698412697E-2"/>
          <c:w val="0.91734945609945606"/>
          <c:h val="0.93700694444444443"/>
        </c:manualLayout>
      </c:layout>
      <c:radarChart>
        <c:radarStyle val="filled"/>
        <c:varyColors val="0"/>
        <c:ser>
          <c:idx val="0"/>
          <c:order val="0"/>
          <c:tx>
            <c:strRef>
              <c:f>'VIEL Massimo'!$G$10:$G$11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4308469308469307"/>
                  <c:y val="2.5198412698412696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C01-4A50-A255-4FE2D56B15A8}"/>
                </c:ext>
              </c:extLst>
            </c:dLbl>
            <c:dLbl>
              <c:idx val="1"/>
              <c:layout>
                <c:manualLayout>
                  <c:x val="-7.4009324009323106E-3"/>
                  <c:y val="-4.53571428571428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C01-4A50-A255-4FE2D56B15A8}"/>
                </c:ext>
              </c:extLst>
            </c:dLbl>
            <c:dLbl>
              <c:idx val="3"/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9C01-4A50-A255-4FE2D56B15A8}"/>
                </c:ext>
              </c:extLst>
            </c:dLbl>
            <c:dLbl>
              <c:idx val="4"/>
              <c:layout>
                <c:manualLayout>
                  <c:x val="-6.1674436674436686E-2"/>
                  <c:y val="4.7876984126984032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9C01-4A50-A255-4FE2D56B15A8}"/>
                </c:ext>
              </c:extLst>
            </c:dLbl>
            <c:dLbl>
              <c:idx val="5"/>
              <c:layout>
                <c:manualLayout>
                  <c:x val="-5.4273504273504282E-2"/>
                  <c:y val="-3.2757936507936555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9C01-4A50-A255-4FE2D56B15A8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'VIEL Massimo'!$L$12:$L$17</c:f>
              <c:strCache>
                <c:ptCount val="6"/>
                <c:pt idx="0">
                  <c:v>PAL</c:v>
                </c:pt>
                <c:pt idx="1">
                  <c:v>CTS</c:v>
                </c:pt>
                <c:pt idx="2">
                  <c:v>CON</c:v>
                </c:pt>
                <c:pt idx="3">
                  <c:v>TIR</c:v>
                </c:pt>
                <c:pt idx="4">
                  <c:v>1V1</c:v>
                </c:pt>
                <c:pt idx="5">
                  <c:v>PID</c:v>
                </c:pt>
              </c:strCache>
            </c:strRef>
          </c:cat>
          <c:val>
            <c:numRef>
              <c:f>'VIEL Massimo'!$K$12:$K$17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60</c:v>
                </c:pt>
                <c:pt idx="4">
                  <c:v>50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15-4CDF-BA14-A34B860E3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185655535193905E-2"/>
          <c:y val="3.8468701095461647E-2"/>
          <c:w val="0.92307047338912684"/>
          <c:h val="0.92819503129890457"/>
        </c:manualLayout>
      </c:layout>
      <c:radarChart>
        <c:radarStyle val="filled"/>
        <c:varyColors val="0"/>
        <c:ser>
          <c:idx val="0"/>
          <c:order val="0"/>
          <c:tx>
            <c:strRef>
              <c:f>'VIEL Massimo'!$L$20:$L$25</c:f>
              <c:strCache>
                <c:ptCount val="6"/>
                <c:pt idx="0">
                  <c:v>LED</c:v>
                </c:pt>
                <c:pt idx="1">
                  <c:v>APR</c:v>
                </c:pt>
                <c:pt idx="2">
                  <c:v>IMP</c:v>
                </c:pt>
                <c:pt idx="3">
                  <c:v>RSL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0870791653535342"/>
                  <c:y val="-2.235915492957747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245-4A14-9BFC-503FDA5EB53C}"/>
                </c:ext>
              </c:extLst>
            </c:dLbl>
            <c:dLbl>
              <c:idx val="1"/>
              <c:layout>
                <c:manualLayout>
                  <c:x val="5.188332380096413E-2"/>
                  <c:y val="-3.229655712050082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245-4A14-9BFC-503FDA5EB53C}"/>
                </c:ext>
              </c:extLst>
            </c:dLbl>
            <c:dLbl>
              <c:idx val="2"/>
              <c:layout>
                <c:manualLayout>
                  <c:x val="-9.8825378668503105E-3"/>
                  <c:y val="0.11428012519561806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5245-4A14-9BFC-503FDA5EB53C}"/>
                </c:ext>
              </c:extLst>
            </c:dLbl>
            <c:dLbl>
              <c:idx val="3"/>
              <c:layout>
                <c:manualLayout>
                  <c:x val="-0.13588489566919176"/>
                  <c:y val="0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5245-4A14-9BFC-503FDA5EB53C}"/>
                </c:ext>
              </c:extLst>
            </c:dLbl>
            <c:dLbl>
              <c:idx val="4"/>
              <c:layout>
                <c:manualLayout>
                  <c:x val="-1.7294441266988043E-2"/>
                  <c:y val="7.4530516431924876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5245-4A14-9BFC-503FDA5EB53C}"/>
                </c:ext>
              </c:extLst>
            </c:dLbl>
            <c:dLbl>
              <c:idx val="5"/>
              <c:layout>
                <c:manualLayout>
                  <c:x val="3.9530151467401242E-2"/>
                  <c:y val="-0.12670187793427232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5245-4A14-9BFC-503FDA5EB53C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'VIEL Massimo'!$L$20:$L$25</c:f>
              <c:strCache>
                <c:ptCount val="6"/>
                <c:pt idx="0">
                  <c:v>LED</c:v>
                </c:pt>
                <c:pt idx="1">
                  <c:v>APR</c:v>
                </c:pt>
                <c:pt idx="2">
                  <c:v>IMP</c:v>
                </c:pt>
                <c:pt idx="3">
                  <c:v>RSL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'VIEL Massimo'!$K$20:$K$25</c:f>
              <c:numCache>
                <c:formatCode>0</c:formatCode>
                <c:ptCount val="6"/>
                <c:pt idx="0">
                  <c:v>60</c:v>
                </c:pt>
                <c:pt idx="1">
                  <c:v>60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0-40D4-B1EA-E72092EF7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104068857589976E-2"/>
          <c:y val="5.6004728132387716E-2"/>
          <c:w val="0.89847906885758999"/>
          <c:h val="0.90485126083530343"/>
        </c:manualLayout>
      </c:layout>
      <c:radarChart>
        <c:radarStyle val="filled"/>
        <c:varyColors val="0"/>
        <c:ser>
          <c:idx val="3"/>
          <c:order val="0"/>
          <c:tx>
            <c:strRef>
              <c:f>'VIEL Massimo'!$A$10</c:f>
              <c:strCache>
                <c:ptCount val="1"/>
                <c:pt idx="0">
                  <c:v>VALUTAZIONE FISICA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>
                  <a:lumMod val="60000"/>
                </a:schemeClr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1179577464788733"/>
                  <c:y val="-2.1581166272655633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67BFCE5-B825-4F8C-B6C1-538F14E249DF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D198-46AC-B9D7-DBBF8303D9AC}"/>
                </c:ext>
              </c:extLst>
            </c:dLbl>
            <c:dLbl>
              <c:idx val="1"/>
              <c:layout>
                <c:manualLayout>
                  <c:x val="7.1753716744913834E-2"/>
                  <c:y val="5.0039401103230893E-3"/>
                </c:manualLayout>
              </c:layout>
              <c:tx>
                <c:rich>
                  <a:bodyPr/>
                  <a:lstStyle/>
                  <a:p>
                    <a:fld id="{1C870C7E-F954-4E3C-80B7-EB9C6BC08B06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198-46AC-B9D7-DBBF8303D9AC}"/>
                </c:ext>
              </c:extLst>
            </c:dLbl>
            <c:dLbl>
              <c:idx val="2"/>
              <c:layout>
                <c:manualLayout>
                  <c:x val="5.4655712050078062E-2"/>
                  <c:y val="9.2572892040977059E-2"/>
                </c:manualLayout>
              </c:layout>
              <c:tx>
                <c:rich>
                  <a:bodyPr/>
                  <a:lstStyle/>
                  <a:p>
                    <a:fld id="{A951DCF7-17B3-4F4C-9AC2-EC4E993A06D9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D198-46AC-B9D7-DBBF8303D9AC}"/>
                </c:ext>
              </c:extLst>
            </c:dLbl>
            <c:dLbl>
              <c:idx val="3"/>
              <c:layout>
                <c:manualLayout>
                  <c:x val="9.4405320813771523E-2"/>
                  <c:y val="3.5027580772261625E-2"/>
                </c:manualLayout>
              </c:layout>
              <c:tx>
                <c:rich>
                  <a:bodyPr/>
                  <a:lstStyle/>
                  <a:p>
                    <a:fld id="{93CE1D48-BD66-4B10-88AD-FF9A12D973BF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D198-46AC-B9D7-DBBF8303D9AC}"/>
                </c:ext>
              </c:extLst>
            </c:dLbl>
            <c:dLbl>
              <c:idx val="4"/>
              <c:layout>
                <c:manualLayout>
                  <c:x val="-6.2108763693270737E-2"/>
                  <c:y val="4.7537431048069345E-2"/>
                </c:manualLayout>
              </c:layout>
              <c:tx>
                <c:rich>
                  <a:bodyPr/>
                  <a:lstStyle/>
                  <a:p>
                    <a:fld id="{64390221-93A1-466B-B787-2E82FC2AB834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D198-46AC-B9D7-DBBF8303D9AC}"/>
                </c:ext>
              </c:extLst>
            </c:dLbl>
            <c:dLbl>
              <c:idx val="5"/>
              <c:layout>
                <c:manualLayout>
                  <c:x val="-4.7202660406885769E-2"/>
                  <c:y val="-9.7576832151300238E-2"/>
                </c:manualLayout>
              </c:layout>
              <c:tx>
                <c:rich>
                  <a:bodyPr/>
                  <a:lstStyle/>
                  <a:p>
                    <a:fld id="{740B9D57-076E-4E87-9868-E107B9319978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D198-46AC-B9D7-DBBF8303D9AC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'VIEL Massimo'!$E$37:$F$42</c:f>
              <c:multiLvlStrCache>
                <c:ptCount val="6"/>
                <c:lvl>
                  <c:pt idx="0">
                    <c:v>FOR</c:v>
                  </c:pt>
                  <c:pt idx="1">
                    <c:v>VEL</c:v>
                  </c:pt>
                  <c:pt idx="2">
                    <c:v>RES</c:v>
                  </c:pt>
                  <c:pt idx="3">
                    <c:v>COO</c:v>
                  </c:pt>
                  <c:pt idx="4">
                    <c:v>RAP</c:v>
                  </c:pt>
                  <c:pt idx="5">
                    <c:v>REC</c:v>
                  </c:pt>
                </c:lvl>
                <c:lvl>
                  <c:pt idx="0">
                    <c:v>70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'VIEL Massimo'!$E$12:$E$17</c:f>
              <c:numCache>
                <c:formatCode>0</c:formatCode>
                <c:ptCount val="6"/>
                <c:pt idx="0">
                  <c:v>70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98-46AC-B9D7-DBBF8303D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835093896713609E-2"/>
          <c:y val="3.3164123630672927E-2"/>
          <c:w val="0.92591784037558689"/>
          <c:h val="0.93224256651017212"/>
        </c:manualLayout>
      </c:layout>
      <c:radarChart>
        <c:radarStyle val="filled"/>
        <c:varyColors val="0"/>
        <c:ser>
          <c:idx val="0"/>
          <c:order val="0"/>
          <c:tx>
            <c:strRef>
              <c:f>'VIEL Massimo'!$A$18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589984350547731"/>
                  <c:y val="2.4843505477308296E-3"/>
                </c:manualLayout>
              </c:layout>
              <c:tx>
                <c:rich>
                  <a:bodyPr/>
                  <a:lstStyle/>
                  <a:p>
                    <a:fld id="{7A0013F5-BA68-4054-92D4-7B21E4F7DA12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C795-4038-9353-88D6199F0159}"/>
                </c:ext>
              </c:extLst>
            </c:dLbl>
            <c:dLbl>
              <c:idx val="1"/>
              <c:layout>
                <c:manualLayout>
                  <c:x val="9.9374021909233185E-3"/>
                  <c:y val="-7.4530516431924904E-2"/>
                </c:manualLayout>
              </c:layout>
              <c:tx>
                <c:rich>
                  <a:bodyPr/>
                  <a:lstStyle/>
                  <a:p>
                    <a:fld id="{2E140BD4-C950-45A1-94A7-0B9BE40FE7A6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795-4038-9353-88D6199F0159}"/>
                </c:ext>
              </c:extLst>
            </c:dLbl>
            <c:dLbl>
              <c:idx val="2"/>
              <c:layout>
                <c:manualLayout>
                  <c:x val="3.7265258215962438E-2"/>
                  <c:y val="0.11179577464788733"/>
                </c:manualLayout>
              </c:layout>
              <c:tx>
                <c:rich>
                  <a:bodyPr/>
                  <a:lstStyle/>
                  <a:p>
                    <a:fld id="{D8773725-0BFF-46CB-9F1E-19DB20C19DDA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C795-4038-9353-88D6199F015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BF47141-CB66-4CB5-8463-82B6A3C39C85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C-C795-4038-9353-88D6199F0159}"/>
                </c:ext>
              </c:extLst>
            </c:dLbl>
            <c:dLbl>
              <c:idx val="4"/>
              <c:layout>
                <c:manualLayout>
                  <c:x val="-1.7390453834115804E-2"/>
                  <c:y val="6.7077464788732388E-2"/>
                </c:manualLayout>
              </c:layout>
              <c:tx>
                <c:rich>
                  <a:bodyPr/>
                  <a:lstStyle/>
                  <a:p>
                    <a:fld id="{748BEFE5-58D5-4043-AACC-A6BC9F4377AE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795-4038-9353-88D6199F0159}"/>
                </c:ext>
              </c:extLst>
            </c:dLbl>
            <c:dLbl>
              <c:idx val="5"/>
              <c:layout>
                <c:manualLayout>
                  <c:x val="-4.4718309859154932E-2"/>
                  <c:y val="-9.1920970266040694E-2"/>
                </c:manualLayout>
              </c:layout>
              <c:tx>
                <c:rich>
                  <a:bodyPr/>
                  <a:lstStyle/>
                  <a:p>
                    <a:fld id="{5A12C7E0-E219-4B26-B8C1-D4A82021D1B9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C795-4038-9353-88D6199F0159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'VIEL Massimo'!$E$20:$E$25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95-4038-9353-88D6199F0159}"/>
            </c:ext>
          </c:extLst>
        </c:ser>
        <c:ser>
          <c:idx val="1"/>
          <c:order val="1"/>
          <c:spPr>
            <a:solidFill>
              <a:schemeClr val="accent5">
                <a:alpha val="50196"/>
              </a:schemeClr>
            </a:solidFill>
            <a:ln w="25400">
              <a:solidFill>
                <a:schemeClr val="accent5"/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Mattia'!$B$1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C795-4038-9353-88D6199F0159}"/>
            </c:ext>
          </c:extLst>
        </c:ser>
        <c:ser>
          <c:idx val="2"/>
          <c:order val="2"/>
          <c:spPr>
            <a:solidFill>
              <a:schemeClr val="accent4">
                <a:alpha val="50196"/>
              </a:schemeClr>
            </a:solidFill>
            <a:ln w="25400">
              <a:solidFill>
                <a:schemeClr val="accent4"/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Mattia'!$C$1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7-C795-4038-9353-88D6199F0159}"/>
            </c:ext>
          </c:extLst>
        </c:ser>
        <c:ser>
          <c:idx val="3"/>
          <c:order val="3"/>
          <c:spPr>
            <a:solidFill>
              <a:schemeClr val="accent6">
                <a:lumMod val="60000"/>
                <a:alpha val="50196"/>
              </a:schemeClr>
            </a:solidFill>
            <a:ln w="25400">
              <a:solidFill>
                <a:schemeClr val="accent6">
                  <a:lumMod val="6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Mattia'!$D$1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8-C795-4038-9353-88D6199F0159}"/>
            </c:ext>
          </c:extLst>
        </c:ser>
        <c:ser>
          <c:idx val="4"/>
          <c:order val="4"/>
          <c:spPr>
            <a:solidFill>
              <a:schemeClr val="accent5">
                <a:lumMod val="60000"/>
                <a:alpha val="50196"/>
              </a:schemeClr>
            </a:solidFill>
            <a:ln w="25400">
              <a:solidFill>
                <a:schemeClr val="accent5">
                  <a:lumMod val="6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Mattia'!$E$1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9-C795-4038-9353-88D6199F0159}"/>
            </c:ext>
          </c:extLst>
        </c:ser>
        <c:ser>
          <c:idx val="5"/>
          <c:order val="5"/>
          <c:spPr>
            <a:solidFill>
              <a:schemeClr val="accent4">
                <a:lumMod val="60000"/>
                <a:alpha val="50196"/>
              </a:schemeClr>
            </a:solidFill>
            <a:ln w="25400">
              <a:solidFill>
                <a:schemeClr val="accent4">
                  <a:lumMod val="6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Mattia'!$F$1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A-C795-4038-9353-88D6199F0159}"/>
            </c:ext>
          </c:extLst>
        </c:ser>
        <c:ser>
          <c:idx val="6"/>
          <c:order val="6"/>
          <c:spPr>
            <a:solidFill>
              <a:schemeClr val="accent6">
                <a:lumMod val="80000"/>
                <a:lumOff val="20000"/>
                <a:alpha val="50196"/>
              </a:schemeClr>
            </a:solidFill>
            <a:ln w="25400">
              <a:solidFill>
                <a:schemeClr val="accent6">
                  <a:lumMod val="80000"/>
                  <a:lumOff val="2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Mattia'!$G$1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B-C795-4038-9353-88D6199F0159}"/>
            </c:ext>
          </c:extLst>
        </c:ser>
        <c:ser>
          <c:idx val="7"/>
          <c:order val="7"/>
          <c:spPr>
            <a:solidFill>
              <a:schemeClr val="accent5">
                <a:lumMod val="80000"/>
                <a:lumOff val="20000"/>
                <a:alpha val="50196"/>
              </a:schemeClr>
            </a:solidFill>
            <a:ln w="25400">
              <a:solidFill>
                <a:schemeClr val="accent5">
                  <a:lumMod val="80000"/>
                  <a:lumOff val="2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Mattia'!$H$1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C-C795-4038-9353-88D6199F0159}"/>
            </c:ext>
          </c:extLst>
        </c:ser>
        <c:ser>
          <c:idx val="8"/>
          <c:order val="8"/>
          <c:spPr>
            <a:solidFill>
              <a:schemeClr val="accent4">
                <a:lumMod val="80000"/>
                <a:lumOff val="20000"/>
                <a:alpha val="50196"/>
              </a:schemeClr>
            </a:solidFill>
            <a:ln w="25400">
              <a:solidFill>
                <a:schemeClr val="accent4">
                  <a:lumMod val="80000"/>
                  <a:lumOff val="2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Mattia'!$I$1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D-C795-4038-9353-88D6199F0159}"/>
            </c:ext>
          </c:extLst>
        </c:ser>
        <c:ser>
          <c:idx val="9"/>
          <c:order val="9"/>
          <c:spPr>
            <a:solidFill>
              <a:schemeClr val="accent6">
                <a:lumMod val="80000"/>
                <a:alpha val="50196"/>
              </a:schemeClr>
            </a:solidFill>
            <a:ln w="25400">
              <a:solidFill>
                <a:schemeClr val="accent6">
                  <a:lumMod val="8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Mattia'!$J$1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E-C795-4038-9353-88D6199F0159}"/>
            </c:ext>
          </c:extLst>
        </c:ser>
        <c:ser>
          <c:idx val="10"/>
          <c:order val="10"/>
          <c:spPr>
            <a:solidFill>
              <a:schemeClr val="accent5">
                <a:lumMod val="80000"/>
                <a:alpha val="50196"/>
              </a:schemeClr>
            </a:solidFill>
            <a:ln w="25400">
              <a:solidFill>
                <a:schemeClr val="accent5">
                  <a:lumMod val="8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Mattia'!$K$1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F-C795-4038-9353-88D6199F0159}"/>
            </c:ext>
          </c:extLst>
        </c:ser>
        <c:ser>
          <c:idx val="11"/>
          <c:order val="11"/>
          <c:spPr>
            <a:solidFill>
              <a:schemeClr val="accent4">
                <a:lumMod val="80000"/>
                <a:alpha val="50196"/>
              </a:schemeClr>
            </a:solidFill>
            <a:ln w="25400">
              <a:solidFill>
                <a:schemeClr val="accent4">
                  <a:lumMod val="8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Mattia'!$L$1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0-C795-4038-9353-88D6199F0159}"/>
            </c:ext>
          </c:extLst>
        </c:ser>
        <c:ser>
          <c:idx val="12"/>
          <c:order val="12"/>
          <c:spPr>
            <a:solidFill>
              <a:schemeClr val="accent6">
                <a:lumMod val="60000"/>
                <a:lumOff val="40000"/>
                <a:alpha val="50196"/>
              </a:schemeClr>
            </a:solidFill>
            <a:ln w="25400">
              <a:solidFill>
                <a:schemeClr val="accent6">
                  <a:lumMod val="60000"/>
                  <a:lumOff val="4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Mattia'!$B$1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1-C795-4038-9353-88D6199F0159}"/>
            </c:ext>
          </c:extLst>
        </c:ser>
        <c:ser>
          <c:idx val="13"/>
          <c:order val="13"/>
          <c:spPr>
            <a:solidFill>
              <a:schemeClr val="accent5">
                <a:lumMod val="60000"/>
                <a:lumOff val="40000"/>
                <a:alpha val="50196"/>
              </a:schemeClr>
            </a:solidFill>
            <a:ln w="25400">
              <a:solidFill>
                <a:schemeClr val="accent5">
                  <a:lumMod val="60000"/>
                  <a:lumOff val="4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Mattia'!$C$1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2-C795-4038-9353-88D6199F0159}"/>
            </c:ext>
          </c:extLst>
        </c:ser>
        <c:ser>
          <c:idx val="14"/>
          <c:order val="14"/>
          <c:spPr>
            <a:solidFill>
              <a:schemeClr val="accent4">
                <a:lumMod val="60000"/>
                <a:lumOff val="40000"/>
                <a:alpha val="50196"/>
              </a:schemeClr>
            </a:solidFill>
            <a:ln w="25400">
              <a:solidFill>
                <a:schemeClr val="accent4">
                  <a:lumMod val="60000"/>
                  <a:lumOff val="4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Mattia'!$D$1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3-C795-4038-9353-88D6199F0159}"/>
            </c:ext>
          </c:extLst>
        </c:ser>
        <c:ser>
          <c:idx val="15"/>
          <c:order val="15"/>
          <c:spPr>
            <a:solidFill>
              <a:schemeClr val="accent6">
                <a:lumMod val="50000"/>
                <a:alpha val="50196"/>
              </a:schemeClr>
            </a:solidFill>
            <a:ln w="25400">
              <a:solidFill>
                <a:schemeClr val="accent6">
                  <a:lumMod val="5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Mattia'!$E$1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4-C795-4038-9353-88D6199F0159}"/>
            </c:ext>
          </c:extLst>
        </c:ser>
        <c:ser>
          <c:idx val="16"/>
          <c:order val="16"/>
          <c:spPr>
            <a:solidFill>
              <a:schemeClr val="accent5">
                <a:lumMod val="50000"/>
                <a:alpha val="50196"/>
              </a:schemeClr>
            </a:solidFill>
            <a:ln w="25400">
              <a:solidFill>
                <a:schemeClr val="accent5">
                  <a:lumMod val="5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Mattia'!$F$1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5-C795-4038-9353-88D6199F0159}"/>
            </c:ext>
          </c:extLst>
        </c:ser>
        <c:ser>
          <c:idx val="17"/>
          <c:order val="17"/>
          <c:spPr>
            <a:solidFill>
              <a:schemeClr val="accent4">
                <a:lumMod val="50000"/>
                <a:alpha val="50196"/>
              </a:schemeClr>
            </a:solidFill>
            <a:ln w="25400">
              <a:solidFill>
                <a:schemeClr val="accent4">
                  <a:lumMod val="5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Mattia'!$G$1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6-C795-4038-9353-88D6199F0159}"/>
            </c:ext>
          </c:extLst>
        </c:ser>
        <c:ser>
          <c:idx val="18"/>
          <c:order val="18"/>
          <c:spPr>
            <a:solidFill>
              <a:schemeClr val="accent6">
                <a:lumMod val="70000"/>
                <a:lumOff val="30000"/>
                <a:alpha val="50196"/>
              </a:schemeClr>
            </a:solidFill>
            <a:ln w="25400">
              <a:solidFill>
                <a:schemeClr val="accent6">
                  <a:lumMod val="70000"/>
                  <a:lumOff val="3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Mattia'!$H$1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7-C795-4038-9353-88D6199F0159}"/>
            </c:ext>
          </c:extLst>
        </c:ser>
        <c:ser>
          <c:idx val="19"/>
          <c:order val="19"/>
          <c:spPr>
            <a:solidFill>
              <a:schemeClr val="accent5">
                <a:lumMod val="70000"/>
                <a:lumOff val="30000"/>
                <a:alpha val="50196"/>
              </a:schemeClr>
            </a:solidFill>
            <a:ln w="25400">
              <a:solidFill>
                <a:schemeClr val="accent5">
                  <a:lumMod val="70000"/>
                  <a:lumOff val="3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Mattia'!$I$1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8-C795-4038-9353-88D6199F0159}"/>
            </c:ext>
          </c:extLst>
        </c:ser>
        <c:ser>
          <c:idx val="20"/>
          <c:order val="20"/>
          <c:spPr>
            <a:solidFill>
              <a:schemeClr val="accent4">
                <a:lumMod val="70000"/>
                <a:lumOff val="30000"/>
                <a:alpha val="50196"/>
              </a:schemeClr>
            </a:solidFill>
            <a:ln w="25400">
              <a:solidFill>
                <a:schemeClr val="accent4">
                  <a:lumMod val="70000"/>
                  <a:lumOff val="3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Mattia'!$J$1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9-C795-4038-9353-88D6199F0159}"/>
            </c:ext>
          </c:extLst>
        </c:ser>
        <c:ser>
          <c:idx val="21"/>
          <c:order val="21"/>
          <c:spPr>
            <a:solidFill>
              <a:schemeClr val="accent6">
                <a:lumMod val="70000"/>
                <a:alpha val="50196"/>
              </a:schemeClr>
            </a:solidFill>
            <a:ln w="25400">
              <a:solidFill>
                <a:schemeClr val="accent6">
                  <a:lumMod val="7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Mattia'!$K$1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A-C795-4038-9353-88D6199F0159}"/>
            </c:ext>
          </c:extLst>
        </c:ser>
        <c:ser>
          <c:idx val="22"/>
          <c:order val="22"/>
          <c:spPr>
            <a:solidFill>
              <a:schemeClr val="accent5">
                <a:lumMod val="70000"/>
                <a:alpha val="50196"/>
              </a:schemeClr>
            </a:solidFill>
            <a:ln w="25400">
              <a:solidFill>
                <a:schemeClr val="accent5">
                  <a:lumMod val="7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Mattia'!$L$1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B-C795-4038-9353-88D6199F01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530108780108777E-2"/>
          <c:y val="3.1198336834516279E-2"/>
          <c:w val="0.93273465423465418"/>
          <c:h val="0.93869038925281856"/>
        </c:manualLayout>
      </c:layout>
      <c:radarChart>
        <c:radarStyle val="filled"/>
        <c:varyColors val="0"/>
        <c:ser>
          <c:idx val="0"/>
          <c:order val="0"/>
          <c:tx>
            <c:strRef>
              <c:f>'VIEL Massimo'!$G$2:$G$3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50196"/>
              </a:schemeClr>
            </a:solidFill>
            <a:ln w="25400">
              <a:solidFill>
                <a:schemeClr val="accent1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2828282828282828"/>
                  <c:y val="-4.4399246727740566E-2"/>
                </c:manualLayout>
              </c:layout>
              <c:tx>
                <c:rich>
                  <a:bodyPr/>
                  <a:lstStyle/>
                  <a:p>
                    <a:fld id="{B0D7E595-D69A-4EE9-AE7E-A961931C43C4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2E5F-4879-85E0-2ACDED6F1328}"/>
                </c:ext>
              </c:extLst>
            </c:dLbl>
            <c:dLbl>
              <c:idx val="1"/>
              <c:layout>
                <c:manualLayout>
                  <c:x val="9.6212121212121207E-2"/>
                  <c:y val="-8.8798493455481117E-2"/>
                </c:manualLayout>
              </c:layout>
              <c:tx>
                <c:rich>
                  <a:bodyPr/>
                  <a:lstStyle/>
                  <a:p>
                    <a:fld id="{412F1811-9B6D-4275-B255-5D2D60313CC5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E5F-4879-85E0-2ACDED6F1328}"/>
                </c:ext>
              </c:extLst>
            </c:dLbl>
            <c:dLbl>
              <c:idx val="2"/>
              <c:layout>
                <c:manualLayout>
                  <c:x val="0.10114607614607606"/>
                  <c:y val="7.8931994182649873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E05C9FB-F66A-41AB-9C96-21E3DD7E4850}" type="CATEGORYNAME">
                      <a:rPr lang="en-US">
                        <a:solidFill>
                          <a:srgbClr val="FF0000"/>
                        </a:solidFill>
                      </a:rPr>
                      <a:pPr>
                        <a:defRPr sz="2000" b="1">
                          <a:solidFill>
                            <a:srgbClr val="FF0000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FFFF0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2E5F-4879-85E0-2ACDED6F1328}"/>
                </c:ext>
              </c:extLst>
            </c:dLbl>
            <c:dLbl>
              <c:idx val="3"/>
              <c:layout>
                <c:manualLayout>
                  <c:x val="-0.10114607614607617"/>
                  <c:y val="6.1665620455195039E-2"/>
                </c:manualLayout>
              </c:layout>
              <c:tx>
                <c:rich>
                  <a:bodyPr/>
                  <a:lstStyle/>
                  <a:p>
                    <a:fld id="{EBB301E7-A647-4E05-B880-3B025EF66CA2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E5F-4879-85E0-2ACDED6F1328}"/>
                </c:ext>
              </c:extLst>
            </c:dLbl>
            <c:dLbl>
              <c:idx val="4"/>
              <c:layout>
                <c:manualLayout>
                  <c:x val="-2.4669774669774668E-2"/>
                  <c:y val="6.1665620455195129E-2"/>
                </c:manualLayout>
              </c:layout>
              <c:tx>
                <c:rich>
                  <a:bodyPr/>
                  <a:lstStyle/>
                  <a:p>
                    <a:fld id="{8503F57C-8D8E-4AD3-A47B-12B0C99F786D}" type="CATEGORYNAME">
                      <a:rPr lang="en-US">
                        <a:solidFill>
                          <a:schemeClr val="bg1"/>
                        </a:solidFill>
                      </a:rPr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2E5F-4879-85E0-2ACDED6F1328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'VIEL Massimo'!$K$29:$L$34</c15:sqref>
                  </c15:fullRef>
                </c:ext>
              </c:extLst>
              <c:f>'VIEL Massimo'!$K$29:$L$33</c:f>
              <c:multiLvlStrCache>
                <c:ptCount val="5"/>
                <c:lvl>
                  <c:pt idx="0">
                    <c:v>FIS</c:v>
                  </c:pt>
                  <c:pt idx="1">
                    <c:v>TAT</c:v>
                  </c:pt>
                  <c:pt idx="2">
                    <c:v>TEC</c:v>
                  </c:pt>
                  <c:pt idx="3">
                    <c:v>PSI</c:v>
                  </c:pt>
                  <c:pt idx="4">
                    <c:v>BMI</c:v>
                  </c:pt>
                </c:lvl>
                <c:lvl>
                  <c:pt idx="0">
                    <c:v>62</c:v>
                  </c:pt>
                  <c:pt idx="1">
                    <c:v>60</c:v>
                  </c:pt>
                  <c:pt idx="2">
                    <c:v>58</c:v>
                  </c:pt>
                  <c:pt idx="3">
                    <c:v>68</c:v>
                  </c:pt>
                  <c:pt idx="4">
                    <c:v>63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'VIEL Massimo'!$K$4:$K$9</c15:sqref>
                  </c15:fullRef>
                </c:ext>
              </c:extLst>
              <c:f>'VIEL Massimo'!$K$4:$K$8</c:f>
              <c:numCache>
                <c:formatCode>0</c:formatCode>
                <c:ptCount val="5"/>
                <c:pt idx="0">
                  <c:v>61.666666666666664</c:v>
                </c:pt>
                <c:pt idx="1">
                  <c:v>63.333333333333336</c:v>
                </c:pt>
                <c:pt idx="2">
                  <c:v>61.666666666666664</c:v>
                </c:pt>
                <c:pt idx="3">
                  <c:v>68.333333333333329</c:v>
                </c:pt>
                <c:pt idx="4">
                  <c:v>63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'VIEL Massimo'!$K$9</c15:sqref>
                  <c15:dLbl>
                    <c:idx val="4"/>
                    <c:layout>
                      <c:manualLayout>
                        <c:x val="-6.6608391608391632E-2"/>
                        <c:y val="-4.43992467277406E-2"/>
                      </c:manualLayout>
                    </c:layout>
                    <c:tx>
                      <c:rich>
                        <a:bodyPr rot="0" spcFirstLastPara="1" vertOverflow="clip" horzOverflow="clip" vert="horz" wrap="square" lIns="38100" tIns="19050" rIns="38100" bIns="19050" anchor="ctr" anchorCtr="1">
                          <a:spAutoFit/>
                        </a:bodyPr>
                        <a:lstStyle/>
                        <a:p>
                          <a:pPr>
                            <a:defRPr sz="2000" b="1" i="0" u="none" strike="noStrike" kern="1200" baseline="0">
                              <a:solidFill>
                                <a:srgbClr val="FF0000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fld id="{E715D30B-AA5E-4239-956B-16AA8F1BBB71}" type="CATEGORYNAME">
                            <a:rPr lang="en-US"/>
                            <a:pPr>
                              <a:defRPr sz="2000" b="1">
                                <a:solidFill>
                                  <a:srgbClr val="FF0000"/>
                                </a:solidFill>
                              </a:defRPr>
                            </a:pPr>
                            <a:t>[NOME CATEGORIA]</a:t>
                          </a:fld>
                          <a:endParaRPr lang="it-IT"/>
                        </a:p>
                      </c:rich>
                    </c:tx>
                    <c:spPr>
                      <a:solidFill>
                        <a:srgbClr val="FFFF00"/>
                      </a:solidFill>
                      <a:ln>
                        <a:solidFill>
                          <a:sysClr val="windowText" lastClr="000000">
                            <a:lumMod val="25000"/>
                            <a:lumOff val="75000"/>
                          </a:sysClr>
                        </a:solidFill>
                      </a:ln>
                      <a:effectLst/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2000" b="1" i="0" u="none" strike="noStrike" kern="1200" baseline="0">
                            <a:solidFill>
                              <a:srgbClr val="FF0000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it-IT"/>
                      </a:p>
                    </c:txPr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  <c15:dlblFieldTable/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0-C68B-46EC-B107-FB9C2433EEB6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2E5F-4879-85E0-2ACDED6F13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830808080808079E-2"/>
          <c:y val="3.0760912698412697E-2"/>
          <c:w val="0.91734945609945606"/>
          <c:h val="0.93700694444444443"/>
        </c:manualLayout>
      </c:layout>
      <c:radarChart>
        <c:radarStyle val="filled"/>
        <c:varyColors val="0"/>
        <c:ser>
          <c:idx val="0"/>
          <c:order val="0"/>
          <c:tx>
            <c:strRef>
              <c:f>'VIEL Massimo'!$G$10:$G$11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4308469308469307"/>
                  <c:y val="2.5198412698412696E-3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9954249-F890-48B8-B53A-1156AD8B7719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9C88-4E50-AFED-D5DD9E48EF97}"/>
                </c:ext>
              </c:extLst>
            </c:dLbl>
            <c:dLbl>
              <c:idx val="1"/>
              <c:layout>
                <c:manualLayout>
                  <c:x val="-7.4009324009323106E-3"/>
                  <c:y val="-4.535714285714286E-2"/>
                </c:manualLayout>
              </c:layout>
              <c:tx>
                <c:rich>
                  <a:bodyPr/>
                  <a:lstStyle/>
                  <a:p>
                    <a:fld id="{8E63D418-C797-4E6B-9E92-B94083DE4D89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C88-4E50-AFED-D5DD9E48EF97}"/>
                </c:ext>
              </c:extLst>
            </c:dLbl>
            <c:dLbl>
              <c:idx val="2"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5C4B3CC-C78D-40D5-96F7-9885AF2E7D3D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9C88-4E50-AFED-D5DD9E48EF97}"/>
                </c:ext>
              </c:extLst>
            </c:dLbl>
            <c:dLbl>
              <c:idx val="3"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9631DD8-B18F-4211-A88C-92368C6E2750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9C88-4E50-AFED-D5DD9E48EF97}"/>
                </c:ext>
              </c:extLst>
            </c:dLbl>
            <c:dLbl>
              <c:idx val="4"/>
              <c:layout>
                <c:manualLayout>
                  <c:x val="-6.1674436674436686E-2"/>
                  <c:y val="4.7876984126984032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793E210-4541-40AE-B0F8-21AF6B172EAD}" type="CATEGORYNAME">
                      <a:rPr lang="en-US"/>
                      <a:pPr>
                        <a:defRPr sz="2000" b="1">
                          <a:solidFill>
                            <a:srgbClr val="FF0000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FFFF0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C88-4E50-AFED-D5DD9E48EF97}"/>
                </c:ext>
              </c:extLst>
            </c:dLbl>
            <c:dLbl>
              <c:idx val="5"/>
              <c:layout>
                <c:manualLayout>
                  <c:x val="-5.4273504273504282E-2"/>
                  <c:y val="-3.2757936507936555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2D75161-B878-41ED-AC58-A51D32EDBB82}" type="CATEGORYNAME">
                      <a:rPr lang="en-US"/>
                      <a:pPr>
                        <a:defRPr sz="2000" b="1">
                          <a:solidFill>
                            <a:srgbClr val="FF0000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FFFF0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9C88-4E50-AFED-D5DD9E48EF97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'VIEL Massimo'!$K$37:$L$42</c:f>
              <c:multiLvlStrCache>
                <c:ptCount val="6"/>
                <c:lvl>
                  <c:pt idx="0">
                    <c:v>PAL</c:v>
                  </c:pt>
                  <c:pt idx="1">
                    <c:v>CTS</c:v>
                  </c:pt>
                  <c:pt idx="2">
                    <c:v>CON</c:v>
                  </c:pt>
                  <c:pt idx="3">
                    <c:v>TIR</c:v>
                  </c:pt>
                  <c:pt idx="4">
                    <c:v>1V1</c:v>
                  </c:pt>
                  <c:pt idx="5">
                    <c:v>PID</c:v>
                  </c:pt>
                </c:lvl>
                <c:lvl>
                  <c:pt idx="0">
                    <c:v>60</c:v>
                  </c:pt>
                  <c:pt idx="1">
                    <c:v>70</c:v>
                  </c:pt>
                  <c:pt idx="2">
                    <c:v>60</c:v>
                  </c:pt>
                  <c:pt idx="3">
                    <c:v>60</c:v>
                  </c:pt>
                  <c:pt idx="4">
                    <c:v>50</c:v>
                  </c:pt>
                  <c:pt idx="5">
                    <c:v>50</c:v>
                  </c:pt>
                </c:lvl>
              </c:multiLvlStrCache>
            </c:multiLvlStrRef>
          </c:cat>
          <c:val>
            <c:numRef>
              <c:f>'VIEL Massimo'!$K$12:$K$17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60</c:v>
                </c:pt>
                <c:pt idx="4">
                  <c:v>50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88-4E50-AFED-D5DD9E48E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185655535193905E-2"/>
          <c:y val="3.8468701095461647E-2"/>
          <c:w val="0.92307047338912684"/>
          <c:h val="0.92819503129890457"/>
        </c:manualLayout>
      </c:layout>
      <c:radarChart>
        <c:radarStyle val="filled"/>
        <c:varyColors val="0"/>
        <c:ser>
          <c:idx val="0"/>
          <c:order val="0"/>
          <c:tx>
            <c:strRef>
              <c:f>'VIEL Massimo'!$L$20:$L$25</c:f>
              <c:strCache>
                <c:ptCount val="6"/>
                <c:pt idx="0">
                  <c:v>LED</c:v>
                </c:pt>
                <c:pt idx="1">
                  <c:v>APR</c:v>
                </c:pt>
                <c:pt idx="2">
                  <c:v>IMP</c:v>
                </c:pt>
                <c:pt idx="3">
                  <c:v>RSL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2600235780234145"/>
                  <c:y val="-2.4843505477308306E-2"/>
                </c:manualLayout>
              </c:layout>
              <c:tx>
                <c:rich>
                  <a:bodyPr/>
                  <a:lstStyle/>
                  <a:p>
                    <a:fld id="{00DA2734-6B4C-4499-9930-09BAEBA642E0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C3FB-47E7-9DFD-2FE6C4BA7C22}"/>
                </c:ext>
              </c:extLst>
            </c:dLbl>
            <c:dLbl>
              <c:idx val="1"/>
              <c:layout>
                <c:manualLayout>
                  <c:x val="4.6942054867538975E-2"/>
                  <c:y val="-8.446791862284822E-2"/>
                </c:manualLayout>
              </c:layout>
              <c:tx>
                <c:rich>
                  <a:bodyPr/>
                  <a:lstStyle/>
                  <a:p>
                    <a:fld id="{57980B76-B350-4114-9B22-C0711FDDD6F9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3FB-47E7-9DFD-2FE6C4BA7C22}"/>
                </c:ext>
              </c:extLst>
            </c:dLbl>
            <c:dLbl>
              <c:idx val="2"/>
              <c:layout>
                <c:manualLayout>
                  <c:x val="1.4823806800275466E-2"/>
                  <c:y val="9.1920970266040597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C08479D-CBEA-4F17-ABD7-2957268B0C3C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C3FB-47E7-9DFD-2FE6C4BA7C22}"/>
                </c:ext>
              </c:extLst>
            </c:dLbl>
            <c:dLbl>
              <c:idx val="3"/>
              <c:layout>
                <c:manualLayout>
                  <c:x val="0.16306187480303014"/>
                  <c:y val="-2.9812206572769954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6A199A6-5395-45ED-B60F-F047338AEAC9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3FB-47E7-9DFD-2FE6C4BA7C22}"/>
                </c:ext>
              </c:extLst>
            </c:dLbl>
            <c:dLbl>
              <c:idx val="4"/>
              <c:layout>
                <c:manualLayout>
                  <c:x val="-9.8825378668503105E-3"/>
                  <c:y val="9.1920970266040694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B850C8-E767-4C25-8A7F-8F982C37BCCF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C3FB-47E7-9DFD-2FE6C4BA7C22}"/>
                </c:ext>
              </c:extLst>
            </c:dLbl>
            <c:dLbl>
              <c:idx val="5"/>
              <c:layout>
                <c:manualLayout>
                  <c:x val="3.7059517000688665E-2"/>
                  <c:y val="-8.1983568075117391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1B4202A-15CB-4750-9F80-D0BEAE97ABE0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7030A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C3FB-47E7-9DFD-2FE6C4BA7C22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'VIEL Massimo'!$K$45:$L$50</c:f>
              <c:multiLvlStrCache>
                <c:ptCount val="6"/>
                <c:lvl>
                  <c:pt idx="0">
                    <c:v>LED</c:v>
                  </c:pt>
                  <c:pt idx="1">
                    <c:v>APR</c:v>
                  </c:pt>
                  <c:pt idx="2">
                    <c:v>IMP</c:v>
                  </c:pt>
                  <c:pt idx="3">
                    <c:v>RSL</c:v>
                  </c:pt>
                  <c:pt idx="4">
                    <c:v>EMO</c:v>
                  </c:pt>
                  <c:pt idx="5">
                    <c:v>RIS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70</c:v>
                  </c:pt>
                  <c:pt idx="3">
                    <c:v>70</c:v>
                  </c:pt>
                  <c:pt idx="4">
                    <c:v>70</c:v>
                  </c:pt>
                  <c:pt idx="5">
                    <c:v>80</c:v>
                  </c:pt>
                </c:lvl>
              </c:multiLvlStrCache>
            </c:multiLvlStrRef>
          </c:cat>
          <c:val>
            <c:numRef>
              <c:f>'VIEL Massimo'!$K$20:$K$25</c:f>
              <c:numCache>
                <c:formatCode>0</c:formatCode>
                <c:ptCount val="6"/>
                <c:pt idx="0">
                  <c:v>60</c:v>
                </c:pt>
                <c:pt idx="1">
                  <c:v>60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FB-47E7-9DFD-2FE6C4BA7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322965571204995E-2"/>
          <c:y val="3.9931245074862093E-2"/>
          <c:w val="0.89973180751173709"/>
          <c:h val="0.9242635933806147"/>
        </c:manualLayout>
      </c:layout>
      <c:radarChart>
        <c:radarStyle val="filled"/>
        <c:varyColors val="0"/>
        <c:ser>
          <c:idx val="3"/>
          <c:order val="0"/>
          <c:tx>
            <c:strRef>
              <c:f>'BIOLCATI Lorenzo'!$A$10</c:f>
              <c:strCache>
                <c:ptCount val="1"/>
                <c:pt idx="0">
                  <c:v>VALUTAZIONE FISICA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>
                  <a:lumMod val="60000"/>
                </a:schemeClr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1428012519561816"/>
                  <c:y val="-4.7537431048069359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7074-4F49-8B59-B71E2F1D3CE5}"/>
                </c:ext>
              </c:extLst>
            </c:dLbl>
            <c:dLbl>
              <c:idx val="1"/>
              <c:layout>
                <c:manualLayout>
                  <c:x val="-3.2296557120500877E-2"/>
                  <c:y val="-6.755319148936173E-2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7074-4F49-8B59-B71E2F1D3CE5}"/>
                </c:ext>
              </c:extLst>
            </c:dLbl>
            <c:dLbl>
              <c:idx val="2"/>
              <c:layout>
                <c:manualLayout>
                  <c:x val="1.4906103286384977E-2"/>
                  <c:y val="7.0055161544523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074-4F49-8B59-B71E2F1D3CE5}"/>
                </c:ext>
              </c:extLst>
            </c:dLbl>
            <c:dLbl>
              <c:idx val="3"/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7074-4F49-8B59-B71E2F1D3CE5}"/>
                </c:ext>
              </c:extLst>
            </c:dLbl>
            <c:dLbl>
              <c:idx val="4"/>
              <c:layout>
                <c:manualLayout>
                  <c:x val="7.4530516431924885E-3"/>
                  <c:y val="6.0047281323877072E-2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7074-4F49-8B59-B71E2F1D3CE5}"/>
                </c:ext>
              </c:extLst>
            </c:dLbl>
            <c:dLbl>
              <c:idx val="5"/>
              <c:layout>
                <c:manualLayout>
                  <c:x val="3.2296557120500793E-2"/>
                  <c:y val="-0.10758471237194643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7074-4F49-8B59-B71E2F1D3CE5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'BIOLCATI Lorenzo'!$F$12:$F$17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'BIOLCATI Lorenzo'!$E$12:$E$17</c:f>
              <c:numCache>
                <c:formatCode>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70</c:v>
                </c:pt>
                <c:pt idx="3">
                  <c:v>60</c:v>
                </c:pt>
                <c:pt idx="4">
                  <c:v>80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C5-4306-BE5E-BC7D69C51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914514866979659E-2"/>
          <c:y val="5.2225352112676059E-2"/>
          <c:w val="0.90950195618153362"/>
          <c:h val="0.91744698748043818"/>
        </c:manualLayout>
      </c:layout>
      <c:radarChart>
        <c:radarStyle val="filled"/>
        <c:varyColors val="0"/>
        <c:ser>
          <c:idx val="0"/>
          <c:order val="0"/>
          <c:tx>
            <c:strRef>
              <c:f>'BIOLCATI Lorenzo'!$A$18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3663928012519561"/>
                  <c:y val="-1.4906103286384987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37F1-45E6-801F-98DC9B7EB8D3}"/>
                </c:ext>
              </c:extLst>
            </c:dLbl>
            <c:dLbl>
              <c:idx val="1"/>
              <c:layout>
                <c:manualLayout>
                  <c:x val="-9.1091801116537419E-17"/>
                  <c:y val="-7.7014866979655719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37F1-45E6-801F-98DC9B7EB8D3}"/>
                </c:ext>
              </c:extLst>
            </c:dLbl>
            <c:dLbl>
              <c:idx val="2"/>
              <c:layout>
                <c:manualLayout>
                  <c:x val="-2.4843505477308386E-2"/>
                  <c:y val="7.4530516431924793E-2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37F1-45E6-801F-98DC9B7EB8D3}"/>
                </c:ext>
              </c:extLst>
            </c:dLbl>
            <c:dLbl>
              <c:idx val="3"/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37F1-45E6-801F-98DC9B7EB8D3}"/>
                </c:ext>
              </c:extLst>
            </c:dLbl>
            <c:dLbl>
              <c:idx val="4"/>
              <c:layout>
                <c:manualLayout>
                  <c:x val="-7.4530516431924937E-3"/>
                  <c:y val="8.4467918622848207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37F1-45E6-801F-98DC9B7EB8D3}"/>
                </c:ext>
              </c:extLst>
            </c:dLbl>
            <c:dLbl>
              <c:idx val="5"/>
              <c:layout>
                <c:manualLayout>
                  <c:x val="-3.9749608763693274E-2"/>
                  <c:y val="-9.6889671361502394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37F1-45E6-801F-98DC9B7EB8D3}"/>
                </c:ext>
              </c:extLst>
            </c:dLbl>
            <c:spPr>
              <a:solidFill>
                <a:srgbClr val="0070C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'BIOLCATI Lorenzo'!$F$20:$F$25</c:f>
              <c:strCache>
                <c:ptCount val="6"/>
                <c:pt idx="0">
                  <c:v>POS</c:v>
                </c:pt>
                <c:pt idx="1">
                  <c:v>MAR</c:v>
                </c:pt>
                <c:pt idx="2">
                  <c:v>SMA</c:v>
                </c:pt>
                <c:pt idx="3">
                  <c:v>VIS</c:v>
                </c:pt>
                <c:pt idx="4">
                  <c:v>INS</c:v>
                </c:pt>
                <c:pt idx="5">
                  <c:v>CHI</c:v>
                </c:pt>
              </c:strCache>
            </c:strRef>
          </c:cat>
          <c:val>
            <c:numRef>
              <c:f>'BIOLCATI Lorenzo'!$E$20:$E$25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80</c:v>
                </c:pt>
                <c:pt idx="3">
                  <c:v>70</c:v>
                </c:pt>
                <c:pt idx="4">
                  <c:v>70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1-4BC5-AC35-CA0C7425A36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596153846153839E-2"/>
          <c:y val="4.1064836107347513E-2"/>
          <c:w val="0.93273465423465418"/>
          <c:h val="0.92882388997998733"/>
        </c:manualLayout>
      </c:layout>
      <c:radarChart>
        <c:radarStyle val="filled"/>
        <c:varyColors val="0"/>
        <c:ser>
          <c:idx val="0"/>
          <c:order val="0"/>
          <c:tx>
            <c:strRef>
              <c:f>'BIOLCATI Lorenzo'!$G$2:$G$3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50196"/>
              </a:schemeClr>
            </a:solidFill>
            <a:ln w="25400">
              <a:solidFill>
                <a:schemeClr val="accent1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3321678321678321"/>
                  <c:y val="-1.4799748909246863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7481-4CFC-AC66-A1CBFDB2805F}"/>
                </c:ext>
              </c:extLst>
            </c:dLbl>
            <c:dLbl>
              <c:idx val="1"/>
              <c:layout>
                <c:manualLayout>
                  <c:x val="6.6608391608391521E-2"/>
                  <c:y val="2.4666248182078085E-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7481-4CFC-AC66-A1CBFDB2805F}"/>
                </c:ext>
              </c:extLst>
            </c:dLbl>
            <c:dLbl>
              <c:idx val="2"/>
              <c:layout>
                <c:manualLayout>
                  <c:x val="2.9603729603729513E-2"/>
                  <c:y val="7.3998744546234257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7481-4CFC-AC66-A1CBFDB2805F}"/>
                </c:ext>
              </c:extLst>
            </c:dLbl>
            <c:dLbl>
              <c:idx val="3"/>
              <c:layout>
                <c:manualLayout>
                  <c:x val="-8.3877233877233878E-2"/>
                  <c:y val="1.7266373727454661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7481-4CFC-AC66-A1CBFDB2805F}"/>
                </c:ext>
              </c:extLst>
            </c:dLbl>
            <c:dLbl>
              <c:idx val="4"/>
              <c:layout>
                <c:manualLayout>
                  <c:x val="-8.1410256410256412E-2"/>
                  <c:y val="8.139861900085768E-2"/>
                </c:manualLayout>
              </c:layout>
              <c:spPr>
                <a:solidFill>
                  <a:srgbClr val="FF000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7481-4CFC-AC66-A1CBFDB2805F}"/>
                </c:ext>
              </c:extLst>
            </c:dLbl>
            <c:spPr>
              <a:solidFill>
                <a:srgbClr val="0070C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'BIOLCATI Lorenzo'!$L$4:$L$9</c15:sqref>
                  </c15:fullRef>
                </c:ext>
              </c:extLst>
              <c:f>'BIOLCATI Lorenzo'!$L$4:$L$8</c:f>
              <c:strCache>
                <c:ptCount val="5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'BIOLCATI Lorenzo'!$K$4:$K$9</c15:sqref>
                  </c15:fullRef>
                </c:ext>
              </c:extLst>
              <c:f>'BIOLCATI Lorenzo'!$K$4:$K$8</c:f>
              <c:numCache>
                <c:formatCode>0</c:formatCode>
                <c:ptCount val="5"/>
                <c:pt idx="0">
                  <c:v>71.666666666666671</c:v>
                </c:pt>
                <c:pt idx="1">
                  <c:v>70</c:v>
                </c:pt>
                <c:pt idx="2">
                  <c:v>68.333333333333329</c:v>
                </c:pt>
                <c:pt idx="3">
                  <c:v>73.333333333333329</c:v>
                </c:pt>
                <c:pt idx="4">
                  <c:v>48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'BIOLCATI Lorenzo'!$K$9</c15:sqref>
                  <c15:dLbl>
                    <c:idx val="4"/>
                    <c:layout>
                      <c:manualLayout>
                        <c:x val="-9.8679098679098673E-2"/>
                        <c:y val="-7.3998744546234264E-3"/>
                      </c:manualLayout>
                    </c:layout>
                    <c:spPr>
                      <a:solidFill>
                        <a:srgbClr val="FFFF00"/>
                      </a:solidFill>
                      <a:ln>
                        <a:solidFill>
                          <a:sysClr val="windowText" lastClr="000000">
                            <a:lumMod val="25000"/>
                            <a:lumOff val="75000"/>
                          </a:sysClr>
                        </a:solidFill>
                      </a:ln>
                      <a:effectLst/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2000" b="1" i="0" u="none" strike="noStrike" kern="1200" baseline="0">
                            <a:solidFill>
                              <a:srgbClr val="FF0000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it-IT"/>
                      </a:p>
                    </c:txPr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</c:ext>
                      <c:ext xmlns:c16="http://schemas.microsoft.com/office/drawing/2014/chart" uri="{C3380CC4-5D6E-409C-BE32-E72D297353CC}">
                        <c16:uniqueId val="{00000000-D831-453A-8337-C02431EB6A64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A2BD-4022-9634-310730F1B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174242424242436E-2"/>
          <c:y val="4.4223982785602502E-2"/>
          <c:w val="0.92995998445998451"/>
          <c:h val="0.9254483568075117"/>
        </c:manualLayout>
      </c:layout>
      <c:radarChart>
        <c:radarStyle val="filled"/>
        <c:varyColors val="0"/>
        <c:ser>
          <c:idx val="0"/>
          <c:order val="0"/>
          <c:tx>
            <c:strRef>
              <c:f>'BIOLCATI Lorenzo'!$G$10:$G$11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2828282828282828"/>
                  <c:y val="-9.9374021909233185E-3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9A4F820-B1AA-4495-851C-5321457CBF73}" type="CATEGORYNAME">
                      <a:rPr lang="en-US"/>
                      <a:pPr>
                        <a:defRPr b="1"/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F1BF-4DF5-8E8E-B1FEA3B99508}"/>
                </c:ext>
              </c:extLst>
            </c:dLbl>
            <c:dLbl>
              <c:idx val="1"/>
              <c:layout>
                <c:manualLayout>
                  <c:x val="-9.8679098679099585E-3"/>
                  <c:y val="-7.7014866979655719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8791A24-BB3B-4EB5-8AFE-8528F0EDB001}" type="CATEGORYNAME">
                      <a:rPr lang="en-US"/>
                      <a:pPr>
                        <a:defRPr b="1"/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1BF-4DF5-8E8E-B1FEA3B99508}"/>
                </c:ext>
              </c:extLst>
            </c:dLbl>
            <c:dLbl>
              <c:idx val="2"/>
              <c:layout>
                <c:manualLayout>
                  <c:x val="-3.9471639471639383E-2"/>
                  <c:y val="8.9436619718309768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E43CBB1-D9DD-402D-B02E-1B4EF009BF09}" type="CATEGORYNAME">
                      <a:rPr lang="en-US"/>
                      <a:pPr>
                        <a:defRPr b="1"/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7030A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1BF-4DF5-8E8E-B1FEA3B9950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42E9BA4-EF1D-4F34-B80F-6B1F2F4318B9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F1BF-4DF5-8E8E-B1FEA3B99508}"/>
                </c:ext>
              </c:extLst>
            </c:dLbl>
            <c:dLbl>
              <c:idx val="4"/>
              <c:layout>
                <c:manualLayout>
                  <c:x val="0"/>
                  <c:y val="7.4530516431924793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3017DE5-8CB8-4E43-AB5F-F14AB709CEC1}" type="CATEGORYNAME">
                      <a:rPr lang="en-US"/>
                      <a:pPr>
                        <a:defRPr b="1"/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F1BF-4DF5-8E8E-B1FEA3B99508}"/>
                </c:ext>
              </c:extLst>
            </c:dLbl>
            <c:dLbl>
              <c:idx val="5"/>
              <c:layout>
                <c:manualLayout>
                  <c:x val="-3.947163947163948E-2"/>
                  <c:y val="-3.7265258215962438E-2"/>
                </c:manualLayout>
              </c:layout>
              <c:tx>
                <c:rich>
                  <a:bodyPr/>
                  <a:lstStyle/>
                  <a:p>
                    <a:fld id="{F85184EB-7D58-4009-AC7B-0C0E5414E7FA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F1BF-4DF5-8E8E-B1FEA3B99508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'BIOLCATI Lorenzo'!$K$12:$L$17</c:f>
              <c:multiLvlStrCache>
                <c:ptCount val="6"/>
                <c:lvl>
                  <c:pt idx="0">
                    <c:v>PAL</c:v>
                  </c:pt>
                  <c:pt idx="1">
                    <c:v>CTS</c:v>
                  </c:pt>
                  <c:pt idx="2">
                    <c:v>CON</c:v>
                  </c:pt>
                  <c:pt idx="3">
                    <c:v>TIR</c:v>
                  </c:pt>
                  <c:pt idx="4">
                    <c:v>1V1</c:v>
                  </c:pt>
                  <c:pt idx="5">
                    <c:v>PID</c:v>
                  </c:pt>
                </c:lvl>
                <c:lvl>
                  <c:pt idx="0">
                    <c:v>70</c:v>
                  </c:pt>
                  <c:pt idx="1">
                    <c:v>70</c:v>
                  </c:pt>
                  <c:pt idx="2">
                    <c:v>80</c:v>
                  </c:pt>
                  <c:pt idx="3">
                    <c:v>60</c:v>
                  </c:pt>
                  <c:pt idx="4">
                    <c:v>70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'BIOLCATI Lorenzo'!$K$12:$K$17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80</c:v>
                </c:pt>
                <c:pt idx="3">
                  <c:v>60</c:v>
                </c:pt>
                <c:pt idx="4">
                  <c:v>70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E9-4C83-93EF-FBCB3042B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 sz="2000">
          <a:solidFill>
            <a:schemeClr val="bg1"/>
          </a:solidFill>
        </a:defRPr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719020772783334E-2"/>
          <c:y val="5.940082159624413E-2"/>
          <c:w val="0.9196508818414203"/>
          <c:h val="0.91027151799687012"/>
        </c:manualLayout>
      </c:layout>
      <c:radarChart>
        <c:radarStyle val="filled"/>
        <c:varyColors val="0"/>
        <c:ser>
          <c:idx val="0"/>
          <c:order val="0"/>
          <c:tx>
            <c:strRef>
              <c:f>'BIOLCATI Lorenzo'!$L$20:$L$25</c:f>
              <c:strCache>
                <c:ptCount val="6"/>
                <c:pt idx="0">
                  <c:v>LED</c:v>
                </c:pt>
                <c:pt idx="1">
                  <c:v>APR</c:v>
                </c:pt>
                <c:pt idx="2">
                  <c:v>IMP</c:v>
                </c:pt>
                <c:pt idx="3">
                  <c:v>RSL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6.6707130601239603E-2"/>
                  <c:y val="-7.4530516431924997E-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2923-4E5B-BE4C-16431C95EC31}"/>
                </c:ext>
              </c:extLst>
            </c:dLbl>
            <c:dLbl>
              <c:idx val="1"/>
              <c:layout>
                <c:manualLayout>
                  <c:x val="-5.1883323800964221E-2"/>
                  <c:y val="-7.7014866979655719E-2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2923-4E5B-BE4C-16431C95EC31}"/>
                </c:ext>
              </c:extLst>
            </c:dLbl>
            <c:dLbl>
              <c:idx val="2"/>
              <c:layout>
                <c:manualLayout>
                  <c:x val="-3.9530151467401242E-2"/>
                  <c:y val="0.10682707355242567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2923-4E5B-BE4C-16431C95EC31}"/>
                </c:ext>
              </c:extLst>
            </c:dLbl>
            <c:dLbl>
              <c:idx val="3"/>
              <c:layout>
                <c:manualLayout>
                  <c:x val="-9.6354744201790576E-2"/>
                  <c:y val="-2.4843505477308296E-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2923-4E5B-BE4C-16431C95EC31}"/>
                </c:ext>
              </c:extLst>
            </c:dLbl>
            <c:dLbl>
              <c:idx val="5"/>
              <c:layout>
                <c:manualLayout>
                  <c:x val="7.4119034001377277E-3"/>
                  <c:y val="-6.2108763693270758E-2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2923-4E5B-BE4C-16431C95EC31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'BIOLCATI Lorenzo'!$L$20:$L$25</c:f>
              <c:strCache>
                <c:ptCount val="6"/>
                <c:pt idx="0">
                  <c:v>LED</c:v>
                </c:pt>
                <c:pt idx="1">
                  <c:v>APR</c:v>
                </c:pt>
                <c:pt idx="2">
                  <c:v>IMP</c:v>
                </c:pt>
                <c:pt idx="3">
                  <c:v>RSL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'BIOLCATI Lorenzo'!$K$20:$K$25</c:f>
              <c:numCache>
                <c:formatCode>0</c:formatCode>
                <c:ptCount val="6"/>
                <c:pt idx="0">
                  <c:v>70</c:v>
                </c:pt>
                <c:pt idx="1">
                  <c:v>80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A-4CD5-83AB-DFD2352FA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322965571204995E-2"/>
          <c:y val="3.9931245074862093E-2"/>
          <c:w val="0.89973180751173709"/>
          <c:h val="0.9242635933806147"/>
        </c:manualLayout>
      </c:layout>
      <c:radarChart>
        <c:radarStyle val="filled"/>
        <c:varyColors val="0"/>
        <c:ser>
          <c:idx val="3"/>
          <c:order val="0"/>
          <c:tx>
            <c:strRef>
              <c:f>'BIOLCATI Lorenzo'!$A$10</c:f>
              <c:strCache>
                <c:ptCount val="1"/>
                <c:pt idx="0">
                  <c:v>VALUTAZIONE FISICA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>
                  <a:lumMod val="60000"/>
                </a:schemeClr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1428012519561816"/>
                  <c:y val="-4.7537431048069359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4318358-C0CA-4AF9-9330-AEFA5A6B00DE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2C51-416D-AF6A-6F985F5F0C95}"/>
                </c:ext>
              </c:extLst>
            </c:dLbl>
            <c:dLbl>
              <c:idx val="1"/>
              <c:layout>
                <c:manualLayout>
                  <c:x val="-3.2296557120500877E-2"/>
                  <c:y val="-6.755319148936173E-2"/>
                </c:manualLayout>
              </c:layout>
              <c:tx>
                <c:rich>
                  <a:bodyPr/>
                  <a:lstStyle/>
                  <a:p>
                    <a:fld id="{DF7D1EE9-28DA-447B-8456-0D4BAFACB1BA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C51-416D-AF6A-6F985F5F0C95}"/>
                </c:ext>
              </c:extLst>
            </c:dLbl>
            <c:dLbl>
              <c:idx val="2"/>
              <c:layout>
                <c:manualLayout>
                  <c:x val="1.4906103286384977E-2"/>
                  <c:y val="7.0055161544523153E-2"/>
                </c:manualLayout>
              </c:layout>
              <c:tx>
                <c:rich>
                  <a:bodyPr/>
                  <a:lstStyle/>
                  <a:p>
                    <a:fld id="{8C8F3D53-6B99-4029-8C1E-65B8A5330F0A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2C51-416D-AF6A-6F985F5F0C9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22F9BFF-3441-47AE-8B8F-C268D74C96D9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C51-416D-AF6A-6F985F5F0C95}"/>
                </c:ext>
              </c:extLst>
            </c:dLbl>
            <c:dLbl>
              <c:idx val="4"/>
              <c:layout>
                <c:manualLayout>
                  <c:x val="7.4530516431924885E-3"/>
                  <c:y val="6.0047281323877072E-2"/>
                </c:manualLayout>
              </c:layout>
              <c:tx>
                <c:rich>
                  <a:bodyPr/>
                  <a:lstStyle/>
                  <a:p>
                    <a:fld id="{25182033-331C-49E9-95CC-8B1DB1AE7431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2C51-416D-AF6A-6F985F5F0C95}"/>
                </c:ext>
              </c:extLst>
            </c:dLbl>
            <c:dLbl>
              <c:idx val="5"/>
              <c:layout>
                <c:manualLayout>
                  <c:x val="3.2296557120500793E-2"/>
                  <c:y val="-0.10758471237194643"/>
                </c:manualLayout>
              </c:layout>
              <c:tx>
                <c:rich>
                  <a:bodyPr/>
                  <a:lstStyle/>
                  <a:p>
                    <a:fld id="{03847DAF-0FC0-462F-9E35-714629F51276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2C51-416D-AF6A-6F985F5F0C95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'BIOLCATI Lorenzo'!$E$37:$F$42</c:f>
              <c:multiLvlStrCache>
                <c:ptCount val="6"/>
                <c:lvl>
                  <c:pt idx="0">
                    <c:v>FOR</c:v>
                  </c:pt>
                  <c:pt idx="1">
                    <c:v>VEL</c:v>
                  </c:pt>
                  <c:pt idx="2">
                    <c:v>RES</c:v>
                  </c:pt>
                  <c:pt idx="3">
                    <c:v>COO</c:v>
                  </c:pt>
                  <c:pt idx="4">
                    <c:v>RAP</c:v>
                  </c:pt>
                  <c:pt idx="5">
                    <c:v>REC</c:v>
                  </c:pt>
                </c:lvl>
                <c:lvl>
                  <c:pt idx="0">
                    <c:v>60</c:v>
                  </c:pt>
                  <c:pt idx="1">
                    <c:v>70</c:v>
                  </c:pt>
                  <c:pt idx="2">
                    <c:v>70</c:v>
                  </c:pt>
                  <c:pt idx="3">
                    <c:v>70</c:v>
                  </c:pt>
                  <c:pt idx="4">
                    <c:v>70</c:v>
                  </c:pt>
                  <c:pt idx="5">
                    <c:v>70</c:v>
                  </c:pt>
                </c:lvl>
              </c:multiLvlStrCache>
            </c:multiLvlStrRef>
          </c:cat>
          <c:val>
            <c:numRef>
              <c:f>'BIOLCATI Lorenzo'!$E$12:$E$17</c:f>
              <c:numCache>
                <c:formatCode>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70</c:v>
                </c:pt>
                <c:pt idx="3">
                  <c:v>60</c:v>
                </c:pt>
                <c:pt idx="4">
                  <c:v>80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51-416D-AF6A-6F985F5F0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914514866979659E-2"/>
          <c:y val="5.2225352112676059E-2"/>
          <c:w val="0.90950195618153362"/>
          <c:h val="0.91744698748043818"/>
        </c:manualLayout>
      </c:layout>
      <c:radarChart>
        <c:radarStyle val="filled"/>
        <c:varyColors val="0"/>
        <c:ser>
          <c:idx val="0"/>
          <c:order val="0"/>
          <c:tx>
            <c:strRef>
              <c:f>'BIOLCATI Lorenzo'!$A$18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3663928012519561"/>
                  <c:y val="-1.4906103286384987E-2"/>
                </c:manualLayout>
              </c:layout>
              <c:tx>
                <c:rich>
                  <a:bodyPr/>
                  <a:lstStyle/>
                  <a:p>
                    <a:fld id="{3B5D3124-BDED-4ED9-9B33-DDE07B1F7C3E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0795-447E-BB8B-5D2866630C7B}"/>
                </c:ext>
              </c:extLst>
            </c:dLbl>
            <c:dLbl>
              <c:idx val="1"/>
              <c:layout>
                <c:manualLayout>
                  <c:x val="-9.1091801116537419E-17"/>
                  <c:y val="-7.7014866979655719E-2"/>
                </c:manualLayout>
              </c:layout>
              <c:tx>
                <c:rich>
                  <a:bodyPr/>
                  <a:lstStyle/>
                  <a:p>
                    <a:fld id="{C7527A26-6E29-487B-AE03-79FF9E51DAC2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795-447E-BB8B-5D2866630C7B}"/>
                </c:ext>
              </c:extLst>
            </c:dLbl>
            <c:dLbl>
              <c:idx val="2"/>
              <c:layout>
                <c:manualLayout>
                  <c:x val="-2.4843505477308386E-2"/>
                  <c:y val="7.4530516431924793E-2"/>
                </c:manualLayout>
              </c:layout>
              <c:tx>
                <c:rich>
                  <a:bodyPr/>
                  <a:lstStyle/>
                  <a:p>
                    <a:fld id="{1B4AF2B6-6792-4047-837F-4840170144D4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0795-447E-BB8B-5D2866630C7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E987A6D-0D40-4259-9CBE-A3312CE9A5DB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795-447E-BB8B-5D2866630C7B}"/>
                </c:ext>
              </c:extLst>
            </c:dLbl>
            <c:dLbl>
              <c:idx val="4"/>
              <c:layout>
                <c:manualLayout>
                  <c:x val="-7.4530516431924937E-3"/>
                  <c:y val="8.4467918622848207E-2"/>
                </c:manualLayout>
              </c:layout>
              <c:tx>
                <c:rich>
                  <a:bodyPr/>
                  <a:lstStyle/>
                  <a:p>
                    <a:fld id="{CEEE52CB-4077-43C6-9706-0869C809F2C1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0795-447E-BB8B-5D2866630C7B}"/>
                </c:ext>
              </c:extLst>
            </c:dLbl>
            <c:dLbl>
              <c:idx val="5"/>
              <c:layout>
                <c:manualLayout>
                  <c:x val="-3.9749608763693274E-2"/>
                  <c:y val="-9.6889671361502394E-2"/>
                </c:manualLayout>
              </c:layout>
              <c:tx>
                <c:rich>
                  <a:bodyPr/>
                  <a:lstStyle/>
                  <a:p>
                    <a:fld id="{EA129BF7-A41F-4F80-B346-E954C6265E17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0795-447E-BB8B-5D2866630C7B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'BIOLCATI Lorenzo'!$E$45:$F$50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70</c:v>
                  </c:pt>
                  <c:pt idx="1">
                    <c:v>70</c:v>
                  </c:pt>
                  <c:pt idx="2">
                    <c:v>70</c:v>
                  </c:pt>
                  <c:pt idx="3">
                    <c:v>70</c:v>
                  </c:pt>
                  <c:pt idx="4">
                    <c:v>70</c:v>
                  </c:pt>
                  <c:pt idx="5">
                    <c:v>70</c:v>
                  </c:pt>
                </c:lvl>
              </c:multiLvlStrCache>
            </c:multiLvlStrRef>
          </c:cat>
          <c:val>
            <c:numRef>
              <c:f>'BIOLCATI Lorenzo'!$E$20:$E$25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80</c:v>
                </c:pt>
                <c:pt idx="3">
                  <c:v>70</c:v>
                </c:pt>
                <c:pt idx="4">
                  <c:v>70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795-447E-BB8B-5D2866630C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596153846153839E-2"/>
          <c:y val="4.1064836107347513E-2"/>
          <c:w val="0.93273465423465418"/>
          <c:h val="0.92882388997998733"/>
        </c:manualLayout>
      </c:layout>
      <c:radarChart>
        <c:radarStyle val="filled"/>
        <c:varyColors val="0"/>
        <c:ser>
          <c:idx val="0"/>
          <c:order val="0"/>
          <c:tx>
            <c:strRef>
              <c:f>'BIOLCATI Lorenzo'!$G$2:$G$3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50196"/>
              </a:schemeClr>
            </a:solidFill>
            <a:ln w="25400">
              <a:solidFill>
                <a:schemeClr val="accent1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3321678321678321"/>
                  <c:y val="-1.4799748909246863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1D992C1-988B-4173-B2D5-935C32A50762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138A-473E-BC64-40960D7ED221}"/>
                </c:ext>
              </c:extLst>
            </c:dLbl>
            <c:dLbl>
              <c:idx val="1"/>
              <c:layout>
                <c:manualLayout>
                  <c:x val="6.6608391608391521E-2"/>
                  <c:y val="2.4666248182078085E-3"/>
                </c:manualLayout>
              </c:layout>
              <c:tx>
                <c:rich>
                  <a:bodyPr/>
                  <a:lstStyle/>
                  <a:p>
                    <a:fld id="{B09D1736-9F06-423A-9336-24F1D6185B3E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138A-473E-BC64-40960D7ED221}"/>
                </c:ext>
              </c:extLst>
            </c:dLbl>
            <c:dLbl>
              <c:idx val="2"/>
              <c:layout>
                <c:manualLayout>
                  <c:x val="2.9603729603729513E-2"/>
                  <c:y val="7.3998744546234257E-2"/>
                </c:manualLayout>
              </c:layout>
              <c:tx>
                <c:rich>
                  <a:bodyPr/>
                  <a:lstStyle/>
                  <a:p>
                    <a:fld id="{AC75FDD5-88BB-4581-A6BB-ED5BC9B08977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138A-473E-BC64-40960D7ED221}"/>
                </c:ext>
              </c:extLst>
            </c:dLbl>
            <c:dLbl>
              <c:idx val="3"/>
              <c:layout>
                <c:manualLayout>
                  <c:x val="-8.3877233877233878E-2"/>
                  <c:y val="1.7266373727454661E-2"/>
                </c:manualLayout>
              </c:layout>
              <c:tx>
                <c:rich>
                  <a:bodyPr/>
                  <a:lstStyle/>
                  <a:p>
                    <a:fld id="{5476B0D2-7282-4BA5-9D69-3ED3EF42A07F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138A-473E-BC64-40960D7ED221}"/>
                </c:ext>
              </c:extLst>
            </c:dLbl>
            <c:dLbl>
              <c:idx val="4"/>
              <c:layout>
                <c:manualLayout>
                  <c:x val="-8.1410256410256412E-2"/>
                  <c:y val="8.139861900085768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rgbClr val="FFFF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5FD2C92-5E19-48F3-83DC-130B67BEF08B}" type="CATEGORYNAME">
                      <a:rPr lang="en-US"/>
                      <a:pPr>
                        <a:defRPr sz="2000" b="1">
                          <a:solidFill>
                            <a:srgbClr val="FFFF00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FF000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138A-473E-BC64-40960D7ED221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'BIOLCATI Lorenzo'!$K$29:$L$34</c15:sqref>
                  </c15:fullRef>
                </c:ext>
              </c:extLst>
              <c:f>'BIOLCATI Lorenzo'!$K$29:$L$33</c:f>
              <c:multiLvlStrCache>
                <c:ptCount val="5"/>
                <c:lvl>
                  <c:pt idx="0">
                    <c:v>FIS</c:v>
                  </c:pt>
                  <c:pt idx="1">
                    <c:v>TAT</c:v>
                  </c:pt>
                  <c:pt idx="2">
                    <c:v>TEC</c:v>
                  </c:pt>
                  <c:pt idx="3">
                    <c:v>PSI</c:v>
                  </c:pt>
                  <c:pt idx="4">
                    <c:v>BMI</c:v>
                  </c:pt>
                </c:lvl>
                <c:lvl>
                  <c:pt idx="0">
                    <c:v>68</c:v>
                  </c:pt>
                  <c:pt idx="1">
                    <c:v>70</c:v>
                  </c:pt>
                  <c:pt idx="2">
                    <c:v>70</c:v>
                  </c:pt>
                  <c:pt idx="3">
                    <c:v>73</c:v>
                  </c:pt>
                  <c:pt idx="4">
                    <c:v>48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'BIOLCATI Lorenzo'!$K$4:$K$9</c15:sqref>
                  </c15:fullRef>
                </c:ext>
              </c:extLst>
              <c:f>'BIOLCATI Lorenzo'!$K$4:$K$8</c:f>
              <c:numCache>
                <c:formatCode>0</c:formatCode>
                <c:ptCount val="5"/>
                <c:pt idx="0">
                  <c:v>71.666666666666671</c:v>
                </c:pt>
                <c:pt idx="1">
                  <c:v>70</c:v>
                </c:pt>
                <c:pt idx="2">
                  <c:v>68.333333333333329</c:v>
                </c:pt>
                <c:pt idx="3">
                  <c:v>73.333333333333329</c:v>
                </c:pt>
                <c:pt idx="4">
                  <c:v>48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'BIOLCATI Lorenzo'!$K$9</c15:sqref>
                  <c15:dLbl>
                    <c:idx val="4"/>
                    <c:layout>
                      <c:manualLayout>
                        <c:x val="-9.8679098679098673E-2"/>
                        <c:y val="-7.3998744546234264E-3"/>
                      </c:manualLayout>
                    </c:layout>
                    <c:spPr>
                      <a:solidFill>
                        <a:srgbClr val="00B050"/>
                      </a:solidFill>
                      <a:ln>
                        <a:solidFill>
                          <a:sysClr val="windowText" lastClr="000000">
                            <a:lumMod val="25000"/>
                            <a:lumOff val="75000"/>
                          </a:sysClr>
                        </a:solidFill>
                      </a:ln>
                      <a:effectLst/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2000" b="1" i="0" u="none" strike="noStrike" kern="1200" baseline="0">
                            <a:solidFill>
                              <a:srgbClr val="FF0000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it-IT"/>
                      </a:p>
                    </c:txPr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</c:ext>
                      <c:ext xmlns:c16="http://schemas.microsoft.com/office/drawing/2014/chart" uri="{C3380CC4-5D6E-409C-BE32-E72D297353CC}">
                        <c16:uniqueId val="{00000000-6616-4A8C-A6BE-7391426EB162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138A-473E-BC64-40960D7ED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174242424242436E-2"/>
          <c:y val="4.4223982785602502E-2"/>
          <c:w val="0.92995998445998451"/>
          <c:h val="0.9254483568075117"/>
        </c:manualLayout>
      </c:layout>
      <c:radarChart>
        <c:radarStyle val="filled"/>
        <c:varyColors val="0"/>
        <c:ser>
          <c:idx val="0"/>
          <c:order val="0"/>
          <c:tx>
            <c:strRef>
              <c:f>'BIOLCATI Lorenzo'!$G$10:$G$11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2828282828282828"/>
                  <c:y val="-9.9374021909233185E-3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9A4F820-B1AA-4495-851C-5321457CBF73}" type="CATEGORYNAME">
                      <a:rPr lang="en-US"/>
                      <a:pPr>
                        <a:defRPr b="1"/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1851-4412-AB63-7EDA7CB08DD4}"/>
                </c:ext>
              </c:extLst>
            </c:dLbl>
            <c:dLbl>
              <c:idx val="1"/>
              <c:layout>
                <c:manualLayout>
                  <c:x val="-9.8679098679099585E-3"/>
                  <c:y val="-7.7014866979655719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8791A24-BB3B-4EB5-8AFE-8528F0EDB001}" type="CATEGORYNAME">
                      <a:rPr lang="en-US"/>
                      <a:pPr>
                        <a:defRPr b="1"/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1851-4412-AB63-7EDA7CB08DD4}"/>
                </c:ext>
              </c:extLst>
            </c:dLbl>
            <c:dLbl>
              <c:idx val="2"/>
              <c:layout>
                <c:manualLayout>
                  <c:x val="-3.9471639471639383E-2"/>
                  <c:y val="8.9436619718309768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E43CBB1-D9DD-402D-B02E-1B4EF009BF09}" type="CATEGORYNAME">
                      <a:rPr lang="en-US"/>
                      <a:pPr>
                        <a:defRPr b="1"/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7030A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1851-4412-AB63-7EDA7CB08DD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42E9BA4-EF1D-4F34-B80F-6B1F2F4318B9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1851-4412-AB63-7EDA7CB08DD4}"/>
                </c:ext>
              </c:extLst>
            </c:dLbl>
            <c:dLbl>
              <c:idx val="4"/>
              <c:layout>
                <c:manualLayout>
                  <c:x val="0"/>
                  <c:y val="7.4530516431924793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3017DE5-8CB8-4E43-AB5F-F14AB709CEC1}" type="CATEGORYNAME">
                      <a:rPr lang="en-US"/>
                      <a:pPr>
                        <a:defRPr b="1"/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1851-4412-AB63-7EDA7CB08DD4}"/>
                </c:ext>
              </c:extLst>
            </c:dLbl>
            <c:dLbl>
              <c:idx val="5"/>
              <c:layout>
                <c:manualLayout>
                  <c:x val="-3.947163947163948E-2"/>
                  <c:y val="-3.7265258215962438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85184EB-7D58-4009-AC7B-0C0E5414E7FA}" type="CATEGORYNAME">
                      <a:rPr lang="en-US"/>
                      <a:pPr>
                        <a:defRPr b="1"/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1851-4412-AB63-7EDA7CB08DD4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'BIOLCATI Lorenzo'!$K$37:$L$42</c:f>
              <c:multiLvlStrCache>
                <c:ptCount val="6"/>
                <c:lvl>
                  <c:pt idx="0">
                    <c:v>PAL</c:v>
                  </c:pt>
                  <c:pt idx="1">
                    <c:v>CTS</c:v>
                  </c:pt>
                  <c:pt idx="2">
                    <c:v>CON</c:v>
                  </c:pt>
                  <c:pt idx="3">
                    <c:v>TIR</c:v>
                  </c:pt>
                  <c:pt idx="4">
                    <c:v>1V1</c:v>
                  </c:pt>
                  <c:pt idx="5">
                    <c:v>PID</c:v>
                  </c:pt>
                </c:lvl>
                <c:lvl>
                  <c:pt idx="0">
                    <c:v>70</c:v>
                  </c:pt>
                  <c:pt idx="1">
                    <c:v>70</c:v>
                  </c:pt>
                  <c:pt idx="2">
                    <c:v>80</c:v>
                  </c:pt>
                  <c:pt idx="3">
                    <c:v>60</c:v>
                  </c:pt>
                  <c:pt idx="4">
                    <c:v>70</c:v>
                  </c:pt>
                  <c:pt idx="5">
                    <c:v>70</c:v>
                  </c:pt>
                </c:lvl>
              </c:multiLvlStrCache>
            </c:multiLvlStrRef>
          </c:cat>
          <c:val>
            <c:numRef>
              <c:f>'BIOLCATI Lorenzo'!$K$12:$K$17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80</c:v>
                </c:pt>
                <c:pt idx="3">
                  <c:v>60</c:v>
                </c:pt>
                <c:pt idx="4">
                  <c:v>70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51-4412-AB63-7EDA7CB08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 sz="2000">
          <a:solidFill>
            <a:schemeClr val="bg1"/>
          </a:solidFill>
        </a:defRPr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719020772783334E-2"/>
          <c:y val="5.940082159624413E-2"/>
          <c:w val="0.9196508818414203"/>
          <c:h val="0.91027151799687012"/>
        </c:manualLayout>
      </c:layout>
      <c:radarChart>
        <c:radarStyle val="filled"/>
        <c:varyColors val="0"/>
        <c:ser>
          <c:idx val="0"/>
          <c:order val="0"/>
          <c:tx>
            <c:strRef>
              <c:f>'BIOLCATI Lorenzo'!$L$20:$L$25</c:f>
              <c:strCache>
                <c:ptCount val="6"/>
                <c:pt idx="0">
                  <c:v>LED</c:v>
                </c:pt>
                <c:pt idx="1">
                  <c:v>APR</c:v>
                </c:pt>
                <c:pt idx="2">
                  <c:v>IMP</c:v>
                </c:pt>
                <c:pt idx="3">
                  <c:v>RSL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6.6707130601239603E-2"/>
                  <c:y val="-7.4530516431924997E-3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C77010B-6E5E-4DCE-9F4B-EE090221CADD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7472-420B-9D0D-A70D0DD10149}"/>
                </c:ext>
              </c:extLst>
            </c:dLbl>
            <c:dLbl>
              <c:idx val="1"/>
              <c:layout>
                <c:manualLayout>
                  <c:x val="-5.1883323800964221E-2"/>
                  <c:y val="-7.7014866979655719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9DC4B36-08D1-4CEA-9D79-B1D08562B8FB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7030A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472-420B-9D0D-A70D0DD10149}"/>
                </c:ext>
              </c:extLst>
            </c:dLbl>
            <c:dLbl>
              <c:idx val="2"/>
              <c:layout>
                <c:manualLayout>
                  <c:x val="-3.9530151467401242E-2"/>
                  <c:y val="0.10682707355242567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826C2B2-B4EF-48E1-8E27-92254DB33BE7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7030A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7472-420B-9D0D-A70D0DD10149}"/>
                </c:ext>
              </c:extLst>
            </c:dLbl>
            <c:dLbl>
              <c:idx val="3"/>
              <c:layout>
                <c:manualLayout>
                  <c:x val="-9.6354744201790576E-2"/>
                  <c:y val="-2.4843505477308296E-3"/>
                </c:manualLayout>
              </c:layout>
              <c:tx>
                <c:rich>
                  <a:bodyPr/>
                  <a:lstStyle/>
                  <a:p>
                    <a:fld id="{17AB9A70-09BC-4989-A82E-7181B035DF9A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472-420B-9D0D-A70D0DD10149}"/>
                </c:ext>
              </c:extLst>
            </c:dLbl>
            <c:dLbl>
              <c:idx val="4"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2B8731A-B3E9-4BC6-8B5E-815D6761929F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7472-420B-9D0D-A70D0DD10149}"/>
                </c:ext>
              </c:extLst>
            </c:dLbl>
            <c:dLbl>
              <c:idx val="5"/>
              <c:layout>
                <c:manualLayout>
                  <c:x val="7.4119034001377277E-3"/>
                  <c:y val="-6.2108763693270758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77F6F50-4E9D-43D1-98FB-4E912DB1A12F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7030A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7472-420B-9D0D-A70D0DD10149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'BIOLCATI Lorenzo'!$K$45:$L$50</c:f>
              <c:multiLvlStrCache>
                <c:ptCount val="6"/>
                <c:lvl>
                  <c:pt idx="0">
                    <c:v>LED</c:v>
                  </c:pt>
                  <c:pt idx="1">
                    <c:v>APR</c:v>
                  </c:pt>
                  <c:pt idx="2">
                    <c:v>IMP</c:v>
                  </c:pt>
                  <c:pt idx="3">
                    <c:v>RSL</c:v>
                  </c:pt>
                  <c:pt idx="4">
                    <c:v>EMO</c:v>
                  </c:pt>
                  <c:pt idx="5">
                    <c:v>RIS</c:v>
                  </c:pt>
                </c:lvl>
                <c:lvl>
                  <c:pt idx="0">
                    <c:v>70</c:v>
                  </c:pt>
                  <c:pt idx="1">
                    <c:v>80</c:v>
                  </c:pt>
                  <c:pt idx="2">
                    <c:v>80</c:v>
                  </c:pt>
                  <c:pt idx="3">
                    <c:v>60</c:v>
                  </c:pt>
                  <c:pt idx="4">
                    <c:v>70</c:v>
                  </c:pt>
                  <c:pt idx="5">
                    <c:v>80</c:v>
                  </c:pt>
                </c:lvl>
              </c:multiLvlStrCache>
            </c:multiLvlStrRef>
          </c:cat>
          <c:val>
            <c:numRef>
              <c:f>'BIOLCATI Lorenzo'!$K$20:$K$25</c:f>
              <c:numCache>
                <c:formatCode>0</c:formatCode>
                <c:ptCount val="6"/>
                <c:pt idx="0">
                  <c:v>70</c:v>
                </c:pt>
                <c:pt idx="1">
                  <c:v>80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72-420B-9D0D-A70D0DD10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>
                <a:solidFill>
                  <a:schemeClr val="bg1"/>
                </a:solidFill>
              </a:rPr>
              <a:t>PUNTEGGI DI SQUADRA PER QUALITA'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'VALUTAZIONE GENERALE'!$B$53</c:f>
              <c:strCache>
                <c:ptCount val="1"/>
                <c:pt idx="0">
                  <c:v>VALUTATIVO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0258-46FD-8E78-DDD2B18FFACF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258-46FD-8E78-DDD2B18FFACF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0258-46FD-8E78-DDD2B18FFA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'VALUTAZIONE GENERALE'!$A$54:$A$57</c:f>
              <c:strCache>
                <c:ptCount val="4"/>
                <c:pt idx="0">
                  <c:v>QUALITA' FISICO/ATLETICHE</c:v>
                </c:pt>
                <c:pt idx="1">
                  <c:v>QUALITA TECNICHE</c:v>
                </c:pt>
                <c:pt idx="2">
                  <c:v>QUALITA' TATTICHE</c:v>
                </c:pt>
                <c:pt idx="3">
                  <c:v>QUALITA' PSICOLOGICHE</c:v>
                </c:pt>
              </c:strCache>
            </c:strRef>
          </c:cat>
          <c:val>
            <c:numRef>
              <c:f>'VALUTAZIONE GENERALE'!$B$54:$B$57</c:f>
              <c:numCache>
                <c:formatCode>0.00</c:formatCode>
                <c:ptCount val="4"/>
                <c:pt idx="0">
                  <c:v>64.615384615384627</c:v>
                </c:pt>
                <c:pt idx="1">
                  <c:v>65.256410256410248</c:v>
                </c:pt>
                <c:pt idx="2">
                  <c:v>64.743589743589752</c:v>
                </c:pt>
                <c:pt idx="3">
                  <c:v>66.92307692307692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E2F-4879-90EC-0699267852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99512176"/>
        <c:axId val="299516976"/>
      </c:barChart>
      <c:lineChart>
        <c:grouping val="standard"/>
        <c:varyColors val="0"/>
        <c:ser>
          <c:idx val="1"/>
          <c:order val="1"/>
          <c:tx>
            <c:strRef>
              <c:f>'VALUTAZIONE GENERALE'!$C$53</c:f>
              <c:strCache>
                <c:ptCount val="1"/>
                <c:pt idx="0">
                  <c:v>AUTOVALUTATIVO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7-0258-46FD-8E78-DDD2B18FFA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'VALUTAZIONE GENERALE'!$A$54:$A$57</c:f>
              <c:strCache>
                <c:ptCount val="4"/>
                <c:pt idx="0">
                  <c:v>QUALITA' FISICO/ATLETICHE</c:v>
                </c:pt>
                <c:pt idx="1">
                  <c:v>QUALITA TECNICHE</c:v>
                </c:pt>
                <c:pt idx="2">
                  <c:v>QUALITA' TATTICHE</c:v>
                </c:pt>
                <c:pt idx="3">
                  <c:v>QUALITA' PSICOLOGICHE</c:v>
                </c:pt>
              </c:strCache>
            </c:strRef>
          </c:cat>
          <c:val>
            <c:numRef>
              <c:f>'VALUTAZIONE GENERALE'!$C$54:$C$57</c:f>
              <c:numCache>
                <c:formatCode>0.00</c:formatCode>
                <c:ptCount val="4"/>
                <c:pt idx="0">
                  <c:v>61.410256410256416</c:v>
                </c:pt>
                <c:pt idx="1">
                  <c:v>61.538461538461547</c:v>
                </c:pt>
                <c:pt idx="2">
                  <c:v>63.205128205128212</c:v>
                </c:pt>
                <c:pt idx="3">
                  <c:v>65.512820512820511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E2F-4879-90EC-0699267852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99512176"/>
        <c:axId val="299516976"/>
      </c:lineChart>
      <c:catAx>
        <c:axId val="29951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99516976"/>
        <c:crosses val="autoZero"/>
        <c:auto val="1"/>
        <c:lblAlgn val="ctr"/>
        <c:lblOffset val="100"/>
        <c:noMultiLvlLbl val="0"/>
      </c:catAx>
      <c:valAx>
        <c:axId val="29951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9951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/>
              <a:t>PUNTEGGI DI SQUADRA PER RUOLO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'VALUTAZIONE GENERALE'!$F$53</c:f>
              <c:strCache>
                <c:ptCount val="1"/>
                <c:pt idx="0">
                  <c:v>VALUTATIVO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89000"/>
                  </a:schemeClr>
                </a:gs>
                <a:gs pos="23000">
                  <a:schemeClr val="accent2">
                    <a:lumMod val="89000"/>
                  </a:schemeClr>
                </a:gs>
                <a:gs pos="69000">
                  <a:schemeClr val="accent2">
                    <a:lumMod val="75000"/>
                  </a:schemeClr>
                </a:gs>
                <a:gs pos="97000">
                  <a:schemeClr val="accent2">
                    <a:lumMod val="5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3D96-4213-8D33-DBE249353F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'VALUTAZIONE GENERALE'!$D$54:$D$57</c:f>
              <c:strCache>
                <c:ptCount val="4"/>
                <c:pt idx="0">
                  <c:v>PUNTEGGIO PORTIERI</c:v>
                </c:pt>
                <c:pt idx="1">
                  <c:v>PUNTEGGIO DIFENSORI</c:v>
                </c:pt>
                <c:pt idx="2">
                  <c:v>PUNTEGGIO LATERALI</c:v>
                </c:pt>
                <c:pt idx="3">
                  <c:v>PUNTEGGIO ATTACCANTI</c:v>
                </c:pt>
              </c:strCache>
            </c:strRef>
          </c:cat>
          <c:val>
            <c:numRef>
              <c:f>'VALUTAZIONE GENERALE'!$F$54:$F$57</c:f>
              <c:numCache>
                <c:formatCode>0.00</c:formatCode>
                <c:ptCount val="4"/>
                <c:pt idx="0">
                  <c:v>66.666666666666657</c:v>
                </c:pt>
                <c:pt idx="1">
                  <c:v>62.5</c:v>
                </c:pt>
                <c:pt idx="2">
                  <c:v>68.083333333333343</c:v>
                </c:pt>
                <c:pt idx="3">
                  <c:v>63.333333333333329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496-4A22-A488-EEC4972350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75715456"/>
        <c:axId val="175715936"/>
      </c:barChart>
      <c:lineChart>
        <c:grouping val="standard"/>
        <c:varyColors val="0"/>
        <c:ser>
          <c:idx val="2"/>
          <c:order val="1"/>
          <c:tx>
            <c:strRef>
              <c:f>'VALUTAZIONE GENERALE'!$G$53</c:f>
              <c:strCache>
                <c:ptCount val="1"/>
                <c:pt idx="0">
                  <c:v>AUTOVALUTATIVO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3D96-4213-8D33-DBE249353F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'VALUTAZIONE GENERALE'!$D$54:$D$57</c:f>
              <c:strCache>
                <c:ptCount val="4"/>
                <c:pt idx="0">
                  <c:v>PUNTEGGIO PORTIERI</c:v>
                </c:pt>
                <c:pt idx="1">
                  <c:v>PUNTEGGIO DIFENSORI</c:v>
                </c:pt>
                <c:pt idx="2">
                  <c:v>PUNTEGGIO LATERALI</c:v>
                </c:pt>
                <c:pt idx="3">
                  <c:v>PUNTEGGIO ATTACCANTI</c:v>
                </c:pt>
              </c:strCache>
            </c:strRef>
          </c:cat>
          <c:val>
            <c:numRef>
              <c:f>'VALUTAZIONE GENERALE'!$G$54:$G$57</c:f>
              <c:numCache>
                <c:formatCode>0.00</c:formatCode>
                <c:ptCount val="4"/>
                <c:pt idx="0">
                  <c:v>68.333333333333343</c:v>
                </c:pt>
                <c:pt idx="1">
                  <c:v>66.944444444444457</c:v>
                </c:pt>
                <c:pt idx="2">
                  <c:v>69.75</c:v>
                </c:pt>
                <c:pt idx="3">
                  <c:v>65.833333333333343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496-4A22-A488-EEC4972350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5715456"/>
        <c:axId val="175715936"/>
      </c:lineChart>
      <c:catAx>
        <c:axId val="1757154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715936"/>
        <c:crosses val="autoZero"/>
        <c:auto val="1"/>
        <c:lblAlgn val="ctr"/>
        <c:lblOffset val="100"/>
        <c:noMultiLvlLbl val="0"/>
      </c:catAx>
      <c:valAx>
        <c:axId val="17571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71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/>
              <a:t>VALUTAZIONI COMPLESSIVE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'VALUTAZIONE GENERALE'!$A$50</c:f>
              <c:strCache>
                <c:ptCount val="1"/>
                <c:pt idx="0">
                  <c:v>AUTOVALUTAZIONE COMPLESSIVA</c:v>
                </c:pt>
              </c:strCache>
            </c:strRef>
          </c:tx>
          <c:spPr>
            <a:gradFill flip="none" rotWithShape="1">
              <a:gsLst>
                <a:gs pos="0">
                  <a:schemeClr val="accent6">
                    <a:lumMod val="50000"/>
                  </a:schemeClr>
                </a:gs>
                <a:gs pos="23000">
                  <a:schemeClr val="accent6">
                    <a:lumMod val="89000"/>
                  </a:schemeClr>
                </a:gs>
                <a:gs pos="69000">
                  <a:schemeClr val="accent6">
                    <a:lumMod val="75000"/>
                  </a:schemeClr>
                </a:gs>
                <a:gs pos="97000">
                  <a:schemeClr val="accent6">
                    <a:lumMod val="7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'VALUTAZIONE GENERALE'!$B$3:$O$3</c15:sqref>
                  </c15:fullRef>
                </c:ext>
              </c:extLst>
              <c:f>('VALUTAZIONE GENERALE'!$B$3:$L$3,'VALUTAZIONE GENERALE'!$N$3:$O$3)</c:f>
              <c:strCache>
                <c:ptCount val="13"/>
                <c:pt idx="0">
                  <c:v>BIOLCATI Lorenzo</c:v>
                </c:pt>
                <c:pt idx="1">
                  <c:v>VIEL MASSIMO</c:v>
                </c:pt>
                <c:pt idx="2">
                  <c:v>AVELLA Mattia</c:v>
                </c:pt>
                <c:pt idx="3">
                  <c:v>VENEZIANI Riccardo</c:v>
                </c:pt>
                <c:pt idx="4">
                  <c:v>VENEZIANI Nicola</c:v>
                </c:pt>
                <c:pt idx="5">
                  <c:v>LIVIGNALI Erik</c:v>
                </c:pt>
                <c:pt idx="6">
                  <c:v>BOSCOLO Pietro</c:v>
                </c:pt>
                <c:pt idx="7">
                  <c:v>LIVIGNALI Davide</c:v>
                </c:pt>
                <c:pt idx="8">
                  <c:v>MANTOVAN Nicolò</c:v>
                </c:pt>
                <c:pt idx="9">
                  <c:v>DAIDI RAYANE</c:v>
                </c:pt>
                <c:pt idx="10">
                  <c:v>FADIL YOUSSEF</c:v>
                </c:pt>
                <c:pt idx="11">
                  <c:v>LOFFREDA Giammaria</c:v>
                </c:pt>
                <c:pt idx="12">
                  <c:v>DE ANTONI Mattia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'VALUTAZIONE GENERALE'!$B$50:$O$50</c15:sqref>
                  </c15:fullRef>
                </c:ext>
              </c:extLst>
              <c:f>('VALUTAZIONE GENERALE'!$B$50:$L$50,'VALUTAZIONE GENERALE'!$N$50:$O$50)</c:f>
              <c:numCache>
                <c:formatCode>0.0</c:formatCode>
                <c:ptCount val="13"/>
                <c:pt idx="0">
                  <c:v>70.833333333333329</c:v>
                </c:pt>
                <c:pt idx="1">
                  <c:v>63.75</c:v>
                </c:pt>
                <c:pt idx="2">
                  <c:v>67.916666666666671</c:v>
                </c:pt>
                <c:pt idx="3">
                  <c:v>67.916666666666671</c:v>
                </c:pt>
                <c:pt idx="4">
                  <c:v>68.75</c:v>
                </c:pt>
                <c:pt idx="5">
                  <c:v>70</c:v>
                </c:pt>
                <c:pt idx="6">
                  <c:v>66.666666666666671</c:v>
                </c:pt>
                <c:pt idx="7">
                  <c:v>69.583333333333329</c:v>
                </c:pt>
                <c:pt idx="8">
                  <c:v>71.666666666666657</c:v>
                </c:pt>
                <c:pt idx="9">
                  <c:v>0</c:v>
                </c:pt>
                <c:pt idx="10">
                  <c:v>64.166666666666671</c:v>
                </c:pt>
                <c:pt idx="11">
                  <c:v>65.416666666666671</c:v>
                </c:pt>
                <c:pt idx="12">
                  <c:v>71.25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F-4183-903D-0C203C37F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6929663"/>
        <c:axId val="426947903"/>
      </c:barChart>
      <c:lineChart>
        <c:grouping val="standard"/>
        <c:varyColors val="0"/>
        <c:ser>
          <c:idx val="1"/>
          <c:order val="1"/>
          <c:tx>
            <c:strRef>
              <c:f>'VALUTAZIONE GENERALE'!$A$51</c:f>
              <c:strCache>
                <c:ptCount val="1"/>
                <c:pt idx="0">
                  <c:v>VALUTAZIONE COMPLESSIVA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'VALUTAZIONE GENERALE'!$B$3:$O$3</c15:sqref>
                  </c15:fullRef>
                </c:ext>
              </c:extLst>
              <c:f>('VALUTAZIONE GENERALE'!$B$3:$L$3,'VALUTAZIONE GENERALE'!$N$3:$O$3)</c:f>
              <c:strCache>
                <c:ptCount val="13"/>
                <c:pt idx="0">
                  <c:v>BIOLCATI Lorenzo</c:v>
                </c:pt>
                <c:pt idx="1">
                  <c:v>VIEL MASSIMO</c:v>
                </c:pt>
                <c:pt idx="2">
                  <c:v>AVELLA Mattia</c:v>
                </c:pt>
                <c:pt idx="3">
                  <c:v>VENEZIANI Riccardo</c:v>
                </c:pt>
                <c:pt idx="4">
                  <c:v>VENEZIANI Nicola</c:v>
                </c:pt>
                <c:pt idx="5">
                  <c:v>LIVIGNALI Erik</c:v>
                </c:pt>
                <c:pt idx="6">
                  <c:v>BOSCOLO Pietro</c:v>
                </c:pt>
                <c:pt idx="7">
                  <c:v>LIVIGNALI Davide</c:v>
                </c:pt>
                <c:pt idx="8">
                  <c:v>MANTOVAN Nicolò</c:v>
                </c:pt>
                <c:pt idx="9">
                  <c:v>DAIDI RAYANE</c:v>
                </c:pt>
                <c:pt idx="10">
                  <c:v>FADIL YOUSSEF</c:v>
                </c:pt>
                <c:pt idx="11">
                  <c:v>LOFFREDA Giammaria</c:v>
                </c:pt>
                <c:pt idx="12">
                  <c:v>DE ANTONI Mattia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'VALUTAZIONE GENERALE'!$B$51:$O$51</c15:sqref>
                  </c15:fullRef>
                </c:ext>
              </c:extLst>
              <c:f>('VALUTAZIONE GENERALE'!$B$51:$L$51,'VALUTAZIONE GENERALE'!$N$51:$O$51)</c:f>
              <c:numCache>
                <c:formatCode>0.0</c:formatCode>
                <c:ptCount val="13"/>
                <c:pt idx="0">
                  <c:v>70.416666666666657</c:v>
                </c:pt>
                <c:pt idx="1">
                  <c:v>62.083333333333329</c:v>
                </c:pt>
                <c:pt idx="2">
                  <c:v>64.583333333333329</c:v>
                </c:pt>
                <c:pt idx="3">
                  <c:v>67.083333333333343</c:v>
                </c:pt>
                <c:pt idx="4">
                  <c:v>66.666666666666671</c:v>
                </c:pt>
                <c:pt idx="5">
                  <c:v>67.916666666666671</c:v>
                </c:pt>
                <c:pt idx="6">
                  <c:v>61.666666666666671</c:v>
                </c:pt>
                <c:pt idx="7">
                  <c:v>70</c:v>
                </c:pt>
                <c:pt idx="8">
                  <c:v>66.25</c:v>
                </c:pt>
                <c:pt idx="9">
                  <c:v>62.083333333333336</c:v>
                </c:pt>
                <c:pt idx="10">
                  <c:v>57.916666666666671</c:v>
                </c:pt>
                <c:pt idx="11">
                  <c:v>65.416666666666657</c:v>
                </c:pt>
                <c:pt idx="12">
                  <c:v>67.916666666666671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1F-4183-903D-0C203C37F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929663"/>
        <c:axId val="426947903"/>
      </c:lineChart>
      <c:catAx>
        <c:axId val="42692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26947903"/>
        <c:crosses val="autoZero"/>
        <c:auto val="1"/>
        <c:lblAlgn val="ctr"/>
        <c:lblOffset val="100"/>
        <c:noMultiLvlLbl val="0"/>
      </c:catAx>
      <c:valAx>
        <c:axId val="42694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2692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/>
              <a:t>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6719848445398146E-2"/>
          <c:y val="0.11826477187733732"/>
          <c:w val="0.81313389418112925"/>
          <c:h val="0.57983639479620019"/>
        </c:manualLayout>
      </c:layout>
      <c:lineChart>
        <c:grouping val="standard"/>
        <c:varyColors val="0"/>
        <c:ser>
          <c:idx val="0"/>
          <c:order val="0"/>
          <c:tx>
            <c:strRef>
              <c:f>'VALUTAZIONE GENERALE'!$A$9</c:f>
              <c:strCache>
                <c:ptCount val="1"/>
                <c:pt idx="0">
                  <c:v>TEST ILLINOIS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0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'VALUTAZIONE GENERALE'!$B$3:$O$3</c:f>
              <c:strCache>
                <c:ptCount val="14"/>
                <c:pt idx="0">
                  <c:v>BIOLCATI Lorenzo</c:v>
                </c:pt>
                <c:pt idx="1">
                  <c:v>VIEL MASSIMO</c:v>
                </c:pt>
                <c:pt idx="2">
                  <c:v>AVELLA Mattia</c:v>
                </c:pt>
                <c:pt idx="3">
                  <c:v>VENEZIANI Riccardo</c:v>
                </c:pt>
                <c:pt idx="4">
                  <c:v>VENEZIANI Nicola</c:v>
                </c:pt>
                <c:pt idx="5">
                  <c:v>LIVIGNALI Erik</c:v>
                </c:pt>
                <c:pt idx="6">
                  <c:v>BOSCOLO Pietro</c:v>
                </c:pt>
                <c:pt idx="7">
                  <c:v>LIVIGNALI Davide</c:v>
                </c:pt>
                <c:pt idx="8">
                  <c:v>MANTOVAN Nicolò</c:v>
                </c:pt>
                <c:pt idx="9">
                  <c:v>DAIDI RAYANE</c:v>
                </c:pt>
                <c:pt idx="10">
                  <c:v>FADIL YOUSSEF</c:v>
                </c:pt>
                <c:pt idx="11">
                  <c:v>COGNOME E NOME</c:v>
                </c:pt>
                <c:pt idx="12">
                  <c:v>LOFFREDA Giammaria</c:v>
                </c:pt>
                <c:pt idx="13">
                  <c:v>DE ANTONI Mattia</c:v>
                </c:pt>
              </c:strCache>
            </c:strRef>
          </c:cat>
          <c:val>
            <c:numRef>
              <c:f>'VALUTAZIONE GENERALE'!$B$9:$O$9</c:f>
              <c:numCache>
                <c:formatCode>0.00</c:formatCode>
                <c:ptCount val="14"/>
                <c:pt idx="0">
                  <c:v>18.12</c:v>
                </c:pt>
                <c:pt idx="1">
                  <c:v>0</c:v>
                </c:pt>
                <c:pt idx="2">
                  <c:v>18.579999999999998</c:v>
                </c:pt>
                <c:pt idx="3">
                  <c:v>17.63</c:v>
                </c:pt>
                <c:pt idx="4">
                  <c:v>17.21</c:v>
                </c:pt>
                <c:pt idx="5">
                  <c:v>17.309999999999999</c:v>
                </c:pt>
                <c:pt idx="6">
                  <c:v>20.11</c:v>
                </c:pt>
                <c:pt idx="7">
                  <c:v>0</c:v>
                </c:pt>
                <c:pt idx="8">
                  <c:v>18.93</c:v>
                </c:pt>
                <c:pt idx="9">
                  <c:v>158</c:v>
                </c:pt>
                <c:pt idx="10">
                  <c:v>0</c:v>
                </c:pt>
                <c:pt idx="11" formatCode="General">
                  <c:v>0</c:v>
                </c:pt>
                <c:pt idx="12">
                  <c:v>18.34</c:v>
                </c:pt>
                <c:pt idx="13">
                  <c:v>18.96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52-4D2A-89EA-88ACF21DBA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11390416"/>
        <c:axId val="311386576"/>
      </c:lineChart>
      <c:lineChart>
        <c:grouping val="standard"/>
        <c:varyColors val="0"/>
        <c:ser>
          <c:idx val="1"/>
          <c:order val="1"/>
          <c:tx>
            <c:strRef>
              <c:f>'VALUTAZIONE GENERALE'!$A$11</c:f>
              <c:strCache>
                <c:ptCount val="1"/>
                <c:pt idx="0">
                  <c:v>ALTEZZA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'VALUTAZIONE GENERALE'!$B$11:$O$11</c:f>
              <c:numCache>
                <c:formatCode>0</c:formatCode>
                <c:ptCount val="14"/>
                <c:pt idx="0">
                  <c:v>154</c:v>
                </c:pt>
                <c:pt idx="1">
                  <c:v>170</c:v>
                </c:pt>
                <c:pt idx="2">
                  <c:v>153</c:v>
                </c:pt>
                <c:pt idx="3">
                  <c:v>144.33333333333334</c:v>
                </c:pt>
                <c:pt idx="4">
                  <c:v>155</c:v>
                </c:pt>
                <c:pt idx="5">
                  <c:v>166</c:v>
                </c:pt>
                <c:pt idx="6">
                  <c:v>158</c:v>
                </c:pt>
                <c:pt idx="7">
                  <c:v>166</c:v>
                </c:pt>
                <c:pt idx="8">
                  <c:v>162.5</c:v>
                </c:pt>
                <c:pt idx="9">
                  <c:v>158</c:v>
                </c:pt>
                <c:pt idx="10">
                  <c:v>158</c:v>
                </c:pt>
                <c:pt idx="11" formatCode="General">
                  <c:v>0</c:v>
                </c:pt>
                <c:pt idx="12">
                  <c:v>156</c:v>
                </c:pt>
                <c:pt idx="13">
                  <c:v>157.66666666666666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52-4D2A-89EA-88ACF21DBA70}"/>
            </c:ext>
          </c:extLst>
        </c:ser>
        <c:ser>
          <c:idx val="2"/>
          <c:order val="2"/>
          <c:tx>
            <c:strRef>
              <c:f>'VALUTAZIONE GENERALE'!$A$12</c:f>
              <c:strCache>
                <c:ptCount val="1"/>
                <c:pt idx="0">
                  <c:v>PESO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'VALUTAZIONE GENERALE'!$B$12:$O$12</c:f>
              <c:numCache>
                <c:formatCode>0</c:formatCode>
                <c:ptCount val="14"/>
                <c:pt idx="0">
                  <c:v>37.766666666666673</c:v>
                </c:pt>
                <c:pt idx="1">
                  <c:v>59</c:v>
                </c:pt>
                <c:pt idx="2">
                  <c:v>40.300000000000004</c:v>
                </c:pt>
                <c:pt idx="3">
                  <c:v>34.133333333333333</c:v>
                </c:pt>
                <c:pt idx="4">
                  <c:v>40.5</c:v>
                </c:pt>
                <c:pt idx="5">
                  <c:v>45.35</c:v>
                </c:pt>
                <c:pt idx="6">
                  <c:v>74.166666666666671</c:v>
                </c:pt>
                <c:pt idx="7">
                  <c:v>45.35</c:v>
                </c:pt>
                <c:pt idx="8">
                  <c:v>46.05</c:v>
                </c:pt>
                <c:pt idx="9">
                  <c:v>42.7</c:v>
                </c:pt>
                <c:pt idx="10">
                  <c:v>44</c:v>
                </c:pt>
                <c:pt idx="11" formatCode="General">
                  <c:v>0</c:v>
                </c:pt>
                <c:pt idx="12">
                  <c:v>46.300000000000004</c:v>
                </c:pt>
                <c:pt idx="13">
                  <c:v>45.966666666666669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52-4D2A-89EA-88ACF21DBA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3343824"/>
        <c:axId val="123346704"/>
      </c:lineChart>
      <c:catAx>
        <c:axId val="31139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1386576"/>
        <c:crosses val="autoZero"/>
        <c:auto val="1"/>
        <c:lblAlgn val="ctr"/>
        <c:lblOffset val="100"/>
        <c:noMultiLvlLbl val="0"/>
      </c:catAx>
      <c:valAx>
        <c:axId val="31138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1390416"/>
        <c:crosses val="autoZero"/>
        <c:crossBetween val="between"/>
      </c:valAx>
      <c:valAx>
        <c:axId val="12334670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3343824"/>
        <c:crosses val="max"/>
        <c:crossBetween val="between"/>
      </c:valAx>
      <c:catAx>
        <c:axId val="123343824"/>
        <c:scaling>
          <c:orientation val="minMax"/>
        </c:scaling>
        <c:delete val="1"/>
        <c:axPos val="b"/>
        <c:majorTickMark val="out"/>
        <c:minorTickMark val="none"/>
        <c:tickLblPos val="nextTo"/>
        <c:crossAx val="123346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8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4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6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7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8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9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0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2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3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4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5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6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7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8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9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0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2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3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4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5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6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7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8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9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0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2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3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4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5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6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7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8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9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0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1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2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3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4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5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6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7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8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9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0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1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2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3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4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5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6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7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8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9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0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1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2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3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4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5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6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7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8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9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0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1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2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image" Target="../media/image12.emf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3" Type="http://schemas.openxmlformats.org/officeDocument/2006/relationships/chart" Target="../charts/chart23.xml"/><Relationship Id="rId7" Type="http://schemas.openxmlformats.org/officeDocument/2006/relationships/chart" Target="../charts/chart27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5" Type="http://schemas.openxmlformats.org/officeDocument/2006/relationships/chart" Target="../charts/chart25.xml"/><Relationship Id="rId10" Type="http://schemas.openxmlformats.org/officeDocument/2006/relationships/chart" Target="../charts/chart30.xml"/><Relationship Id="rId4" Type="http://schemas.openxmlformats.org/officeDocument/2006/relationships/chart" Target="../charts/chart24.xml"/><Relationship Id="rId9" Type="http://schemas.openxmlformats.org/officeDocument/2006/relationships/chart" Target="../charts/chart2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8.xml"/><Relationship Id="rId3" Type="http://schemas.openxmlformats.org/officeDocument/2006/relationships/chart" Target="../charts/chart33.xml"/><Relationship Id="rId7" Type="http://schemas.openxmlformats.org/officeDocument/2006/relationships/chart" Target="../charts/chart37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6" Type="http://schemas.openxmlformats.org/officeDocument/2006/relationships/chart" Target="../charts/chart36.xml"/><Relationship Id="rId5" Type="http://schemas.openxmlformats.org/officeDocument/2006/relationships/chart" Target="../charts/chart35.xml"/><Relationship Id="rId10" Type="http://schemas.openxmlformats.org/officeDocument/2006/relationships/chart" Target="../charts/chart40.xml"/><Relationship Id="rId4" Type="http://schemas.openxmlformats.org/officeDocument/2006/relationships/chart" Target="../charts/chart34.xml"/><Relationship Id="rId9" Type="http://schemas.openxmlformats.org/officeDocument/2006/relationships/chart" Target="../charts/chart39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8.xml"/><Relationship Id="rId3" Type="http://schemas.openxmlformats.org/officeDocument/2006/relationships/chart" Target="../charts/chart43.xml"/><Relationship Id="rId7" Type="http://schemas.openxmlformats.org/officeDocument/2006/relationships/chart" Target="../charts/chart47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6" Type="http://schemas.openxmlformats.org/officeDocument/2006/relationships/chart" Target="../charts/chart46.xml"/><Relationship Id="rId5" Type="http://schemas.openxmlformats.org/officeDocument/2006/relationships/chart" Target="../charts/chart45.xml"/><Relationship Id="rId10" Type="http://schemas.openxmlformats.org/officeDocument/2006/relationships/chart" Target="../charts/chart50.xml"/><Relationship Id="rId4" Type="http://schemas.openxmlformats.org/officeDocument/2006/relationships/chart" Target="../charts/chart44.xml"/><Relationship Id="rId9" Type="http://schemas.openxmlformats.org/officeDocument/2006/relationships/chart" Target="../charts/chart49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8.xml"/><Relationship Id="rId3" Type="http://schemas.openxmlformats.org/officeDocument/2006/relationships/chart" Target="../charts/chart53.xml"/><Relationship Id="rId7" Type="http://schemas.openxmlformats.org/officeDocument/2006/relationships/chart" Target="../charts/chart57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6" Type="http://schemas.openxmlformats.org/officeDocument/2006/relationships/chart" Target="../charts/chart56.xml"/><Relationship Id="rId5" Type="http://schemas.openxmlformats.org/officeDocument/2006/relationships/chart" Target="../charts/chart55.xml"/><Relationship Id="rId10" Type="http://schemas.openxmlformats.org/officeDocument/2006/relationships/chart" Target="../charts/chart60.xml"/><Relationship Id="rId4" Type="http://schemas.openxmlformats.org/officeDocument/2006/relationships/chart" Target="../charts/chart54.xml"/><Relationship Id="rId9" Type="http://schemas.openxmlformats.org/officeDocument/2006/relationships/chart" Target="../charts/chart59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8.xml"/><Relationship Id="rId3" Type="http://schemas.openxmlformats.org/officeDocument/2006/relationships/chart" Target="../charts/chart63.xml"/><Relationship Id="rId7" Type="http://schemas.openxmlformats.org/officeDocument/2006/relationships/chart" Target="../charts/chart67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6" Type="http://schemas.openxmlformats.org/officeDocument/2006/relationships/chart" Target="../charts/chart66.xml"/><Relationship Id="rId5" Type="http://schemas.openxmlformats.org/officeDocument/2006/relationships/chart" Target="../charts/chart65.xml"/><Relationship Id="rId10" Type="http://schemas.openxmlformats.org/officeDocument/2006/relationships/chart" Target="../charts/chart70.xml"/><Relationship Id="rId4" Type="http://schemas.openxmlformats.org/officeDocument/2006/relationships/chart" Target="../charts/chart64.xml"/><Relationship Id="rId9" Type="http://schemas.openxmlformats.org/officeDocument/2006/relationships/chart" Target="../charts/chart6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8.xml"/><Relationship Id="rId3" Type="http://schemas.openxmlformats.org/officeDocument/2006/relationships/chart" Target="../charts/chart73.xml"/><Relationship Id="rId7" Type="http://schemas.openxmlformats.org/officeDocument/2006/relationships/chart" Target="../charts/chart77.xml"/><Relationship Id="rId2" Type="http://schemas.openxmlformats.org/officeDocument/2006/relationships/chart" Target="../charts/chart72.xml"/><Relationship Id="rId1" Type="http://schemas.openxmlformats.org/officeDocument/2006/relationships/chart" Target="../charts/chart71.xml"/><Relationship Id="rId6" Type="http://schemas.openxmlformats.org/officeDocument/2006/relationships/chart" Target="../charts/chart76.xml"/><Relationship Id="rId5" Type="http://schemas.openxmlformats.org/officeDocument/2006/relationships/chart" Target="../charts/chart75.xml"/><Relationship Id="rId10" Type="http://schemas.openxmlformats.org/officeDocument/2006/relationships/chart" Target="../charts/chart80.xml"/><Relationship Id="rId4" Type="http://schemas.openxmlformats.org/officeDocument/2006/relationships/chart" Target="../charts/chart74.xml"/><Relationship Id="rId9" Type="http://schemas.openxmlformats.org/officeDocument/2006/relationships/chart" Target="../charts/chart79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8.xml"/><Relationship Id="rId3" Type="http://schemas.openxmlformats.org/officeDocument/2006/relationships/chart" Target="../charts/chart83.xml"/><Relationship Id="rId7" Type="http://schemas.openxmlformats.org/officeDocument/2006/relationships/chart" Target="../charts/chart87.xml"/><Relationship Id="rId2" Type="http://schemas.openxmlformats.org/officeDocument/2006/relationships/chart" Target="../charts/chart82.xml"/><Relationship Id="rId1" Type="http://schemas.openxmlformats.org/officeDocument/2006/relationships/chart" Target="../charts/chart81.xml"/><Relationship Id="rId6" Type="http://schemas.openxmlformats.org/officeDocument/2006/relationships/chart" Target="../charts/chart86.xml"/><Relationship Id="rId5" Type="http://schemas.openxmlformats.org/officeDocument/2006/relationships/chart" Target="../charts/chart85.xml"/><Relationship Id="rId10" Type="http://schemas.openxmlformats.org/officeDocument/2006/relationships/chart" Target="../charts/chart90.xml"/><Relationship Id="rId4" Type="http://schemas.openxmlformats.org/officeDocument/2006/relationships/chart" Target="../charts/chart84.xml"/><Relationship Id="rId9" Type="http://schemas.openxmlformats.org/officeDocument/2006/relationships/chart" Target="../charts/chart89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8.xml"/><Relationship Id="rId3" Type="http://schemas.openxmlformats.org/officeDocument/2006/relationships/chart" Target="../charts/chart93.xml"/><Relationship Id="rId7" Type="http://schemas.openxmlformats.org/officeDocument/2006/relationships/chart" Target="../charts/chart97.xml"/><Relationship Id="rId2" Type="http://schemas.openxmlformats.org/officeDocument/2006/relationships/chart" Target="../charts/chart92.xml"/><Relationship Id="rId1" Type="http://schemas.openxmlformats.org/officeDocument/2006/relationships/chart" Target="../charts/chart91.xml"/><Relationship Id="rId6" Type="http://schemas.openxmlformats.org/officeDocument/2006/relationships/chart" Target="../charts/chart96.xml"/><Relationship Id="rId5" Type="http://schemas.openxmlformats.org/officeDocument/2006/relationships/chart" Target="../charts/chart95.xml"/><Relationship Id="rId10" Type="http://schemas.openxmlformats.org/officeDocument/2006/relationships/chart" Target="../charts/chart100.xml"/><Relationship Id="rId4" Type="http://schemas.openxmlformats.org/officeDocument/2006/relationships/chart" Target="../charts/chart94.xml"/><Relationship Id="rId9" Type="http://schemas.openxmlformats.org/officeDocument/2006/relationships/chart" Target="../charts/chart99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8.xml"/><Relationship Id="rId3" Type="http://schemas.openxmlformats.org/officeDocument/2006/relationships/chart" Target="../charts/chart103.xml"/><Relationship Id="rId7" Type="http://schemas.openxmlformats.org/officeDocument/2006/relationships/chart" Target="../charts/chart107.xml"/><Relationship Id="rId12" Type="http://schemas.openxmlformats.org/officeDocument/2006/relationships/chart" Target="../charts/chart112.xml"/><Relationship Id="rId2" Type="http://schemas.openxmlformats.org/officeDocument/2006/relationships/chart" Target="../charts/chart102.xml"/><Relationship Id="rId1" Type="http://schemas.openxmlformats.org/officeDocument/2006/relationships/chart" Target="../charts/chart101.xml"/><Relationship Id="rId6" Type="http://schemas.openxmlformats.org/officeDocument/2006/relationships/chart" Target="../charts/chart106.xml"/><Relationship Id="rId11" Type="http://schemas.openxmlformats.org/officeDocument/2006/relationships/chart" Target="../charts/chart111.xml"/><Relationship Id="rId5" Type="http://schemas.openxmlformats.org/officeDocument/2006/relationships/chart" Target="../charts/chart105.xml"/><Relationship Id="rId10" Type="http://schemas.openxmlformats.org/officeDocument/2006/relationships/chart" Target="../charts/chart110.xml"/><Relationship Id="rId4" Type="http://schemas.openxmlformats.org/officeDocument/2006/relationships/chart" Target="../charts/chart104.xml"/><Relationship Id="rId9" Type="http://schemas.openxmlformats.org/officeDocument/2006/relationships/chart" Target="../charts/chart109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0.xml"/><Relationship Id="rId3" Type="http://schemas.openxmlformats.org/officeDocument/2006/relationships/chart" Target="../charts/chart115.xml"/><Relationship Id="rId7" Type="http://schemas.openxmlformats.org/officeDocument/2006/relationships/chart" Target="../charts/chart119.xml"/><Relationship Id="rId2" Type="http://schemas.openxmlformats.org/officeDocument/2006/relationships/chart" Target="../charts/chart114.xml"/><Relationship Id="rId1" Type="http://schemas.openxmlformats.org/officeDocument/2006/relationships/chart" Target="../charts/chart113.xml"/><Relationship Id="rId6" Type="http://schemas.openxmlformats.org/officeDocument/2006/relationships/chart" Target="../charts/chart118.xml"/><Relationship Id="rId5" Type="http://schemas.openxmlformats.org/officeDocument/2006/relationships/chart" Target="../charts/chart117.xml"/><Relationship Id="rId10" Type="http://schemas.openxmlformats.org/officeDocument/2006/relationships/chart" Target="../charts/chart122.xml"/><Relationship Id="rId4" Type="http://schemas.openxmlformats.org/officeDocument/2006/relationships/chart" Target="../charts/chart116.xml"/><Relationship Id="rId9" Type="http://schemas.openxmlformats.org/officeDocument/2006/relationships/chart" Target="../charts/chart12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0.xml"/><Relationship Id="rId3" Type="http://schemas.openxmlformats.org/officeDocument/2006/relationships/chart" Target="../charts/chart125.xml"/><Relationship Id="rId7" Type="http://schemas.openxmlformats.org/officeDocument/2006/relationships/chart" Target="../charts/chart129.xml"/><Relationship Id="rId2" Type="http://schemas.openxmlformats.org/officeDocument/2006/relationships/chart" Target="../charts/chart124.xml"/><Relationship Id="rId1" Type="http://schemas.openxmlformats.org/officeDocument/2006/relationships/chart" Target="../charts/chart123.xml"/><Relationship Id="rId6" Type="http://schemas.openxmlformats.org/officeDocument/2006/relationships/chart" Target="../charts/chart128.xml"/><Relationship Id="rId5" Type="http://schemas.openxmlformats.org/officeDocument/2006/relationships/chart" Target="../charts/chart127.xml"/><Relationship Id="rId10" Type="http://schemas.openxmlformats.org/officeDocument/2006/relationships/chart" Target="../charts/chart132.xml"/><Relationship Id="rId4" Type="http://schemas.openxmlformats.org/officeDocument/2006/relationships/chart" Target="../charts/chart126.xml"/><Relationship Id="rId9" Type="http://schemas.openxmlformats.org/officeDocument/2006/relationships/chart" Target="../charts/chart13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5.xml"/><Relationship Id="rId2" Type="http://schemas.openxmlformats.org/officeDocument/2006/relationships/chart" Target="../charts/chart134.xml"/><Relationship Id="rId1" Type="http://schemas.openxmlformats.org/officeDocument/2006/relationships/chart" Target="../charts/chart133.xml"/><Relationship Id="rId4" Type="http://schemas.openxmlformats.org/officeDocument/2006/relationships/chart" Target="../charts/chart13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12</xdr:row>
      <xdr:rowOff>104775</xdr:rowOff>
    </xdr:from>
    <xdr:ext cx="184731" cy="264560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6537076E-6E57-4C8C-B5B6-4C24D526164D}"/>
            </a:ext>
          </a:extLst>
        </xdr:cNvPr>
        <xdr:cNvSpPr txBox="1"/>
      </xdr:nvSpPr>
      <xdr:spPr>
        <a:xfrm>
          <a:off x="20208240" y="7145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0</xdr:colOff>
      <xdr:row>17</xdr:row>
      <xdr:rowOff>41910</xdr:rowOff>
    </xdr:from>
    <xdr:to>
      <xdr:col>5</xdr:col>
      <xdr:colOff>2521200</xdr:colOff>
      <xdr:row>24</xdr:row>
      <xdr:rowOff>584010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3B96D696-CA09-4216-AAEE-CCCB49B3E4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36715</xdr:colOff>
      <xdr:row>9</xdr:row>
      <xdr:rowOff>44678</xdr:rowOff>
    </xdr:from>
    <xdr:to>
      <xdr:col>11</xdr:col>
      <xdr:colOff>2521915</xdr:colOff>
      <xdr:row>16</xdr:row>
      <xdr:rowOff>587515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C419DCBB-2E8F-4544-BA59-E52A4A3BC5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33281</xdr:colOff>
      <xdr:row>17</xdr:row>
      <xdr:rowOff>10122</xdr:rowOff>
    </xdr:from>
    <xdr:to>
      <xdr:col>11</xdr:col>
      <xdr:colOff>2554481</xdr:colOff>
      <xdr:row>24</xdr:row>
      <xdr:rowOff>588959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E129C25D-C157-4826-ACCF-248C58215E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32658</xdr:colOff>
      <xdr:row>1</xdr:row>
      <xdr:rowOff>49529</xdr:rowOff>
    </xdr:from>
    <xdr:to>
      <xdr:col>11</xdr:col>
      <xdr:colOff>2517858</xdr:colOff>
      <xdr:row>8</xdr:row>
      <xdr:rowOff>608969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9BEEC658-A8DE-47C4-B806-951F5152F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7620</xdr:colOff>
      <xdr:row>8</xdr:row>
      <xdr:rowOff>628650</xdr:rowOff>
    </xdr:from>
    <xdr:to>
      <xdr:col>5</xdr:col>
      <xdr:colOff>2528820</xdr:colOff>
      <xdr:row>16</xdr:row>
      <xdr:rowOff>602670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960BFF71-0090-4B25-A4B2-A981FA389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11</xdr:col>
      <xdr:colOff>0</xdr:colOff>
      <xdr:row>37</xdr:row>
      <xdr:rowOff>104775</xdr:rowOff>
    </xdr:from>
    <xdr:ext cx="184731" cy="264560"/>
    <xdr:sp macro="" textlink="">
      <xdr:nvSpPr>
        <xdr:cNvPr id="10" name="CasellaDiTesto 9">
          <a:extLst>
            <a:ext uri="{FF2B5EF4-FFF2-40B4-BE49-F238E27FC236}">
              <a16:creationId xmlns:a16="http://schemas.microsoft.com/office/drawing/2014/main" id="{7ED478B1-F943-40D0-B58C-5C20615BACB6}"/>
            </a:ext>
          </a:extLst>
        </xdr:cNvPr>
        <xdr:cNvSpPr txBox="1"/>
      </xdr:nvSpPr>
      <xdr:spPr>
        <a:xfrm>
          <a:off x="24597360" y="84258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30480</xdr:colOff>
      <xdr:row>42</xdr:row>
      <xdr:rowOff>41910</xdr:rowOff>
    </xdr:from>
    <xdr:to>
      <xdr:col>5</xdr:col>
      <xdr:colOff>2551680</xdr:colOff>
      <xdr:row>49</xdr:row>
      <xdr:rowOff>584010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A9B28C19-4CAB-4D4A-AE20-7374F1172F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36715</xdr:colOff>
      <xdr:row>34</xdr:row>
      <xdr:rowOff>44678</xdr:rowOff>
    </xdr:from>
    <xdr:to>
      <xdr:col>11</xdr:col>
      <xdr:colOff>2521915</xdr:colOff>
      <xdr:row>41</xdr:row>
      <xdr:rowOff>587515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29E9580A-8295-4340-B036-8717C9B287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33281</xdr:colOff>
      <xdr:row>42</xdr:row>
      <xdr:rowOff>10122</xdr:rowOff>
    </xdr:from>
    <xdr:to>
      <xdr:col>11</xdr:col>
      <xdr:colOff>2554481</xdr:colOff>
      <xdr:row>49</xdr:row>
      <xdr:rowOff>588959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5E627AC0-C3DD-4E7A-87EF-6BF0150264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32658</xdr:colOff>
      <xdr:row>26</xdr:row>
      <xdr:rowOff>49529</xdr:rowOff>
    </xdr:from>
    <xdr:to>
      <xdr:col>11</xdr:col>
      <xdr:colOff>2517858</xdr:colOff>
      <xdr:row>33</xdr:row>
      <xdr:rowOff>608969</xdr:rowOff>
    </xdr:to>
    <xdr:graphicFrame macro="">
      <xdr:nvGraphicFramePr>
        <xdr:cNvPr id="14" name="Grafico 13">
          <a:extLst>
            <a:ext uri="{FF2B5EF4-FFF2-40B4-BE49-F238E27FC236}">
              <a16:creationId xmlns:a16="http://schemas.microsoft.com/office/drawing/2014/main" id="{05C858C0-B3B9-4C0A-9E8D-3EE4C6D573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38100</xdr:colOff>
      <xdr:row>34</xdr:row>
      <xdr:rowOff>19050</xdr:rowOff>
    </xdr:from>
    <xdr:to>
      <xdr:col>5</xdr:col>
      <xdr:colOff>2559300</xdr:colOff>
      <xdr:row>41</xdr:row>
      <xdr:rowOff>633150</xdr:rowOff>
    </xdr:to>
    <xdr:graphicFrame macro="">
      <xdr:nvGraphicFramePr>
        <xdr:cNvPr id="15" name="Grafico 14">
          <a:extLst>
            <a:ext uri="{FF2B5EF4-FFF2-40B4-BE49-F238E27FC236}">
              <a16:creationId xmlns:a16="http://schemas.microsoft.com/office/drawing/2014/main" id="{200D1C62-74C1-4792-8D14-B57CDCC77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12</xdr:row>
      <xdr:rowOff>104775</xdr:rowOff>
    </xdr:from>
    <xdr:ext cx="184731" cy="264560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4270DF09-2487-444B-B46C-823669B549B2}"/>
            </a:ext>
          </a:extLst>
        </xdr:cNvPr>
        <xdr:cNvSpPr txBox="1"/>
      </xdr:nvSpPr>
      <xdr:spPr>
        <a:xfrm>
          <a:off x="24566880" y="841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0</xdr:colOff>
      <xdr:row>17</xdr:row>
      <xdr:rowOff>41910</xdr:rowOff>
    </xdr:from>
    <xdr:to>
      <xdr:col>5</xdr:col>
      <xdr:colOff>2521200</xdr:colOff>
      <xdr:row>24</xdr:row>
      <xdr:rowOff>584010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E563BB9C-FE06-4908-86FC-603EE17F30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55765</xdr:colOff>
      <xdr:row>9</xdr:row>
      <xdr:rowOff>63728</xdr:rowOff>
    </xdr:from>
    <xdr:to>
      <xdr:col>11</xdr:col>
      <xdr:colOff>2540965</xdr:colOff>
      <xdr:row>16</xdr:row>
      <xdr:rowOff>598945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DC6BA0F8-490F-474B-822A-D23D94013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33281</xdr:colOff>
      <xdr:row>17</xdr:row>
      <xdr:rowOff>10122</xdr:rowOff>
    </xdr:from>
    <xdr:to>
      <xdr:col>11</xdr:col>
      <xdr:colOff>2554481</xdr:colOff>
      <xdr:row>24</xdr:row>
      <xdr:rowOff>588959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26D8BE00-F558-420C-BD2F-A43232F218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51708</xdr:colOff>
      <xdr:row>1</xdr:row>
      <xdr:rowOff>49529</xdr:rowOff>
    </xdr:from>
    <xdr:to>
      <xdr:col>11</xdr:col>
      <xdr:colOff>2536908</xdr:colOff>
      <xdr:row>8</xdr:row>
      <xdr:rowOff>608969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F02E251C-D982-4840-8D92-A344607999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7620</xdr:colOff>
      <xdr:row>8</xdr:row>
      <xdr:rowOff>628650</xdr:rowOff>
    </xdr:from>
    <xdr:to>
      <xdr:col>5</xdr:col>
      <xdr:colOff>2528820</xdr:colOff>
      <xdr:row>16</xdr:row>
      <xdr:rowOff>602670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9743CB1C-FF61-4AAF-A6C8-01E6432816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11</xdr:col>
      <xdr:colOff>0</xdr:colOff>
      <xdr:row>37</xdr:row>
      <xdr:rowOff>104775</xdr:rowOff>
    </xdr:from>
    <xdr:ext cx="184731" cy="264560"/>
    <xdr:sp macro="" textlink="">
      <xdr:nvSpPr>
        <xdr:cNvPr id="8" name="CasellaDiTesto 7">
          <a:extLst>
            <a:ext uri="{FF2B5EF4-FFF2-40B4-BE49-F238E27FC236}">
              <a16:creationId xmlns:a16="http://schemas.microsoft.com/office/drawing/2014/main" id="{8BD2864B-4C8E-4D6A-B275-8C1459A25C4D}"/>
            </a:ext>
          </a:extLst>
        </xdr:cNvPr>
        <xdr:cNvSpPr txBox="1"/>
      </xdr:nvSpPr>
      <xdr:spPr>
        <a:xfrm>
          <a:off x="24566880" y="250374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30480</xdr:colOff>
      <xdr:row>42</xdr:row>
      <xdr:rowOff>41910</xdr:rowOff>
    </xdr:from>
    <xdr:to>
      <xdr:col>5</xdr:col>
      <xdr:colOff>2551680</xdr:colOff>
      <xdr:row>49</xdr:row>
      <xdr:rowOff>584010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B3B55BE9-BED8-44DF-A5B5-911CB18397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36715</xdr:colOff>
      <xdr:row>34</xdr:row>
      <xdr:rowOff>44678</xdr:rowOff>
    </xdr:from>
    <xdr:to>
      <xdr:col>11</xdr:col>
      <xdr:colOff>2521915</xdr:colOff>
      <xdr:row>41</xdr:row>
      <xdr:rowOff>587515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1D730185-3D5E-44F1-A5E5-AFA0693AD0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33281</xdr:colOff>
      <xdr:row>42</xdr:row>
      <xdr:rowOff>10122</xdr:rowOff>
    </xdr:from>
    <xdr:to>
      <xdr:col>11</xdr:col>
      <xdr:colOff>2554481</xdr:colOff>
      <xdr:row>49</xdr:row>
      <xdr:rowOff>588959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024C41BE-3ECF-47BC-A65E-E618089CF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32658</xdr:colOff>
      <xdr:row>26</xdr:row>
      <xdr:rowOff>49529</xdr:rowOff>
    </xdr:from>
    <xdr:to>
      <xdr:col>11</xdr:col>
      <xdr:colOff>2517858</xdr:colOff>
      <xdr:row>33</xdr:row>
      <xdr:rowOff>608969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18FF6691-0C69-41F6-923B-961A402772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38100</xdr:colOff>
      <xdr:row>34</xdr:row>
      <xdr:rowOff>19050</xdr:rowOff>
    </xdr:from>
    <xdr:to>
      <xdr:col>5</xdr:col>
      <xdr:colOff>2559300</xdr:colOff>
      <xdr:row>41</xdr:row>
      <xdr:rowOff>633150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E29F4563-5A06-4DDB-89C9-2507E62C5A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1121229</xdr:colOff>
      <xdr:row>27</xdr:row>
      <xdr:rowOff>631372</xdr:rowOff>
    </xdr:from>
    <xdr:to>
      <xdr:col>0</xdr:col>
      <xdr:colOff>4005943</xdr:colOff>
      <xdr:row>34</xdr:row>
      <xdr:rowOff>1683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F7346450-320A-73B9-C542-E2171B13F2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66" r="8747"/>
        <a:stretch/>
      </xdr:blipFill>
      <xdr:spPr bwMode="auto">
        <a:xfrm>
          <a:off x="1121229" y="19213286"/>
          <a:ext cx="2884714" cy="38661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888470</xdr:colOff>
      <xdr:row>3</xdr:row>
      <xdr:rowOff>2577</xdr:rowOff>
    </xdr:from>
    <xdr:to>
      <xdr:col>0</xdr:col>
      <xdr:colOff>3773184</xdr:colOff>
      <xdr:row>9</xdr:row>
      <xdr:rowOff>12968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A629F184-DB9E-4E98-B3B2-156EB4DBB5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66" r="8747"/>
        <a:stretch/>
      </xdr:blipFill>
      <xdr:spPr bwMode="auto">
        <a:xfrm>
          <a:off x="888470" y="2537959"/>
          <a:ext cx="2884714" cy="3834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12</xdr:row>
      <xdr:rowOff>104775</xdr:rowOff>
    </xdr:from>
    <xdr:ext cx="184731" cy="264560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C7DD815E-74EE-4C06-A25B-424EDDAA034C}"/>
            </a:ext>
          </a:extLst>
        </xdr:cNvPr>
        <xdr:cNvSpPr txBox="1"/>
      </xdr:nvSpPr>
      <xdr:spPr>
        <a:xfrm>
          <a:off x="23827740" y="8412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0</xdr:colOff>
      <xdr:row>17</xdr:row>
      <xdr:rowOff>41910</xdr:rowOff>
    </xdr:from>
    <xdr:to>
      <xdr:col>5</xdr:col>
      <xdr:colOff>2521200</xdr:colOff>
      <xdr:row>24</xdr:row>
      <xdr:rowOff>584010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4A9C74F7-B8CE-489B-8A90-8E30BCD30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36715</xdr:colOff>
      <xdr:row>9</xdr:row>
      <xdr:rowOff>44678</xdr:rowOff>
    </xdr:from>
    <xdr:to>
      <xdr:col>11</xdr:col>
      <xdr:colOff>2521915</xdr:colOff>
      <xdr:row>16</xdr:row>
      <xdr:rowOff>587515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53A275EF-CD97-405E-BDE2-E5BF83ED2D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33281</xdr:colOff>
      <xdr:row>17</xdr:row>
      <xdr:rowOff>10122</xdr:rowOff>
    </xdr:from>
    <xdr:to>
      <xdr:col>11</xdr:col>
      <xdr:colOff>2554481</xdr:colOff>
      <xdr:row>24</xdr:row>
      <xdr:rowOff>588959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16DC3A18-40AE-488B-B820-7D4653F09B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32658</xdr:colOff>
      <xdr:row>1</xdr:row>
      <xdr:rowOff>49529</xdr:rowOff>
    </xdr:from>
    <xdr:to>
      <xdr:col>11</xdr:col>
      <xdr:colOff>2517858</xdr:colOff>
      <xdr:row>8</xdr:row>
      <xdr:rowOff>608969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F8BCF0F6-4102-4E80-B373-870A92C2F5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45720</xdr:colOff>
      <xdr:row>9</xdr:row>
      <xdr:rowOff>0</xdr:rowOff>
    </xdr:from>
    <xdr:to>
      <xdr:col>5</xdr:col>
      <xdr:colOff>2566920</xdr:colOff>
      <xdr:row>16</xdr:row>
      <xdr:rowOff>621720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6A03493F-AFC5-4CF5-AD3E-8CB111EBB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11</xdr:col>
      <xdr:colOff>0</xdr:colOff>
      <xdr:row>37</xdr:row>
      <xdr:rowOff>104775</xdr:rowOff>
    </xdr:from>
    <xdr:ext cx="184731" cy="264560"/>
    <xdr:sp macro="" textlink="">
      <xdr:nvSpPr>
        <xdr:cNvPr id="8" name="CasellaDiTesto 7">
          <a:extLst>
            <a:ext uri="{FF2B5EF4-FFF2-40B4-BE49-F238E27FC236}">
              <a16:creationId xmlns:a16="http://schemas.microsoft.com/office/drawing/2014/main" id="{F01BAF48-FDF2-4C62-A69C-58918AA62259}"/>
            </a:ext>
          </a:extLst>
        </xdr:cNvPr>
        <xdr:cNvSpPr txBox="1"/>
      </xdr:nvSpPr>
      <xdr:spPr>
        <a:xfrm>
          <a:off x="23827740" y="250393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30480</xdr:colOff>
      <xdr:row>42</xdr:row>
      <xdr:rowOff>41910</xdr:rowOff>
    </xdr:from>
    <xdr:to>
      <xdr:col>5</xdr:col>
      <xdr:colOff>2551680</xdr:colOff>
      <xdr:row>49</xdr:row>
      <xdr:rowOff>584010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FAE6CD24-4983-4F32-99B3-4D36C7E61A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36715</xdr:colOff>
      <xdr:row>34</xdr:row>
      <xdr:rowOff>44678</xdr:rowOff>
    </xdr:from>
    <xdr:to>
      <xdr:col>11</xdr:col>
      <xdr:colOff>2521915</xdr:colOff>
      <xdr:row>41</xdr:row>
      <xdr:rowOff>587515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297D1D9C-1246-4389-8DB6-B9F5F24335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8516</xdr:colOff>
      <xdr:row>42</xdr:row>
      <xdr:rowOff>32982</xdr:rowOff>
    </xdr:from>
    <xdr:to>
      <xdr:col>11</xdr:col>
      <xdr:colOff>2485901</xdr:colOff>
      <xdr:row>49</xdr:row>
      <xdr:rowOff>613724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547C2008-3072-4B80-A0A2-510B6E465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32658</xdr:colOff>
      <xdr:row>26</xdr:row>
      <xdr:rowOff>49529</xdr:rowOff>
    </xdr:from>
    <xdr:to>
      <xdr:col>11</xdr:col>
      <xdr:colOff>2517858</xdr:colOff>
      <xdr:row>33</xdr:row>
      <xdr:rowOff>608969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0EC5AFF5-D2B6-42F4-9A04-1D479606B2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19050</xdr:colOff>
      <xdr:row>34</xdr:row>
      <xdr:rowOff>19050</xdr:rowOff>
    </xdr:from>
    <xdr:to>
      <xdr:col>5</xdr:col>
      <xdr:colOff>2540250</xdr:colOff>
      <xdr:row>41</xdr:row>
      <xdr:rowOff>633150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9C0A1610-1ED5-46D5-AFD3-E5DCC0CAC7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12</xdr:row>
      <xdr:rowOff>104775</xdr:rowOff>
    </xdr:from>
    <xdr:ext cx="184731" cy="264560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2E01AAE-7256-4507-AD84-5DB78218A5BE}"/>
            </a:ext>
          </a:extLst>
        </xdr:cNvPr>
        <xdr:cNvSpPr txBox="1"/>
      </xdr:nvSpPr>
      <xdr:spPr>
        <a:xfrm>
          <a:off x="24498300" y="841819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0</xdr:colOff>
      <xdr:row>17</xdr:row>
      <xdr:rowOff>41910</xdr:rowOff>
    </xdr:from>
    <xdr:to>
      <xdr:col>5</xdr:col>
      <xdr:colOff>2521200</xdr:colOff>
      <xdr:row>24</xdr:row>
      <xdr:rowOff>584010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609AB90-CAAF-4411-8913-72D8EB0B25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36715</xdr:colOff>
      <xdr:row>9</xdr:row>
      <xdr:rowOff>44678</xdr:rowOff>
    </xdr:from>
    <xdr:to>
      <xdr:col>11</xdr:col>
      <xdr:colOff>2521915</xdr:colOff>
      <xdr:row>16</xdr:row>
      <xdr:rowOff>587515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88C53D51-9F22-455F-A136-DEE837EC9F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33281</xdr:colOff>
      <xdr:row>17</xdr:row>
      <xdr:rowOff>10122</xdr:rowOff>
    </xdr:from>
    <xdr:to>
      <xdr:col>11</xdr:col>
      <xdr:colOff>2554481</xdr:colOff>
      <xdr:row>24</xdr:row>
      <xdr:rowOff>588959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740AEE08-6907-47D7-BC60-06018D8F9C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32658</xdr:colOff>
      <xdr:row>1</xdr:row>
      <xdr:rowOff>49529</xdr:rowOff>
    </xdr:from>
    <xdr:to>
      <xdr:col>11</xdr:col>
      <xdr:colOff>2517858</xdr:colOff>
      <xdr:row>8</xdr:row>
      <xdr:rowOff>608969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12329721-6599-46DB-BAF3-94EA84B841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45720</xdr:colOff>
      <xdr:row>9</xdr:row>
      <xdr:rowOff>0</xdr:rowOff>
    </xdr:from>
    <xdr:to>
      <xdr:col>5</xdr:col>
      <xdr:colOff>2566920</xdr:colOff>
      <xdr:row>16</xdr:row>
      <xdr:rowOff>621720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47508608-CFB9-4B42-AF15-5595C95577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11</xdr:col>
      <xdr:colOff>0</xdr:colOff>
      <xdr:row>37</xdr:row>
      <xdr:rowOff>104775</xdr:rowOff>
    </xdr:from>
    <xdr:ext cx="184731" cy="264560"/>
    <xdr:sp macro="" textlink="">
      <xdr:nvSpPr>
        <xdr:cNvPr id="8" name="CasellaDiTesto 7">
          <a:extLst>
            <a:ext uri="{FF2B5EF4-FFF2-40B4-BE49-F238E27FC236}">
              <a16:creationId xmlns:a16="http://schemas.microsoft.com/office/drawing/2014/main" id="{90DDBA9A-FE84-445E-9065-5C9FD4A8CE82}"/>
            </a:ext>
          </a:extLst>
        </xdr:cNvPr>
        <xdr:cNvSpPr txBox="1"/>
      </xdr:nvSpPr>
      <xdr:spPr>
        <a:xfrm>
          <a:off x="24498300" y="25052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30480</xdr:colOff>
      <xdr:row>42</xdr:row>
      <xdr:rowOff>41910</xdr:rowOff>
    </xdr:from>
    <xdr:to>
      <xdr:col>5</xdr:col>
      <xdr:colOff>2544060</xdr:colOff>
      <xdr:row>49</xdr:row>
      <xdr:rowOff>584010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6D82CCEB-AF0B-4ED5-9D72-A4009C715B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36715</xdr:colOff>
      <xdr:row>34</xdr:row>
      <xdr:rowOff>44678</xdr:rowOff>
    </xdr:from>
    <xdr:to>
      <xdr:col>11</xdr:col>
      <xdr:colOff>2521915</xdr:colOff>
      <xdr:row>41</xdr:row>
      <xdr:rowOff>587515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0632D743-0853-413D-9268-E258C498C2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8516</xdr:colOff>
      <xdr:row>42</xdr:row>
      <xdr:rowOff>32982</xdr:rowOff>
    </xdr:from>
    <xdr:to>
      <xdr:col>11</xdr:col>
      <xdr:colOff>2485901</xdr:colOff>
      <xdr:row>49</xdr:row>
      <xdr:rowOff>613724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DCAB186A-0972-4060-BB42-67B17DC0C1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32658</xdr:colOff>
      <xdr:row>26</xdr:row>
      <xdr:rowOff>49529</xdr:rowOff>
    </xdr:from>
    <xdr:to>
      <xdr:col>11</xdr:col>
      <xdr:colOff>2517858</xdr:colOff>
      <xdr:row>33</xdr:row>
      <xdr:rowOff>608969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79897D74-22A7-402E-996B-4AFF7A830E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19050</xdr:colOff>
      <xdr:row>34</xdr:row>
      <xdr:rowOff>19050</xdr:rowOff>
    </xdr:from>
    <xdr:to>
      <xdr:col>5</xdr:col>
      <xdr:colOff>2540250</xdr:colOff>
      <xdr:row>41</xdr:row>
      <xdr:rowOff>633150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3E66D5BD-1E23-44B5-A56B-B2024FE53A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12</xdr:row>
      <xdr:rowOff>104775</xdr:rowOff>
    </xdr:from>
    <xdr:ext cx="184731" cy="264560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4D869094-D27A-4108-91C9-B088296F8B39}"/>
            </a:ext>
          </a:extLst>
        </xdr:cNvPr>
        <xdr:cNvSpPr txBox="1"/>
      </xdr:nvSpPr>
      <xdr:spPr>
        <a:xfrm>
          <a:off x="24498300" y="841819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0</xdr:colOff>
      <xdr:row>17</xdr:row>
      <xdr:rowOff>41910</xdr:rowOff>
    </xdr:from>
    <xdr:to>
      <xdr:col>5</xdr:col>
      <xdr:colOff>2521200</xdr:colOff>
      <xdr:row>24</xdr:row>
      <xdr:rowOff>584010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81EE5657-961C-45CC-9F7E-58159411F8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36715</xdr:colOff>
      <xdr:row>9</xdr:row>
      <xdr:rowOff>44678</xdr:rowOff>
    </xdr:from>
    <xdr:to>
      <xdr:col>11</xdr:col>
      <xdr:colOff>2521915</xdr:colOff>
      <xdr:row>16</xdr:row>
      <xdr:rowOff>587515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A7741289-60E9-499D-A5A7-38D5EE98D0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33281</xdr:colOff>
      <xdr:row>17</xdr:row>
      <xdr:rowOff>10122</xdr:rowOff>
    </xdr:from>
    <xdr:to>
      <xdr:col>11</xdr:col>
      <xdr:colOff>2554481</xdr:colOff>
      <xdr:row>24</xdr:row>
      <xdr:rowOff>588959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0E4285A0-FEAD-4B93-9C77-43507A497B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32658</xdr:colOff>
      <xdr:row>1</xdr:row>
      <xdr:rowOff>49529</xdr:rowOff>
    </xdr:from>
    <xdr:to>
      <xdr:col>11</xdr:col>
      <xdr:colOff>2517858</xdr:colOff>
      <xdr:row>8</xdr:row>
      <xdr:rowOff>608969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FF7A932F-E166-43C4-B4E5-749FFA445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45720</xdr:colOff>
      <xdr:row>9</xdr:row>
      <xdr:rowOff>0</xdr:rowOff>
    </xdr:from>
    <xdr:to>
      <xdr:col>5</xdr:col>
      <xdr:colOff>2566920</xdr:colOff>
      <xdr:row>16</xdr:row>
      <xdr:rowOff>621720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0A6AFE10-6E02-4219-B18F-7249ACF591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11</xdr:col>
      <xdr:colOff>0</xdr:colOff>
      <xdr:row>37</xdr:row>
      <xdr:rowOff>104775</xdr:rowOff>
    </xdr:from>
    <xdr:ext cx="184731" cy="264560"/>
    <xdr:sp macro="" textlink="">
      <xdr:nvSpPr>
        <xdr:cNvPr id="8" name="CasellaDiTesto 7">
          <a:extLst>
            <a:ext uri="{FF2B5EF4-FFF2-40B4-BE49-F238E27FC236}">
              <a16:creationId xmlns:a16="http://schemas.microsoft.com/office/drawing/2014/main" id="{4B73751E-EE56-464C-94A9-D7615EC78E2D}"/>
            </a:ext>
          </a:extLst>
        </xdr:cNvPr>
        <xdr:cNvSpPr txBox="1"/>
      </xdr:nvSpPr>
      <xdr:spPr>
        <a:xfrm>
          <a:off x="24498300" y="25052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30480</xdr:colOff>
      <xdr:row>42</xdr:row>
      <xdr:rowOff>41910</xdr:rowOff>
    </xdr:from>
    <xdr:to>
      <xdr:col>5</xdr:col>
      <xdr:colOff>2544060</xdr:colOff>
      <xdr:row>49</xdr:row>
      <xdr:rowOff>584010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EB59AC81-9CB1-4170-A35B-5A396C3CDF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36715</xdr:colOff>
      <xdr:row>34</xdr:row>
      <xdr:rowOff>44678</xdr:rowOff>
    </xdr:from>
    <xdr:to>
      <xdr:col>11</xdr:col>
      <xdr:colOff>2521915</xdr:colOff>
      <xdr:row>41</xdr:row>
      <xdr:rowOff>587515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BCE9401B-FF54-4D09-AC4D-0E52DA6A76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46616</xdr:colOff>
      <xdr:row>42</xdr:row>
      <xdr:rowOff>32982</xdr:rowOff>
    </xdr:from>
    <xdr:to>
      <xdr:col>11</xdr:col>
      <xdr:colOff>2524001</xdr:colOff>
      <xdr:row>49</xdr:row>
      <xdr:rowOff>613724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6F31FEB9-E79D-4EDF-BD4D-99E06FD838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32658</xdr:colOff>
      <xdr:row>26</xdr:row>
      <xdr:rowOff>49529</xdr:rowOff>
    </xdr:from>
    <xdr:to>
      <xdr:col>11</xdr:col>
      <xdr:colOff>2517858</xdr:colOff>
      <xdr:row>33</xdr:row>
      <xdr:rowOff>608969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DADE5846-A58F-48DB-A336-3ED43F312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19050</xdr:colOff>
      <xdr:row>34</xdr:row>
      <xdr:rowOff>19050</xdr:rowOff>
    </xdr:from>
    <xdr:to>
      <xdr:col>5</xdr:col>
      <xdr:colOff>2540250</xdr:colOff>
      <xdr:row>41</xdr:row>
      <xdr:rowOff>633150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BA2C0328-9638-4E45-BE12-5CA00EC1CC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12</xdr:row>
      <xdr:rowOff>104775</xdr:rowOff>
    </xdr:from>
    <xdr:ext cx="184731" cy="264560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6EFC1E42-682D-4549-98C9-DE714C22D4D8}"/>
            </a:ext>
          </a:extLst>
        </xdr:cNvPr>
        <xdr:cNvSpPr txBox="1"/>
      </xdr:nvSpPr>
      <xdr:spPr>
        <a:xfrm>
          <a:off x="24498300" y="841819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0</xdr:colOff>
      <xdr:row>17</xdr:row>
      <xdr:rowOff>41910</xdr:rowOff>
    </xdr:from>
    <xdr:to>
      <xdr:col>5</xdr:col>
      <xdr:colOff>2521200</xdr:colOff>
      <xdr:row>24</xdr:row>
      <xdr:rowOff>584010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8CECA6AB-0CD2-4EE3-B8CC-09264847A6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36715</xdr:colOff>
      <xdr:row>9</xdr:row>
      <xdr:rowOff>44678</xdr:rowOff>
    </xdr:from>
    <xdr:to>
      <xdr:col>11</xdr:col>
      <xdr:colOff>2521915</xdr:colOff>
      <xdr:row>16</xdr:row>
      <xdr:rowOff>587515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A6CD465E-9DE0-4D50-BB46-135CD8C323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33281</xdr:colOff>
      <xdr:row>17</xdr:row>
      <xdr:rowOff>10122</xdr:rowOff>
    </xdr:from>
    <xdr:to>
      <xdr:col>11</xdr:col>
      <xdr:colOff>2554481</xdr:colOff>
      <xdr:row>24</xdr:row>
      <xdr:rowOff>588959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7A150244-70F3-4357-BDD1-CEA4DCDBDE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51708</xdr:colOff>
      <xdr:row>1</xdr:row>
      <xdr:rowOff>49529</xdr:rowOff>
    </xdr:from>
    <xdr:to>
      <xdr:col>11</xdr:col>
      <xdr:colOff>2536908</xdr:colOff>
      <xdr:row>8</xdr:row>
      <xdr:rowOff>608969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D2FD2CD2-B222-49CA-834F-720E5F9CB7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45720</xdr:colOff>
      <xdr:row>9</xdr:row>
      <xdr:rowOff>0</xdr:rowOff>
    </xdr:from>
    <xdr:to>
      <xdr:col>5</xdr:col>
      <xdr:colOff>2566920</xdr:colOff>
      <xdr:row>16</xdr:row>
      <xdr:rowOff>621720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0F3A1AD5-0B0D-4A3D-BAA9-5767EA2B9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11</xdr:col>
      <xdr:colOff>0</xdr:colOff>
      <xdr:row>37</xdr:row>
      <xdr:rowOff>104775</xdr:rowOff>
    </xdr:from>
    <xdr:ext cx="184731" cy="264560"/>
    <xdr:sp macro="" textlink="">
      <xdr:nvSpPr>
        <xdr:cNvPr id="8" name="CasellaDiTesto 7">
          <a:extLst>
            <a:ext uri="{FF2B5EF4-FFF2-40B4-BE49-F238E27FC236}">
              <a16:creationId xmlns:a16="http://schemas.microsoft.com/office/drawing/2014/main" id="{F5781644-6F34-48F0-9C40-0A350DE06018}"/>
            </a:ext>
          </a:extLst>
        </xdr:cNvPr>
        <xdr:cNvSpPr txBox="1"/>
      </xdr:nvSpPr>
      <xdr:spPr>
        <a:xfrm>
          <a:off x="24498300" y="25052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30480</xdr:colOff>
      <xdr:row>42</xdr:row>
      <xdr:rowOff>41910</xdr:rowOff>
    </xdr:from>
    <xdr:to>
      <xdr:col>5</xdr:col>
      <xdr:colOff>2544060</xdr:colOff>
      <xdr:row>49</xdr:row>
      <xdr:rowOff>584010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308D9901-84AD-4A17-89BF-355050C4C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36715</xdr:colOff>
      <xdr:row>34</xdr:row>
      <xdr:rowOff>44678</xdr:rowOff>
    </xdr:from>
    <xdr:to>
      <xdr:col>11</xdr:col>
      <xdr:colOff>2521915</xdr:colOff>
      <xdr:row>41</xdr:row>
      <xdr:rowOff>587515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2782EFA0-2208-49A6-8CDE-05522267F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8516</xdr:colOff>
      <xdr:row>42</xdr:row>
      <xdr:rowOff>32982</xdr:rowOff>
    </xdr:from>
    <xdr:to>
      <xdr:col>11</xdr:col>
      <xdr:colOff>2485901</xdr:colOff>
      <xdr:row>49</xdr:row>
      <xdr:rowOff>613724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DBEE9F65-A208-4653-BB30-7659ADC3BF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32658</xdr:colOff>
      <xdr:row>26</xdr:row>
      <xdr:rowOff>49529</xdr:rowOff>
    </xdr:from>
    <xdr:to>
      <xdr:col>11</xdr:col>
      <xdr:colOff>2517858</xdr:colOff>
      <xdr:row>33</xdr:row>
      <xdr:rowOff>608969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7E78E11A-F4DE-40FF-8AD6-31C0C5F931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19050</xdr:colOff>
      <xdr:row>34</xdr:row>
      <xdr:rowOff>19050</xdr:rowOff>
    </xdr:from>
    <xdr:to>
      <xdr:col>5</xdr:col>
      <xdr:colOff>2540250</xdr:colOff>
      <xdr:row>41</xdr:row>
      <xdr:rowOff>633150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AD3A14F3-9442-4A88-AE85-8C8A22AD11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12</xdr:row>
      <xdr:rowOff>104775</xdr:rowOff>
    </xdr:from>
    <xdr:ext cx="184731" cy="264560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BD62829B-065C-4081-9A49-B716F97AA8C6}"/>
            </a:ext>
          </a:extLst>
        </xdr:cNvPr>
        <xdr:cNvSpPr txBox="1"/>
      </xdr:nvSpPr>
      <xdr:spPr>
        <a:xfrm>
          <a:off x="24498300" y="841819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0</xdr:colOff>
      <xdr:row>17</xdr:row>
      <xdr:rowOff>41910</xdr:rowOff>
    </xdr:from>
    <xdr:to>
      <xdr:col>5</xdr:col>
      <xdr:colOff>2521200</xdr:colOff>
      <xdr:row>24</xdr:row>
      <xdr:rowOff>584010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81D8F459-4C28-411C-8D04-F21436640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36715</xdr:colOff>
      <xdr:row>9</xdr:row>
      <xdr:rowOff>44678</xdr:rowOff>
    </xdr:from>
    <xdr:to>
      <xdr:col>11</xdr:col>
      <xdr:colOff>2521915</xdr:colOff>
      <xdr:row>16</xdr:row>
      <xdr:rowOff>587515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A8432427-219C-4F86-BBD5-5D25016AF3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33281</xdr:colOff>
      <xdr:row>17</xdr:row>
      <xdr:rowOff>10122</xdr:rowOff>
    </xdr:from>
    <xdr:to>
      <xdr:col>11</xdr:col>
      <xdr:colOff>2554481</xdr:colOff>
      <xdr:row>24</xdr:row>
      <xdr:rowOff>588959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1A54A375-7F64-4FA2-9F5E-A2FA207B9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32658</xdr:colOff>
      <xdr:row>1</xdr:row>
      <xdr:rowOff>49529</xdr:rowOff>
    </xdr:from>
    <xdr:to>
      <xdr:col>11</xdr:col>
      <xdr:colOff>2517858</xdr:colOff>
      <xdr:row>8</xdr:row>
      <xdr:rowOff>608969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43BAF11D-8919-4C9C-BBEB-E5BAF3013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45720</xdr:colOff>
      <xdr:row>9</xdr:row>
      <xdr:rowOff>0</xdr:rowOff>
    </xdr:from>
    <xdr:to>
      <xdr:col>5</xdr:col>
      <xdr:colOff>2566920</xdr:colOff>
      <xdr:row>16</xdr:row>
      <xdr:rowOff>621720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73559368-A589-4708-A657-214030832C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11</xdr:col>
      <xdr:colOff>0</xdr:colOff>
      <xdr:row>37</xdr:row>
      <xdr:rowOff>104775</xdr:rowOff>
    </xdr:from>
    <xdr:ext cx="184731" cy="264560"/>
    <xdr:sp macro="" textlink="">
      <xdr:nvSpPr>
        <xdr:cNvPr id="8" name="CasellaDiTesto 7">
          <a:extLst>
            <a:ext uri="{FF2B5EF4-FFF2-40B4-BE49-F238E27FC236}">
              <a16:creationId xmlns:a16="http://schemas.microsoft.com/office/drawing/2014/main" id="{7FA4DFD6-A954-4395-922C-3C2FED81E96E}"/>
            </a:ext>
          </a:extLst>
        </xdr:cNvPr>
        <xdr:cNvSpPr txBox="1"/>
      </xdr:nvSpPr>
      <xdr:spPr>
        <a:xfrm>
          <a:off x="24498300" y="25052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30480</xdr:colOff>
      <xdr:row>42</xdr:row>
      <xdr:rowOff>41910</xdr:rowOff>
    </xdr:from>
    <xdr:to>
      <xdr:col>5</xdr:col>
      <xdr:colOff>2544060</xdr:colOff>
      <xdr:row>49</xdr:row>
      <xdr:rowOff>584010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DA26FEF7-03E7-444D-8CBC-6E25DF896D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36715</xdr:colOff>
      <xdr:row>34</xdr:row>
      <xdr:rowOff>44678</xdr:rowOff>
    </xdr:from>
    <xdr:to>
      <xdr:col>11</xdr:col>
      <xdr:colOff>2521915</xdr:colOff>
      <xdr:row>41</xdr:row>
      <xdr:rowOff>587515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ECA40F91-FAE8-4723-BA08-A9F725C162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46616</xdr:colOff>
      <xdr:row>42</xdr:row>
      <xdr:rowOff>32982</xdr:rowOff>
    </xdr:from>
    <xdr:to>
      <xdr:col>11</xdr:col>
      <xdr:colOff>2524001</xdr:colOff>
      <xdr:row>49</xdr:row>
      <xdr:rowOff>613724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B1A3FECD-B795-40A0-832A-E7E631841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32658</xdr:colOff>
      <xdr:row>26</xdr:row>
      <xdr:rowOff>49529</xdr:rowOff>
    </xdr:from>
    <xdr:to>
      <xdr:col>11</xdr:col>
      <xdr:colOff>2517858</xdr:colOff>
      <xdr:row>33</xdr:row>
      <xdr:rowOff>601349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B1EFF0C9-11E0-4C55-9BCB-37C5191E68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38100</xdr:colOff>
      <xdr:row>34</xdr:row>
      <xdr:rowOff>19050</xdr:rowOff>
    </xdr:from>
    <xdr:to>
      <xdr:col>5</xdr:col>
      <xdr:colOff>2559300</xdr:colOff>
      <xdr:row>41</xdr:row>
      <xdr:rowOff>633150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E749D25C-FEAD-4591-B00A-8E8213C61B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12</xdr:row>
      <xdr:rowOff>104775</xdr:rowOff>
    </xdr:from>
    <xdr:ext cx="184731" cy="264560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5E870824-6611-44B3-9570-916173BAA601}"/>
            </a:ext>
          </a:extLst>
        </xdr:cNvPr>
        <xdr:cNvSpPr txBox="1"/>
      </xdr:nvSpPr>
      <xdr:spPr>
        <a:xfrm>
          <a:off x="24498300" y="841819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19050</xdr:colOff>
      <xdr:row>17</xdr:row>
      <xdr:rowOff>41910</xdr:rowOff>
    </xdr:from>
    <xdr:to>
      <xdr:col>5</xdr:col>
      <xdr:colOff>2540250</xdr:colOff>
      <xdr:row>24</xdr:row>
      <xdr:rowOff>584010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3C247C48-DBB9-4E28-B5B9-774C3626E3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38101</xdr:colOff>
      <xdr:row>9</xdr:row>
      <xdr:rowOff>63728</xdr:rowOff>
    </xdr:from>
    <xdr:to>
      <xdr:col>11</xdr:col>
      <xdr:colOff>2560015</xdr:colOff>
      <xdr:row>16</xdr:row>
      <xdr:rowOff>606565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3AAB73A8-8F3C-4BD3-BFBD-D4D6DE9020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33281</xdr:colOff>
      <xdr:row>17</xdr:row>
      <xdr:rowOff>10122</xdr:rowOff>
    </xdr:from>
    <xdr:to>
      <xdr:col>11</xdr:col>
      <xdr:colOff>2554481</xdr:colOff>
      <xdr:row>24</xdr:row>
      <xdr:rowOff>588959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6CB95E3F-F042-43B2-809C-CB064B9E23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38100</xdr:colOff>
      <xdr:row>1</xdr:row>
      <xdr:rowOff>68579</xdr:rowOff>
    </xdr:from>
    <xdr:to>
      <xdr:col>11</xdr:col>
      <xdr:colOff>2555958</xdr:colOff>
      <xdr:row>8</xdr:row>
      <xdr:rowOff>620399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205BA011-D1FC-4F21-B0DD-88473A8EAB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26670</xdr:colOff>
      <xdr:row>9</xdr:row>
      <xdr:rowOff>0</xdr:rowOff>
    </xdr:from>
    <xdr:to>
      <xdr:col>5</xdr:col>
      <xdr:colOff>2547870</xdr:colOff>
      <xdr:row>16</xdr:row>
      <xdr:rowOff>621720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526595BA-CC64-4DD4-AB2D-88B221784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11</xdr:col>
      <xdr:colOff>0</xdr:colOff>
      <xdr:row>37</xdr:row>
      <xdr:rowOff>104775</xdr:rowOff>
    </xdr:from>
    <xdr:ext cx="184731" cy="264560"/>
    <xdr:sp macro="" textlink="">
      <xdr:nvSpPr>
        <xdr:cNvPr id="8" name="CasellaDiTesto 7">
          <a:extLst>
            <a:ext uri="{FF2B5EF4-FFF2-40B4-BE49-F238E27FC236}">
              <a16:creationId xmlns:a16="http://schemas.microsoft.com/office/drawing/2014/main" id="{B845BD5D-0550-4AEB-80B4-610D133430FE}"/>
            </a:ext>
          </a:extLst>
        </xdr:cNvPr>
        <xdr:cNvSpPr txBox="1"/>
      </xdr:nvSpPr>
      <xdr:spPr>
        <a:xfrm>
          <a:off x="24498300" y="25052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30480</xdr:colOff>
      <xdr:row>42</xdr:row>
      <xdr:rowOff>41910</xdr:rowOff>
    </xdr:from>
    <xdr:to>
      <xdr:col>5</xdr:col>
      <xdr:colOff>2544060</xdr:colOff>
      <xdr:row>49</xdr:row>
      <xdr:rowOff>584010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1AE5AAD1-3653-4CF6-8A87-969F904D46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36715</xdr:colOff>
      <xdr:row>34</xdr:row>
      <xdr:rowOff>44678</xdr:rowOff>
    </xdr:from>
    <xdr:to>
      <xdr:col>11</xdr:col>
      <xdr:colOff>2521915</xdr:colOff>
      <xdr:row>41</xdr:row>
      <xdr:rowOff>587515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624B46D5-9773-4BD5-8D0B-4AFCA285B1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8516</xdr:colOff>
      <xdr:row>42</xdr:row>
      <xdr:rowOff>32982</xdr:rowOff>
    </xdr:from>
    <xdr:to>
      <xdr:col>11</xdr:col>
      <xdr:colOff>2485901</xdr:colOff>
      <xdr:row>49</xdr:row>
      <xdr:rowOff>613724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B3536A8B-725B-450C-8C87-DCDE90B9C1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32658</xdr:colOff>
      <xdr:row>26</xdr:row>
      <xdr:rowOff>49529</xdr:rowOff>
    </xdr:from>
    <xdr:to>
      <xdr:col>11</xdr:col>
      <xdr:colOff>2517858</xdr:colOff>
      <xdr:row>33</xdr:row>
      <xdr:rowOff>608969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D66369C8-55AF-44D4-97AD-9CB3AD8130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19050</xdr:colOff>
      <xdr:row>34</xdr:row>
      <xdr:rowOff>19050</xdr:rowOff>
    </xdr:from>
    <xdr:to>
      <xdr:col>5</xdr:col>
      <xdr:colOff>2540250</xdr:colOff>
      <xdr:row>41</xdr:row>
      <xdr:rowOff>633150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5B583453-A3E8-4D47-9730-64B0B3928F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12</xdr:row>
      <xdr:rowOff>104775</xdr:rowOff>
    </xdr:from>
    <xdr:ext cx="184731" cy="264560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DB57A44E-8C9A-44B3-AD9E-3FC38636DC7A}"/>
            </a:ext>
          </a:extLst>
        </xdr:cNvPr>
        <xdr:cNvSpPr txBox="1"/>
      </xdr:nvSpPr>
      <xdr:spPr>
        <a:xfrm>
          <a:off x="24498300" y="841819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19050</xdr:colOff>
      <xdr:row>17</xdr:row>
      <xdr:rowOff>41910</xdr:rowOff>
    </xdr:from>
    <xdr:to>
      <xdr:col>5</xdr:col>
      <xdr:colOff>2540250</xdr:colOff>
      <xdr:row>24</xdr:row>
      <xdr:rowOff>584010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4E22CA7D-E568-48E0-8915-8A6DE314CD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38101</xdr:colOff>
      <xdr:row>9</xdr:row>
      <xdr:rowOff>63728</xdr:rowOff>
    </xdr:from>
    <xdr:to>
      <xdr:col>11</xdr:col>
      <xdr:colOff>2560015</xdr:colOff>
      <xdr:row>16</xdr:row>
      <xdr:rowOff>606565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9FA80173-930B-49BA-B732-E8A7D30570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33281</xdr:colOff>
      <xdr:row>17</xdr:row>
      <xdr:rowOff>10122</xdr:rowOff>
    </xdr:from>
    <xdr:to>
      <xdr:col>11</xdr:col>
      <xdr:colOff>2554481</xdr:colOff>
      <xdr:row>24</xdr:row>
      <xdr:rowOff>588959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753B7650-980F-49FC-A280-292EC1C222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38100</xdr:colOff>
      <xdr:row>1</xdr:row>
      <xdr:rowOff>68579</xdr:rowOff>
    </xdr:from>
    <xdr:to>
      <xdr:col>11</xdr:col>
      <xdr:colOff>2555958</xdr:colOff>
      <xdr:row>8</xdr:row>
      <xdr:rowOff>620399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7DCF531D-2361-4AF4-8650-86A69DDFF8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26670</xdr:colOff>
      <xdr:row>9</xdr:row>
      <xdr:rowOff>0</xdr:rowOff>
    </xdr:from>
    <xdr:to>
      <xdr:col>5</xdr:col>
      <xdr:colOff>2547870</xdr:colOff>
      <xdr:row>16</xdr:row>
      <xdr:rowOff>621720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99CCCF28-971F-4B67-B4BF-7E08527EE0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11</xdr:col>
      <xdr:colOff>0</xdr:colOff>
      <xdr:row>37</xdr:row>
      <xdr:rowOff>104775</xdr:rowOff>
    </xdr:from>
    <xdr:ext cx="184731" cy="264560"/>
    <xdr:sp macro="" textlink="">
      <xdr:nvSpPr>
        <xdr:cNvPr id="8" name="CasellaDiTesto 7">
          <a:extLst>
            <a:ext uri="{FF2B5EF4-FFF2-40B4-BE49-F238E27FC236}">
              <a16:creationId xmlns:a16="http://schemas.microsoft.com/office/drawing/2014/main" id="{F062EFBF-14F1-4DCF-B10C-52AA209E57B4}"/>
            </a:ext>
          </a:extLst>
        </xdr:cNvPr>
        <xdr:cNvSpPr txBox="1"/>
      </xdr:nvSpPr>
      <xdr:spPr>
        <a:xfrm>
          <a:off x="24498300" y="25052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30480</xdr:colOff>
      <xdr:row>42</xdr:row>
      <xdr:rowOff>41910</xdr:rowOff>
    </xdr:from>
    <xdr:to>
      <xdr:col>5</xdr:col>
      <xdr:colOff>2544060</xdr:colOff>
      <xdr:row>49</xdr:row>
      <xdr:rowOff>584010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239E5626-3892-4AF0-B5C0-E09D6F08F1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36715</xdr:colOff>
      <xdr:row>34</xdr:row>
      <xdr:rowOff>44678</xdr:rowOff>
    </xdr:from>
    <xdr:to>
      <xdr:col>11</xdr:col>
      <xdr:colOff>2521915</xdr:colOff>
      <xdr:row>41</xdr:row>
      <xdr:rowOff>587515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4DBCD147-5C98-490C-8C1B-46B62700E9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8516</xdr:colOff>
      <xdr:row>42</xdr:row>
      <xdr:rowOff>32982</xdr:rowOff>
    </xdr:from>
    <xdr:to>
      <xdr:col>11</xdr:col>
      <xdr:colOff>2485901</xdr:colOff>
      <xdr:row>49</xdr:row>
      <xdr:rowOff>613724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E29EB3A8-6B54-484D-A758-71FFA38E2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32658</xdr:colOff>
      <xdr:row>26</xdr:row>
      <xdr:rowOff>49529</xdr:rowOff>
    </xdr:from>
    <xdr:to>
      <xdr:col>11</xdr:col>
      <xdr:colOff>2517858</xdr:colOff>
      <xdr:row>33</xdr:row>
      <xdr:rowOff>608969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2C56DC83-CF7F-4ED4-970E-E0DF0A0ECE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19050</xdr:colOff>
      <xdr:row>34</xdr:row>
      <xdr:rowOff>19050</xdr:rowOff>
    </xdr:from>
    <xdr:to>
      <xdr:col>5</xdr:col>
      <xdr:colOff>2540250</xdr:colOff>
      <xdr:row>41</xdr:row>
      <xdr:rowOff>633150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80ADF04D-3361-456D-AD32-F5E273FCBD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12</xdr:row>
      <xdr:rowOff>104775</xdr:rowOff>
    </xdr:from>
    <xdr:ext cx="184731" cy="264560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78C89CB7-3853-4764-8C96-A03303E42D5E}"/>
            </a:ext>
          </a:extLst>
        </xdr:cNvPr>
        <xdr:cNvSpPr txBox="1"/>
      </xdr:nvSpPr>
      <xdr:spPr>
        <a:xfrm>
          <a:off x="20208240" y="7145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22860</xdr:colOff>
      <xdr:row>9</xdr:row>
      <xdr:rowOff>15240</xdr:rowOff>
    </xdr:from>
    <xdr:to>
      <xdr:col>5</xdr:col>
      <xdr:colOff>2544060</xdr:colOff>
      <xdr:row>16</xdr:row>
      <xdr:rowOff>610680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13D2A11B-61F0-44E5-B4AA-02DF836DD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</xdr:colOff>
      <xdr:row>17</xdr:row>
      <xdr:rowOff>41910</xdr:rowOff>
    </xdr:from>
    <xdr:to>
      <xdr:col>5</xdr:col>
      <xdr:colOff>2551680</xdr:colOff>
      <xdr:row>24</xdr:row>
      <xdr:rowOff>584010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9A22364D-DF29-4849-A18C-11111FA667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</xdr:colOff>
      <xdr:row>9</xdr:row>
      <xdr:rowOff>41910</xdr:rowOff>
    </xdr:from>
    <xdr:to>
      <xdr:col>11</xdr:col>
      <xdr:colOff>2560014</xdr:colOff>
      <xdr:row>16</xdr:row>
      <xdr:rowOff>584747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4BD949A9-5730-4871-BB3F-5FB81AA5FC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38100</xdr:colOff>
      <xdr:row>17</xdr:row>
      <xdr:rowOff>19050</xdr:rowOff>
    </xdr:from>
    <xdr:to>
      <xdr:col>11</xdr:col>
      <xdr:colOff>2551680</xdr:colOff>
      <xdr:row>24</xdr:row>
      <xdr:rowOff>597887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D2B0E571-6936-4233-AF5F-3A5AEBD697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22860</xdr:colOff>
      <xdr:row>1</xdr:row>
      <xdr:rowOff>57150</xdr:rowOff>
    </xdr:from>
    <xdr:to>
      <xdr:col>11</xdr:col>
      <xdr:colOff>2540718</xdr:colOff>
      <xdr:row>8</xdr:row>
      <xdr:rowOff>608970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76A3DC1E-033E-4A71-8623-BE275FD6BE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11</xdr:col>
      <xdr:colOff>0</xdr:colOff>
      <xdr:row>37</xdr:row>
      <xdr:rowOff>104775</xdr:rowOff>
    </xdr:from>
    <xdr:ext cx="184731" cy="264560"/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4C9D1316-B0D1-4F57-9921-FA51E49D5B54}"/>
            </a:ext>
          </a:extLst>
        </xdr:cNvPr>
        <xdr:cNvSpPr txBox="1"/>
      </xdr:nvSpPr>
      <xdr:spPr>
        <a:xfrm>
          <a:off x="20269200" y="8334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22860</xdr:colOff>
      <xdr:row>34</xdr:row>
      <xdr:rowOff>15240</xdr:rowOff>
    </xdr:from>
    <xdr:to>
      <xdr:col>5</xdr:col>
      <xdr:colOff>2544060</xdr:colOff>
      <xdr:row>41</xdr:row>
      <xdr:rowOff>610680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286F4220-8BE7-4264-8251-A55C13D3D8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38100</xdr:colOff>
      <xdr:row>42</xdr:row>
      <xdr:rowOff>41910</xdr:rowOff>
    </xdr:from>
    <xdr:to>
      <xdr:col>5</xdr:col>
      <xdr:colOff>2551680</xdr:colOff>
      <xdr:row>49</xdr:row>
      <xdr:rowOff>584010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7FF55D78-D20D-4D40-AF56-C63744F809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38100</xdr:colOff>
      <xdr:row>34</xdr:row>
      <xdr:rowOff>41910</xdr:rowOff>
    </xdr:from>
    <xdr:to>
      <xdr:col>11</xdr:col>
      <xdr:colOff>2560014</xdr:colOff>
      <xdr:row>41</xdr:row>
      <xdr:rowOff>584747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4ABA2484-8A13-4CA1-A36C-7E71F94630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38100</xdr:colOff>
      <xdr:row>42</xdr:row>
      <xdr:rowOff>19050</xdr:rowOff>
    </xdr:from>
    <xdr:to>
      <xdr:col>11</xdr:col>
      <xdr:colOff>2551680</xdr:colOff>
      <xdr:row>49</xdr:row>
      <xdr:rowOff>597887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3F81632E-50B6-4913-97D5-C5AF9A50B6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22860</xdr:colOff>
      <xdr:row>26</xdr:row>
      <xdr:rowOff>57150</xdr:rowOff>
    </xdr:from>
    <xdr:to>
      <xdr:col>11</xdr:col>
      <xdr:colOff>2540718</xdr:colOff>
      <xdr:row>33</xdr:row>
      <xdr:rowOff>608970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98619AF8-03C7-497C-9D66-1AA296ED1E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12</xdr:row>
      <xdr:rowOff>104775</xdr:rowOff>
    </xdr:from>
    <xdr:ext cx="184731" cy="264560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5F7CB5D2-E648-41BB-BADB-815D7588A314}"/>
            </a:ext>
          </a:extLst>
        </xdr:cNvPr>
        <xdr:cNvSpPr txBox="1"/>
      </xdr:nvSpPr>
      <xdr:spPr>
        <a:xfrm>
          <a:off x="20208240" y="7145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34290</xdr:colOff>
      <xdr:row>9</xdr:row>
      <xdr:rowOff>41910</xdr:rowOff>
    </xdr:from>
    <xdr:to>
      <xdr:col>5</xdr:col>
      <xdr:colOff>2555490</xdr:colOff>
      <xdr:row>16</xdr:row>
      <xdr:rowOff>584010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F8D4B6EE-C4C6-4994-8C6B-83570BFF67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30480</xdr:colOff>
      <xdr:row>17</xdr:row>
      <xdr:rowOff>41910</xdr:rowOff>
    </xdr:from>
    <xdr:to>
      <xdr:col>5</xdr:col>
      <xdr:colOff>2551680</xdr:colOff>
      <xdr:row>24</xdr:row>
      <xdr:rowOff>620010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1F46FA89-F78F-422E-A726-DF293E98CC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28053</xdr:colOff>
      <xdr:row>1</xdr:row>
      <xdr:rowOff>19394</xdr:rowOff>
    </xdr:from>
    <xdr:to>
      <xdr:col>11</xdr:col>
      <xdr:colOff>2585253</xdr:colOff>
      <xdr:row>8</xdr:row>
      <xdr:rowOff>634230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C21FAB95-0F0E-41C4-904F-792AD26273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36715</xdr:colOff>
      <xdr:row>9</xdr:row>
      <xdr:rowOff>68579</xdr:rowOff>
    </xdr:from>
    <xdr:to>
      <xdr:col>12</xdr:col>
      <xdr:colOff>3115</xdr:colOff>
      <xdr:row>16</xdr:row>
      <xdr:rowOff>574679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8C28B12B-E887-4C9A-8E64-8887D37703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30480</xdr:colOff>
      <xdr:row>17</xdr:row>
      <xdr:rowOff>36716</xdr:rowOff>
    </xdr:from>
    <xdr:to>
      <xdr:col>11</xdr:col>
      <xdr:colOff>2587680</xdr:colOff>
      <xdr:row>24</xdr:row>
      <xdr:rowOff>614816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0D605187-0DAC-44F3-9237-EBE2EE7E80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11</xdr:col>
      <xdr:colOff>0</xdr:colOff>
      <xdr:row>12</xdr:row>
      <xdr:rowOff>104775</xdr:rowOff>
    </xdr:from>
    <xdr:ext cx="184731" cy="264560"/>
    <xdr:sp macro="" textlink="">
      <xdr:nvSpPr>
        <xdr:cNvPr id="8" name="CasellaDiTesto 7">
          <a:extLst>
            <a:ext uri="{FF2B5EF4-FFF2-40B4-BE49-F238E27FC236}">
              <a16:creationId xmlns:a16="http://schemas.microsoft.com/office/drawing/2014/main" id="{6F4B6102-1282-458C-9FF1-7415D1954E41}"/>
            </a:ext>
          </a:extLst>
        </xdr:cNvPr>
        <xdr:cNvSpPr txBox="1"/>
      </xdr:nvSpPr>
      <xdr:spPr>
        <a:xfrm>
          <a:off x="20208240" y="7145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10</xdr:col>
      <xdr:colOff>30480</xdr:colOff>
      <xdr:row>17</xdr:row>
      <xdr:rowOff>36716</xdr:rowOff>
    </xdr:from>
    <xdr:to>
      <xdr:col>11</xdr:col>
      <xdr:colOff>2587680</xdr:colOff>
      <xdr:row>24</xdr:row>
      <xdr:rowOff>614816</xdr:rowOff>
    </xdr:to>
    <xdr:graphicFrame macro="">
      <xdr:nvGraphicFramePr>
        <xdr:cNvPr id="14" name="Grafico 13">
          <a:extLst>
            <a:ext uri="{FF2B5EF4-FFF2-40B4-BE49-F238E27FC236}">
              <a16:creationId xmlns:a16="http://schemas.microsoft.com/office/drawing/2014/main" id="{6C9DAE02-7137-4B15-A535-B1C86F95D2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11</xdr:col>
      <xdr:colOff>0</xdr:colOff>
      <xdr:row>37</xdr:row>
      <xdr:rowOff>104775</xdr:rowOff>
    </xdr:from>
    <xdr:ext cx="184731" cy="264560"/>
    <xdr:sp macro="" textlink="">
      <xdr:nvSpPr>
        <xdr:cNvPr id="9" name="CasellaDiTesto 8">
          <a:extLst>
            <a:ext uri="{FF2B5EF4-FFF2-40B4-BE49-F238E27FC236}">
              <a16:creationId xmlns:a16="http://schemas.microsoft.com/office/drawing/2014/main" id="{32D396C6-2F2C-40BA-BB0C-52C5D7110DEB}"/>
            </a:ext>
          </a:extLst>
        </xdr:cNvPr>
        <xdr:cNvSpPr txBox="1"/>
      </xdr:nvSpPr>
      <xdr:spPr>
        <a:xfrm>
          <a:off x="20231100" y="841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34290</xdr:colOff>
      <xdr:row>34</xdr:row>
      <xdr:rowOff>41910</xdr:rowOff>
    </xdr:from>
    <xdr:to>
      <xdr:col>5</xdr:col>
      <xdr:colOff>2555490</xdr:colOff>
      <xdr:row>41</xdr:row>
      <xdr:rowOff>584010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A1A4C7D5-9235-4659-BCF9-AC25B023B2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30480</xdr:colOff>
      <xdr:row>42</xdr:row>
      <xdr:rowOff>41910</xdr:rowOff>
    </xdr:from>
    <xdr:to>
      <xdr:col>5</xdr:col>
      <xdr:colOff>2551680</xdr:colOff>
      <xdr:row>49</xdr:row>
      <xdr:rowOff>620010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852BA3EF-CA2E-4FD9-9986-D92D45D15B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28053</xdr:colOff>
      <xdr:row>26</xdr:row>
      <xdr:rowOff>19394</xdr:rowOff>
    </xdr:from>
    <xdr:to>
      <xdr:col>11</xdr:col>
      <xdr:colOff>2585253</xdr:colOff>
      <xdr:row>33</xdr:row>
      <xdr:rowOff>634230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18F68CA2-0362-46C3-A414-99D7920A55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17665</xdr:colOff>
      <xdr:row>34</xdr:row>
      <xdr:rowOff>68579</xdr:rowOff>
    </xdr:from>
    <xdr:to>
      <xdr:col>11</xdr:col>
      <xdr:colOff>2574865</xdr:colOff>
      <xdr:row>41</xdr:row>
      <xdr:rowOff>574679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73672DEC-54F3-41F6-BA6C-765BEFD54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30480</xdr:colOff>
      <xdr:row>42</xdr:row>
      <xdr:rowOff>36716</xdr:rowOff>
    </xdr:from>
    <xdr:to>
      <xdr:col>11</xdr:col>
      <xdr:colOff>2587680</xdr:colOff>
      <xdr:row>49</xdr:row>
      <xdr:rowOff>614816</xdr:rowOff>
    </xdr:to>
    <xdr:graphicFrame macro="">
      <xdr:nvGraphicFramePr>
        <xdr:cNvPr id="15" name="Grafico 14">
          <a:extLst>
            <a:ext uri="{FF2B5EF4-FFF2-40B4-BE49-F238E27FC236}">
              <a16:creationId xmlns:a16="http://schemas.microsoft.com/office/drawing/2014/main" id="{B946971F-12DD-4011-9695-2A81D9B6D8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oneCellAnchor>
    <xdr:from>
      <xdr:col>11</xdr:col>
      <xdr:colOff>0</xdr:colOff>
      <xdr:row>37</xdr:row>
      <xdr:rowOff>104775</xdr:rowOff>
    </xdr:from>
    <xdr:ext cx="184731" cy="264560"/>
    <xdr:sp macro="" textlink="">
      <xdr:nvSpPr>
        <xdr:cNvPr id="16" name="CasellaDiTesto 15">
          <a:extLst>
            <a:ext uri="{FF2B5EF4-FFF2-40B4-BE49-F238E27FC236}">
              <a16:creationId xmlns:a16="http://schemas.microsoft.com/office/drawing/2014/main" id="{665B0A02-5FF5-4CBB-932E-B191449D90A7}"/>
            </a:ext>
          </a:extLst>
        </xdr:cNvPr>
        <xdr:cNvSpPr txBox="1"/>
      </xdr:nvSpPr>
      <xdr:spPr>
        <a:xfrm>
          <a:off x="20231100" y="841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10</xdr:col>
      <xdr:colOff>30480</xdr:colOff>
      <xdr:row>42</xdr:row>
      <xdr:rowOff>36716</xdr:rowOff>
    </xdr:from>
    <xdr:to>
      <xdr:col>11</xdr:col>
      <xdr:colOff>2587680</xdr:colOff>
      <xdr:row>49</xdr:row>
      <xdr:rowOff>614816</xdr:rowOff>
    </xdr:to>
    <xdr:graphicFrame macro="">
      <xdr:nvGraphicFramePr>
        <xdr:cNvPr id="17" name="Grafico 16">
          <a:extLst>
            <a:ext uri="{FF2B5EF4-FFF2-40B4-BE49-F238E27FC236}">
              <a16:creationId xmlns:a16="http://schemas.microsoft.com/office/drawing/2014/main" id="{B0410044-5D65-49E7-B23F-93207BF528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12</xdr:row>
      <xdr:rowOff>104775</xdr:rowOff>
    </xdr:from>
    <xdr:ext cx="184731" cy="264560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2929AD44-5226-4FDC-B49F-D8CC02EE51BD}"/>
            </a:ext>
          </a:extLst>
        </xdr:cNvPr>
        <xdr:cNvSpPr txBox="1"/>
      </xdr:nvSpPr>
      <xdr:spPr>
        <a:xfrm>
          <a:off x="20208240" y="7145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34290</xdr:colOff>
      <xdr:row>9</xdr:row>
      <xdr:rowOff>41910</xdr:rowOff>
    </xdr:from>
    <xdr:to>
      <xdr:col>5</xdr:col>
      <xdr:colOff>2555490</xdr:colOff>
      <xdr:row>16</xdr:row>
      <xdr:rowOff>584010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8ECF18FD-8DB8-4E86-82A7-98EDF54E43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30480</xdr:colOff>
      <xdr:row>17</xdr:row>
      <xdr:rowOff>41910</xdr:rowOff>
    </xdr:from>
    <xdr:to>
      <xdr:col>5</xdr:col>
      <xdr:colOff>2551680</xdr:colOff>
      <xdr:row>24</xdr:row>
      <xdr:rowOff>620010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44972758-2F30-4595-BEB5-4353C3ADB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28053</xdr:colOff>
      <xdr:row>1</xdr:row>
      <xdr:rowOff>19394</xdr:rowOff>
    </xdr:from>
    <xdr:to>
      <xdr:col>11</xdr:col>
      <xdr:colOff>2585253</xdr:colOff>
      <xdr:row>8</xdr:row>
      <xdr:rowOff>634230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E91B474B-165F-44F2-8892-7A7FC759DE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36715</xdr:colOff>
      <xdr:row>9</xdr:row>
      <xdr:rowOff>30479</xdr:rowOff>
    </xdr:from>
    <xdr:to>
      <xdr:col>12</xdr:col>
      <xdr:colOff>3115</xdr:colOff>
      <xdr:row>16</xdr:row>
      <xdr:rowOff>608579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05A3E66A-1D2B-440D-AE66-8878176AB0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30480</xdr:colOff>
      <xdr:row>17</xdr:row>
      <xdr:rowOff>36716</xdr:rowOff>
    </xdr:from>
    <xdr:to>
      <xdr:col>11</xdr:col>
      <xdr:colOff>2587680</xdr:colOff>
      <xdr:row>24</xdr:row>
      <xdr:rowOff>614816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DF0D1FCD-62DB-4A34-A83E-8979C8C61F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11</xdr:col>
      <xdr:colOff>0</xdr:colOff>
      <xdr:row>37</xdr:row>
      <xdr:rowOff>104775</xdr:rowOff>
    </xdr:from>
    <xdr:ext cx="184731" cy="264560"/>
    <xdr:sp macro="" textlink="">
      <xdr:nvSpPr>
        <xdr:cNvPr id="8" name="CasellaDiTesto 7">
          <a:extLst>
            <a:ext uri="{FF2B5EF4-FFF2-40B4-BE49-F238E27FC236}">
              <a16:creationId xmlns:a16="http://schemas.microsoft.com/office/drawing/2014/main" id="{020C5463-02CC-49EB-804C-52A4CD3A39E2}"/>
            </a:ext>
          </a:extLst>
        </xdr:cNvPr>
        <xdr:cNvSpPr txBox="1"/>
      </xdr:nvSpPr>
      <xdr:spPr>
        <a:xfrm>
          <a:off x="20231100" y="841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34290</xdr:colOff>
      <xdr:row>34</xdr:row>
      <xdr:rowOff>41910</xdr:rowOff>
    </xdr:from>
    <xdr:to>
      <xdr:col>5</xdr:col>
      <xdr:colOff>2555490</xdr:colOff>
      <xdr:row>41</xdr:row>
      <xdr:rowOff>584010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3243D54A-E1D5-4A6A-B3B0-1CA94CFAE3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30480</xdr:colOff>
      <xdr:row>42</xdr:row>
      <xdr:rowOff>41910</xdr:rowOff>
    </xdr:from>
    <xdr:to>
      <xdr:col>5</xdr:col>
      <xdr:colOff>2551680</xdr:colOff>
      <xdr:row>49</xdr:row>
      <xdr:rowOff>620010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0B2A3950-F664-4FDC-ABFB-BFDB8CAA09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28053</xdr:colOff>
      <xdr:row>26</xdr:row>
      <xdr:rowOff>19394</xdr:rowOff>
    </xdr:from>
    <xdr:to>
      <xdr:col>11</xdr:col>
      <xdr:colOff>2585253</xdr:colOff>
      <xdr:row>33</xdr:row>
      <xdr:rowOff>634230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DE263C80-4EF1-475C-BA77-821ADE01C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36715</xdr:colOff>
      <xdr:row>34</xdr:row>
      <xdr:rowOff>30479</xdr:rowOff>
    </xdr:from>
    <xdr:to>
      <xdr:col>12</xdr:col>
      <xdr:colOff>3115</xdr:colOff>
      <xdr:row>41</xdr:row>
      <xdr:rowOff>608579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A6268BCE-881F-47D1-A076-8055BAC5E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30480</xdr:colOff>
      <xdr:row>42</xdr:row>
      <xdr:rowOff>36716</xdr:rowOff>
    </xdr:from>
    <xdr:to>
      <xdr:col>11</xdr:col>
      <xdr:colOff>2587680</xdr:colOff>
      <xdr:row>49</xdr:row>
      <xdr:rowOff>614816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6A95085F-6855-49EE-801D-FD9EEE4174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12</xdr:row>
      <xdr:rowOff>104775</xdr:rowOff>
    </xdr:from>
    <xdr:ext cx="184731" cy="264560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877EC7A1-3F3D-C688-055C-DB4B64CBAA51}"/>
            </a:ext>
          </a:extLst>
        </xdr:cNvPr>
        <xdr:cNvSpPr txBox="1"/>
      </xdr:nvSpPr>
      <xdr:spPr>
        <a:xfrm>
          <a:off x="8715375" y="2390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34290</xdr:colOff>
      <xdr:row>9</xdr:row>
      <xdr:rowOff>41910</xdr:rowOff>
    </xdr:from>
    <xdr:to>
      <xdr:col>5</xdr:col>
      <xdr:colOff>2555490</xdr:colOff>
      <xdr:row>16</xdr:row>
      <xdr:rowOff>584010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1A5AB324-CB27-4204-8E6C-A3C0EFA9C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30480</xdr:colOff>
      <xdr:row>17</xdr:row>
      <xdr:rowOff>41910</xdr:rowOff>
    </xdr:from>
    <xdr:to>
      <xdr:col>5</xdr:col>
      <xdr:colOff>2551680</xdr:colOff>
      <xdr:row>24</xdr:row>
      <xdr:rowOff>620010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4FFCF7BF-ECAA-4AA3-8F55-75B69EAD9F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28053</xdr:colOff>
      <xdr:row>1</xdr:row>
      <xdr:rowOff>344</xdr:rowOff>
    </xdr:from>
    <xdr:to>
      <xdr:col>11</xdr:col>
      <xdr:colOff>2585253</xdr:colOff>
      <xdr:row>8</xdr:row>
      <xdr:rowOff>615180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D14DAD24-B4B5-4269-A8A3-BB41231444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17665</xdr:colOff>
      <xdr:row>9</xdr:row>
      <xdr:rowOff>11428</xdr:rowOff>
    </xdr:from>
    <xdr:to>
      <xdr:col>11</xdr:col>
      <xdr:colOff>2574865</xdr:colOff>
      <xdr:row>16</xdr:row>
      <xdr:rowOff>589528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4C1FE3CF-3971-4776-9C7E-A6E6B33CA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30480</xdr:colOff>
      <xdr:row>17</xdr:row>
      <xdr:rowOff>36716</xdr:rowOff>
    </xdr:from>
    <xdr:to>
      <xdr:col>11</xdr:col>
      <xdr:colOff>2587680</xdr:colOff>
      <xdr:row>24</xdr:row>
      <xdr:rowOff>614816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5507DE3F-AEAA-45F5-A67B-DDC761B38B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11</xdr:col>
      <xdr:colOff>0</xdr:colOff>
      <xdr:row>37</xdr:row>
      <xdr:rowOff>104775</xdr:rowOff>
    </xdr:from>
    <xdr:ext cx="184731" cy="264560"/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3E710B71-E6A1-41BA-B68D-CEE2EBD66BC8}"/>
            </a:ext>
          </a:extLst>
        </xdr:cNvPr>
        <xdr:cNvSpPr txBox="1"/>
      </xdr:nvSpPr>
      <xdr:spPr>
        <a:xfrm>
          <a:off x="20250150" y="841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34290</xdr:colOff>
      <xdr:row>34</xdr:row>
      <xdr:rowOff>41910</xdr:rowOff>
    </xdr:from>
    <xdr:to>
      <xdr:col>5</xdr:col>
      <xdr:colOff>2555490</xdr:colOff>
      <xdr:row>41</xdr:row>
      <xdr:rowOff>584010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28458E91-2D48-4649-B72D-05D4995E2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30480</xdr:colOff>
      <xdr:row>42</xdr:row>
      <xdr:rowOff>41910</xdr:rowOff>
    </xdr:from>
    <xdr:to>
      <xdr:col>5</xdr:col>
      <xdr:colOff>2551680</xdr:colOff>
      <xdr:row>49</xdr:row>
      <xdr:rowOff>620010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CF91F6F7-22AC-4256-A1AC-6C660B7C32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28053</xdr:colOff>
      <xdr:row>26</xdr:row>
      <xdr:rowOff>344</xdr:rowOff>
    </xdr:from>
    <xdr:to>
      <xdr:col>11</xdr:col>
      <xdr:colOff>2585253</xdr:colOff>
      <xdr:row>33</xdr:row>
      <xdr:rowOff>615180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3B6489B2-578C-4EA0-B4DA-815A821F89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17665</xdr:colOff>
      <xdr:row>34</xdr:row>
      <xdr:rowOff>11428</xdr:rowOff>
    </xdr:from>
    <xdr:to>
      <xdr:col>11</xdr:col>
      <xdr:colOff>2574865</xdr:colOff>
      <xdr:row>41</xdr:row>
      <xdr:rowOff>589528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4D73309B-6C29-4157-A747-C1C77F4614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30480</xdr:colOff>
      <xdr:row>42</xdr:row>
      <xdr:rowOff>36716</xdr:rowOff>
    </xdr:from>
    <xdr:to>
      <xdr:col>11</xdr:col>
      <xdr:colOff>2587680</xdr:colOff>
      <xdr:row>49</xdr:row>
      <xdr:rowOff>614816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E90A0572-553C-4FE5-AE76-CEE59BD1EF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15239</xdr:colOff>
      <xdr:row>57</xdr:row>
      <xdr:rowOff>154940</xdr:rowOff>
    </xdr:from>
    <xdr:to>
      <xdr:col>2</xdr:col>
      <xdr:colOff>1066799</xdr:colOff>
      <xdr:row>72</xdr:row>
      <xdr:rowOff>147320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23C17D3-AB73-0E54-35DF-63031387EB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190499</xdr:colOff>
      <xdr:row>57</xdr:row>
      <xdr:rowOff>141493</xdr:rowOff>
    </xdr:from>
    <xdr:to>
      <xdr:col>6</xdr:col>
      <xdr:colOff>1219198</xdr:colOff>
      <xdr:row>72</xdr:row>
      <xdr:rowOff>168835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3AD166B-D5F9-9D32-F097-6F6CE9121A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52</xdr:row>
      <xdr:rowOff>0</xdr:rowOff>
    </xdr:from>
    <xdr:to>
      <xdr:col>11</xdr:col>
      <xdr:colOff>920750</xdr:colOff>
      <xdr:row>73</xdr:row>
      <xdr:rowOff>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A372250F-AE9D-9530-8BA6-4731C9EF3E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1216025</xdr:colOff>
      <xdr:row>52</xdr:row>
      <xdr:rowOff>0</xdr:rowOff>
    </xdr:from>
    <xdr:to>
      <xdr:col>14</xdr:col>
      <xdr:colOff>1260475</xdr:colOff>
      <xdr:row>72</xdr:row>
      <xdr:rowOff>158750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8E3123E8-6413-F6A7-9E63-7DC7ACA7DE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</richValueRel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67792-7078-471C-B726-E7EBF70C6A6A}">
  <sheetPr>
    <tabColor rgb="FF00B050"/>
  </sheetPr>
  <dimension ref="A1:L51"/>
  <sheetViews>
    <sheetView view="pageBreakPreview" zoomScale="40" zoomScaleNormal="85" zoomScaleSheetLayoutView="40" workbookViewId="0">
      <selection activeCell="K8" sqref="K8"/>
    </sheetView>
  </sheetViews>
  <sheetFormatPr defaultColWidth="23.109375" defaultRowHeight="50.4" customHeight="1" x14ac:dyDescent="0.3"/>
  <cols>
    <col min="1" max="1" width="69.88671875" style="67" bestFit="1" customWidth="1"/>
    <col min="2" max="4" width="20.6640625" style="67" customWidth="1"/>
    <col min="5" max="6" width="37.6640625" style="67" customWidth="1"/>
    <col min="7" max="7" width="50.33203125" style="67" bestFit="1" customWidth="1"/>
    <col min="8" max="10" width="20.6640625" style="67" customWidth="1"/>
    <col min="11" max="11" width="37.6640625" style="67" customWidth="1"/>
    <col min="12" max="12" width="37.6640625" style="24" customWidth="1"/>
    <col min="13" max="16384" width="23.109375" style="24"/>
  </cols>
  <sheetData>
    <row r="1" spans="1:12" ht="100.2" customHeight="1" thickTop="1" thickBot="1" x14ac:dyDescent="0.35">
      <c r="A1" s="276" t="s">
        <v>147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8"/>
    </row>
    <row r="2" spans="1:12" ht="50.4" customHeight="1" thickTop="1" x14ac:dyDescent="0.3">
      <c r="A2" s="279" t="s">
        <v>139</v>
      </c>
      <c r="B2" s="280"/>
      <c r="C2" s="280"/>
      <c r="D2" s="280"/>
      <c r="E2" s="25" t="s">
        <v>100</v>
      </c>
      <c r="F2" s="26" t="s">
        <v>49</v>
      </c>
      <c r="G2" s="283" t="s">
        <v>54</v>
      </c>
      <c r="H2" s="27">
        <f>B5</f>
        <v>45778</v>
      </c>
      <c r="I2" s="27">
        <f>C8</f>
        <v>45901</v>
      </c>
      <c r="J2" s="27">
        <f>D8</f>
        <v>45992</v>
      </c>
      <c r="K2" s="285" t="s">
        <v>59</v>
      </c>
      <c r="L2" s="28"/>
    </row>
    <row r="3" spans="1:12" ht="50.4" customHeight="1" x14ac:dyDescent="0.3">
      <c r="A3" s="281"/>
      <c r="B3" s="282"/>
      <c r="C3" s="282"/>
      <c r="D3" s="282"/>
      <c r="E3" s="174">
        <v>41082</v>
      </c>
      <c r="F3" s="170" t="s">
        <v>101</v>
      </c>
      <c r="G3" s="284"/>
      <c r="H3" s="31">
        <f>IFERROR(AVERAGE(H4:H9),0)</f>
        <v>59.817127991675335</v>
      </c>
      <c r="I3" s="31">
        <f>IFERROR(AVERAGE(I4:I9),0)</f>
        <v>10.917289664174675</v>
      </c>
      <c r="J3" s="32">
        <f>IFERROR(AVERAGE(J4:J9),0)</f>
        <v>11.36822119378189</v>
      </c>
      <c r="K3" s="286"/>
      <c r="L3" s="33"/>
    </row>
    <row r="4" spans="1:12" ht="50.4" customHeight="1" x14ac:dyDescent="0.3">
      <c r="A4" s="271" t="e" vm="1">
        <v>#VALUE!</v>
      </c>
      <c r="B4" s="273" t="s">
        <v>98</v>
      </c>
      <c r="C4" s="274"/>
      <c r="D4" s="275"/>
      <c r="E4" s="34" t="s">
        <v>50</v>
      </c>
      <c r="F4" s="35" t="s">
        <v>92</v>
      </c>
      <c r="G4" s="36" t="s">
        <v>40</v>
      </c>
      <c r="H4" s="37">
        <f>B11</f>
        <v>65</v>
      </c>
      <c r="I4" s="37">
        <f>C11</f>
        <v>0</v>
      </c>
      <c r="J4" s="38">
        <f>D11</f>
        <v>0</v>
      </c>
      <c r="K4" s="39">
        <f>IFERROR(AVERAGEIF(H4:J4,"&gt;0"),0)</f>
        <v>65</v>
      </c>
      <c r="L4" s="40" t="str">
        <f>LEFT(G4,3)</f>
        <v>FIS</v>
      </c>
    </row>
    <row r="5" spans="1:12" ht="50.4" customHeight="1" x14ac:dyDescent="0.3">
      <c r="A5" s="272"/>
      <c r="B5" s="41">
        <v>45778</v>
      </c>
      <c r="C5" s="42">
        <v>45901</v>
      </c>
      <c r="D5" s="43">
        <v>45992</v>
      </c>
      <c r="E5" s="177" t="s">
        <v>94</v>
      </c>
      <c r="F5" s="178" t="s">
        <v>15</v>
      </c>
      <c r="G5" s="46" t="s">
        <v>39</v>
      </c>
      <c r="H5" s="47">
        <f>B19</f>
        <v>75</v>
      </c>
      <c r="I5" s="47">
        <f>C19</f>
        <v>0</v>
      </c>
      <c r="J5" s="47">
        <f>D19</f>
        <v>0</v>
      </c>
      <c r="K5" s="39">
        <f t="shared" ref="K5:K7" si="0">IFERROR(AVERAGEIF(H5:J5,"&gt;0"),0)</f>
        <v>75</v>
      </c>
      <c r="L5" s="40" t="str">
        <f t="shared" ref="L5:L7" si="1">LEFT(G5,3)</f>
        <v>TAT</v>
      </c>
    </row>
    <row r="6" spans="1:12" ht="50.4" customHeight="1" x14ac:dyDescent="0.3">
      <c r="A6" s="272"/>
      <c r="B6" s="175">
        <v>44</v>
      </c>
      <c r="C6" s="175">
        <v>46</v>
      </c>
      <c r="D6" s="175">
        <v>47.9</v>
      </c>
      <c r="E6" s="34" t="s">
        <v>51</v>
      </c>
      <c r="F6" s="35" t="s">
        <v>52</v>
      </c>
      <c r="G6" s="46" t="s">
        <v>38</v>
      </c>
      <c r="H6" s="47">
        <f>H11</f>
        <v>70</v>
      </c>
      <c r="I6" s="47">
        <f>I11</f>
        <v>0</v>
      </c>
      <c r="J6" s="47">
        <f>J11</f>
        <v>0</v>
      </c>
      <c r="K6" s="39">
        <f t="shared" si="0"/>
        <v>70</v>
      </c>
      <c r="L6" s="40" t="str">
        <f t="shared" si="1"/>
        <v>TEC</v>
      </c>
    </row>
    <row r="7" spans="1:12" ht="50.4" customHeight="1" x14ac:dyDescent="0.3">
      <c r="A7" s="272"/>
      <c r="B7" s="273" t="s">
        <v>99</v>
      </c>
      <c r="C7" s="274"/>
      <c r="D7" s="274"/>
      <c r="E7" s="179" t="s">
        <v>19</v>
      </c>
      <c r="F7" s="178" t="s">
        <v>19</v>
      </c>
      <c r="G7" s="46" t="s">
        <v>31</v>
      </c>
      <c r="H7" s="47">
        <f>H19</f>
        <v>75</v>
      </c>
      <c r="I7" s="47">
        <f>I19</f>
        <v>0</v>
      </c>
      <c r="J7" s="47">
        <f>J19</f>
        <v>0</v>
      </c>
      <c r="K7" s="39">
        <f t="shared" si="0"/>
        <v>75</v>
      </c>
      <c r="L7" s="40" t="str">
        <f t="shared" si="1"/>
        <v>PSI</v>
      </c>
    </row>
    <row r="8" spans="1:12" ht="50.4" customHeight="1" x14ac:dyDescent="0.3">
      <c r="A8" s="272"/>
      <c r="B8" s="50">
        <f>B5</f>
        <v>45778</v>
      </c>
      <c r="C8" s="51">
        <f>C5</f>
        <v>45901</v>
      </c>
      <c r="D8" s="52">
        <f>D5</f>
        <v>45992</v>
      </c>
      <c r="E8" s="34" t="s">
        <v>151</v>
      </c>
      <c r="F8" s="35" t="s">
        <v>120</v>
      </c>
      <c r="G8" s="7" t="s">
        <v>159</v>
      </c>
      <c r="H8" s="47">
        <f>IF(IFERROR(B6/(B9/100*B9/100),0)*3&gt;70,120-IFERROR(B6/(B9/100*B9/100),0)*3,IFERROR(B6/(B9/100*B9/100),0)*3)</f>
        <v>54.94276795005203</v>
      </c>
      <c r="I8" s="47">
        <f>IF(IFERROR(C6/(C9/100*C9/100),0)*3&gt;70,120-IFERROR(C6/(C9/100*C9/100),0)*3,IFERROR(C6/(C9/100*C9/100),0)*3)</f>
        <v>54.586448320873373</v>
      </c>
      <c r="J8" s="47">
        <f>IF(IFERROR(D6/(D9/100*D9/100),0)*3&gt;70,120-IFERROR(D6/(D9/100*D9/100),0)*3,IFERROR(D6/(D9/100*D9/100),0)*3)</f>
        <v>56.841105968909453</v>
      </c>
      <c r="K8" s="2">
        <f>IFERROR(ROUND(AVERAGEIF(H8:J8,"&gt;0"),0),0)</f>
        <v>55</v>
      </c>
      <c r="L8" s="82" t="s">
        <v>151</v>
      </c>
    </row>
    <row r="9" spans="1:12" ht="50.4" customHeight="1" thickBot="1" x14ac:dyDescent="0.35">
      <c r="A9" s="272"/>
      <c r="B9" s="176">
        <v>155</v>
      </c>
      <c r="C9" s="176">
        <v>159</v>
      </c>
      <c r="D9" s="176">
        <v>159</v>
      </c>
      <c r="E9" s="180" t="str">
        <f>_xlfn.XLOOKUP(IF(ROUND((AVERAGEIF(B6:D6,"&gt;0")/(AVERAGEIF(B9:D9,"&gt;0")*AVERAGEIF(B9:D9,"&gt;0")/10000)*3)/3,0)&gt;70,120-ROUND((AVERAGEIF(B6:D6,"&gt;0")/(AVERAGEIF(B9:D9,"&gt;0")*AVERAGEIF(B9:D9,"&gt;0")/10000)*3)/3,0),ROUND((AVERAGEIF(B6:D6,"&gt;0")/(AVERAGEIF(B9:D9,"&gt;0")*AVERAGEIF(B9:D9,"&gt;0")/10000)*3)/3,0)),BASEDATI!B15:B21,BASEDATI!C15:C21,,1)</f>
        <v>Sottopeso</v>
      </c>
      <c r="F9" s="181" t="s">
        <v>0</v>
      </c>
      <c r="G9" s="263" t="s">
        <v>178</v>
      </c>
      <c r="H9" s="264">
        <v>18.96</v>
      </c>
      <c r="I9" s="265"/>
      <c r="J9" s="266"/>
      <c r="K9" s="39"/>
      <c r="L9" s="39"/>
    </row>
    <row r="10" spans="1:12" ht="50.4" customHeight="1" thickTop="1" x14ac:dyDescent="0.3">
      <c r="A10" s="287" t="s">
        <v>55</v>
      </c>
      <c r="B10" s="27">
        <f>B8</f>
        <v>45778</v>
      </c>
      <c r="C10" s="27">
        <f>C8</f>
        <v>45901</v>
      </c>
      <c r="D10" s="27">
        <f>D8</f>
        <v>45992</v>
      </c>
      <c r="E10" s="289" t="s">
        <v>59</v>
      </c>
      <c r="F10" s="57"/>
      <c r="G10" s="287" t="s">
        <v>57</v>
      </c>
      <c r="H10" s="27">
        <f>H2</f>
        <v>45778</v>
      </c>
      <c r="I10" s="27">
        <f>I2</f>
        <v>45901</v>
      </c>
      <c r="J10" s="27">
        <f>J2</f>
        <v>45992</v>
      </c>
      <c r="K10" s="285" t="s">
        <v>59</v>
      </c>
      <c r="L10" s="33"/>
    </row>
    <row r="11" spans="1:12" ht="50.4" customHeight="1" x14ac:dyDescent="0.3">
      <c r="A11" s="288"/>
      <c r="B11" s="31">
        <f>SUM(HLOOKUP(B12,BASEDATI!$C$4:$H$5,2,FALSE),HLOOKUP(B13,BASEDATI!$C$4:$H$5,2,FALSE),HLOOKUP(B14,BASEDATI!$C$4:$H$5,2,FALSE),HLOOKUP(B15,BASEDATI!$C$4:$H$5,2,FALSE),HLOOKUP(B16,BASEDATI!$C$4:$H$5,2,FALSE),HLOOKUP(B17,BASEDATI!$C$4:$H$5,2,FALSE))/COUNTA(B12:B17)</f>
        <v>65</v>
      </c>
      <c r="C11" s="31">
        <f>IFERROR(SUM(HLOOKUP(C12,BASEDATI!$C$4:$H$5,2,FALSE),HLOOKUP(C13,BASEDATI!$C$4:$H$5,2,FALSE),HLOOKUP(C14,BASEDATI!$C$4:$H$5,2,FALSE),HLOOKUP(C15,BASEDATI!$C$4:$H$5,2,FALSE),HLOOKUP(C16,BASEDATI!$C$4:$H$5,2,FALSE),HLOOKUP(C17,BASEDATI!$C$4:$H$5,2,FALSE))/COUNTA(C12:C17),0)</f>
        <v>0</v>
      </c>
      <c r="D11" s="31">
        <f>IFERROR(SUM(HLOOKUP(D12,BASEDATI!$C$4:$H$5,2,FALSE),HLOOKUP(D13,BASEDATI!$C$4:$H$5,2,FALSE),HLOOKUP(D14,BASEDATI!$C$4:$H$5,2,FALSE),HLOOKUP(D15,BASEDATI!$C$4:$H$5,2,FALSE),HLOOKUP(D16,BASEDATI!$C$4:$H$5,2,FALSE),HLOOKUP(D17,BASEDATI!$C$4:$H$5,2,FALSE))/COUNTA(D12:D17),0)</f>
        <v>0</v>
      </c>
      <c r="E11" s="290"/>
      <c r="F11" s="40"/>
      <c r="G11" s="288"/>
      <c r="H11" s="31">
        <f>SUM(HLOOKUP(H12,BASEDATI!$C$4:$H$5,2,FALSE),HLOOKUP(H13,BASEDATI!$C$4:$H$5,2,FALSE),HLOOKUP(H14,BASEDATI!$C$4:$H$5,2,FALSE),HLOOKUP(H15,BASEDATI!$C$4:$H$5,2,FALSE),HLOOKUP(H16,BASEDATI!$C$4:$H$5,2,FALSE),HLOOKUP(H17,BASEDATI!$C$4:$H$5,2,FALSE))/COUNTA(H12:H17)</f>
        <v>70</v>
      </c>
      <c r="I11" s="31">
        <f>IFERROR(SUM(HLOOKUP(I12,BASEDATI!$C$4:$H$5,2,FALSE),HLOOKUP(I13,BASEDATI!$C$4:$H$5,2,FALSE),HLOOKUP(I14,BASEDATI!$C$4:$H$5,2,FALSE),HLOOKUP(I15,BASEDATI!$C$4:$H$5,2,FALSE),HLOOKUP(I16,BASEDATI!$C$4:$H$5,2,FALSE),HLOOKUP(I17,BASEDATI!$C$4:$H$5,2,FALSE))/COUNTA(I12:I17),0)</f>
        <v>0</v>
      </c>
      <c r="J11" s="31">
        <f>IFERROR(SUM(HLOOKUP(J12,BASEDATI!$C$4:$H$5,2,FALSE),HLOOKUP(J13,BASEDATI!$C$4:$H$5,2,FALSE),HLOOKUP(J14,BASEDATI!$C$4:$H$5,2,FALSE),HLOOKUP(J15,BASEDATI!$C$4:$H$5,2,FALSE),HLOOKUP(J16,BASEDATI!$C$4:$H$5,2,FALSE),HLOOKUP(J17,BASEDATI!$C$4:$H$5,2,FALSE))/COUNTA(J12:J17),0)</f>
        <v>0</v>
      </c>
      <c r="K11" s="286"/>
      <c r="L11" s="33"/>
    </row>
    <row r="12" spans="1:12" ht="50.4" customHeight="1" x14ac:dyDescent="0.3">
      <c r="A12" s="58" t="s">
        <v>3</v>
      </c>
      <c r="B12" s="171" t="s">
        <v>14</v>
      </c>
      <c r="C12" s="59"/>
      <c r="D12" s="59"/>
      <c r="E12" s="60">
        <f>SUM(IFERROR(HLOOKUP(B12,BASEDATI!$C$4:$H$5,2,FALSE),0),IFERROR(HLOOKUP(C12,BASEDATI!$C$4:$H$5,2,FALSE),0),IFERROR(HLOOKUP(D12,BASEDATI!$C$4:$H$5,2,FALSE),0))/COUNTA(B12:D12)</f>
        <v>70</v>
      </c>
      <c r="F12" s="40" t="str">
        <f>LEFT(A12,3)</f>
        <v>For</v>
      </c>
      <c r="G12" s="36" t="s">
        <v>102</v>
      </c>
      <c r="H12" s="171" t="s">
        <v>14</v>
      </c>
      <c r="I12" s="59"/>
      <c r="J12" s="59"/>
      <c r="K12" s="60">
        <f>SUM(IFERROR(HLOOKUP(H12,BASEDATI!$C$4:$H$5,2,FALSE),0),IFERROR(HLOOKUP(I12,BASEDATI!$C$4:$H$5,2,FALSE),0),IFERROR(HLOOKUP(J12,BASEDATI!$C$4:$H$5,2,FALSE),0))/COUNTA(H12:J12)</f>
        <v>70</v>
      </c>
      <c r="L12" s="40" t="str">
        <f>LEFT(G12,3)</f>
        <v>Tuf</v>
      </c>
    </row>
    <row r="13" spans="1:12" ht="50.4" customHeight="1" x14ac:dyDescent="0.3">
      <c r="A13" s="61" t="s">
        <v>4</v>
      </c>
      <c r="B13" s="172" t="s">
        <v>15</v>
      </c>
      <c r="C13" s="62"/>
      <c r="D13" s="62"/>
      <c r="E13" s="60">
        <f>SUM(IFERROR(HLOOKUP(B13,BASEDATI!$C$4:$H$5,2,FALSE),0),IFERROR(HLOOKUP(C13,BASEDATI!$C$4:$H$5,2,FALSE),0),IFERROR(HLOOKUP(D13,BASEDATI!$C$4:$H$5,2,FALSE),0))/COUNTA(B13:D13)</f>
        <v>60</v>
      </c>
      <c r="F13" s="40" t="str">
        <f t="shared" ref="F13:F17" si="2">LEFT(A13,3)</f>
        <v>Vel</v>
      </c>
      <c r="G13" s="46" t="s">
        <v>110</v>
      </c>
      <c r="H13" s="172" t="s">
        <v>14</v>
      </c>
      <c r="I13" s="62"/>
      <c r="J13" s="62"/>
      <c r="K13" s="60">
        <f>SUM(IFERROR(HLOOKUP(H13,BASEDATI!$C$4:$H$5,2,FALSE),0),IFERROR(HLOOKUP(I13,BASEDATI!$C$4:$H$5,2,FALSE),0),IFERROR(HLOOKUP(J13,BASEDATI!$C$4:$H$5,2,FALSE),0))/COUNTA(H13:J13)</f>
        <v>70</v>
      </c>
      <c r="L13" s="40" t="str">
        <f t="shared" ref="L13:L17" si="3">LEFT(G13,3)</f>
        <v>Spa</v>
      </c>
    </row>
    <row r="14" spans="1:12" ht="50.4" customHeight="1" x14ac:dyDescent="0.3">
      <c r="A14" s="61" t="s">
        <v>5</v>
      </c>
      <c r="B14" s="172" t="s">
        <v>14</v>
      </c>
      <c r="C14" s="62"/>
      <c r="D14" s="62"/>
      <c r="E14" s="60">
        <f>SUM(IFERROR(HLOOKUP(B14,BASEDATI!$C$4:$H$5,2,FALSE),0),IFERROR(HLOOKUP(C14,BASEDATI!$C$4:$H$5,2,FALSE),0),IFERROR(HLOOKUP(D14,BASEDATI!$C$4:$H$5,2,FALSE),0))/COUNTA(B14:D14)</f>
        <v>70</v>
      </c>
      <c r="F14" s="40" t="str">
        <f t="shared" si="2"/>
        <v>Res</v>
      </c>
      <c r="G14" s="46" t="s">
        <v>111</v>
      </c>
      <c r="H14" s="172" t="s">
        <v>13</v>
      </c>
      <c r="I14" s="62"/>
      <c r="J14" s="62"/>
      <c r="K14" s="60">
        <f>SUM(IFERROR(HLOOKUP(H14,BASEDATI!$C$4:$H$5,2,FALSE),0),IFERROR(HLOOKUP(I14,BASEDATI!$C$4:$H$5,2,FALSE),0),IFERROR(HLOOKUP(J14,BASEDATI!$C$4:$H$5,2,FALSE),0))/COUNTA(H14:J14)</f>
        <v>80</v>
      </c>
      <c r="L14" s="40" t="str">
        <f t="shared" si="3"/>
        <v>Usc</v>
      </c>
    </row>
    <row r="15" spans="1:12" ht="50.4" customHeight="1" x14ac:dyDescent="0.3">
      <c r="A15" s="61" t="s">
        <v>6</v>
      </c>
      <c r="B15" s="172" t="s">
        <v>14</v>
      </c>
      <c r="C15" s="62"/>
      <c r="D15" s="62"/>
      <c r="E15" s="60">
        <f>SUM(IFERROR(HLOOKUP(B15,BASEDATI!$C$4:$H$5,2,FALSE),0),IFERROR(HLOOKUP(C15,BASEDATI!$C$4:$H$5,2,FALSE),0),IFERROR(HLOOKUP(D15,BASEDATI!$C$4:$H$5,2,FALSE),0))/COUNTA(B15:D15)</f>
        <v>70</v>
      </c>
      <c r="F15" s="40" t="str">
        <f t="shared" si="2"/>
        <v>Coo</v>
      </c>
      <c r="G15" s="46" t="s">
        <v>109</v>
      </c>
      <c r="H15" s="172" t="s">
        <v>14</v>
      </c>
      <c r="I15" s="62"/>
      <c r="J15" s="62"/>
      <c r="K15" s="60">
        <f>SUM(IFERROR(HLOOKUP(H15,BASEDATI!$C$4:$H$5,2,FALSE),0),IFERROR(HLOOKUP(I15,BASEDATI!$C$4:$H$5,2,FALSE),0),IFERROR(HLOOKUP(J15,BASEDATI!$C$4:$H$5,2,FALSE),0))/COUNTA(H15:J15)</f>
        <v>70</v>
      </c>
      <c r="L15" s="40" t="str">
        <f t="shared" si="3"/>
        <v>Pre</v>
      </c>
    </row>
    <row r="16" spans="1:12" ht="50.4" customHeight="1" x14ac:dyDescent="0.3">
      <c r="A16" s="61" t="s">
        <v>7</v>
      </c>
      <c r="B16" s="172" t="s">
        <v>15</v>
      </c>
      <c r="C16" s="62"/>
      <c r="D16" s="62"/>
      <c r="E16" s="60">
        <f>SUM(IFERROR(HLOOKUP(B16,BASEDATI!$C$4:$H$5,2,FALSE),0),IFERROR(HLOOKUP(C16,BASEDATI!$C$4:$H$5,2,FALSE),0),IFERROR(HLOOKUP(D16,BASEDATI!$C$4:$H$5,2,FALSE),0))/COUNTA(B16:D16)</f>
        <v>60</v>
      </c>
      <c r="F16" s="40" t="str">
        <f t="shared" si="2"/>
        <v>Rap</v>
      </c>
      <c r="G16" s="46" t="s">
        <v>146</v>
      </c>
      <c r="H16" s="172" t="s">
        <v>14</v>
      </c>
      <c r="I16" s="62"/>
      <c r="J16" s="62"/>
      <c r="K16" s="60">
        <f>SUM(IFERROR(HLOOKUP(H16,BASEDATI!$C$4:$H$5,2,FALSE),0),IFERROR(HLOOKUP(I16,BASEDATI!$C$4:$H$5,2,FALSE),0),IFERROR(HLOOKUP(J16,BASEDATI!$C$4:$H$5,2,FALSE),0))/COUNTA(H16:J16)</f>
        <v>70</v>
      </c>
      <c r="L16" s="40" t="str">
        <f t="shared" si="3"/>
        <v>Rin</v>
      </c>
    </row>
    <row r="17" spans="1:12" ht="50.4" customHeight="1" thickBot="1" x14ac:dyDescent="0.35">
      <c r="A17" s="61" t="s">
        <v>8</v>
      </c>
      <c r="B17" s="172" t="s">
        <v>15</v>
      </c>
      <c r="C17" s="62"/>
      <c r="D17" s="62"/>
      <c r="E17" s="60">
        <f>SUM(IFERROR(HLOOKUP(B17,BASEDATI!$C$4:$H$5,2,FALSE),0),IFERROR(HLOOKUP(C17,BASEDATI!$C$4:$H$5,2,FALSE),0),IFERROR(HLOOKUP(D17,BASEDATI!$C$4:$H$5,2,FALSE),0))/COUNTA(B17:D17)</f>
        <v>60</v>
      </c>
      <c r="F17" s="40" t="str">
        <f t="shared" si="2"/>
        <v>Rec</v>
      </c>
      <c r="G17" s="46" t="s">
        <v>113</v>
      </c>
      <c r="H17" s="172" t="s">
        <v>15</v>
      </c>
      <c r="I17" s="62"/>
      <c r="J17" s="62"/>
      <c r="K17" s="60">
        <f>SUM(IFERROR(HLOOKUP(H17,BASEDATI!$C$4:$H$5,2,FALSE),0),IFERROR(HLOOKUP(I17,BASEDATI!$C$4:$H$5,2,FALSE),0),IFERROR(HLOOKUP(J17,BASEDATI!$C$4:$H$5,2,FALSE),0))/COUNTA(H17:J17)</f>
        <v>60</v>
      </c>
      <c r="L17" s="40" t="str">
        <f t="shared" si="3"/>
        <v>Pas</v>
      </c>
    </row>
    <row r="18" spans="1:12" ht="50.4" customHeight="1" thickTop="1" x14ac:dyDescent="0.3">
      <c r="A18" s="287" t="s">
        <v>56</v>
      </c>
      <c r="B18" s="63">
        <f>B10</f>
        <v>45778</v>
      </c>
      <c r="C18" s="63">
        <f>C10</f>
        <v>45901</v>
      </c>
      <c r="D18" s="63">
        <f>D10</f>
        <v>45992</v>
      </c>
      <c r="E18" s="289" t="s">
        <v>59</v>
      </c>
      <c r="F18" s="57"/>
      <c r="G18" s="287" t="s">
        <v>58</v>
      </c>
      <c r="H18" s="63">
        <f>H10</f>
        <v>45778</v>
      </c>
      <c r="I18" s="63">
        <f>I10</f>
        <v>45901</v>
      </c>
      <c r="J18" s="63">
        <f>J10</f>
        <v>45992</v>
      </c>
      <c r="K18" s="285" t="s">
        <v>59</v>
      </c>
      <c r="L18" s="28"/>
    </row>
    <row r="19" spans="1:12" ht="50.4" customHeight="1" x14ac:dyDescent="0.3">
      <c r="A19" s="288"/>
      <c r="B19" s="31">
        <f>SUM(HLOOKUP(B20,BASEDATI!$C$4:$H$5,2,FALSE),HLOOKUP(B21,BASEDATI!$C$4:$H$5,2,FALSE),HLOOKUP(B22,BASEDATI!$C$4:$H$5,2,FALSE),HLOOKUP(B23,BASEDATI!$C$4:$H$5,2,FALSE),HLOOKUP(B24,BASEDATI!$C$4:$H$5,2,FALSE),HLOOKUP(B25,BASEDATI!$C$4:$H$5,2,FALSE))/COUNTA(B20:B25)</f>
        <v>75</v>
      </c>
      <c r="C19" s="31">
        <f>IFERROR(SUM(HLOOKUP(C20,BASEDATI!$C$4:$H$5,2,FALSE),HLOOKUP(C21,BASEDATI!$C$4:$H$5,2,FALSE),HLOOKUP(C22,BASEDATI!$C$4:$H$5,2,FALSE),HLOOKUP(C23,BASEDATI!$C$4:$H$5,2,FALSE),HLOOKUP(C24,BASEDATI!$C$4:$H$5,2,FALSE),HLOOKUP(C25,BASEDATI!$C$4:$H$5,2,FALSE))/COUNTA(C20:C25),0)</f>
        <v>0</v>
      </c>
      <c r="D19" s="31">
        <f>IFERROR(SUM(HLOOKUP(D20,BASEDATI!$C$4:$H$5,2,FALSE),HLOOKUP(D21,BASEDATI!$C$4:$H$5,2,FALSE),HLOOKUP(D22,BASEDATI!$C$4:$H$5,2,FALSE),HLOOKUP(D23,BASEDATI!$C$4:$H$5,2,FALSE),HLOOKUP(D24,BASEDATI!$C$4:$H$5,2,FALSE),HLOOKUP(D25,BASEDATI!$C$4:$H$5,2,FALSE))/COUNTA(D20:D25),0)</f>
        <v>0</v>
      </c>
      <c r="E19" s="290"/>
      <c r="F19" s="40"/>
      <c r="G19" s="288"/>
      <c r="H19" s="31">
        <f>SUM(HLOOKUP(H20,BASEDATI!$C$4:$H$5,2,FALSE),HLOOKUP(H21,BASEDATI!$C$4:$H$5,2,FALSE),HLOOKUP(H22,BASEDATI!$C$4:$H$5,2,FALSE),HLOOKUP(H23,BASEDATI!$C$4:$H$5,2,FALSE),HLOOKUP(H24,BASEDATI!$C$4:$H$5,2,FALSE),HLOOKUP(H25,BASEDATI!$C$4:$H$5,2,FALSE))/COUNTA(H20:H25)</f>
        <v>75</v>
      </c>
      <c r="I19" s="31">
        <f>IFERROR(SUM(HLOOKUP(I20,BASEDATI!$C$4:$H$5,2,FALSE),HLOOKUP(I21,BASEDATI!$C$4:$H$5,2,FALSE),HLOOKUP(I22,BASEDATI!$C$4:$H$5,2,FALSE),HLOOKUP(I23,BASEDATI!$C$4:$H$5,2,FALSE),HLOOKUP(I24,BASEDATI!$C$4:$H$5,2,FALSE),HLOOKUP(I25,BASEDATI!$C$4:$H$5,2,FALSE))/COUNTA(I20:I25),0)</f>
        <v>0</v>
      </c>
      <c r="J19" s="31">
        <f>IFERROR(SUM(HLOOKUP(J20,BASEDATI!$C$4:$H$5,2,FALSE),HLOOKUP(J21,BASEDATI!$C$4:$H$5,2,FALSE),HLOOKUP(J22,BASEDATI!$C$4:$H$5,2,FALSE),HLOOKUP(J23,BASEDATI!$C$4:$H$5,2,FALSE),HLOOKUP(J24,BASEDATI!$C$4:$H$5,2,FALSE),HLOOKUP(J25,BASEDATI!$C$4:$H$5,2,FALSE))/COUNTA(J20:J25),0)</f>
        <v>0</v>
      </c>
      <c r="K19" s="286"/>
      <c r="L19" s="33"/>
    </row>
    <row r="20" spans="1:12" ht="50.4" customHeight="1" x14ac:dyDescent="0.3">
      <c r="A20" s="58" t="s">
        <v>114</v>
      </c>
      <c r="B20" s="171" t="s">
        <v>13</v>
      </c>
      <c r="C20" s="59"/>
      <c r="D20" s="59"/>
      <c r="E20" s="60">
        <f>SUM(IFERROR(HLOOKUP(B20,BASEDATI!$C$4:$H$5,2,FALSE),0),IFERROR(HLOOKUP(C20,BASEDATI!$C$4:$H$5,2,FALSE),0),IFERROR(HLOOKUP(D20,BASEDATI!$C$4:$H$5,2,FALSE),0))/COUNTA(B20:D20)</f>
        <v>80</v>
      </c>
      <c r="F20" s="40" t="str">
        <f>LEFT(A20,3)</f>
        <v>Pia</v>
      </c>
      <c r="G20" s="36" t="s">
        <v>32</v>
      </c>
      <c r="H20" s="171" t="s">
        <v>13</v>
      </c>
      <c r="I20" s="59"/>
      <c r="J20" s="59"/>
      <c r="K20" s="60">
        <f>SUM(IFERROR(HLOOKUP(H20,BASEDATI!$C$4:$H$5,2,FALSE),0),IFERROR(HLOOKUP(I20,BASEDATI!$C$4:$H$5,2,FALSE),0),IFERROR(HLOOKUP(J20,BASEDATI!$C$4:$H$5,2,FALSE),0))/COUNTA(H20:J20)</f>
        <v>80</v>
      </c>
      <c r="L20" s="40" t="str">
        <f>LEFT(G20,3)</f>
        <v>Lea</v>
      </c>
    </row>
    <row r="21" spans="1:12" ht="50.4" customHeight="1" x14ac:dyDescent="0.3">
      <c r="A21" s="61" t="s">
        <v>115</v>
      </c>
      <c r="B21" s="172" t="s">
        <v>14</v>
      </c>
      <c r="C21" s="62"/>
      <c r="D21" s="62"/>
      <c r="E21" s="60">
        <f>SUM(IFERROR(HLOOKUP(B21,BASEDATI!$C$4:$H$5,2,FALSE),0),IFERROR(HLOOKUP(C21,BASEDATI!$C$4:$H$5,2,FALSE),0),IFERROR(HLOOKUP(D21,BASEDATI!$C$4:$H$5,2,FALSE),0))/COUNTA(B21:D21)</f>
        <v>70</v>
      </c>
      <c r="F21" s="40" t="str">
        <f t="shared" ref="F21:F25" si="4">LEFT(A21,3)</f>
        <v>Cam</v>
      </c>
      <c r="G21" s="46" t="s">
        <v>36</v>
      </c>
      <c r="H21" s="172" t="s">
        <v>14</v>
      </c>
      <c r="I21" s="62"/>
      <c r="J21" s="62"/>
      <c r="K21" s="60">
        <f>SUM(IFERROR(HLOOKUP(H21,BASEDATI!$C$4:$H$5,2,FALSE),0),IFERROR(HLOOKUP(I21,BASEDATI!$C$4:$H$5,2,FALSE),0),IFERROR(HLOOKUP(J21,BASEDATI!$C$4:$H$5,2,FALSE),0))/COUNTA(H21:J21)</f>
        <v>70</v>
      </c>
      <c r="L21" s="40" t="str">
        <f t="shared" ref="L21:L25" si="5">LEFT(G21,3)</f>
        <v>App</v>
      </c>
    </row>
    <row r="22" spans="1:12" ht="50.4" customHeight="1" x14ac:dyDescent="0.3">
      <c r="A22" s="61" t="s">
        <v>116</v>
      </c>
      <c r="B22" s="172" t="s">
        <v>14</v>
      </c>
      <c r="C22" s="62"/>
      <c r="D22" s="62"/>
      <c r="E22" s="60">
        <f>SUM(IFERROR(HLOOKUP(B22,BASEDATI!$C$4:$H$5,2,FALSE),0),IFERROR(HLOOKUP(C22,BASEDATI!$C$4:$H$5,2,FALSE),0),IFERROR(HLOOKUP(D22,BASEDATI!$C$4:$H$5,2,FALSE),0))/COUNTA(B22:D22)</f>
        <v>70</v>
      </c>
      <c r="F22" s="40" t="str">
        <f t="shared" si="4"/>
        <v>Dif</v>
      </c>
      <c r="G22" s="46" t="s">
        <v>33</v>
      </c>
      <c r="H22" s="172" t="s">
        <v>13</v>
      </c>
      <c r="I22" s="62"/>
      <c r="J22" s="62"/>
      <c r="K22" s="60">
        <f>SUM(IFERROR(HLOOKUP(H22,BASEDATI!$C$4:$H$5,2,FALSE),0),IFERROR(HLOOKUP(I22,BASEDATI!$C$4:$H$5,2,FALSE),0),IFERROR(HLOOKUP(J22,BASEDATI!$C$4:$H$5,2,FALSE),0))/COUNTA(H22:J22)</f>
        <v>80</v>
      </c>
      <c r="L22" s="40" t="str">
        <f t="shared" si="5"/>
        <v>Imp</v>
      </c>
    </row>
    <row r="23" spans="1:12" ht="50.4" customHeight="1" x14ac:dyDescent="0.3">
      <c r="A23" s="61" t="s">
        <v>117</v>
      </c>
      <c r="B23" s="172" t="s">
        <v>14</v>
      </c>
      <c r="C23" s="62"/>
      <c r="D23" s="62"/>
      <c r="E23" s="60">
        <f>SUM(IFERROR(HLOOKUP(B23,BASEDATI!$C$4:$H$5,2,FALSE),0),IFERROR(HLOOKUP(C23,BASEDATI!$C$4:$H$5,2,FALSE),0),IFERROR(HLOOKUP(D23,BASEDATI!$C$4:$H$5,2,FALSE),0))/COUNTA(B23:D23)</f>
        <v>70</v>
      </c>
      <c r="F23" s="40" t="str">
        <f t="shared" si="4"/>
        <v>Gui</v>
      </c>
      <c r="G23" s="46" t="s">
        <v>29</v>
      </c>
      <c r="H23" s="172" t="s">
        <v>14</v>
      </c>
      <c r="I23" s="62"/>
      <c r="J23" s="62"/>
      <c r="K23" s="60">
        <f>SUM(IFERROR(HLOOKUP(H23,BASEDATI!$C$4:$H$5,2,FALSE),0),IFERROR(HLOOKUP(I23,BASEDATI!$C$4:$H$5,2,FALSE),0),IFERROR(HLOOKUP(J23,BASEDATI!$C$4:$H$5,2,FALSE),0))/COUNTA(H23:J23)</f>
        <v>70</v>
      </c>
      <c r="L23" s="40" t="str">
        <f t="shared" si="5"/>
        <v>Res</v>
      </c>
    </row>
    <row r="24" spans="1:12" ht="50.4" customHeight="1" x14ac:dyDescent="0.3">
      <c r="A24" s="61" t="s">
        <v>118</v>
      </c>
      <c r="B24" s="172" t="s">
        <v>13</v>
      </c>
      <c r="C24" s="62"/>
      <c r="D24" s="62"/>
      <c r="E24" s="60">
        <f>SUM(IFERROR(HLOOKUP(B24,BASEDATI!$C$4:$H$5,2,FALSE),0),IFERROR(HLOOKUP(C24,BASEDATI!$C$4:$H$5,2,FALSE),0),IFERROR(HLOOKUP(D24,BASEDATI!$C$4:$H$5,2,FALSE),0))/COUNTA(B24:D24)</f>
        <v>80</v>
      </c>
      <c r="F24" s="40" t="str">
        <f t="shared" si="4"/>
        <v>Let</v>
      </c>
      <c r="G24" s="46" t="s">
        <v>35</v>
      </c>
      <c r="H24" s="172" t="s">
        <v>14</v>
      </c>
      <c r="I24" s="62"/>
      <c r="J24" s="62"/>
      <c r="K24" s="60">
        <f>SUM(IFERROR(HLOOKUP(H24,BASEDATI!$C$4:$H$5,2,FALSE),0),IFERROR(HLOOKUP(I24,BASEDATI!$C$4:$H$5,2,FALSE),0),IFERROR(HLOOKUP(J24,BASEDATI!$C$4:$H$5,2,FALSE),0))/COUNTA(H24:J24)</f>
        <v>70</v>
      </c>
      <c r="L24" s="40" t="str">
        <f t="shared" si="5"/>
        <v>Emo</v>
      </c>
    </row>
    <row r="25" spans="1:12" ht="50.4" customHeight="1" thickBot="1" x14ac:dyDescent="0.35">
      <c r="A25" s="64" t="s">
        <v>119</v>
      </c>
      <c r="B25" s="173" t="s">
        <v>13</v>
      </c>
      <c r="C25" s="65"/>
      <c r="D25" s="65"/>
      <c r="E25" s="60">
        <f>SUM(IFERROR(HLOOKUP(B25,BASEDATI!$C$4:$H$5,2,FALSE),0),IFERROR(HLOOKUP(C25,BASEDATI!$C$4:$H$5,2,FALSE),0),IFERROR(HLOOKUP(D25,BASEDATI!$C$4:$H$5,2,FALSE),0))/COUNTA(B25:D25)</f>
        <v>80</v>
      </c>
      <c r="F25" s="40" t="str">
        <f t="shared" si="4"/>
        <v>Tra</v>
      </c>
      <c r="G25" s="66" t="s">
        <v>30</v>
      </c>
      <c r="H25" s="173" t="s">
        <v>13</v>
      </c>
      <c r="I25" s="65"/>
      <c r="J25" s="65"/>
      <c r="K25" s="60">
        <f>SUM(IFERROR(HLOOKUP(H25,BASEDATI!$C$4:$H$5,2,FALSE),0),IFERROR(HLOOKUP(I25,BASEDATI!$C$4:$H$5,2,FALSE),0),IFERROR(HLOOKUP(J25,BASEDATI!$C$4:$H$5,2,FALSE),0))/COUNTA(H25:J25)</f>
        <v>80</v>
      </c>
      <c r="L25" s="40" t="str">
        <f t="shared" si="5"/>
        <v>Ris</v>
      </c>
    </row>
    <row r="26" spans="1:12" ht="100.2" customHeight="1" thickTop="1" thickBot="1" x14ac:dyDescent="0.35">
      <c r="A26" s="276" t="s">
        <v>148</v>
      </c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8"/>
    </row>
    <row r="27" spans="1:12" ht="50.4" customHeight="1" thickTop="1" x14ac:dyDescent="0.3">
      <c r="A27" s="279" t="s">
        <v>139</v>
      </c>
      <c r="B27" s="280"/>
      <c r="C27" s="280"/>
      <c r="D27" s="280"/>
      <c r="E27" s="25" t="s">
        <v>100</v>
      </c>
      <c r="F27" s="26" t="s">
        <v>49</v>
      </c>
      <c r="G27" s="283" t="s">
        <v>54</v>
      </c>
      <c r="H27" s="27">
        <f>B30</f>
        <v>45778</v>
      </c>
      <c r="I27" s="27">
        <f>C33</f>
        <v>45901</v>
      </c>
      <c r="J27" s="27">
        <f>D33</f>
        <v>45992</v>
      </c>
      <c r="K27" s="285" t="s">
        <v>59</v>
      </c>
      <c r="L27" s="28"/>
    </row>
    <row r="28" spans="1:12" ht="50.4" customHeight="1" x14ac:dyDescent="0.3">
      <c r="A28" s="281"/>
      <c r="B28" s="282"/>
      <c r="C28" s="282"/>
      <c r="D28" s="282"/>
      <c r="E28" s="174">
        <v>41082</v>
      </c>
      <c r="F28" s="170" t="s">
        <v>101</v>
      </c>
      <c r="G28" s="284"/>
      <c r="H28" s="31">
        <f>IFERROR(AVERAGE(H29:H34),0)</f>
        <v>58.219255405249164</v>
      </c>
      <c r="I28" s="31">
        <f>IFERROR(AVERAGE(I29:I34),0)</f>
        <v>11.391954432182271</v>
      </c>
      <c r="J28" s="32">
        <f>IFERROR(AVERAGE(J29:J34),0)</f>
        <v>0</v>
      </c>
      <c r="K28" s="286"/>
      <c r="L28" s="33"/>
    </row>
    <row r="29" spans="1:12" ht="50.4" customHeight="1" x14ac:dyDescent="0.3">
      <c r="A29" s="271" t="e" vm="1">
        <v>#VALUE!</v>
      </c>
      <c r="B29" s="273" t="s">
        <v>98</v>
      </c>
      <c r="C29" s="274"/>
      <c r="D29" s="275"/>
      <c r="E29" s="34" t="s">
        <v>50</v>
      </c>
      <c r="F29" s="35" t="s">
        <v>92</v>
      </c>
      <c r="G29" s="36" t="s">
        <v>40</v>
      </c>
      <c r="H29" s="37">
        <f>B36</f>
        <v>65</v>
      </c>
      <c r="I29" s="37">
        <f>C36</f>
        <v>0</v>
      </c>
      <c r="J29" s="38">
        <f>D36</f>
        <v>0</v>
      </c>
      <c r="K29" s="39">
        <f>IFERROR(AVERAGEIF(H29:J29,"&gt;0"),0)</f>
        <v>65</v>
      </c>
      <c r="L29" s="40" t="str">
        <f>LEFT(G29,3)</f>
        <v>FIS</v>
      </c>
    </row>
    <row r="30" spans="1:12" ht="50.4" customHeight="1" x14ac:dyDescent="0.3">
      <c r="A30" s="272"/>
      <c r="B30" s="41">
        <f>B5</f>
        <v>45778</v>
      </c>
      <c r="C30" s="42">
        <f>C5</f>
        <v>45901</v>
      </c>
      <c r="D30" s="43">
        <f>D5</f>
        <v>45992</v>
      </c>
      <c r="E30" s="177" t="s">
        <v>94</v>
      </c>
      <c r="F30" s="178" t="s">
        <v>15</v>
      </c>
      <c r="G30" s="46" t="s">
        <v>39</v>
      </c>
      <c r="H30" s="47">
        <f>B44</f>
        <v>68.333333333333329</v>
      </c>
      <c r="I30" s="47">
        <f>C44</f>
        <v>0</v>
      </c>
      <c r="J30" s="47">
        <f>D44</f>
        <v>0</v>
      </c>
      <c r="K30" s="39">
        <f t="shared" ref="K30:K33" si="6">IFERROR(AVERAGEIF(H30:J30,"&gt;0"),0)</f>
        <v>68.333333333333329</v>
      </c>
      <c r="L30" s="40" t="str">
        <f t="shared" ref="L30:L34" si="7">LEFT(G30,3)</f>
        <v>TAT</v>
      </c>
    </row>
    <row r="31" spans="1:12" ht="50.4" customHeight="1" x14ac:dyDescent="0.3">
      <c r="A31" s="272"/>
      <c r="B31" s="175">
        <v>47</v>
      </c>
      <c r="C31" s="175">
        <v>48</v>
      </c>
      <c r="D31" s="175"/>
      <c r="E31" s="34" t="s">
        <v>51</v>
      </c>
      <c r="F31" s="35" t="s">
        <v>52</v>
      </c>
      <c r="G31" s="46" t="s">
        <v>38</v>
      </c>
      <c r="H31" s="47">
        <f>H36</f>
        <v>66.666666666666671</v>
      </c>
      <c r="I31" s="47">
        <f>I36</f>
        <v>0</v>
      </c>
      <c r="J31" s="47">
        <f>J36</f>
        <v>0</v>
      </c>
      <c r="K31" s="39">
        <f t="shared" si="6"/>
        <v>66.666666666666671</v>
      </c>
      <c r="L31" s="40" t="str">
        <f t="shared" si="7"/>
        <v>TEC</v>
      </c>
    </row>
    <row r="32" spans="1:12" ht="50.4" customHeight="1" x14ac:dyDescent="0.3">
      <c r="A32" s="272"/>
      <c r="B32" s="273" t="s">
        <v>99</v>
      </c>
      <c r="C32" s="274"/>
      <c r="D32" s="274"/>
      <c r="E32" s="179" t="s">
        <v>19</v>
      </c>
      <c r="F32" s="178" t="s">
        <v>19</v>
      </c>
      <c r="G32" s="46" t="s">
        <v>31</v>
      </c>
      <c r="H32" s="47">
        <f>H44</f>
        <v>71.666666666666671</v>
      </c>
      <c r="I32" s="47">
        <f>I44</f>
        <v>0</v>
      </c>
      <c r="J32" s="47">
        <f>J44</f>
        <v>0</v>
      </c>
      <c r="K32" s="39">
        <f t="shared" si="6"/>
        <v>71.666666666666671</v>
      </c>
      <c r="L32" s="40" t="str">
        <f t="shared" si="7"/>
        <v>PSI</v>
      </c>
    </row>
    <row r="33" spans="1:12" ht="50.4" customHeight="1" x14ac:dyDescent="0.3">
      <c r="A33" s="272"/>
      <c r="B33" s="50">
        <f>B30</f>
        <v>45778</v>
      </c>
      <c r="C33" s="51">
        <f>C30</f>
        <v>45901</v>
      </c>
      <c r="D33" s="52">
        <f>D30</f>
        <v>45992</v>
      </c>
      <c r="E33" s="34" t="s">
        <v>90</v>
      </c>
      <c r="F33" s="35" t="s">
        <v>120</v>
      </c>
      <c r="G33" s="5" t="s">
        <v>159</v>
      </c>
      <c r="H33" s="83">
        <f>IF(IFERROR(B31/(B34/100*B34/100),0)*3&gt;70,120-IFERROR(B31/(B34/100*B34/100),0)*3,IFERROR(B31/(B34/100*B34/100),0)*3)</f>
        <v>58.688865764828307</v>
      </c>
      <c r="I33" s="83">
        <f t="shared" ref="I33:J33" si="8">IF(IFERROR(C31/(C34/100*C34/100),0)*3&gt;70,120-IFERROR(C31/(C34/100*C34/100),0)*3,IFERROR(C31/(C34/100*C34/100),0)*3)</f>
        <v>56.959772160911356</v>
      </c>
      <c r="J33" s="83">
        <f t="shared" si="8"/>
        <v>0</v>
      </c>
      <c r="K33" s="39">
        <f t="shared" si="6"/>
        <v>57.824318962869832</v>
      </c>
      <c r="L33" s="40" t="str">
        <f t="shared" si="7"/>
        <v>BMI</v>
      </c>
    </row>
    <row r="34" spans="1:12" ht="50.4" customHeight="1" thickBot="1" x14ac:dyDescent="0.35">
      <c r="A34" s="272"/>
      <c r="B34" s="176">
        <v>155</v>
      </c>
      <c r="C34" s="176">
        <v>159</v>
      </c>
      <c r="D34" s="176"/>
      <c r="E34" s="199" t="str">
        <f>E9</f>
        <v>Sottopeso</v>
      </c>
      <c r="F34" s="181" t="s">
        <v>0</v>
      </c>
      <c r="G34" s="263" t="s">
        <v>178</v>
      </c>
      <c r="H34" s="264">
        <v>18.96</v>
      </c>
      <c r="I34" s="265"/>
      <c r="J34" s="266"/>
      <c r="K34" s="39"/>
      <c r="L34" s="40" t="str">
        <f t="shared" si="7"/>
        <v>ILL</v>
      </c>
    </row>
    <row r="35" spans="1:12" ht="50.4" customHeight="1" thickTop="1" x14ac:dyDescent="0.3">
      <c r="A35" s="287" t="s">
        <v>55</v>
      </c>
      <c r="B35" s="27">
        <f>B33</f>
        <v>45778</v>
      </c>
      <c r="C35" s="27">
        <f>C33</f>
        <v>45901</v>
      </c>
      <c r="D35" s="27">
        <f>D33</f>
        <v>45992</v>
      </c>
      <c r="E35" s="289" t="s">
        <v>59</v>
      </c>
      <c r="F35" s="57"/>
      <c r="G35" s="287" t="s">
        <v>57</v>
      </c>
      <c r="H35" s="27">
        <f>H27</f>
        <v>45778</v>
      </c>
      <c r="I35" s="27">
        <f>I27</f>
        <v>45901</v>
      </c>
      <c r="J35" s="27">
        <f>J27</f>
        <v>45992</v>
      </c>
      <c r="K35" s="285" t="s">
        <v>59</v>
      </c>
      <c r="L35" s="285" t="s">
        <v>59</v>
      </c>
    </row>
    <row r="36" spans="1:12" ht="50.4" customHeight="1" x14ac:dyDescent="0.3">
      <c r="A36" s="288"/>
      <c r="B36" s="31">
        <f>IFERROR(SUM(HLOOKUP(B37,BASEDATI!$C$4:$H$5,2,FALSE),HLOOKUP(B38,BASEDATI!$C$4:$H$5,2,FALSE),HLOOKUP(B39,BASEDATI!$C$4:$H$5,2,FALSE),HLOOKUP(B40,BASEDATI!$C$4:$H$5,2,FALSE),HLOOKUP(B41,BASEDATI!$C$4:$H$5,2,FALSE),HLOOKUP(B42,BASEDATI!$C$4:$H$5,2,FALSE))/COUNTA(B37:B42),0)</f>
        <v>65</v>
      </c>
      <c r="C36" s="31">
        <f>IFERROR(SUM(HLOOKUP(C37,BASEDATI!$C$4:$H$5,2,FALSE),HLOOKUP(C38,BASEDATI!$C$4:$H$5,2,FALSE),HLOOKUP(C39,BASEDATI!$C$4:$H$5,2,FALSE),HLOOKUP(C40,BASEDATI!$C$4:$H$5,2,FALSE),HLOOKUP(C41,BASEDATI!$C$4:$H$5,2,FALSE),HLOOKUP(C42,BASEDATI!$C$4:$H$5,2,FALSE))/COUNTA(C37:C42),0)</f>
        <v>0</v>
      </c>
      <c r="D36" s="31">
        <f>IFERROR(SUM(HLOOKUP(D37,BASEDATI!$C$4:$H$5,2,FALSE),HLOOKUP(D38,BASEDATI!$C$4:$H$5,2,FALSE),HLOOKUP(D39,BASEDATI!$C$4:$H$5,2,FALSE),HLOOKUP(D40,BASEDATI!$C$4:$H$5,2,FALSE),HLOOKUP(D41,BASEDATI!$C$4:$H$5,2,FALSE),HLOOKUP(D42,BASEDATI!$C$4:$H$5,2,FALSE))/COUNTA(D37:D42),0)</f>
        <v>0</v>
      </c>
      <c r="E36" s="290"/>
      <c r="F36" s="40"/>
      <c r="G36" s="288"/>
      <c r="H36" s="31">
        <f>IFERROR(SUM(HLOOKUP(H37,BASEDATI!$C$4:$H$5,2,FALSE),HLOOKUP(H38,BASEDATI!$C$4:$H$5,2,FALSE),HLOOKUP(H39,BASEDATI!$C$4:$H$5,2,FALSE),HLOOKUP(H40,BASEDATI!$C$4:$H$5,2,FALSE),HLOOKUP(H41,BASEDATI!$C$4:$H$5,2,FALSE),HLOOKUP(H42,BASEDATI!$C$4:$H$5,2,FALSE))/COUNTA(H37:H42),0)</f>
        <v>66.666666666666671</v>
      </c>
      <c r="I36" s="31">
        <f>IFERROR(SUM(HLOOKUP(I37,BASEDATI!$C$4:$H$5,2,FALSE),HLOOKUP(I38,BASEDATI!$C$4:$H$5,2,FALSE),HLOOKUP(I39,BASEDATI!$C$4:$H$5,2,FALSE),HLOOKUP(I40,BASEDATI!$C$4:$H$5,2,FALSE),HLOOKUP(I41,BASEDATI!$C$4:$H$5,2,FALSE),HLOOKUP(I42,BASEDATI!$C$4:$H$5,2,FALSE))/COUNTA(I37:I42),0)</f>
        <v>0</v>
      </c>
      <c r="J36" s="31">
        <f>IFERROR(SUM(HLOOKUP(J37,BASEDATI!$C$4:$H$5,2,FALSE),HLOOKUP(J38,BASEDATI!$C$4:$H$5,2,FALSE),HLOOKUP(J39,BASEDATI!$C$4:$H$5,2,FALSE),HLOOKUP(J40,BASEDATI!$C$4:$H$5,2,FALSE),HLOOKUP(J41,BASEDATI!$C$4:$H$5,2,FALSE),HLOOKUP(J42,BASEDATI!$C$4:$H$5,2,FALSE))/COUNTA(J37:J42),0)</f>
        <v>0</v>
      </c>
      <c r="K36" s="286"/>
      <c r="L36" s="286"/>
    </row>
    <row r="37" spans="1:12" ht="50.4" customHeight="1" x14ac:dyDescent="0.3">
      <c r="A37" s="58" t="s">
        <v>3</v>
      </c>
      <c r="B37" s="171" t="s">
        <v>15</v>
      </c>
      <c r="C37" s="171"/>
      <c r="D37" s="171"/>
      <c r="E37" s="60">
        <f>SUM(IFERROR(HLOOKUP(B37,BASEDATI!$C$4:$H$5,2,FALSE),0),IFERROR(HLOOKUP(C37,BASEDATI!$C$4:$H$5,2,FALSE),0),IFERROR(HLOOKUP(D37,BASEDATI!$C$4:$H$5,2,FALSE),0))/COUNTA(B37:D37)</f>
        <v>60</v>
      </c>
      <c r="F37" s="40" t="str">
        <f>LEFT(A37,3)</f>
        <v>For</v>
      </c>
      <c r="G37" s="36" t="s">
        <v>102</v>
      </c>
      <c r="H37" s="171" t="s">
        <v>15</v>
      </c>
      <c r="I37" s="171"/>
      <c r="J37" s="171"/>
      <c r="K37" s="60">
        <f>SUM(IFERROR(HLOOKUP(H37,BASEDATI!$C$4:$H$5,2,FALSE),0),IFERROR(HLOOKUP(I37,BASEDATI!$C$4:$H$5,2,FALSE),0),IFERROR(HLOOKUP(J37,BASEDATI!$C$4:$H$5,2,FALSE),0))/COUNTA(H37:J37)</f>
        <v>60</v>
      </c>
      <c r="L37" s="40" t="str">
        <f>LEFT(G37,3)</f>
        <v>Tuf</v>
      </c>
    </row>
    <row r="38" spans="1:12" ht="50.4" customHeight="1" x14ac:dyDescent="0.3">
      <c r="A38" s="61" t="s">
        <v>4</v>
      </c>
      <c r="B38" s="172" t="s">
        <v>15</v>
      </c>
      <c r="C38" s="172"/>
      <c r="D38" s="172"/>
      <c r="E38" s="60">
        <f>SUM(IFERROR(HLOOKUP(B38,BASEDATI!$C$4:$H$5,2,FALSE),0),IFERROR(HLOOKUP(C38,BASEDATI!$C$4:$H$5,2,FALSE),0),IFERROR(HLOOKUP(D38,BASEDATI!$C$4:$H$5,2,FALSE),0))/COUNTA(B38:D38)</f>
        <v>60</v>
      </c>
      <c r="F38" s="40" t="str">
        <f t="shared" ref="F38:F42" si="9">LEFT(A38,3)</f>
        <v>Vel</v>
      </c>
      <c r="G38" s="46" t="s">
        <v>110</v>
      </c>
      <c r="H38" s="172" t="s">
        <v>14</v>
      </c>
      <c r="I38" s="172"/>
      <c r="J38" s="172"/>
      <c r="K38" s="60">
        <f>SUM(IFERROR(HLOOKUP(H38,BASEDATI!$C$4:$H$5,2,FALSE),0),IFERROR(HLOOKUP(I38,BASEDATI!$C$4:$H$5,2,FALSE),0),IFERROR(HLOOKUP(J38,BASEDATI!$C$4:$H$5,2,FALSE),0))/COUNTA(H38:J38)</f>
        <v>70</v>
      </c>
      <c r="L38" s="40" t="str">
        <f t="shared" ref="L38:L42" si="10">LEFT(G38,3)</f>
        <v>Spa</v>
      </c>
    </row>
    <row r="39" spans="1:12" ht="50.4" customHeight="1" x14ac:dyDescent="0.3">
      <c r="A39" s="61" t="s">
        <v>5</v>
      </c>
      <c r="B39" s="172" t="s">
        <v>15</v>
      </c>
      <c r="C39" s="172"/>
      <c r="D39" s="172"/>
      <c r="E39" s="60">
        <f>SUM(IFERROR(HLOOKUP(B39,BASEDATI!$C$4:$H$5,2,FALSE),0),IFERROR(HLOOKUP(C39,BASEDATI!$C$4:$H$5,2,FALSE),0),IFERROR(HLOOKUP(D39,BASEDATI!$C$4:$H$5,2,FALSE),0))/COUNTA(B39:D39)</f>
        <v>60</v>
      </c>
      <c r="F39" s="40" t="str">
        <f t="shared" si="9"/>
        <v>Res</v>
      </c>
      <c r="G39" s="46" t="s">
        <v>111</v>
      </c>
      <c r="H39" s="172" t="s">
        <v>14</v>
      </c>
      <c r="I39" s="172"/>
      <c r="J39" s="172"/>
      <c r="K39" s="60">
        <f>SUM(IFERROR(HLOOKUP(H39,BASEDATI!$C$4:$H$5,2,FALSE),0),IFERROR(HLOOKUP(I39,BASEDATI!$C$4:$H$5,2,FALSE),0),IFERROR(HLOOKUP(J39,BASEDATI!$C$4:$H$5,2,FALSE),0))/COUNTA(H39:J39)</f>
        <v>70</v>
      </c>
      <c r="L39" s="40" t="str">
        <f t="shared" si="10"/>
        <v>Usc</v>
      </c>
    </row>
    <row r="40" spans="1:12" ht="50.4" customHeight="1" x14ac:dyDescent="0.3">
      <c r="A40" s="61" t="s">
        <v>6</v>
      </c>
      <c r="B40" s="172" t="s">
        <v>14</v>
      </c>
      <c r="C40" s="172"/>
      <c r="D40" s="172"/>
      <c r="E40" s="60">
        <f>SUM(IFERROR(HLOOKUP(B40,BASEDATI!$C$4:$H$5,2,FALSE),0),IFERROR(HLOOKUP(C40,BASEDATI!$C$4:$H$5,2,FALSE),0),IFERROR(HLOOKUP(D40,BASEDATI!$C$4:$H$5,2,FALSE),0))/COUNTA(B40:D40)</f>
        <v>70</v>
      </c>
      <c r="F40" s="40" t="str">
        <f t="shared" si="9"/>
        <v>Coo</v>
      </c>
      <c r="G40" s="46" t="s">
        <v>109</v>
      </c>
      <c r="H40" s="172" t="s">
        <v>14</v>
      </c>
      <c r="I40" s="172"/>
      <c r="J40" s="172"/>
      <c r="K40" s="60">
        <f>SUM(IFERROR(HLOOKUP(H40,BASEDATI!$C$4:$H$5,2,FALSE),0),IFERROR(HLOOKUP(I40,BASEDATI!$C$4:$H$5,2,FALSE),0),IFERROR(HLOOKUP(J40,BASEDATI!$C$4:$H$5,2,FALSE),0))/COUNTA(H40:J40)</f>
        <v>70</v>
      </c>
      <c r="L40" s="40" t="str">
        <f t="shared" si="10"/>
        <v>Pre</v>
      </c>
    </row>
    <row r="41" spans="1:12" ht="50.4" customHeight="1" x14ac:dyDescent="0.3">
      <c r="A41" s="61" t="s">
        <v>7</v>
      </c>
      <c r="B41" s="172" t="s">
        <v>14</v>
      </c>
      <c r="C41" s="172"/>
      <c r="D41" s="172"/>
      <c r="E41" s="60">
        <f>SUM(IFERROR(HLOOKUP(B41,BASEDATI!$C$4:$H$5,2,FALSE),0),IFERROR(HLOOKUP(C41,BASEDATI!$C$4:$H$5,2,FALSE),0),IFERROR(HLOOKUP(D41,BASEDATI!$C$4:$H$5,2,FALSE),0))/COUNTA(B41:D41)</f>
        <v>70</v>
      </c>
      <c r="F41" s="40" t="str">
        <f t="shared" si="9"/>
        <v>Rap</v>
      </c>
      <c r="G41" s="46" t="s">
        <v>146</v>
      </c>
      <c r="H41" s="172" t="s">
        <v>14</v>
      </c>
      <c r="I41" s="172"/>
      <c r="J41" s="172"/>
      <c r="K41" s="60">
        <f>SUM(IFERROR(HLOOKUP(H41,BASEDATI!$C$4:$H$5,2,FALSE),0),IFERROR(HLOOKUP(I41,BASEDATI!$C$4:$H$5,2,FALSE),0),IFERROR(HLOOKUP(J41,BASEDATI!$C$4:$H$5,2,FALSE),0))/COUNTA(H41:J41)</f>
        <v>70</v>
      </c>
      <c r="L41" s="40" t="str">
        <f t="shared" si="10"/>
        <v>Rin</v>
      </c>
    </row>
    <row r="42" spans="1:12" ht="50.4" customHeight="1" thickBot="1" x14ac:dyDescent="0.35">
      <c r="A42" s="61" t="s">
        <v>8</v>
      </c>
      <c r="B42" s="172" t="s">
        <v>14</v>
      </c>
      <c r="C42" s="172"/>
      <c r="D42" s="172"/>
      <c r="E42" s="60">
        <f>SUM(IFERROR(HLOOKUP(B42,BASEDATI!$C$4:$H$5,2,FALSE),0),IFERROR(HLOOKUP(C42,BASEDATI!$C$4:$H$5,2,FALSE),0),IFERROR(HLOOKUP(D42,BASEDATI!$C$4:$H$5,2,FALSE),0))/COUNTA(B42:D42)</f>
        <v>70</v>
      </c>
      <c r="F42" s="40" t="str">
        <f t="shared" si="9"/>
        <v>Rec</v>
      </c>
      <c r="G42" s="46" t="s">
        <v>150</v>
      </c>
      <c r="H42" s="172" t="s">
        <v>15</v>
      </c>
      <c r="I42" s="172"/>
      <c r="J42" s="172"/>
      <c r="K42" s="60">
        <f>SUM(IFERROR(HLOOKUP(H42,BASEDATI!$C$4:$H$5,2,FALSE),0),IFERROR(HLOOKUP(I42,BASEDATI!$C$4:$H$5,2,FALSE),0),IFERROR(HLOOKUP(J42,BASEDATI!$C$4:$H$5,2,FALSE),0))/COUNTA(H42:J42)</f>
        <v>60</v>
      </c>
      <c r="L42" s="40" t="str">
        <f t="shared" si="10"/>
        <v>Pas</v>
      </c>
    </row>
    <row r="43" spans="1:12" ht="50.4" customHeight="1" thickTop="1" x14ac:dyDescent="0.3">
      <c r="A43" s="287" t="s">
        <v>56</v>
      </c>
      <c r="B43" s="63">
        <f>B35</f>
        <v>45778</v>
      </c>
      <c r="C43" s="63">
        <f>C35</f>
        <v>45901</v>
      </c>
      <c r="D43" s="63">
        <f>D35</f>
        <v>45992</v>
      </c>
      <c r="E43" s="289" t="s">
        <v>59</v>
      </c>
      <c r="F43" s="57"/>
      <c r="G43" s="287" t="s">
        <v>58</v>
      </c>
      <c r="H43" s="63">
        <f>H35</f>
        <v>45778</v>
      </c>
      <c r="I43" s="63">
        <f>I35</f>
        <v>45901</v>
      </c>
      <c r="J43" s="63">
        <f>J35</f>
        <v>45992</v>
      </c>
      <c r="K43" s="285" t="s">
        <v>59</v>
      </c>
      <c r="L43" s="28"/>
    </row>
    <row r="44" spans="1:12" ht="50.4" customHeight="1" x14ac:dyDescent="0.3">
      <c r="A44" s="288"/>
      <c r="B44" s="31">
        <f>IFERROR(SUM(HLOOKUP(B45,BASEDATI!$C$4:$H$5,2,FALSE),HLOOKUP(B46,BASEDATI!$C$4:$H$5,2,FALSE),HLOOKUP(B47,BASEDATI!$C$4:$H$5,2,FALSE),HLOOKUP(B48,BASEDATI!$C$4:$H$5,2,FALSE),HLOOKUP(B49,BASEDATI!$C$4:$H$5,2,FALSE),HLOOKUP(B50,BASEDATI!$C$4:$H$5,2,FALSE))/COUNTA(B45:B50),0)</f>
        <v>68.333333333333329</v>
      </c>
      <c r="C44" s="31">
        <f>IFERROR(SUM(HLOOKUP(C45,BASEDATI!$C$4:$H$5,2,FALSE),HLOOKUP(C46,BASEDATI!$C$4:$H$5,2,FALSE),HLOOKUP(C47,BASEDATI!$C$4:$H$5,2,FALSE),HLOOKUP(C48,BASEDATI!$C$4:$H$5,2,FALSE),HLOOKUP(C49,BASEDATI!$C$4:$H$5,2,FALSE),HLOOKUP(C50,BASEDATI!$C$4:$H$5,2,FALSE))/COUNTA(C45:C50),0)</f>
        <v>0</v>
      </c>
      <c r="D44" s="31">
        <f>IFERROR(SUM(HLOOKUP(D45,BASEDATI!$C$4:$H$5,2,FALSE),HLOOKUP(D46,BASEDATI!$C$4:$H$5,2,FALSE),HLOOKUP(D47,BASEDATI!$C$4:$H$5,2,FALSE),HLOOKUP(D48,BASEDATI!$C$4:$H$5,2,FALSE),HLOOKUP(D49,BASEDATI!$C$4:$H$5,2,FALSE),HLOOKUP(D50,BASEDATI!$C$4:$H$5,2,FALSE))/COUNTA(D45:D50),0)</f>
        <v>0</v>
      </c>
      <c r="E44" s="290"/>
      <c r="F44" s="40"/>
      <c r="G44" s="288"/>
      <c r="H44" s="31">
        <f>IFERROR(SUM(HLOOKUP(H45,BASEDATI!$C$4:$H$5,2,FALSE),HLOOKUP(H46,BASEDATI!$C$4:$H$5,2,FALSE),HLOOKUP(H47,BASEDATI!$C$4:$H$5,2,FALSE),HLOOKUP(H48,BASEDATI!$C$4:$H$5,2,FALSE),HLOOKUP(H49,BASEDATI!$C$4:$H$5,2,FALSE),HLOOKUP(H50,BASEDATI!$C$4:$H$5,2,FALSE))/COUNTA(H45:H50),0)</f>
        <v>71.666666666666671</v>
      </c>
      <c r="I44" s="31">
        <f>IFERROR(SUM(HLOOKUP(I45,BASEDATI!$C$4:$H$5,2,FALSE),HLOOKUP(I46,BASEDATI!$C$4:$H$5,2,FALSE),HLOOKUP(I47,BASEDATI!$C$4:$H$5,2,FALSE),HLOOKUP(I48,BASEDATI!$C$4:$H$5,2,FALSE),HLOOKUP(I49,BASEDATI!$C$4:$H$5,2,FALSE),HLOOKUP(I50,BASEDATI!$C$4:$H$5,2,FALSE))/COUNTA(I45:I50),0)</f>
        <v>0</v>
      </c>
      <c r="J44" s="31">
        <f>IFERROR(SUM(HLOOKUP(J45,BASEDATI!$C$4:$H$5,2,FALSE),HLOOKUP(J46,BASEDATI!$C$4:$H$5,2,FALSE),HLOOKUP(J47,BASEDATI!$C$4:$H$5,2,FALSE),HLOOKUP(J48,BASEDATI!$C$4:$H$5,2,FALSE),HLOOKUP(J49,BASEDATI!$C$4:$H$5,2,FALSE),HLOOKUP(J50,BASEDATI!$C$4:$H$5,2,FALSE))/COUNTA(J45:J50),0)</f>
        <v>0</v>
      </c>
      <c r="K44" s="286"/>
      <c r="L44" s="33"/>
    </row>
    <row r="45" spans="1:12" ht="50.4" customHeight="1" x14ac:dyDescent="0.3">
      <c r="A45" s="58" t="s">
        <v>114</v>
      </c>
      <c r="B45" s="171" t="s">
        <v>14</v>
      </c>
      <c r="C45" s="171"/>
      <c r="D45" s="171"/>
      <c r="E45" s="60">
        <f>SUM(IFERROR(HLOOKUP(B45,BASEDATI!$C$4:$H$5,2,FALSE),0),IFERROR(HLOOKUP(C45,BASEDATI!$C$4:$H$5,2,FALSE),0),IFERROR(HLOOKUP(D45,BASEDATI!$C$4:$H$5,2,FALSE),0))/COUNTA(B45:D45)</f>
        <v>70</v>
      </c>
      <c r="F45" s="40" t="str">
        <f>LEFT(A45,3)</f>
        <v>Pia</v>
      </c>
      <c r="G45" s="36" t="s">
        <v>32</v>
      </c>
      <c r="H45" s="171" t="s">
        <v>14</v>
      </c>
      <c r="I45" s="171"/>
      <c r="J45" s="171"/>
      <c r="K45" s="60">
        <f>SUM(IFERROR(HLOOKUP(H45,BASEDATI!$C$4:$H$5,2,FALSE),0),IFERROR(HLOOKUP(I45,BASEDATI!$C$4:$H$5,2,FALSE),0),IFERROR(HLOOKUP(J45,BASEDATI!$C$4:$H$5,2,FALSE),0))/COUNTA(H45:J45)</f>
        <v>70</v>
      </c>
      <c r="L45" s="40" t="str">
        <f>LEFT(G45,3)</f>
        <v>Lea</v>
      </c>
    </row>
    <row r="46" spans="1:12" ht="50.4" customHeight="1" x14ac:dyDescent="0.3">
      <c r="A46" s="61" t="s">
        <v>115</v>
      </c>
      <c r="B46" s="172" t="s">
        <v>14</v>
      </c>
      <c r="C46" s="172"/>
      <c r="D46" s="172"/>
      <c r="E46" s="60">
        <f>SUM(IFERROR(HLOOKUP(B46,BASEDATI!$C$4:$H$5,2,FALSE),0),IFERROR(HLOOKUP(C46,BASEDATI!$C$4:$H$5,2,FALSE),0),IFERROR(HLOOKUP(D46,BASEDATI!$C$4:$H$5,2,FALSE),0))/COUNTA(B46:D46)</f>
        <v>70</v>
      </c>
      <c r="F46" s="40" t="str">
        <f t="shared" ref="F46:F50" si="11">LEFT(A46,3)</f>
        <v>Cam</v>
      </c>
      <c r="G46" s="46" t="s">
        <v>36</v>
      </c>
      <c r="H46" s="172" t="s">
        <v>14</v>
      </c>
      <c r="I46" s="172"/>
      <c r="J46" s="172"/>
      <c r="K46" s="60">
        <f>SUM(IFERROR(HLOOKUP(H46,BASEDATI!$C$4:$H$5,2,FALSE),0),IFERROR(HLOOKUP(I46,BASEDATI!$C$4:$H$5,2,FALSE),0),IFERROR(HLOOKUP(J46,BASEDATI!$C$4:$H$5,2,FALSE),0))/COUNTA(H46:J46)</f>
        <v>70</v>
      </c>
      <c r="L46" s="40" t="str">
        <f t="shared" ref="L46:L50" si="12">LEFT(G46,3)</f>
        <v>App</v>
      </c>
    </row>
    <row r="47" spans="1:12" ht="50.4" customHeight="1" x14ac:dyDescent="0.3">
      <c r="A47" s="61" t="s">
        <v>116</v>
      </c>
      <c r="B47" s="172" t="s">
        <v>14</v>
      </c>
      <c r="C47" s="172"/>
      <c r="D47" s="172"/>
      <c r="E47" s="60">
        <f>SUM(IFERROR(HLOOKUP(B47,BASEDATI!$C$4:$H$5,2,FALSE),0),IFERROR(HLOOKUP(C47,BASEDATI!$C$4:$H$5,2,FALSE),0),IFERROR(HLOOKUP(D47,BASEDATI!$C$4:$H$5,2,FALSE),0))/COUNTA(B47:D47)</f>
        <v>70</v>
      </c>
      <c r="F47" s="40" t="str">
        <f t="shared" si="11"/>
        <v>Dif</v>
      </c>
      <c r="G47" s="46" t="s">
        <v>33</v>
      </c>
      <c r="H47" s="172" t="s">
        <v>13</v>
      </c>
      <c r="I47" s="172"/>
      <c r="J47" s="172"/>
      <c r="K47" s="60">
        <f>SUM(IFERROR(HLOOKUP(H47,BASEDATI!$C$4:$H$5,2,FALSE),0),IFERROR(HLOOKUP(I47,BASEDATI!$C$4:$H$5,2,FALSE),0),IFERROR(HLOOKUP(J47,BASEDATI!$C$4:$H$5,2,FALSE),0))/COUNTA(H47:J47)</f>
        <v>80</v>
      </c>
      <c r="L47" s="40" t="str">
        <f t="shared" si="12"/>
        <v>Imp</v>
      </c>
    </row>
    <row r="48" spans="1:12" ht="50.4" customHeight="1" x14ac:dyDescent="0.3">
      <c r="A48" s="61" t="s">
        <v>117</v>
      </c>
      <c r="B48" s="172" t="s">
        <v>14</v>
      </c>
      <c r="C48" s="172"/>
      <c r="D48" s="172"/>
      <c r="E48" s="60">
        <f>SUM(IFERROR(HLOOKUP(B48,BASEDATI!$C$4:$H$5,2,FALSE),0),IFERROR(HLOOKUP(C48,BASEDATI!$C$4:$H$5,2,FALSE),0),IFERROR(HLOOKUP(D48,BASEDATI!$C$4:$H$5,2,FALSE),0))/COUNTA(B48:D48)</f>
        <v>70</v>
      </c>
      <c r="F48" s="40" t="str">
        <f t="shared" si="11"/>
        <v>Gui</v>
      </c>
      <c r="G48" s="46" t="s">
        <v>29</v>
      </c>
      <c r="H48" s="172" t="s">
        <v>14</v>
      </c>
      <c r="I48" s="172"/>
      <c r="J48" s="172"/>
      <c r="K48" s="60">
        <f>SUM(IFERROR(HLOOKUP(H48,BASEDATI!$C$4:$H$5,2,FALSE),0),IFERROR(HLOOKUP(I48,BASEDATI!$C$4:$H$5,2,FALSE),0),IFERROR(HLOOKUP(J48,BASEDATI!$C$4:$H$5,2,FALSE),0))/COUNTA(H48:J48)</f>
        <v>70</v>
      </c>
      <c r="L48" s="40" t="str">
        <f t="shared" si="12"/>
        <v>Res</v>
      </c>
    </row>
    <row r="49" spans="1:12" ht="50.4" customHeight="1" x14ac:dyDescent="0.3">
      <c r="A49" s="61" t="s">
        <v>118</v>
      </c>
      <c r="B49" s="172" t="s">
        <v>14</v>
      </c>
      <c r="C49" s="172"/>
      <c r="D49" s="172"/>
      <c r="E49" s="60">
        <f>SUM(IFERROR(HLOOKUP(B49,BASEDATI!$C$4:$H$5,2,FALSE),0),IFERROR(HLOOKUP(C49,BASEDATI!$C$4:$H$5,2,FALSE),0),IFERROR(HLOOKUP(D49,BASEDATI!$C$4:$H$5,2,FALSE),0))/COUNTA(B49:D49)</f>
        <v>70</v>
      </c>
      <c r="F49" s="40" t="str">
        <f t="shared" si="11"/>
        <v>Let</v>
      </c>
      <c r="G49" s="46" t="s">
        <v>35</v>
      </c>
      <c r="H49" s="172" t="s">
        <v>14</v>
      </c>
      <c r="I49" s="172"/>
      <c r="J49" s="172"/>
      <c r="K49" s="60">
        <f>SUM(IFERROR(HLOOKUP(H49,BASEDATI!$C$4:$H$5,2,FALSE),0),IFERROR(HLOOKUP(I49,BASEDATI!$C$4:$H$5,2,FALSE),0),IFERROR(HLOOKUP(J49,BASEDATI!$C$4:$H$5,2,FALSE),0))/COUNTA(H49:J49)</f>
        <v>70</v>
      </c>
      <c r="L49" s="40" t="str">
        <f t="shared" si="12"/>
        <v>Emo</v>
      </c>
    </row>
    <row r="50" spans="1:12" ht="50.4" customHeight="1" thickBot="1" x14ac:dyDescent="0.35">
      <c r="A50" s="64" t="s">
        <v>119</v>
      </c>
      <c r="B50" s="173" t="s">
        <v>15</v>
      </c>
      <c r="C50" s="173"/>
      <c r="D50" s="173"/>
      <c r="E50" s="60">
        <f>SUM(IFERROR(HLOOKUP(B50,BASEDATI!$C$4:$H$5,2,FALSE),0),IFERROR(HLOOKUP(C50,BASEDATI!$C$4:$H$5,2,FALSE),0),IFERROR(HLOOKUP(D50,BASEDATI!$C$4:$H$5,2,FALSE),0))/COUNTA(B50:D50)</f>
        <v>60</v>
      </c>
      <c r="F50" s="40" t="str">
        <f t="shared" si="11"/>
        <v>Tra</v>
      </c>
      <c r="G50" s="66" t="s">
        <v>30</v>
      </c>
      <c r="H50" s="173" t="s">
        <v>14</v>
      </c>
      <c r="I50" s="173"/>
      <c r="J50" s="173"/>
      <c r="K50" s="60">
        <f>SUM(IFERROR(HLOOKUP(H50,BASEDATI!$C$4:$H$5,2,FALSE),0),IFERROR(HLOOKUP(I50,BASEDATI!$C$4:$H$5,2,FALSE),0),IFERROR(HLOOKUP(J50,BASEDATI!$C$4:$H$5,2,FALSE),0))/COUNTA(H50:J50)</f>
        <v>70</v>
      </c>
      <c r="L50" s="40" t="str">
        <f t="shared" si="12"/>
        <v>Ris</v>
      </c>
    </row>
    <row r="51" spans="1:12" ht="50.4" customHeight="1" thickTop="1" x14ac:dyDescent="0.3"/>
  </sheetData>
  <mergeCells count="31">
    <mergeCell ref="L35:L36"/>
    <mergeCell ref="G35:G36"/>
    <mergeCell ref="K35:K36"/>
    <mergeCell ref="A43:A44"/>
    <mergeCell ref="E43:E44"/>
    <mergeCell ref="G43:G44"/>
    <mergeCell ref="K43:K44"/>
    <mergeCell ref="A29:A34"/>
    <mergeCell ref="B29:D29"/>
    <mergeCell ref="B32:D32"/>
    <mergeCell ref="A35:A36"/>
    <mergeCell ref="E35:E36"/>
    <mergeCell ref="A27:D28"/>
    <mergeCell ref="G27:G28"/>
    <mergeCell ref="K27:K28"/>
    <mergeCell ref="A10:A11"/>
    <mergeCell ref="E10:E11"/>
    <mergeCell ref="G10:G11"/>
    <mergeCell ref="K10:K11"/>
    <mergeCell ref="A18:A19"/>
    <mergeCell ref="E18:E19"/>
    <mergeCell ref="G18:G19"/>
    <mergeCell ref="K18:K19"/>
    <mergeCell ref="A4:A9"/>
    <mergeCell ref="B4:D4"/>
    <mergeCell ref="B7:D7"/>
    <mergeCell ref="A1:L1"/>
    <mergeCell ref="A26:L26"/>
    <mergeCell ref="A2:D3"/>
    <mergeCell ref="G2:G3"/>
    <mergeCell ref="K2:K3"/>
  </mergeCells>
  <dataValidations count="1">
    <dataValidation type="list" allowBlank="1" showInputMessage="1" showErrorMessage="1" sqref="H20:J25 H12:J17 B12:D17 B20:D25 H37:J42 B45:D50 B37:D42 H45:J50" xr:uid="{58FE33FB-0D11-4E88-B43E-9D09BDC57230}">
      <formula1>VOTI</formula1>
    </dataValidation>
  </dataValidation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33" orientation="landscape" r:id="rId1"/>
  <rowBreaks count="1" manualBreakCount="1">
    <brk id="25" max="1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7CE26D9-7989-4158-9D9B-F85513A26D4A}">
          <x14:formula1>
            <xm:f>BASEDATI!$C$3:$E$3</xm:f>
          </x14:formula1>
          <xm:sqref>F9 F34</xm:sqref>
        </x14:dataValidation>
        <x14:dataValidation type="list" allowBlank="1" showInputMessage="1" showErrorMessage="1" xr:uid="{9CD0F7E1-5FEA-4C6F-AA5E-ED18B0C032AE}">
          <x14:formula1>
            <xm:f>BASEDATI!$C$9:$E$9</xm:f>
          </x14:formula1>
          <xm:sqref>E5 E30</xm:sqref>
        </x14:dataValidation>
        <x14:dataValidation type="list" allowBlank="1" showInputMessage="1" showErrorMessage="1" xr:uid="{77272F51-5FE5-4412-9D35-33D5ED5F7983}">
          <x14:formula1>
            <xm:f>BASEDATI!$C$10:$E$10</xm:f>
          </x14:formula1>
          <xm:sqref>F5 F30</xm:sqref>
        </x14:dataValidation>
        <x14:dataValidation type="list" allowBlank="1" showInputMessage="1" showErrorMessage="1" xr:uid="{19BD1720-15F7-4F6C-A84D-75ED02B11402}">
          <x14:formula1>
            <xm:f>BASEDATI!$C$6:$F$6</xm:f>
          </x14:formula1>
          <xm:sqref>E7 E32</xm:sqref>
        </x14:dataValidation>
        <x14:dataValidation type="list" allowBlank="1" showInputMessage="1" showErrorMessage="1" xr:uid="{EEB5F9F5-AC72-41AA-9AFA-2E37657FD748}">
          <x14:formula1>
            <xm:f>BASEDATI!$C$7:$K$7</xm:f>
          </x14:formula1>
          <xm:sqref>F7 F32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BF6FD-6DC7-4811-9798-7AA05C5DA3F7}">
  <sheetPr>
    <tabColor rgb="FF00B050"/>
  </sheetPr>
  <dimension ref="A1:L51"/>
  <sheetViews>
    <sheetView view="pageBreakPreview" zoomScale="40" zoomScaleNormal="85" zoomScaleSheetLayoutView="40" workbookViewId="0">
      <selection activeCell="K5" sqref="K5"/>
    </sheetView>
  </sheetViews>
  <sheetFormatPr defaultColWidth="23.109375" defaultRowHeight="50.4" customHeight="1" x14ac:dyDescent="0.3"/>
  <cols>
    <col min="1" max="1" width="69.88671875" style="67" bestFit="1" customWidth="1"/>
    <col min="2" max="4" width="20.6640625" style="67" customWidth="1"/>
    <col min="5" max="6" width="37.6640625" style="67" customWidth="1"/>
    <col min="7" max="7" width="50.33203125" style="67" bestFit="1" customWidth="1"/>
    <col min="8" max="10" width="20.6640625" style="67" customWidth="1"/>
    <col min="11" max="11" width="37.6640625" style="67" customWidth="1"/>
    <col min="12" max="12" width="37.6640625" style="24" customWidth="1"/>
    <col min="13" max="16384" width="23.109375" style="24"/>
  </cols>
  <sheetData>
    <row r="1" spans="1:12" ht="100.2" customHeight="1" thickTop="1" thickBot="1" x14ac:dyDescent="0.35">
      <c r="A1" s="276" t="s">
        <v>147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8"/>
    </row>
    <row r="2" spans="1:12" ht="50.4" customHeight="1" thickTop="1" x14ac:dyDescent="0.3">
      <c r="A2" s="279" t="s">
        <v>138</v>
      </c>
      <c r="B2" s="280"/>
      <c r="C2" s="280"/>
      <c r="D2" s="280"/>
      <c r="E2" s="25" t="s">
        <v>100</v>
      </c>
      <c r="F2" s="26" t="s">
        <v>49</v>
      </c>
      <c r="G2" s="283" t="s">
        <v>54</v>
      </c>
      <c r="H2" s="27">
        <f>B5</f>
        <v>45778</v>
      </c>
      <c r="I2" s="27">
        <f>C8</f>
        <v>45901</v>
      </c>
      <c r="J2" s="27">
        <f>D8</f>
        <v>45992</v>
      </c>
      <c r="K2" s="285" t="s">
        <v>59</v>
      </c>
      <c r="L2" s="28"/>
    </row>
    <row r="3" spans="1:12" ht="50.4" customHeight="1" x14ac:dyDescent="0.3">
      <c r="A3" s="281"/>
      <c r="B3" s="282"/>
      <c r="C3" s="282"/>
      <c r="D3" s="282"/>
      <c r="E3" s="174">
        <v>41217</v>
      </c>
      <c r="F3" s="170" t="s">
        <v>101</v>
      </c>
      <c r="G3" s="284"/>
      <c r="H3" s="31">
        <f>IFERROR(AVERAGE(H4:H9),0)</f>
        <v>56.033022314718465</v>
      </c>
      <c r="I3" s="31">
        <f>IFERROR(AVERAGE(I4:I9),0)</f>
        <v>11.390532544378697</v>
      </c>
      <c r="J3" s="32">
        <f>IFERROR(AVERAGE(J4:J9),0)</f>
        <v>11.611018702584284</v>
      </c>
      <c r="K3" s="286"/>
      <c r="L3" s="33"/>
    </row>
    <row r="4" spans="1:12" ht="50.4" customHeight="1" x14ac:dyDescent="0.3">
      <c r="A4" s="271"/>
      <c r="B4" s="273" t="s">
        <v>98</v>
      </c>
      <c r="C4" s="274"/>
      <c r="D4" s="275"/>
      <c r="E4" s="34" t="s">
        <v>50</v>
      </c>
      <c r="F4" s="35" t="s">
        <v>92</v>
      </c>
      <c r="G4" s="36" t="s">
        <v>40</v>
      </c>
      <c r="H4" s="37">
        <f>B11</f>
        <v>65</v>
      </c>
      <c r="I4" s="37">
        <f>C11</f>
        <v>0</v>
      </c>
      <c r="J4" s="38">
        <f>D11</f>
        <v>0</v>
      </c>
      <c r="K4" s="39">
        <f>IFERROR(AVERAGEIF(H4:J4,"&gt;0"),0)</f>
        <v>65</v>
      </c>
      <c r="L4" s="40" t="str">
        <f>LEFT(G4,3)</f>
        <v>FIS</v>
      </c>
    </row>
    <row r="5" spans="1:12" ht="50.4" customHeight="1" x14ac:dyDescent="0.3">
      <c r="A5" s="272"/>
      <c r="B5" s="41">
        <v>45778</v>
      </c>
      <c r="C5" s="42">
        <v>45901</v>
      </c>
      <c r="D5" s="43">
        <v>45992</v>
      </c>
      <c r="E5" s="177" t="s">
        <v>94</v>
      </c>
      <c r="F5" s="178" t="s">
        <v>15</v>
      </c>
      <c r="G5" s="46" t="s">
        <v>39</v>
      </c>
      <c r="H5" s="47">
        <f>B19</f>
        <v>65</v>
      </c>
      <c r="I5" s="47">
        <f>C19</f>
        <v>0</v>
      </c>
      <c r="J5" s="47">
        <f>D19</f>
        <v>0</v>
      </c>
      <c r="K5" s="39">
        <f t="shared" ref="K5:K7" si="0">IFERROR(AVERAGEIF(H5:J5,"&gt;0"),0)</f>
        <v>65</v>
      </c>
      <c r="L5" s="40" t="str">
        <f t="shared" ref="L5:L7" si="1">LEFT(G5,3)</f>
        <v>TAT</v>
      </c>
    </row>
    <row r="6" spans="1:12" ht="50.4" customHeight="1" x14ac:dyDescent="0.3">
      <c r="A6" s="272"/>
      <c r="B6" s="175">
        <v>45</v>
      </c>
      <c r="C6" s="175">
        <v>46.2</v>
      </c>
      <c r="D6" s="175">
        <v>47.7</v>
      </c>
      <c r="E6" s="34" t="s">
        <v>51</v>
      </c>
      <c r="F6" s="35" t="s">
        <v>52</v>
      </c>
      <c r="G6" s="46" t="s">
        <v>38</v>
      </c>
      <c r="H6" s="47">
        <f>H11</f>
        <v>65</v>
      </c>
      <c r="I6" s="47">
        <f>I11</f>
        <v>0</v>
      </c>
      <c r="J6" s="47">
        <f>J11</f>
        <v>0</v>
      </c>
      <c r="K6" s="39">
        <f t="shared" si="0"/>
        <v>65</v>
      </c>
      <c r="L6" s="40" t="str">
        <f t="shared" si="1"/>
        <v>TEC</v>
      </c>
    </row>
    <row r="7" spans="1:12" ht="50.4" customHeight="1" x14ac:dyDescent="0.3">
      <c r="A7" s="272"/>
      <c r="B7" s="273" t="s">
        <v>99</v>
      </c>
      <c r="C7" s="274"/>
      <c r="D7" s="274"/>
      <c r="E7" s="179" t="s">
        <v>19</v>
      </c>
      <c r="F7" s="178" t="s">
        <v>19</v>
      </c>
      <c r="G7" s="46" t="s">
        <v>31</v>
      </c>
      <c r="H7" s="47">
        <f>H19</f>
        <v>66.666666666666671</v>
      </c>
      <c r="I7" s="47">
        <f>I19</f>
        <v>0</v>
      </c>
      <c r="J7" s="47">
        <f>J19</f>
        <v>0</v>
      </c>
      <c r="K7" s="39">
        <f t="shared" si="0"/>
        <v>66.666666666666671</v>
      </c>
      <c r="L7" s="40" t="str">
        <f t="shared" si="1"/>
        <v>PSI</v>
      </c>
    </row>
    <row r="8" spans="1:12" ht="50.4" customHeight="1" x14ac:dyDescent="0.3">
      <c r="A8" s="272"/>
      <c r="B8" s="50">
        <f>B5</f>
        <v>45778</v>
      </c>
      <c r="C8" s="51">
        <f>C5</f>
        <v>45901</v>
      </c>
      <c r="D8" s="52">
        <f>D5</f>
        <v>45992</v>
      </c>
      <c r="E8" s="34" t="s">
        <v>151</v>
      </c>
      <c r="F8" s="35" t="s">
        <v>120</v>
      </c>
      <c r="G8" s="7" t="s">
        <v>159</v>
      </c>
      <c r="H8" s="47">
        <f>IF(IFERROR(B6/(B9/100*B9/100),0)*3&gt;70,120-IFERROR(B6/(B9/100*B9/100),0)*3,IFERROR(B6/(B9/100*B9/100),0)*3)</f>
        <v>56.191467221644132</v>
      </c>
      <c r="I8" s="47">
        <f>IF(IFERROR(C6/(C9/100*C9/100),0)*3&gt;70,120-IFERROR(C6/(C9/100*C9/100),0)*3,IFERROR(C6/(C9/100*C9/100),0)*3)</f>
        <v>56.952662721893489</v>
      </c>
      <c r="J8" s="47">
        <f>IF(IFERROR(D6/(D9/100*D9/100),0)*3&gt;70,120-IFERROR(D6/(D9/100*D9/100),0)*3,IFERROR(D6/(D9/100*D9/100),0)*3)</f>
        <v>58.055093512921417</v>
      </c>
      <c r="K8" s="2">
        <f>IFERROR(ROUND(AVERAGEIF(H8:J8,"&gt;0"),0),0)</f>
        <v>57</v>
      </c>
      <c r="L8" s="82" t="s">
        <v>151</v>
      </c>
    </row>
    <row r="9" spans="1:12" ht="50.4" customHeight="1" thickBot="1" x14ac:dyDescent="0.35">
      <c r="A9" s="272"/>
      <c r="B9" s="176">
        <v>155</v>
      </c>
      <c r="C9" s="176">
        <v>156</v>
      </c>
      <c r="D9" s="176">
        <v>157</v>
      </c>
      <c r="E9" s="180" t="str">
        <f>_xlfn.XLOOKUP(IF(ROUND((AVERAGEIF(B6:D6,"&gt;0")/(AVERAGEIF(B9:D9,"&gt;0")*AVERAGEIF(B9:D9,"&gt;0")/10000)*3)/3,0)&gt;70,120-ROUND((AVERAGEIF(B6:D6,"&gt;0")/(AVERAGEIF(B9:D9,"&gt;0")*AVERAGEIF(B9:D9,"&gt;0")/10000)*3)/3,0),ROUND((AVERAGEIF(B6:D6,"&gt;0")/(AVERAGEIF(B9:D9,"&gt;0")*AVERAGEIF(B9:D9,"&gt;0")/10000)*3)/3,0)),BASEDATI!B15:B21,BASEDATI!C15:C21,,1)</f>
        <v>Sottopeso</v>
      </c>
      <c r="F9" s="181" t="s">
        <v>1</v>
      </c>
      <c r="G9" s="263" t="s">
        <v>178</v>
      </c>
      <c r="H9" s="264">
        <v>18.34</v>
      </c>
      <c r="I9" s="265"/>
      <c r="J9" s="266"/>
      <c r="K9" s="39"/>
      <c r="L9" s="39"/>
    </row>
    <row r="10" spans="1:12" ht="50.4" customHeight="1" thickTop="1" x14ac:dyDescent="0.3">
      <c r="A10" s="287" t="s">
        <v>55</v>
      </c>
      <c r="B10" s="27">
        <f>B8</f>
        <v>45778</v>
      </c>
      <c r="C10" s="27">
        <f>C8</f>
        <v>45901</v>
      </c>
      <c r="D10" s="27">
        <f>D8</f>
        <v>45992</v>
      </c>
      <c r="E10" s="289" t="s">
        <v>59</v>
      </c>
      <c r="F10" s="57"/>
      <c r="G10" s="287" t="s">
        <v>57</v>
      </c>
      <c r="H10" s="27">
        <f>H2</f>
        <v>45778</v>
      </c>
      <c r="I10" s="27">
        <f>I2</f>
        <v>45901</v>
      </c>
      <c r="J10" s="27">
        <f>J2</f>
        <v>45992</v>
      </c>
      <c r="K10" s="285" t="s">
        <v>59</v>
      </c>
      <c r="L10" s="33"/>
    </row>
    <row r="11" spans="1:12" ht="50.4" customHeight="1" x14ac:dyDescent="0.3">
      <c r="A11" s="288"/>
      <c r="B11" s="31">
        <f>IFERROR(SUM(HLOOKUP(B12,BASEDATI!$C$4:$H$5,2,FALSE),HLOOKUP(B13,BASEDATI!$C$4:$H$5,2,FALSE),HLOOKUP(B14,BASEDATI!$C$4:$H$5,2,FALSE),HLOOKUP(B15,BASEDATI!$C$4:$H$5,2,FALSE),HLOOKUP(B16,BASEDATI!$C$4:$H$5,2,FALSE),HLOOKUP(B17,BASEDATI!$C$4:$H$5,2,FALSE))/COUNTA(B12:B17),0)</f>
        <v>65</v>
      </c>
      <c r="C11" s="31">
        <f>IFERROR(SUM(HLOOKUP(C12,BASEDATI!$C$4:$H$5,2,FALSE),HLOOKUP(C13,BASEDATI!$C$4:$H$5,2,FALSE),HLOOKUP(C14,BASEDATI!$C$4:$H$5,2,FALSE),HLOOKUP(C15,BASEDATI!$C$4:$H$5,2,FALSE),HLOOKUP(C16,BASEDATI!$C$4:$H$5,2,FALSE),HLOOKUP(C17,BASEDATI!$C$4:$H$5,2,FALSE))/COUNTA(C12:C17),0)</f>
        <v>0</v>
      </c>
      <c r="D11" s="31">
        <f>IFERROR(SUM(HLOOKUP(D12,BASEDATI!$C$4:$H$5,2,FALSE),HLOOKUP(D13,BASEDATI!$C$4:$H$5,2,FALSE),HLOOKUP(D14,BASEDATI!$C$4:$H$5,2,FALSE),HLOOKUP(D15,BASEDATI!$C$4:$H$5,2,FALSE),HLOOKUP(D16,BASEDATI!$C$4:$H$5,2,FALSE),HLOOKUP(D17,BASEDATI!$C$4:$H$5,2,FALSE))/COUNTA(D12:D17),0)</f>
        <v>0</v>
      </c>
      <c r="E11" s="290"/>
      <c r="F11" s="40"/>
      <c r="G11" s="288"/>
      <c r="H11" s="31">
        <f>IFERROR(SUM(HLOOKUP(H12,BASEDATI!$C$4:$H$5,2,FALSE),HLOOKUP(H13,BASEDATI!$C$4:$H$5,2,FALSE),HLOOKUP(H14,BASEDATI!$C$4:$H$5,2,FALSE),HLOOKUP(H15,BASEDATI!$C$4:$H$5,2,FALSE),HLOOKUP(H16,BASEDATI!$C$4:$H$5,2,FALSE),HLOOKUP(H17,BASEDATI!$C$4:$H$5,2,FALSE))/COUNTA(H12:H17),0)</f>
        <v>65</v>
      </c>
      <c r="I11" s="31">
        <f>IFERROR(SUM(HLOOKUP(I12,BASEDATI!$C$4:$H$5,2,FALSE),HLOOKUP(I13,BASEDATI!$C$4:$H$5,2,FALSE),HLOOKUP(I14,BASEDATI!$C$4:$H$5,2,FALSE),HLOOKUP(I15,BASEDATI!$C$4:$H$5,2,FALSE),HLOOKUP(I16,BASEDATI!$C$4:$H$5,2,FALSE),HLOOKUP(I17,BASEDATI!$C$4:$H$5,2,FALSE))/COUNTA(I12:I17),0)</f>
        <v>0</v>
      </c>
      <c r="J11" s="31">
        <f>IFERROR(SUM(HLOOKUP(J12,BASEDATI!$C$4:$H$5,2,FALSE),HLOOKUP(J13,BASEDATI!$C$4:$H$5,2,FALSE),HLOOKUP(J14,BASEDATI!$C$4:$H$5,2,FALSE),HLOOKUP(J15,BASEDATI!$C$4:$H$5,2,FALSE),HLOOKUP(J16,BASEDATI!$C$4:$H$5,2,FALSE),HLOOKUP(J17,BASEDATI!$C$4:$H$5,2,FALSE))/COUNTA(J12:J17),0)</f>
        <v>0</v>
      </c>
      <c r="K11" s="286"/>
      <c r="L11" s="33"/>
    </row>
    <row r="12" spans="1:12" ht="50.4" customHeight="1" x14ac:dyDescent="0.3">
      <c r="A12" s="58" t="s">
        <v>3</v>
      </c>
      <c r="B12" s="171" t="s">
        <v>14</v>
      </c>
      <c r="C12" s="171"/>
      <c r="D12" s="171"/>
      <c r="E12" s="60">
        <f>SUM(IFERROR(HLOOKUP(B12,BASEDATI!$C$4:$H$5,2,FALSE),0),IFERROR(HLOOKUP(C12,BASEDATI!$C$4:$H$5,2,FALSE),0),IFERROR(HLOOKUP(D12,BASEDATI!$C$4:$H$5,2,FALSE),0))/COUNTA(B12:D12)</f>
        <v>70</v>
      </c>
      <c r="F12" s="40" t="str">
        <f>LEFT(A12,3)</f>
        <v>For</v>
      </c>
      <c r="G12" s="36" t="s">
        <v>102</v>
      </c>
      <c r="H12" s="171" t="s">
        <v>15</v>
      </c>
      <c r="I12" s="171"/>
      <c r="J12" s="171"/>
      <c r="K12" s="60">
        <f>SUM(IFERROR(HLOOKUP(H12,BASEDATI!$C$4:$H$5,2,FALSE),0),IFERROR(HLOOKUP(I12,BASEDATI!$C$4:$H$5,2,FALSE),0),IFERROR(HLOOKUP(J12,BASEDATI!$C$4:$H$5,2,FALSE),0))/COUNTA(H12:J12)</f>
        <v>60</v>
      </c>
      <c r="L12" s="40" t="str">
        <f>LEFT(G12,3)</f>
        <v>Tuf</v>
      </c>
    </row>
    <row r="13" spans="1:12" ht="50.4" customHeight="1" x14ac:dyDescent="0.3">
      <c r="A13" s="61" t="s">
        <v>4</v>
      </c>
      <c r="B13" s="172" t="s">
        <v>15</v>
      </c>
      <c r="C13" s="172"/>
      <c r="D13" s="172"/>
      <c r="E13" s="60">
        <f>SUM(IFERROR(HLOOKUP(B13,BASEDATI!$C$4:$H$5,2,FALSE),0),IFERROR(HLOOKUP(C13,BASEDATI!$C$4:$H$5,2,FALSE),0),IFERROR(HLOOKUP(D13,BASEDATI!$C$4:$H$5,2,FALSE),0))/COUNTA(B13:D13)</f>
        <v>60</v>
      </c>
      <c r="F13" s="40" t="str">
        <f t="shared" ref="F13:F17" si="2">LEFT(A13,3)</f>
        <v>Vel</v>
      </c>
      <c r="G13" s="46" t="s">
        <v>110</v>
      </c>
      <c r="H13" s="172" t="s">
        <v>15</v>
      </c>
      <c r="I13" s="172"/>
      <c r="J13" s="172"/>
      <c r="K13" s="60">
        <f>SUM(IFERROR(HLOOKUP(H13,BASEDATI!$C$4:$H$5,2,FALSE),0),IFERROR(HLOOKUP(I13,BASEDATI!$C$4:$H$5,2,FALSE),0),IFERROR(HLOOKUP(J13,BASEDATI!$C$4:$H$5,2,FALSE),0))/COUNTA(H13:J13)</f>
        <v>60</v>
      </c>
      <c r="L13" s="40" t="str">
        <f t="shared" ref="L13:L17" si="3">LEFT(G13,3)</f>
        <v>Spa</v>
      </c>
    </row>
    <row r="14" spans="1:12" ht="50.4" customHeight="1" x14ac:dyDescent="0.3">
      <c r="A14" s="61" t="s">
        <v>5</v>
      </c>
      <c r="B14" s="172" t="s">
        <v>14</v>
      </c>
      <c r="C14" s="172"/>
      <c r="D14" s="172"/>
      <c r="E14" s="60">
        <f>SUM(IFERROR(HLOOKUP(B14,BASEDATI!$C$4:$H$5,2,FALSE),0),IFERROR(HLOOKUP(C14,BASEDATI!$C$4:$H$5,2,FALSE),0),IFERROR(HLOOKUP(D14,BASEDATI!$C$4:$H$5,2,FALSE),0))/COUNTA(B14:D14)</f>
        <v>70</v>
      </c>
      <c r="F14" s="40" t="str">
        <f t="shared" si="2"/>
        <v>Res</v>
      </c>
      <c r="G14" s="46" t="s">
        <v>111</v>
      </c>
      <c r="H14" s="172" t="s">
        <v>15</v>
      </c>
      <c r="I14" s="172"/>
      <c r="J14" s="172"/>
      <c r="K14" s="60">
        <f>SUM(IFERROR(HLOOKUP(H14,BASEDATI!$C$4:$H$5,2,FALSE),0),IFERROR(HLOOKUP(I14,BASEDATI!$C$4:$H$5,2,FALSE),0),IFERROR(HLOOKUP(J14,BASEDATI!$C$4:$H$5,2,FALSE),0))/COUNTA(H14:J14)</f>
        <v>60</v>
      </c>
      <c r="L14" s="40" t="str">
        <f t="shared" si="3"/>
        <v>Usc</v>
      </c>
    </row>
    <row r="15" spans="1:12" ht="50.4" customHeight="1" x14ac:dyDescent="0.3">
      <c r="A15" s="61" t="s">
        <v>6</v>
      </c>
      <c r="B15" s="172" t="s">
        <v>15</v>
      </c>
      <c r="C15" s="172"/>
      <c r="D15" s="172"/>
      <c r="E15" s="60">
        <f>SUM(IFERROR(HLOOKUP(B15,BASEDATI!$C$4:$H$5,2,FALSE),0),IFERROR(HLOOKUP(C15,BASEDATI!$C$4:$H$5,2,FALSE),0),IFERROR(HLOOKUP(D15,BASEDATI!$C$4:$H$5,2,FALSE),0))/COUNTA(B15:D15)</f>
        <v>60</v>
      </c>
      <c r="F15" s="40" t="str">
        <f t="shared" si="2"/>
        <v>Coo</v>
      </c>
      <c r="G15" s="46" t="s">
        <v>109</v>
      </c>
      <c r="H15" s="172" t="s">
        <v>14</v>
      </c>
      <c r="I15" s="172"/>
      <c r="J15" s="172"/>
      <c r="K15" s="60">
        <f>SUM(IFERROR(HLOOKUP(H15,BASEDATI!$C$4:$H$5,2,FALSE),0),IFERROR(HLOOKUP(I15,BASEDATI!$C$4:$H$5,2,FALSE),0),IFERROR(HLOOKUP(J15,BASEDATI!$C$4:$H$5,2,FALSE),0))/COUNTA(H15:J15)</f>
        <v>70</v>
      </c>
      <c r="L15" s="40" t="str">
        <f t="shared" si="3"/>
        <v>Pre</v>
      </c>
    </row>
    <row r="16" spans="1:12" ht="50.4" customHeight="1" x14ac:dyDescent="0.3">
      <c r="A16" s="61" t="s">
        <v>7</v>
      </c>
      <c r="B16" s="172" t="s">
        <v>15</v>
      </c>
      <c r="C16" s="172"/>
      <c r="D16" s="172"/>
      <c r="E16" s="60">
        <f>SUM(IFERROR(HLOOKUP(B16,BASEDATI!$C$4:$H$5,2,FALSE),0),IFERROR(HLOOKUP(C16,BASEDATI!$C$4:$H$5,2,FALSE),0),IFERROR(HLOOKUP(D16,BASEDATI!$C$4:$H$5,2,FALSE),0))/COUNTA(B16:D16)</f>
        <v>60</v>
      </c>
      <c r="F16" s="40" t="str">
        <f t="shared" si="2"/>
        <v>Rap</v>
      </c>
      <c r="G16" s="46" t="s">
        <v>146</v>
      </c>
      <c r="H16" s="172" t="s">
        <v>14</v>
      </c>
      <c r="I16" s="172"/>
      <c r="J16" s="172"/>
      <c r="K16" s="60">
        <f>SUM(IFERROR(HLOOKUP(H16,BASEDATI!$C$4:$H$5,2,FALSE),0),IFERROR(HLOOKUP(I16,BASEDATI!$C$4:$H$5,2,FALSE),0),IFERROR(HLOOKUP(J16,BASEDATI!$C$4:$H$5,2,FALSE),0))/COUNTA(H16:J16)</f>
        <v>70</v>
      </c>
      <c r="L16" s="40" t="str">
        <f t="shared" si="3"/>
        <v>Rin</v>
      </c>
    </row>
    <row r="17" spans="1:12" ht="50.4" customHeight="1" thickBot="1" x14ac:dyDescent="0.35">
      <c r="A17" s="61" t="s">
        <v>8</v>
      </c>
      <c r="B17" s="172" t="s">
        <v>14</v>
      </c>
      <c r="C17" s="172"/>
      <c r="D17" s="172"/>
      <c r="E17" s="60">
        <f>SUM(IFERROR(HLOOKUP(B17,BASEDATI!$C$4:$H$5,2,FALSE),0),IFERROR(HLOOKUP(C17,BASEDATI!$C$4:$H$5,2,FALSE),0),IFERROR(HLOOKUP(D17,BASEDATI!$C$4:$H$5,2,FALSE),0))/COUNTA(B17:D17)</f>
        <v>70</v>
      </c>
      <c r="F17" s="40" t="str">
        <f t="shared" si="2"/>
        <v>Rec</v>
      </c>
      <c r="G17" s="46" t="s">
        <v>113</v>
      </c>
      <c r="H17" s="172" t="s">
        <v>14</v>
      </c>
      <c r="I17" s="172"/>
      <c r="J17" s="172"/>
      <c r="K17" s="60">
        <f>SUM(IFERROR(HLOOKUP(H17,BASEDATI!$C$4:$H$5,2,FALSE),0),IFERROR(HLOOKUP(I17,BASEDATI!$C$4:$H$5,2,FALSE),0),IFERROR(HLOOKUP(J17,BASEDATI!$C$4:$H$5,2,FALSE),0))/COUNTA(H17:J17)</f>
        <v>70</v>
      </c>
      <c r="L17" s="40" t="str">
        <f t="shared" si="3"/>
        <v>Pas</v>
      </c>
    </row>
    <row r="18" spans="1:12" ht="50.4" customHeight="1" thickTop="1" x14ac:dyDescent="0.3">
      <c r="A18" s="287" t="s">
        <v>56</v>
      </c>
      <c r="B18" s="63">
        <f>B10</f>
        <v>45778</v>
      </c>
      <c r="C18" s="63">
        <f>C10</f>
        <v>45901</v>
      </c>
      <c r="D18" s="63">
        <f>D10</f>
        <v>45992</v>
      </c>
      <c r="E18" s="289" t="s">
        <v>59</v>
      </c>
      <c r="F18" s="57"/>
      <c r="G18" s="287" t="s">
        <v>58</v>
      </c>
      <c r="H18" s="63">
        <f>H10</f>
        <v>45778</v>
      </c>
      <c r="I18" s="63">
        <f>I10</f>
        <v>45901</v>
      </c>
      <c r="J18" s="63">
        <f>J10</f>
        <v>45992</v>
      </c>
      <c r="K18" s="285" t="s">
        <v>59</v>
      </c>
      <c r="L18" s="28"/>
    </row>
    <row r="19" spans="1:12" ht="50.4" customHeight="1" x14ac:dyDescent="0.3">
      <c r="A19" s="288"/>
      <c r="B19" s="31">
        <f>IFERROR(SUM(HLOOKUP(B20,BASEDATI!$C$4:$H$5,2,FALSE),HLOOKUP(B21,BASEDATI!$C$4:$H$5,2,FALSE),HLOOKUP(B22,BASEDATI!$C$4:$H$5,2,FALSE),HLOOKUP(B23,BASEDATI!$C$4:$H$5,2,FALSE),HLOOKUP(B24,BASEDATI!$C$4:$H$5,2,FALSE),HLOOKUP(B25,BASEDATI!$C$4:$H$5,2,FALSE))/COUNTA(B20:B25),0)</f>
        <v>65</v>
      </c>
      <c r="C19" s="31">
        <f>IFERROR(SUM(HLOOKUP(C20,BASEDATI!$C$4:$H$5,2,FALSE),HLOOKUP(C21,BASEDATI!$C$4:$H$5,2,FALSE),HLOOKUP(C22,BASEDATI!$C$4:$H$5,2,FALSE),HLOOKUP(C23,BASEDATI!$C$4:$H$5,2,FALSE),HLOOKUP(C24,BASEDATI!$C$4:$H$5,2,FALSE),HLOOKUP(C25,BASEDATI!$C$4:$H$5,2,FALSE))/COUNTA(C20:C25),0)</f>
        <v>0</v>
      </c>
      <c r="D19" s="31">
        <f>IFERROR(SUM(HLOOKUP(D20,BASEDATI!$C$4:$H$5,2,FALSE),HLOOKUP(D21,BASEDATI!$C$4:$H$5,2,FALSE),HLOOKUP(D22,BASEDATI!$C$4:$H$5,2,FALSE),HLOOKUP(D23,BASEDATI!$C$4:$H$5,2,FALSE),HLOOKUP(D24,BASEDATI!$C$4:$H$5,2,FALSE),HLOOKUP(D25,BASEDATI!$C$4:$H$5,2,FALSE))/COUNTA(D20:D25),0)</f>
        <v>0</v>
      </c>
      <c r="E19" s="290"/>
      <c r="F19" s="40"/>
      <c r="G19" s="288"/>
      <c r="H19" s="31">
        <f>IFERROR(SUM(HLOOKUP(H20,BASEDATI!$C$4:$H$5,2,FALSE),HLOOKUP(H21,BASEDATI!$C$4:$H$5,2,FALSE),HLOOKUP(H22,BASEDATI!$C$4:$H$5,2,FALSE),HLOOKUP(H23,BASEDATI!$C$4:$H$5,2,FALSE),HLOOKUP(H24,BASEDATI!$C$4:$H$5,2,FALSE),HLOOKUP(H25,BASEDATI!$C$4:$H$5,2,FALSE))/COUNTA(H20:H25),0)</f>
        <v>66.666666666666671</v>
      </c>
      <c r="I19" s="31">
        <f>IFERROR(SUM(HLOOKUP(I20,BASEDATI!$C$4:$H$5,2,FALSE),HLOOKUP(I21,BASEDATI!$C$4:$H$5,2,FALSE),HLOOKUP(I22,BASEDATI!$C$4:$H$5,2,FALSE),HLOOKUP(I23,BASEDATI!$C$4:$H$5,2,FALSE),HLOOKUP(I24,BASEDATI!$C$4:$H$5,2,FALSE),HLOOKUP(I25,BASEDATI!$C$4:$H$5,2,FALSE))/COUNTA(I20:I25),0)</f>
        <v>0</v>
      </c>
      <c r="J19" s="31">
        <f>IFERROR(SUM(HLOOKUP(J20,BASEDATI!$C$4:$H$5,2,FALSE),HLOOKUP(J21,BASEDATI!$C$4:$H$5,2,FALSE),HLOOKUP(J22,BASEDATI!$C$4:$H$5,2,FALSE),HLOOKUP(J23,BASEDATI!$C$4:$H$5,2,FALSE),HLOOKUP(J24,BASEDATI!$C$4:$H$5,2,FALSE),HLOOKUP(J25,BASEDATI!$C$4:$H$5,2,FALSE))/COUNTA(J20:J25),0)</f>
        <v>0</v>
      </c>
      <c r="K19" s="286"/>
      <c r="L19" s="33"/>
    </row>
    <row r="20" spans="1:12" ht="50.4" customHeight="1" x14ac:dyDescent="0.3">
      <c r="A20" s="58" t="s">
        <v>114</v>
      </c>
      <c r="B20" s="171" t="s">
        <v>15</v>
      </c>
      <c r="C20" s="171"/>
      <c r="D20" s="171"/>
      <c r="E20" s="60">
        <f>SUM(IFERROR(HLOOKUP(B20,BASEDATI!$C$4:$H$5,2,FALSE),0),IFERROR(HLOOKUP(C20,BASEDATI!$C$4:$H$5,2,FALSE),0),IFERROR(HLOOKUP(D20,BASEDATI!$C$4:$H$5,2,FALSE),0))/COUNTA(B20:D20)</f>
        <v>60</v>
      </c>
      <c r="F20" s="40" t="str">
        <f>LEFT(A20,3)</f>
        <v>Pia</v>
      </c>
      <c r="G20" s="36" t="s">
        <v>32</v>
      </c>
      <c r="H20" s="171" t="s">
        <v>14</v>
      </c>
      <c r="I20" s="171"/>
      <c r="J20" s="171"/>
      <c r="K20" s="60">
        <f>SUM(IFERROR(HLOOKUP(H20,BASEDATI!$C$4:$H$5,2,FALSE),0),IFERROR(HLOOKUP(I20,BASEDATI!$C$4:$H$5,2,FALSE),0),IFERROR(HLOOKUP(J20,BASEDATI!$C$4:$H$5,2,FALSE),0))/COUNTA(H20:J20)</f>
        <v>70</v>
      </c>
      <c r="L20" s="40" t="str">
        <f>LEFT(G20,3)</f>
        <v>Lea</v>
      </c>
    </row>
    <row r="21" spans="1:12" ht="50.4" customHeight="1" x14ac:dyDescent="0.3">
      <c r="A21" s="61" t="s">
        <v>115</v>
      </c>
      <c r="B21" s="172" t="s">
        <v>14</v>
      </c>
      <c r="C21" s="172"/>
      <c r="D21" s="172"/>
      <c r="E21" s="60">
        <f>SUM(IFERROR(HLOOKUP(B21,BASEDATI!$C$4:$H$5,2,FALSE),0),IFERROR(HLOOKUP(C21,BASEDATI!$C$4:$H$5,2,FALSE),0),IFERROR(HLOOKUP(D21,BASEDATI!$C$4:$H$5,2,FALSE),0))/COUNTA(B21:D21)</f>
        <v>70</v>
      </c>
      <c r="F21" s="40" t="str">
        <f t="shared" ref="F21:F25" si="4">LEFT(A21,3)</f>
        <v>Cam</v>
      </c>
      <c r="G21" s="46" t="s">
        <v>36</v>
      </c>
      <c r="H21" s="172" t="s">
        <v>14</v>
      </c>
      <c r="I21" s="172"/>
      <c r="J21" s="172"/>
      <c r="K21" s="60">
        <f>SUM(IFERROR(HLOOKUP(H21,BASEDATI!$C$4:$H$5,2,FALSE),0),IFERROR(HLOOKUP(I21,BASEDATI!$C$4:$H$5,2,FALSE),0),IFERROR(HLOOKUP(J21,BASEDATI!$C$4:$H$5,2,FALSE),0))/COUNTA(H21:J21)</f>
        <v>70</v>
      </c>
      <c r="L21" s="40" t="str">
        <f t="shared" ref="L21:L25" si="5">LEFT(G21,3)</f>
        <v>App</v>
      </c>
    </row>
    <row r="22" spans="1:12" ht="50.4" customHeight="1" x14ac:dyDescent="0.3">
      <c r="A22" s="61" t="s">
        <v>116</v>
      </c>
      <c r="B22" s="172" t="s">
        <v>15</v>
      </c>
      <c r="C22" s="172"/>
      <c r="D22" s="172"/>
      <c r="E22" s="60">
        <f>SUM(IFERROR(HLOOKUP(B22,BASEDATI!$C$4:$H$5,2,FALSE),0),IFERROR(HLOOKUP(C22,BASEDATI!$C$4:$H$5,2,FALSE),0),IFERROR(HLOOKUP(D22,BASEDATI!$C$4:$H$5,2,FALSE),0))/COUNTA(B22:D22)</f>
        <v>60</v>
      </c>
      <c r="F22" s="40" t="str">
        <f t="shared" si="4"/>
        <v>Dif</v>
      </c>
      <c r="G22" s="46" t="s">
        <v>33</v>
      </c>
      <c r="H22" s="172" t="s">
        <v>14</v>
      </c>
      <c r="I22" s="172"/>
      <c r="J22" s="172"/>
      <c r="K22" s="60">
        <f>SUM(IFERROR(HLOOKUP(H22,BASEDATI!$C$4:$H$5,2,FALSE),0),IFERROR(HLOOKUP(I22,BASEDATI!$C$4:$H$5,2,FALSE),0),IFERROR(HLOOKUP(J22,BASEDATI!$C$4:$H$5,2,FALSE),0))/COUNTA(H22:J22)</f>
        <v>70</v>
      </c>
      <c r="L22" s="40" t="str">
        <f t="shared" si="5"/>
        <v>Imp</v>
      </c>
    </row>
    <row r="23" spans="1:12" ht="50.4" customHeight="1" x14ac:dyDescent="0.3">
      <c r="A23" s="61" t="s">
        <v>117</v>
      </c>
      <c r="B23" s="172" t="s">
        <v>14</v>
      </c>
      <c r="C23" s="172"/>
      <c r="D23" s="172"/>
      <c r="E23" s="60">
        <f>SUM(IFERROR(HLOOKUP(B23,BASEDATI!$C$4:$H$5,2,FALSE),0),IFERROR(HLOOKUP(C23,BASEDATI!$C$4:$H$5,2,FALSE),0),IFERROR(HLOOKUP(D23,BASEDATI!$C$4:$H$5,2,FALSE),0))/COUNTA(B23:D23)</f>
        <v>70</v>
      </c>
      <c r="F23" s="40" t="str">
        <f t="shared" si="4"/>
        <v>Gui</v>
      </c>
      <c r="G23" s="46" t="s">
        <v>29</v>
      </c>
      <c r="H23" s="172" t="s">
        <v>14</v>
      </c>
      <c r="I23" s="172"/>
      <c r="J23" s="172"/>
      <c r="K23" s="60">
        <f>SUM(IFERROR(HLOOKUP(H23,BASEDATI!$C$4:$H$5,2,FALSE),0),IFERROR(HLOOKUP(I23,BASEDATI!$C$4:$H$5,2,FALSE),0),IFERROR(HLOOKUP(J23,BASEDATI!$C$4:$H$5,2,FALSE),0))/COUNTA(H23:J23)</f>
        <v>70</v>
      </c>
      <c r="L23" s="40" t="str">
        <f t="shared" si="5"/>
        <v>Res</v>
      </c>
    </row>
    <row r="24" spans="1:12" ht="50.4" customHeight="1" x14ac:dyDescent="0.3">
      <c r="A24" s="61" t="s">
        <v>118</v>
      </c>
      <c r="B24" s="172" t="s">
        <v>15</v>
      </c>
      <c r="C24" s="172"/>
      <c r="D24" s="172"/>
      <c r="E24" s="60">
        <f>SUM(IFERROR(HLOOKUP(B24,BASEDATI!$C$4:$H$5,2,FALSE),0),IFERROR(HLOOKUP(C24,BASEDATI!$C$4:$H$5,2,FALSE),0),IFERROR(HLOOKUP(D24,BASEDATI!$C$4:$H$5,2,FALSE),0))/COUNTA(B24:D24)</f>
        <v>60</v>
      </c>
      <c r="F24" s="40" t="str">
        <f t="shared" si="4"/>
        <v>Let</v>
      </c>
      <c r="G24" s="46" t="s">
        <v>35</v>
      </c>
      <c r="H24" s="172" t="s">
        <v>15</v>
      </c>
      <c r="I24" s="172"/>
      <c r="J24" s="172"/>
      <c r="K24" s="60">
        <f>SUM(IFERROR(HLOOKUP(H24,BASEDATI!$C$4:$H$5,2,FALSE),0),IFERROR(HLOOKUP(I24,BASEDATI!$C$4:$H$5,2,FALSE),0),IFERROR(HLOOKUP(J24,BASEDATI!$C$4:$H$5,2,FALSE),0))/COUNTA(H24:J24)</f>
        <v>60</v>
      </c>
      <c r="L24" s="40" t="str">
        <f t="shared" si="5"/>
        <v>Emo</v>
      </c>
    </row>
    <row r="25" spans="1:12" ht="50.4" customHeight="1" thickBot="1" x14ac:dyDescent="0.35">
      <c r="A25" s="64" t="s">
        <v>119</v>
      </c>
      <c r="B25" s="173" t="s">
        <v>14</v>
      </c>
      <c r="C25" s="173"/>
      <c r="D25" s="173"/>
      <c r="E25" s="60">
        <f>SUM(IFERROR(HLOOKUP(B25,BASEDATI!$C$4:$H$5,2,FALSE),0),IFERROR(HLOOKUP(C25,BASEDATI!$C$4:$H$5,2,FALSE),0),IFERROR(HLOOKUP(D25,BASEDATI!$C$4:$H$5,2,FALSE),0))/COUNTA(B25:D25)</f>
        <v>70</v>
      </c>
      <c r="F25" s="40" t="str">
        <f t="shared" si="4"/>
        <v>Tra</v>
      </c>
      <c r="G25" s="66" t="s">
        <v>30</v>
      </c>
      <c r="H25" s="173" t="s">
        <v>15</v>
      </c>
      <c r="I25" s="173"/>
      <c r="J25" s="173"/>
      <c r="K25" s="60">
        <f>SUM(IFERROR(HLOOKUP(H25,BASEDATI!$C$4:$H$5,2,FALSE),0),IFERROR(HLOOKUP(I25,BASEDATI!$C$4:$H$5,2,FALSE),0),IFERROR(HLOOKUP(J25,BASEDATI!$C$4:$H$5,2,FALSE),0))/COUNTA(H25:J25)</f>
        <v>60</v>
      </c>
      <c r="L25" s="40" t="str">
        <f t="shared" si="5"/>
        <v>Ris</v>
      </c>
    </row>
    <row r="26" spans="1:12" ht="100.2" customHeight="1" thickTop="1" thickBot="1" x14ac:dyDescent="0.35">
      <c r="A26" s="276" t="s">
        <v>148</v>
      </c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8"/>
    </row>
    <row r="27" spans="1:12" ht="50.4" customHeight="1" thickTop="1" x14ac:dyDescent="0.3">
      <c r="A27" s="279" t="str">
        <f>A2</f>
        <v>LOFFREDA Giammaria</v>
      </c>
      <c r="B27" s="280"/>
      <c r="C27" s="280"/>
      <c r="D27" s="280"/>
      <c r="E27" s="25" t="s">
        <v>100</v>
      </c>
      <c r="F27" s="26" t="s">
        <v>49</v>
      </c>
      <c r="G27" s="283" t="s">
        <v>54</v>
      </c>
      <c r="H27" s="27">
        <f>B30</f>
        <v>45778</v>
      </c>
      <c r="I27" s="27">
        <f>C33</f>
        <v>45901</v>
      </c>
      <c r="J27" s="27">
        <f>D33</f>
        <v>45992</v>
      </c>
      <c r="K27" s="285" t="s">
        <v>59</v>
      </c>
      <c r="L27" s="28"/>
    </row>
    <row r="28" spans="1:12" ht="50.4" customHeight="1" x14ac:dyDescent="0.3">
      <c r="A28" s="281"/>
      <c r="B28" s="282"/>
      <c r="C28" s="282"/>
      <c r="D28" s="282"/>
      <c r="E28" s="174">
        <f>E3</f>
        <v>41217</v>
      </c>
      <c r="F28" s="170" t="str">
        <f>F3</f>
        <v>2025/2026</v>
      </c>
      <c r="G28" s="284"/>
      <c r="H28" s="31">
        <f>IFERROR(AVERAGE(H29:H34),0)</f>
        <v>63.571626777662154</v>
      </c>
      <c r="I28" s="31">
        <f>IFERROR(AVERAGE(I29:I34),0)</f>
        <v>0</v>
      </c>
      <c r="J28" s="32">
        <f>IFERROR(AVERAGE(J29:J34),0)</f>
        <v>0</v>
      </c>
      <c r="K28" s="286"/>
      <c r="L28" s="33"/>
    </row>
    <row r="29" spans="1:12" ht="50.4" customHeight="1" x14ac:dyDescent="0.3">
      <c r="A29" s="271"/>
      <c r="B29" s="273" t="s">
        <v>98</v>
      </c>
      <c r="C29" s="274"/>
      <c r="D29" s="275"/>
      <c r="E29" s="34" t="s">
        <v>50</v>
      </c>
      <c r="F29" s="35" t="s">
        <v>92</v>
      </c>
      <c r="G29" s="36" t="s">
        <v>40</v>
      </c>
      <c r="H29" s="37">
        <f>B36</f>
        <v>68.333333333333329</v>
      </c>
      <c r="I29" s="37">
        <f>C36</f>
        <v>0</v>
      </c>
      <c r="J29" s="38">
        <f>D36</f>
        <v>0</v>
      </c>
      <c r="K29" s="39">
        <f>IFERROR(AVERAGEIF(H29:J29,"&gt;0"),0)</f>
        <v>68.333333333333329</v>
      </c>
      <c r="L29" s="70" t="s">
        <v>72</v>
      </c>
    </row>
    <row r="30" spans="1:12" ht="50.4" customHeight="1" x14ac:dyDescent="0.3">
      <c r="A30" s="272"/>
      <c r="B30" s="41">
        <f>B5</f>
        <v>45778</v>
      </c>
      <c r="C30" s="42">
        <f>C5</f>
        <v>45901</v>
      </c>
      <c r="D30" s="43">
        <f>D5</f>
        <v>45992</v>
      </c>
      <c r="E30" s="177" t="s">
        <v>94</v>
      </c>
      <c r="F30" s="178" t="s">
        <v>15</v>
      </c>
      <c r="G30" s="46" t="s">
        <v>39</v>
      </c>
      <c r="H30" s="47">
        <f>B44</f>
        <v>60</v>
      </c>
      <c r="I30" s="47">
        <f>C44</f>
        <v>0</v>
      </c>
      <c r="J30" s="47">
        <f>D44</f>
        <v>0</v>
      </c>
      <c r="K30" s="39">
        <f t="shared" ref="K30:K33" si="6">IFERROR(AVERAGEIF(H30:J30,"&gt;0"),0)</f>
        <v>60</v>
      </c>
      <c r="L30" s="70" t="s">
        <v>73</v>
      </c>
    </row>
    <row r="31" spans="1:12" ht="50.4" customHeight="1" x14ac:dyDescent="0.3">
      <c r="A31" s="272"/>
      <c r="B31" s="175">
        <f>B6</f>
        <v>45</v>
      </c>
      <c r="C31" s="175"/>
      <c r="D31" s="175"/>
      <c r="E31" s="34" t="s">
        <v>51</v>
      </c>
      <c r="F31" s="35" t="s">
        <v>52</v>
      </c>
      <c r="G31" s="46" t="s">
        <v>38</v>
      </c>
      <c r="H31" s="47">
        <f>H36</f>
        <v>68.333333333333329</v>
      </c>
      <c r="I31" s="47">
        <f>I36</f>
        <v>0</v>
      </c>
      <c r="J31" s="47">
        <f>J36</f>
        <v>0</v>
      </c>
      <c r="K31" s="39">
        <f t="shared" si="6"/>
        <v>68.333333333333329</v>
      </c>
      <c r="L31" s="70" t="s">
        <v>74</v>
      </c>
    </row>
    <row r="32" spans="1:12" ht="50.4" customHeight="1" x14ac:dyDescent="0.3">
      <c r="A32" s="272"/>
      <c r="B32" s="273" t="s">
        <v>99</v>
      </c>
      <c r="C32" s="274"/>
      <c r="D32" s="274"/>
      <c r="E32" s="179" t="s">
        <v>19</v>
      </c>
      <c r="F32" s="178" t="s">
        <v>19</v>
      </c>
      <c r="G32" s="46" t="s">
        <v>31</v>
      </c>
      <c r="H32" s="47">
        <f>H44</f>
        <v>65</v>
      </c>
      <c r="I32" s="47">
        <f>I44</f>
        <v>0</v>
      </c>
      <c r="J32" s="47">
        <f>J44</f>
        <v>0</v>
      </c>
      <c r="K32" s="39">
        <f t="shared" si="6"/>
        <v>65</v>
      </c>
      <c r="L32" s="70" t="s">
        <v>75</v>
      </c>
    </row>
    <row r="33" spans="1:12" ht="50.4" customHeight="1" x14ac:dyDescent="0.3">
      <c r="A33" s="272"/>
      <c r="B33" s="50">
        <f>B30</f>
        <v>45778</v>
      </c>
      <c r="C33" s="51">
        <f>C30</f>
        <v>45901</v>
      </c>
      <c r="D33" s="52">
        <f>D30</f>
        <v>45992</v>
      </c>
      <c r="E33" s="34" t="s">
        <v>151</v>
      </c>
      <c r="F33" s="35" t="s">
        <v>120</v>
      </c>
      <c r="G33" s="5" t="s">
        <v>159</v>
      </c>
      <c r="H33" s="83">
        <f>IF(IFERROR(B31/(B34/100*B34/100),0)*3&gt;70,120-IFERROR(B31/(B34/100*B34/100),0)*3,IFERROR(B31/(B34/100*B34/100),0)*3)</f>
        <v>56.191467221644132</v>
      </c>
      <c r="I33" s="83">
        <f t="shared" ref="I33:J33" si="7">IF(IFERROR(C31/(C34/100*C34/100),0)*3&gt;70,120-IFERROR(C31/(C34/100*C34/100),0)*3,IFERROR(C31/(C34/100*C34/100),0)*3)</f>
        <v>0</v>
      </c>
      <c r="J33" s="83">
        <f t="shared" si="7"/>
        <v>0</v>
      </c>
      <c r="K33" s="39">
        <f t="shared" si="6"/>
        <v>56.191467221644132</v>
      </c>
      <c r="L33" s="40" t="str">
        <f t="shared" ref="L33" si="8">LEFT(G33,3)</f>
        <v>BMI</v>
      </c>
    </row>
    <row r="34" spans="1:12" ht="50.4" customHeight="1" thickBot="1" x14ac:dyDescent="0.35">
      <c r="A34" s="291"/>
      <c r="B34" s="176">
        <v>155</v>
      </c>
      <c r="C34" s="176">
        <v>156</v>
      </c>
      <c r="D34" s="176"/>
      <c r="E34" s="199" t="str">
        <f>E9</f>
        <v>Sottopeso</v>
      </c>
      <c r="F34" s="181" t="s">
        <v>0</v>
      </c>
      <c r="G34" s="46"/>
      <c r="H34" s="47"/>
      <c r="I34" s="47"/>
      <c r="J34" s="56"/>
      <c r="K34" s="39"/>
      <c r="L34" s="40"/>
    </row>
    <row r="35" spans="1:12" ht="50.4" customHeight="1" thickTop="1" x14ac:dyDescent="0.3">
      <c r="A35" s="287" t="s">
        <v>55</v>
      </c>
      <c r="B35" s="27">
        <f>B33</f>
        <v>45778</v>
      </c>
      <c r="C35" s="27">
        <f>C33</f>
        <v>45901</v>
      </c>
      <c r="D35" s="27">
        <f>D33</f>
        <v>45992</v>
      </c>
      <c r="E35" s="289" t="s">
        <v>59</v>
      </c>
      <c r="F35" s="57"/>
      <c r="G35" s="287" t="s">
        <v>57</v>
      </c>
      <c r="H35" s="27">
        <f>H27</f>
        <v>45778</v>
      </c>
      <c r="I35" s="27">
        <f>I27</f>
        <v>45901</v>
      </c>
      <c r="J35" s="27">
        <f>J27</f>
        <v>45992</v>
      </c>
      <c r="K35" s="285" t="s">
        <v>59</v>
      </c>
      <c r="L35" s="33"/>
    </row>
    <row r="36" spans="1:12" ht="50.4" customHeight="1" x14ac:dyDescent="0.3">
      <c r="A36" s="288"/>
      <c r="B36" s="31">
        <f>IFERROR(SUM(HLOOKUP(B37,BASEDATI!$C$4:$H$5,2,FALSE),HLOOKUP(B38,BASEDATI!$C$4:$H$5,2,FALSE),HLOOKUP(B39,BASEDATI!$C$4:$H$5,2,FALSE),HLOOKUP(B40,BASEDATI!$C$4:$H$5,2,FALSE),HLOOKUP(B41,BASEDATI!$C$4:$H$5,2,FALSE),HLOOKUP(B42,BASEDATI!$C$4:$H$5,2,FALSE))/COUNTA(B37:B42),0)</f>
        <v>68.333333333333329</v>
      </c>
      <c r="C36" s="31">
        <f>IFERROR(SUM(HLOOKUP(C37,BASEDATI!$C$4:$H$5,2,FALSE),HLOOKUP(C38,BASEDATI!$C$4:$H$5,2,FALSE),HLOOKUP(C39,BASEDATI!$C$4:$H$5,2,FALSE),HLOOKUP(C40,BASEDATI!$C$4:$H$5,2,FALSE),HLOOKUP(C41,BASEDATI!$C$4:$H$5,2,FALSE),HLOOKUP(C42,BASEDATI!$C$4:$H$5,2,FALSE))/COUNTA(C37:C42),0)</f>
        <v>0</v>
      </c>
      <c r="D36" s="31">
        <f>IFERROR(SUM(HLOOKUP(D37,BASEDATI!$C$4:$H$5,2,FALSE),HLOOKUP(D38,BASEDATI!$C$4:$H$5,2,FALSE),HLOOKUP(D39,BASEDATI!$C$4:$H$5,2,FALSE),HLOOKUP(D40,BASEDATI!$C$4:$H$5,2,FALSE),HLOOKUP(D41,BASEDATI!$C$4:$H$5,2,FALSE),HLOOKUP(D42,BASEDATI!$C$4:$H$5,2,FALSE))/COUNTA(D37:D42),0)</f>
        <v>0</v>
      </c>
      <c r="E36" s="290"/>
      <c r="F36" s="40"/>
      <c r="G36" s="288"/>
      <c r="H36" s="31">
        <f>IFERROR(SUM(HLOOKUP(H37,BASEDATI!$C$4:$H$5,2,FALSE),HLOOKUP(H38,BASEDATI!$C$4:$H$5,2,FALSE),HLOOKUP(H39,BASEDATI!$C$4:$H$5,2,FALSE),HLOOKUP(H40,BASEDATI!$C$4:$H$5,2,FALSE),HLOOKUP(H41,BASEDATI!$C$4:$H$5,2,FALSE),HLOOKUP(H42,BASEDATI!$C$4:$H$5,2,FALSE))/COUNTA(H37:H42),0)</f>
        <v>68.333333333333329</v>
      </c>
      <c r="I36" s="31">
        <f>IFERROR(SUM(HLOOKUP(I37,BASEDATI!$C$4:$H$5,2,FALSE),HLOOKUP(I38,BASEDATI!$C$4:$H$5,2,FALSE),HLOOKUP(I39,BASEDATI!$C$4:$H$5,2,FALSE),HLOOKUP(I40,BASEDATI!$C$4:$H$5,2,FALSE),HLOOKUP(I41,BASEDATI!$C$4:$H$5,2,FALSE),HLOOKUP(I42,BASEDATI!$C$4:$H$5,2,FALSE))/COUNTA(I37:I42),0)</f>
        <v>0</v>
      </c>
      <c r="J36" s="31">
        <f>IFERROR(SUM(HLOOKUP(J37,BASEDATI!$C$4:$H$5,2,FALSE),HLOOKUP(J38,BASEDATI!$C$4:$H$5,2,FALSE),HLOOKUP(J39,BASEDATI!$C$4:$H$5,2,FALSE),HLOOKUP(J40,BASEDATI!$C$4:$H$5,2,FALSE),HLOOKUP(J41,BASEDATI!$C$4:$H$5,2,FALSE),HLOOKUP(J42,BASEDATI!$C$4:$H$5,2,FALSE))/COUNTA(J37:J42),0)</f>
        <v>0</v>
      </c>
      <c r="K36" s="286"/>
      <c r="L36" s="33"/>
    </row>
    <row r="37" spans="1:12" ht="50.4" customHeight="1" x14ac:dyDescent="0.3">
      <c r="A37" s="58" t="s">
        <v>3</v>
      </c>
      <c r="B37" s="171" t="s">
        <v>14</v>
      </c>
      <c r="C37" s="171"/>
      <c r="D37" s="171"/>
      <c r="E37" s="60">
        <f>SUM(IFERROR(HLOOKUP(B37,BASEDATI!$C$4:$H$5,2,FALSE),0),IFERROR(HLOOKUP(C37,BASEDATI!$C$4:$H$5,2,FALSE),0),IFERROR(HLOOKUP(D37,BASEDATI!$C$4:$H$5,2,FALSE),0))/COUNTA(B37:D37)</f>
        <v>70</v>
      </c>
      <c r="F37" s="40" t="str">
        <f>LEFT(A37,3)</f>
        <v>For</v>
      </c>
      <c r="G37" s="36" t="s">
        <v>102</v>
      </c>
      <c r="H37" s="171" t="s">
        <v>14</v>
      </c>
      <c r="I37" s="171"/>
      <c r="J37" s="171"/>
      <c r="K37" s="60">
        <f>SUM(IFERROR(HLOOKUP(H37,BASEDATI!$C$4:$H$5,2,FALSE),0),IFERROR(HLOOKUP(I37,BASEDATI!$C$4:$H$5,2,FALSE),0),IFERROR(HLOOKUP(J37,BASEDATI!$C$4:$H$5,2,FALSE),0))/COUNTA(H37:J37)</f>
        <v>70</v>
      </c>
      <c r="L37" s="40" t="str">
        <f>LEFT(G37,3)</f>
        <v>Tuf</v>
      </c>
    </row>
    <row r="38" spans="1:12" ht="50.4" customHeight="1" x14ac:dyDescent="0.3">
      <c r="A38" s="61" t="s">
        <v>4</v>
      </c>
      <c r="B38" s="172" t="s">
        <v>14</v>
      </c>
      <c r="C38" s="172"/>
      <c r="D38" s="172"/>
      <c r="E38" s="60">
        <f>SUM(IFERROR(HLOOKUP(B38,BASEDATI!$C$4:$H$5,2,FALSE),0),IFERROR(HLOOKUP(C38,BASEDATI!$C$4:$H$5,2,FALSE),0),IFERROR(HLOOKUP(D38,BASEDATI!$C$4:$H$5,2,FALSE),0))/COUNTA(B38:D38)</f>
        <v>70</v>
      </c>
      <c r="F38" s="40" t="str">
        <f t="shared" ref="F38:F42" si="9">LEFT(A38,3)</f>
        <v>Vel</v>
      </c>
      <c r="G38" s="46" t="s">
        <v>110</v>
      </c>
      <c r="H38" s="172" t="s">
        <v>14</v>
      </c>
      <c r="I38" s="172"/>
      <c r="J38" s="172"/>
      <c r="K38" s="60">
        <f>SUM(IFERROR(HLOOKUP(H38,BASEDATI!$C$4:$H$5,2,FALSE),0),IFERROR(HLOOKUP(I38,BASEDATI!$C$4:$H$5,2,FALSE),0),IFERROR(HLOOKUP(J38,BASEDATI!$C$4:$H$5,2,FALSE),0))/COUNTA(H38:J38)</f>
        <v>70</v>
      </c>
      <c r="L38" s="40" t="str">
        <f t="shared" ref="L38:L42" si="10">LEFT(G38,3)</f>
        <v>Spa</v>
      </c>
    </row>
    <row r="39" spans="1:12" ht="50.4" customHeight="1" x14ac:dyDescent="0.3">
      <c r="A39" s="61" t="s">
        <v>5</v>
      </c>
      <c r="B39" s="172" t="s">
        <v>14</v>
      </c>
      <c r="C39" s="172"/>
      <c r="D39" s="172"/>
      <c r="E39" s="60">
        <f>SUM(IFERROR(HLOOKUP(B39,BASEDATI!$C$4:$H$5,2,FALSE),0),IFERROR(HLOOKUP(C39,BASEDATI!$C$4:$H$5,2,FALSE),0),IFERROR(HLOOKUP(D39,BASEDATI!$C$4:$H$5,2,FALSE),0))/COUNTA(B39:D39)</f>
        <v>70</v>
      </c>
      <c r="F39" s="40" t="str">
        <f t="shared" si="9"/>
        <v>Res</v>
      </c>
      <c r="G39" s="46" t="s">
        <v>111</v>
      </c>
      <c r="H39" s="172" t="s">
        <v>14</v>
      </c>
      <c r="I39" s="172"/>
      <c r="J39" s="172"/>
      <c r="K39" s="60">
        <f>SUM(IFERROR(HLOOKUP(H39,BASEDATI!$C$4:$H$5,2,FALSE),0),IFERROR(HLOOKUP(I39,BASEDATI!$C$4:$H$5,2,FALSE),0),IFERROR(HLOOKUP(J39,BASEDATI!$C$4:$H$5,2,FALSE),0))/COUNTA(H39:J39)</f>
        <v>70</v>
      </c>
      <c r="L39" s="40" t="str">
        <f t="shared" si="10"/>
        <v>Usc</v>
      </c>
    </row>
    <row r="40" spans="1:12" ht="50.4" customHeight="1" x14ac:dyDescent="0.3">
      <c r="A40" s="61" t="s">
        <v>6</v>
      </c>
      <c r="B40" s="172" t="s">
        <v>15</v>
      </c>
      <c r="C40" s="172"/>
      <c r="D40" s="172"/>
      <c r="E40" s="60">
        <f>SUM(IFERROR(HLOOKUP(B40,BASEDATI!$C$4:$H$5,2,FALSE),0),IFERROR(HLOOKUP(C40,BASEDATI!$C$4:$H$5,2,FALSE),0),IFERROR(HLOOKUP(D40,BASEDATI!$C$4:$H$5,2,FALSE),0))/COUNTA(B40:D40)</f>
        <v>60</v>
      </c>
      <c r="F40" s="40" t="str">
        <f t="shared" si="9"/>
        <v>Coo</v>
      </c>
      <c r="G40" s="46" t="s">
        <v>109</v>
      </c>
      <c r="H40" s="172" t="s">
        <v>15</v>
      </c>
      <c r="I40" s="172"/>
      <c r="J40" s="172"/>
      <c r="K40" s="60">
        <f>SUM(IFERROR(HLOOKUP(H40,BASEDATI!$C$4:$H$5,2,FALSE),0),IFERROR(HLOOKUP(I40,BASEDATI!$C$4:$H$5,2,FALSE),0),IFERROR(HLOOKUP(J40,BASEDATI!$C$4:$H$5,2,FALSE),0))/COUNTA(H40:J40)</f>
        <v>60</v>
      </c>
      <c r="L40" s="40" t="str">
        <f t="shared" si="10"/>
        <v>Pre</v>
      </c>
    </row>
    <row r="41" spans="1:12" ht="50.4" customHeight="1" x14ac:dyDescent="0.3">
      <c r="A41" s="61" t="s">
        <v>7</v>
      </c>
      <c r="B41" s="172" t="s">
        <v>14</v>
      </c>
      <c r="C41" s="172"/>
      <c r="D41" s="172"/>
      <c r="E41" s="60">
        <f>SUM(IFERROR(HLOOKUP(B41,BASEDATI!$C$4:$H$5,2,FALSE),0),IFERROR(HLOOKUP(C41,BASEDATI!$C$4:$H$5,2,FALSE),0),IFERROR(HLOOKUP(D41,BASEDATI!$C$4:$H$5,2,FALSE),0))/COUNTA(B41:D41)</f>
        <v>70</v>
      </c>
      <c r="F41" s="40" t="str">
        <f t="shared" si="9"/>
        <v>Rap</v>
      </c>
      <c r="G41" s="46" t="s">
        <v>146</v>
      </c>
      <c r="H41" s="172" t="s">
        <v>14</v>
      </c>
      <c r="I41" s="172"/>
      <c r="J41" s="172"/>
      <c r="K41" s="60">
        <f>SUM(IFERROR(HLOOKUP(H41,BASEDATI!$C$4:$H$5,2,FALSE),0),IFERROR(HLOOKUP(I41,BASEDATI!$C$4:$H$5,2,FALSE),0),IFERROR(HLOOKUP(J41,BASEDATI!$C$4:$H$5,2,FALSE),0))/COUNTA(H41:J41)</f>
        <v>70</v>
      </c>
      <c r="L41" s="40" t="str">
        <f t="shared" si="10"/>
        <v>Rin</v>
      </c>
    </row>
    <row r="42" spans="1:12" ht="50.4" customHeight="1" thickBot="1" x14ac:dyDescent="0.35">
      <c r="A42" s="61" t="s">
        <v>8</v>
      </c>
      <c r="B42" s="172" t="s">
        <v>14</v>
      </c>
      <c r="C42" s="172"/>
      <c r="D42" s="172"/>
      <c r="E42" s="60">
        <f>SUM(IFERROR(HLOOKUP(B42,BASEDATI!$C$4:$H$5,2,FALSE),0),IFERROR(HLOOKUP(C42,BASEDATI!$C$4:$H$5,2,FALSE),0),IFERROR(HLOOKUP(D42,BASEDATI!$C$4:$H$5,2,FALSE),0))/COUNTA(B42:D42)</f>
        <v>70</v>
      </c>
      <c r="F42" s="40" t="str">
        <f t="shared" si="9"/>
        <v>Rec</v>
      </c>
      <c r="G42" s="46" t="s">
        <v>113</v>
      </c>
      <c r="H42" s="172" t="s">
        <v>14</v>
      </c>
      <c r="I42" s="172"/>
      <c r="J42" s="172"/>
      <c r="K42" s="60">
        <f>SUM(IFERROR(HLOOKUP(H42,BASEDATI!$C$4:$H$5,2,FALSE),0),IFERROR(HLOOKUP(I42,BASEDATI!$C$4:$H$5,2,FALSE),0),IFERROR(HLOOKUP(J42,BASEDATI!$C$4:$H$5,2,FALSE),0))/COUNTA(H42:J42)</f>
        <v>70</v>
      </c>
      <c r="L42" s="40" t="str">
        <f t="shared" si="10"/>
        <v>Pas</v>
      </c>
    </row>
    <row r="43" spans="1:12" ht="50.4" customHeight="1" thickTop="1" x14ac:dyDescent="0.3">
      <c r="A43" s="287" t="s">
        <v>56</v>
      </c>
      <c r="B43" s="63">
        <f>B35</f>
        <v>45778</v>
      </c>
      <c r="C43" s="63">
        <f>C35</f>
        <v>45901</v>
      </c>
      <c r="D43" s="63">
        <f>D35</f>
        <v>45992</v>
      </c>
      <c r="E43" s="289" t="s">
        <v>59</v>
      </c>
      <c r="F43" s="57"/>
      <c r="G43" s="287" t="s">
        <v>58</v>
      </c>
      <c r="H43" s="63">
        <f>H35</f>
        <v>45778</v>
      </c>
      <c r="I43" s="63">
        <f>I35</f>
        <v>45901</v>
      </c>
      <c r="J43" s="63">
        <f>J35</f>
        <v>45992</v>
      </c>
      <c r="K43" s="285" t="s">
        <v>59</v>
      </c>
      <c r="L43" s="285" t="s">
        <v>59</v>
      </c>
    </row>
    <row r="44" spans="1:12" ht="50.4" customHeight="1" x14ac:dyDescent="0.3">
      <c r="A44" s="288"/>
      <c r="B44" s="31">
        <f>IFERROR(SUM(HLOOKUP(B45,BASEDATI!$C$4:$H$5,2,FALSE),HLOOKUP(B46,BASEDATI!$C$4:$H$5,2,FALSE),HLOOKUP(B47,BASEDATI!$C$4:$H$5,2,FALSE),HLOOKUP(B48,BASEDATI!$C$4:$H$5,2,FALSE),HLOOKUP(B49,BASEDATI!$C$4:$H$5,2,FALSE),HLOOKUP(B50,BASEDATI!$C$4:$H$5,2,FALSE))/COUNTA(B45:B50),0)</f>
        <v>60</v>
      </c>
      <c r="C44" s="31">
        <f>IFERROR(SUM(HLOOKUP(C45,BASEDATI!$C$4:$H$5,2,FALSE),HLOOKUP(C46,BASEDATI!$C$4:$H$5,2,FALSE),HLOOKUP(C47,BASEDATI!$C$4:$H$5,2,FALSE),HLOOKUP(C48,BASEDATI!$C$4:$H$5,2,FALSE),HLOOKUP(C49,BASEDATI!$C$4:$H$5,2,FALSE),HLOOKUP(C50,BASEDATI!$C$4:$H$5,2,FALSE))/COUNTA(C45:C50),0)</f>
        <v>0</v>
      </c>
      <c r="D44" s="31">
        <f>IFERROR(SUM(HLOOKUP(D45,BASEDATI!$C$4:$H$5,2,FALSE),HLOOKUP(D46,BASEDATI!$C$4:$H$5,2,FALSE),HLOOKUP(D47,BASEDATI!$C$4:$H$5,2,FALSE),HLOOKUP(D48,BASEDATI!$C$4:$H$5,2,FALSE),HLOOKUP(D49,BASEDATI!$C$4:$H$5,2,FALSE),HLOOKUP(D50,BASEDATI!$C$4:$H$5,2,FALSE))/COUNTA(D45:D50),0)</f>
        <v>0</v>
      </c>
      <c r="E44" s="290"/>
      <c r="F44" s="40"/>
      <c r="G44" s="288"/>
      <c r="H44" s="31">
        <f>IFERROR(SUM(HLOOKUP(H45,BASEDATI!$C$4:$H$5,2,FALSE),HLOOKUP(H46,BASEDATI!$C$4:$H$5,2,FALSE),HLOOKUP(H47,BASEDATI!$C$4:$H$5,2,FALSE),HLOOKUP(H48,BASEDATI!$C$4:$H$5,2,FALSE),HLOOKUP(H49,BASEDATI!$C$4:$H$5,2,FALSE),HLOOKUP(H50,BASEDATI!$C$4:$H$5,2,FALSE))/COUNTA(H45:H50),0)</f>
        <v>65</v>
      </c>
      <c r="I44" s="31">
        <f>IFERROR(SUM(HLOOKUP(I45,BASEDATI!$C$4:$H$5,2,FALSE),HLOOKUP(I46,BASEDATI!$C$4:$H$5,2,FALSE),HLOOKUP(I47,BASEDATI!$C$4:$H$5,2,FALSE),HLOOKUP(I48,BASEDATI!$C$4:$H$5,2,FALSE),HLOOKUP(I49,BASEDATI!$C$4:$H$5,2,FALSE),HLOOKUP(I50,BASEDATI!$C$4:$H$5,2,FALSE))/COUNTA(I45:I50),0)</f>
        <v>0</v>
      </c>
      <c r="J44" s="31">
        <f>IFERROR(SUM(HLOOKUP(J45,BASEDATI!$C$4:$H$5,2,FALSE),HLOOKUP(J46,BASEDATI!$C$4:$H$5,2,FALSE),HLOOKUP(J47,BASEDATI!$C$4:$H$5,2,FALSE),HLOOKUP(J48,BASEDATI!$C$4:$H$5,2,FALSE),HLOOKUP(J49,BASEDATI!$C$4:$H$5,2,FALSE),HLOOKUP(J50,BASEDATI!$C$4:$H$5,2,FALSE))/COUNTA(J45:J50),0)</f>
        <v>0</v>
      </c>
      <c r="K44" s="286"/>
      <c r="L44" s="286"/>
    </row>
    <row r="45" spans="1:12" ht="50.4" customHeight="1" x14ac:dyDescent="0.3">
      <c r="A45" s="58" t="s">
        <v>114</v>
      </c>
      <c r="B45" s="171" t="s">
        <v>15</v>
      </c>
      <c r="C45" s="171"/>
      <c r="D45" s="171"/>
      <c r="E45" s="60">
        <f>SUM(IFERROR(HLOOKUP(B45,BASEDATI!$C$4:$H$5,2,FALSE),0),IFERROR(HLOOKUP(C45,BASEDATI!$C$4:$H$5,2,FALSE),0),IFERROR(HLOOKUP(D45,BASEDATI!$C$4:$H$5,2,FALSE),0))/COUNTA(B45:D45)</f>
        <v>60</v>
      </c>
      <c r="F45" s="40" t="str">
        <f>LEFT(A45,3)</f>
        <v>Pia</v>
      </c>
      <c r="G45" s="36" t="s">
        <v>32</v>
      </c>
      <c r="H45" s="171" t="s">
        <v>15</v>
      </c>
      <c r="I45" s="171"/>
      <c r="J45" s="171"/>
      <c r="K45" s="60">
        <f>SUM(IFERROR(HLOOKUP(H45,BASEDATI!$C$4:$H$5,2,FALSE),0),IFERROR(HLOOKUP(I45,BASEDATI!$C$4:$H$5,2,FALSE),0),IFERROR(HLOOKUP(J45,BASEDATI!$C$4:$H$5,2,FALSE),0))/COUNTA(H45:J45)</f>
        <v>60</v>
      </c>
      <c r="L45" s="40" t="str">
        <f>LEFT(G45,3)</f>
        <v>Lea</v>
      </c>
    </row>
    <row r="46" spans="1:12" ht="50.4" customHeight="1" x14ac:dyDescent="0.3">
      <c r="A46" s="61" t="s">
        <v>115</v>
      </c>
      <c r="B46" s="172" t="s">
        <v>15</v>
      </c>
      <c r="C46" s="172"/>
      <c r="D46" s="172"/>
      <c r="E46" s="60">
        <f>SUM(IFERROR(HLOOKUP(B46,BASEDATI!$C$4:$H$5,2,FALSE),0),IFERROR(HLOOKUP(C46,BASEDATI!$C$4:$H$5,2,FALSE),0),IFERROR(HLOOKUP(D46,BASEDATI!$C$4:$H$5,2,FALSE),0))/COUNTA(B46:D46)</f>
        <v>60</v>
      </c>
      <c r="F46" s="40" t="str">
        <f t="shared" ref="F46:F50" si="11">LEFT(A46,3)</f>
        <v>Cam</v>
      </c>
      <c r="G46" s="46" t="s">
        <v>36</v>
      </c>
      <c r="H46" s="172" t="s">
        <v>15</v>
      </c>
      <c r="I46" s="172"/>
      <c r="J46" s="172"/>
      <c r="K46" s="60">
        <f>SUM(IFERROR(HLOOKUP(H46,BASEDATI!$C$4:$H$5,2,FALSE),0),IFERROR(HLOOKUP(I46,BASEDATI!$C$4:$H$5,2,FALSE),0),IFERROR(HLOOKUP(J46,BASEDATI!$C$4:$H$5,2,FALSE),0))/COUNTA(H46:J46)</f>
        <v>60</v>
      </c>
      <c r="L46" s="40" t="str">
        <f t="shared" ref="L46:L50" si="12">LEFT(G46,3)</f>
        <v>App</v>
      </c>
    </row>
    <row r="47" spans="1:12" ht="50.4" customHeight="1" x14ac:dyDescent="0.3">
      <c r="A47" s="61" t="s">
        <v>116</v>
      </c>
      <c r="B47" s="172" t="s">
        <v>15</v>
      </c>
      <c r="C47" s="172"/>
      <c r="D47" s="172"/>
      <c r="E47" s="60">
        <f>SUM(IFERROR(HLOOKUP(B47,BASEDATI!$C$4:$H$5,2,FALSE),0),IFERROR(HLOOKUP(C47,BASEDATI!$C$4:$H$5,2,FALSE),0),IFERROR(HLOOKUP(D47,BASEDATI!$C$4:$H$5,2,FALSE),0))/COUNTA(B47:D47)</f>
        <v>60</v>
      </c>
      <c r="F47" s="40" t="str">
        <f t="shared" si="11"/>
        <v>Dif</v>
      </c>
      <c r="G47" s="46" t="s">
        <v>33</v>
      </c>
      <c r="H47" s="172" t="s">
        <v>14</v>
      </c>
      <c r="I47" s="172"/>
      <c r="J47" s="172"/>
      <c r="K47" s="60">
        <f>SUM(IFERROR(HLOOKUP(H47,BASEDATI!$C$4:$H$5,2,FALSE),0),IFERROR(HLOOKUP(I47,BASEDATI!$C$4:$H$5,2,FALSE),0),IFERROR(HLOOKUP(J47,BASEDATI!$C$4:$H$5,2,FALSE),0))/COUNTA(H47:J47)</f>
        <v>70</v>
      </c>
      <c r="L47" s="40" t="str">
        <f t="shared" si="12"/>
        <v>Imp</v>
      </c>
    </row>
    <row r="48" spans="1:12" ht="50.4" customHeight="1" x14ac:dyDescent="0.3">
      <c r="A48" s="61" t="s">
        <v>117</v>
      </c>
      <c r="B48" s="172" t="s">
        <v>15</v>
      </c>
      <c r="C48" s="172"/>
      <c r="D48" s="172"/>
      <c r="E48" s="60">
        <f>SUM(IFERROR(HLOOKUP(B48,BASEDATI!$C$4:$H$5,2,FALSE),0),IFERROR(HLOOKUP(C48,BASEDATI!$C$4:$H$5,2,FALSE),0),IFERROR(HLOOKUP(D48,BASEDATI!$C$4:$H$5,2,FALSE),0))/COUNTA(B48:D48)</f>
        <v>60</v>
      </c>
      <c r="F48" s="40" t="str">
        <f t="shared" si="11"/>
        <v>Gui</v>
      </c>
      <c r="G48" s="46" t="s">
        <v>29</v>
      </c>
      <c r="H48" s="172" t="s">
        <v>15</v>
      </c>
      <c r="I48" s="172"/>
      <c r="J48" s="172"/>
      <c r="K48" s="60">
        <f>SUM(IFERROR(HLOOKUP(H48,BASEDATI!$C$4:$H$5,2,FALSE),0),IFERROR(HLOOKUP(I48,BASEDATI!$C$4:$H$5,2,FALSE),0),IFERROR(HLOOKUP(J48,BASEDATI!$C$4:$H$5,2,FALSE),0))/COUNTA(H48:J48)</f>
        <v>60</v>
      </c>
      <c r="L48" s="40" t="str">
        <f t="shared" si="12"/>
        <v>Res</v>
      </c>
    </row>
    <row r="49" spans="1:12" ht="50.4" customHeight="1" x14ac:dyDescent="0.3">
      <c r="A49" s="61" t="s">
        <v>118</v>
      </c>
      <c r="B49" s="172" t="s">
        <v>15</v>
      </c>
      <c r="C49" s="172"/>
      <c r="D49" s="172"/>
      <c r="E49" s="60">
        <f>SUM(IFERROR(HLOOKUP(B49,BASEDATI!$C$4:$H$5,2,FALSE),0),IFERROR(HLOOKUP(C49,BASEDATI!$C$4:$H$5,2,FALSE),0),IFERROR(HLOOKUP(D49,BASEDATI!$C$4:$H$5,2,FALSE),0))/COUNTA(B49:D49)</f>
        <v>60</v>
      </c>
      <c r="F49" s="40" t="str">
        <f t="shared" si="11"/>
        <v>Let</v>
      </c>
      <c r="G49" s="46" t="s">
        <v>35</v>
      </c>
      <c r="H49" s="172" t="s">
        <v>14</v>
      </c>
      <c r="I49" s="172"/>
      <c r="J49" s="172"/>
      <c r="K49" s="60">
        <f>SUM(IFERROR(HLOOKUP(H49,BASEDATI!$C$4:$H$5,2,FALSE),0),IFERROR(HLOOKUP(I49,BASEDATI!$C$4:$H$5,2,FALSE),0),IFERROR(HLOOKUP(J49,BASEDATI!$C$4:$H$5,2,FALSE),0))/COUNTA(H49:J49)</f>
        <v>70</v>
      </c>
      <c r="L49" s="40" t="str">
        <f t="shared" si="12"/>
        <v>Emo</v>
      </c>
    </row>
    <row r="50" spans="1:12" ht="50.4" customHeight="1" thickBot="1" x14ac:dyDescent="0.35">
      <c r="A50" s="64" t="s">
        <v>119</v>
      </c>
      <c r="B50" s="173" t="s">
        <v>15</v>
      </c>
      <c r="C50" s="173"/>
      <c r="D50" s="173"/>
      <c r="E50" s="60">
        <f>SUM(IFERROR(HLOOKUP(B50,BASEDATI!$C$4:$H$5,2,FALSE),0),IFERROR(HLOOKUP(C50,BASEDATI!$C$4:$H$5,2,FALSE),0),IFERROR(HLOOKUP(D50,BASEDATI!$C$4:$H$5,2,FALSE),0))/COUNTA(B50:D50)</f>
        <v>60</v>
      </c>
      <c r="F50" s="40" t="str">
        <f t="shared" si="11"/>
        <v>Tra</v>
      </c>
      <c r="G50" s="66" t="s">
        <v>30</v>
      </c>
      <c r="H50" s="173" t="s">
        <v>14</v>
      </c>
      <c r="I50" s="173"/>
      <c r="J50" s="173"/>
      <c r="K50" s="60">
        <f>SUM(IFERROR(HLOOKUP(H50,BASEDATI!$C$4:$H$5,2,FALSE),0),IFERROR(HLOOKUP(I50,BASEDATI!$C$4:$H$5,2,FALSE),0),IFERROR(HLOOKUP(J50,BASEDATI!$C$4:$H$5,2,FALSE),0))/COUNTA(H50:J50)</f>
        <v>70</v>
      </c>
      <c r="L50" s="40" t="str">
        <f t="shared" si="12"/>
        <v>Ris</v>
      </c>
    </row>
    <row r="51" spans="1:12" ht="50.4" customHeight="1" thickTop="1" x14ac:dyDescent="0.3"/>
  </sheetData>
  <mergeCells count="31">
    <mergeCell ref="L43:L44"/>
    <mergeCell ref="A1:L1"/>
    <mergeCell ref="A2:D3"/>
    <mergeCell ref="G2:G3"/>
    <mergeCell ref="K2:K3"/>
    <mergeCell ref="A4:A9"/>
    <mergeCell ref="B4:D4"/>
    <mergeCell ref="B7:D7"/>
    <mergeCell ref="A10:A11"/>
    <mergeCell ref="E10:E11"/>
    <mergeCell ref="G10:G11"/>
    <mergeCell ref="K10:K11"/>
    <mergeCell ref="A18:A19"/>
    <mergeCell ref="E18:E19"/>
    <mergeCell ref="G18:G19"/>
    <mergeCell ref="K18:K19"/>
    <mergeCell ref="A26:L26"/>
    <mergeCell ref="A27:D28"/>
    <mergeCell ref="G27:G28"/>
    <mergeCell ref="K27:K28"/>
    <mergeCell ref="A29:A34"/>
    <mergeCell ref="B29:D29"/>
    <mergeCell ref="B32:D32"/>
    <mergeCell ref="A35:A36"/>
    <mergeCell ref="E35:E36"/>
    <mergeCell ref="G35:G36"/>
    <mergeCell ref="K35:K36"/>
    <mergeCell ref="A43:A44"/>
    <mergeCell ref="E43:E44"/>
    <mergeCell ref="G43:G44"/>
    <mergeCell ref="K43:K44"/>
  </mergeCells>
  <dataValidations count="1">
    <dataValidation type="list" allowBlank="1" showInputMessage="1" showErrorMessage="1" sqref="H12:J17 B20:D25 H45:J50 B12:D17 H37:J42 B45:D50 B37:D42 H20:J25" xr:uid="{2B4FB43A-DC64-4060-99A7-55B779BFAAEF}">
      <formula1>VOTI</formula1>
    </dataValidation>
  </dataValidation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33" orientation="landscape" r:id="rId1"/>
  <rowBreaks count="1" manualBreakCount="1">
    <brk id="25" max="1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3F28F66-913B-4807-8B42-625E8C0DED19}">
          <x14:formula1>
            <xm:f>BASEDATI!$C$7:$K$7</xm:f>
          </x14:formula1>
          <xm:sqref>F7 F32</xm:sqref>
        </x14:dataValidation>
        <x14:dataValidation type="list" allowBlank="1" showInputMessage="1" showErrorMessage="1" xr:uid="{F5F331BF-401F-4A00-8FD1-CF6C6FF078A3}">
          <x14:formula1>
            <xm:f>BASEDATI!$C$6:$F$6</xm:f>
          </x14:formula1>
          <xm:sqref>E7 E32</xm:sqref>
        </x14:dataValidation>
        <x14:dataValidation type="list" allowBlank="1" showInputMessage="1" showErrorMessage="1" xr:uid="{87678DE3-D92D-44E3-A829-886F8FC43F73}">
          <x14:formula1>
            <xm:f>BASEDATI!$C$10:$E$10</xm:f>
          </x14:formula1>
          <xm:sqref>F5 F30</xm:sqref>
        </x14:dataValidation>
        <x14:dataValidation type="list" allowBlank="1" showInputMessage="1" showErrorMessage="1" xr:uid="{D32EDDC8-6B1B-4A6B-8B0A-B6DF7A7BCF20}">
          <x14:formula1>
            <xm:f>BASEDATI!$C$9:$E$9</xm:f>
          </x14:formula1>
          <xm:sqref>E5 E30</xm:sqref>
        </x14:dataValidation>
        <x14:dataValidation type="list" allowBlank="1" showInputMessage="1" showErrorMessage="1" xr:uid="{656F4524-BFDB-4ACC-BD6D-7CED344E635A}">
          <x14:formula1>
            <xm:f>BASEDATI!$C$3:$E$3</xm:f>
          </x14:formula1>
          <xm:sqref>F9 F34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288E6-E0B2-4E3E-9C32-2B5120FCF244}">
  <sheetPr>
    <tabColor rgb="FFFFFF00"/>
  </sheetPr>
  <dimension ref="A1:L51"/>
  <sheetViews>
    <sheetView view="pageBreakPreview" zoomScale="40" zoomScaleNormal="85" zoomScaleSheetLayoutView="40" workbookViewId="0">
      <selection activeCell="A4" sqref="A4:A9"/>
    </sheetView>
  </sheetViews>
  <sheetFormatPr defaultColWidth="23.109375" defaultRowHeight="50.4" customHeight="1" x14ac:dyDescent="0.3"/>
  <cols>
    <col min="1" max="1" width="69.88671875" style="67" bestFit="1" customWidth="1"/>
    <col min="2" max="4" width="20.6640625" style="67" customWidth="1"/>
    <col min="5" max="6" width="37.6640625" style="67" customWidth="1"/>
    <col min="7" max="7" width="50.33203125" style="67" bestFit="1" customWidth="1"/>
    <col min="8" max="10" width="20.6640625" style="67" customWidth="1"/>
    <col min="11" max="11" width="37.6640625" style="67" customWidth="1"/>
    <col min="12" max="12" width="37.6640625" style="24" customWidth="1"/>
    <col min="13" max="16384" width="23.109375" style="24"/>
  </cols>
  <sheetData>
    <row r="1" spans="1:12" ht="100.2" customHeight="1" thickTop="1" thickBot="1" x14ac:dyDescent="0.35">
      <c r="A1" s="292" t="s">
        <v>147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4"/>
    </row>
    <row r="2" spans="1:12" ht="50.4" customHeight="1" thickTop="1" x14ac:dyDescent="0.3">
      <c r="A2" s="295" t="s">
        <v>180</v>
      </c>
      <c r="B2" s="296"/>
      <c r="C2" s="296"/>
      <c r="D2" s="296"/>
      <c r="E2" s="25" t="s">
        <v>100</v>
      </c>
      <c r="F2" s="26" t="s">
        <v>49</v>
      </c>
      <c r="G2" s="283" t="s">
        <v>54</v>
      </c>
      <c r="H2" s="27">
        <f>B5</f>
        <v>45778</v>
      </c>
      <c r="I2" s="27">
        <f>C8</f>
        <v>45901</v>
      </c>
      <c r="J2" s="27">
        <f>D8</f>
        <v>45992</v>
      </c>
      <c r="K2" s="285" t="s">
        <v>59</v>
      </c>
      <c r="L2" s="28"/>
    </row>
    <row r="3" spans="1:12" ht="50.4" customHeight="1" x14ac:dyDescent="0.3">
      <c r="A3" s="297"/>
      <c r="B3" s="298"/>
      <c r="C3" s="298"/>
      <c r="D3" s="298"/>
      <c r="E3" s="29">
        <v>41217</v>
      </c>
      <c r="F3" s="30" t="s">
        <v>101</v>
      </c>
      <c r="G3" s="284"/>
      <c r="H3" s="31">
        <f>IFERROR(AVERAGE(H4:H9),0)</f>
        <v>61.908561662126793</v>
      </c>
      <c r="I3" s="31">
        <f>IFERROR(AVERAGE(I4:I9),0)</f>
        <v>0</v>
      </c>
      <c r="J3" s="32">
        <f>IFERROR(AVERAGE(J4:J9),0)</f>
        <v>0</v>
      </c>
      <c r="K3" s="286"/>
      <c r="L3" s="33"/>
    </row>
    <row r="4" spans="1:12" ht="50.4" customHeight="1" x14ac:dyDescent="0.3">
      <c r="A4" s="299" t="e" vm="2">
        <v>#VALUE!</v>
      </c>
      <c r="B4" s="273" t="s">
        <v>98</v>
      </c>
      <c r="C4" s="274"/>
      <c r="D4" s="275"/>
      <c r="E4" s="34" t="s">
        <v>50</v>
      </c>
      <c r="F4" s="35" t="s">
        <v>92</v>
      </c>
      <c r="G4" s="36" t="s">
        <v>40</v>
      </c>
      <c r="H4" s="37">
        <f>B11</f>
        <v>60</v>
      </c>
      <c r="I4" s="37">
        <f>C11</f>
        <v>0</v>
      </c>
      <c r="J4" s="38">
        <f>D11</f>
        <v>0</v>
      </c>
      <c r="K4" s="39">
        <f>IFERROR(AVERAGEIF(H4:J4,"&gt;0"),0)</f>
        <v>60</v>
      </c>
      <c r="L4" s="40" t="str">
        <f>LEFT(G4,3)</f>
        <v>FIS</v>
      </c>
    </row>
    <row r="5" spans="1:12" ht="50.4" customHeight="1" x14ac:dyDescent="0.3">
      <c r="A5" s="300"/>
      <c r="B5" s="41">
        <v>45778</v>
      </c>
      <c r="C5" s="42">
        <v>45901</v>
      </c>
      <c r="D5" s="43">
        <v>45992</v>
      </c>
      <c r="E5" s="44" t="s">
        <v>94</v>
      </c>
      <c r="F5" s="45" t="s">
        <v>15</v>
      </c>
      <c r="G5" s="46" t="s">
        <v>39</v>
      </c>
      <c r="H5" s="47">
        <f>B19</f>
        <v>65</v>
      </c>
      <c r="I5" s="47">
        <f>C19</f>
        <v>0</v>
      </c>
      <c r="J5" s="47">
        <f>D19</f>
        <v>0</v>
      </c>
      <c r="K5" s="39">
        <f t="shared" ref="K5:K7" si="0">IFERROR(AVERAGEIF(H5:J5,"&gt;0"),0)</f>
        <v>65</v>
      </c>
      <c r="L5" s="40" t="str">
        <f t="shared" ref="L5:L7" si="1">LEFT(G5,3)</f>
        <v>TAT</v>
      </c>
    </row>
    <row r="6" spans="1:12" ht="50.4" customHeight="1" x14ac:dyDescent="0.3">
      <c r="A6" s="300"/>
      <c r="B6" s="48">
        <v>44</v>
      </c>
      <c r="C6" s="48"/>
      <c r="D6" s="48"/>
      <c r="E6" s="34" t="s">
        <v>51</v>
      </c>
      <c r="F6" s="35" t="s">
        <v>52</v>
      </c>
      <c r="G6" s="46" t="s">
        <v>38</v>
      </c>
      <c r="H6" s="47">
        <f>H11</f>
        <v>66.666666666666671</v>
      </c>
      <c r="I6" s="47">
        <f>I11</f>
        <v>0</v>
      </c>
      <c r="J6" s="47">
        <f>J11</f>
        <v>0</v>
      </c>
      <c r="K6" s="39">
        <f t="shared" si="0"/>
        <v>66.666666666666671</v>
      </c>
      <c r="L6" s="40" t="str">
        <f t="shared" si="1"/>
        <v>TEC</v>
      </c>
    </row>
    <row r="7" spans="1:12" ht="50.4" customHeight="1" x14ac:dyDescent="0.3">
      <c r="A7" s="300"/>
      <c r="B7" s="273" t="s">
        <v>99</v>
      </c>
      <c r="C7" s="274"/>
      <c r="D7" s="274"/>
      <c r="E7" s="49" t="s">
        <v>20</v>
      </c>
      <c r="F7" s="45" t="s">
        <v>96</v>
      </c>
      <c r="G7" s="46" t="s">
        <v>31</v>
      </c>
      <c r="H7" s="47">
        <f>H19</f>
        <v>65</v>
      </c>
      <c r="I7" s="47">
        <f>I19</f>
        <v>0</v>
      </c>
      <c r="J7" s="47">
        <f>J19</f>
        <v>0</v>
      </c>
      <c r="K7" s="39">
        <f t="shared" si="0"/>
        <v>65</v>
      </c>
      <c r="L7" s="40" t="str">
        <f t="shared" si="1"/>
        <v>PSI</v>
      </c>
    </row>
    <row r="8" spans="1:12" ht="50.4" customHeight="1" x14ac:dyDescent="0.3">
      <c r="A8" s="300"/>
      <c r="B8" s="50">
        <f>B5</f>
        <v>45778</v>
      </c>
      <c r="C8" s="51">
        <f>C5</f>
        <v>45901</v>
      </c>
      <c r="D8" s="52">
        <f>D5</f>
        <v>45992</v>
      </c>
      <c r="E8" s="34" t="s">
        <v>151</v>
      </c>
      <c r="F8" s="35" t="s">
        <v>120</v>
      </c>
      <c r="G8" s="7" t="s">
        <v>159</v>
      </c>
      <c r="H8" s="83">
        <f>IFERROR(B6/(B9/100*B9/100),0)*3</f>
        <v>52.876141643967316</v>
      </c>
      <c r="I8" s="83">
        <f>IFERROR(C6/(C9/100*C9/100),0)*3</f>
        <v>0</v>
      </c>
      <c r="J8" s="83">
        <f>IFERROR(D6/(D9/100*D9/100),0)*3</f>
        <v>0</v>
      </c>
      <c r="K8" s="2">
        <f>IFERROR(ROUND(AVERAGEIF(H8:J8,"&gt;0"),0),0)</f>
        <v>53</v>
      </c>
      <c r="L8" s="82" t="s">
        <v>151</v>
      </c>
    </row>
    <row r="9" spans="1:12" ht="50.4" customHeight="1" thickBot="1" x14ac:dyDescent="0.35">
      <c r="A9" s="300"/>
      <c r="B9" s="53">
        <v>158</v>
      </c>
      <c r="C9" s="53"/>
      <c r="D9" s="53"/>
      <c r="E9" s="54" t="str">
        <f>_xlfn.XLOOKUP(K8/3,BASEDATI!B15:B21,BASEDATI!C15:C21,,1)</f>
        <v>Sottopeso</v>
      </c>
      <c r="F9" s="55" t="s">
        <v>1</v>
      </c>
      <c r="G9" s="46"/>
      <c r="H9" s="47"/>
      <c r="I9" s="47"/>
      <c r="J9" s="56"/>
      <c r="K9" s="39"/>
      <c r="L9" s="40"/>
    </row>
    <row r="10" spans="1:12" ht="50.4" customHeight="1" thickTop="1" x14ac:dyDescent="0.3">
      <c r="A10" s="287" t="s">
        <v>55</v>
      </c>
      <c r="B10" s="27">
        <f>B8</f>
        <v>45778</v>
      </c>
      <c r="C10" s="27">
        <f>C8</f>
        <v>45901</v>
      </c>
      <c r="D10" s="27">
        <f>D8</f>
        <v>45992</v>
      </c>
      <c r="E10" s="289" t="s">
        <v>59</v>
      </c>
      <c r="F10" s="57"/>
      <c r="G10" s="287" t="s">
        <v>57</v>
      </c>
      <c r="H10" s="27">
        <f>H2</f>
        <v>45778</v>
      </c>
      <c r="I10" s="27">
        <f>I2</f>
        <v>45901</v>
      </c>
      <c r="J10" s="27">
        <f>J2</f>
        <v>45992</v>
      </c>
      <c r="K10" s="285" t="s">
        <v>59</v>
      </c>
      <c r="L10" s="33"/>
    </row>
    <row r="11" spans="1:12" ht="50.4" customHeight="1" x14ac:dyDescent="0.3">
      <c r="A11" s="288"/>
      <c r="B11" s="31">
        <f>IFERROR(SUM(HLOOKUP(B12,BASEDATI!$C$4:$H$5,2,FALSE),HLOOKUP(B13,BASEDATI!$C$4:$H$5,2,FALSE),HLOOKUP(B14,BASEDATI!$C$4:$H$5,2,FALSE),HLOOKUP(B15,BASEDATI!$C$4:$H$5,2,FALSE),HLOOKUP(B16,BASEDATI!$C$4:$H$5,2,FALSE),HLOOKUP(B17,BASEDATI!$C$4:$H$5,2,FALSE))/COUNTA(B12:B17),0)</f>
        <v>60</v>
      </c>
      <c r="C11" s="31">
        <f>IFERROR(SUM(HLOOKUP(C12,BASEDATI!$C$4:$H$5,2,FALSE),HLOOKUP(C13,BASEDATI!$C$4:$H$5,2,FALSE),HLOOKUP(C14,BASEDATI!$C$4:$H$5,2,FALSE),HLOOKUP(C15,BASEDATI!$C$4:$H$5,2,FALSE),HLOOKUP(C16,BASEDATI!$C$4:$H$5,2,FALSE),HLOOKUP(C17,BASEDATI!$C$4:$H$5,2,FALSE))/COUNTA(C12:C17),0)</f>
        <v>0</v>
      </c>
      <c r="D11" s="31">
        <f>IFERROR(SUM(HLOOKUP(D12,BASEDATI!$C$4:$H$5,2,FALSE),HLOOKUP(D13,BASEDATI!$C$4:$H$5,2,FALSE),HLOOKUP(D14,BASEDATI!$C$4:$H$5,2,FALSE),HLOOKUP(D15,BASEDATI!$C$4:$H$5,2,FALSE),HLOOKUP(D16,BASEDATI!$C$4:$H$5,2,FALSE),HLOOKUP(D17,BASEDATI!$C$4:$H$5,2,FALSE))/COUNTA(D12:D17),0)</f>
        <v>0</v>
      </c>
      <c r="E11" s="290"/>
      <c r="F11" s="40"/>
      <c r="G11" s="288"/>
      <c r="H11" s="31">
        <f>IFERROR(SUM(HLOOKUP(H12,BASEDATI!$C$4:$H$5,2,FALSE),HLOOKUP(H13,BASEDATI!$C$4:$H$5,2,FALSE),HLOOKUP(H14,BASEDATI!$C$4:$H$5,2,FALSE),HLOOKUP(H15,BASEDATI!$C$4:$H$5,2,FALSE),HLOOKUP(H16,BASEDATI!$C$4:$H$5,2,FALSE),HLOOKUP(H17,BASEDATI!$C$4:$H$5,2,FALSE))/COUNTA(H12:H17),0)</f>
        <v>66.666666666666671</v>
      </c>
      <c r="I11" s="31">
        <f>IFERROR(SUM(HLOOKUP(I12,BASEDATI!$C$4:$H$5,2,FALSE),HLOOKUP(I13,BASEDATI!$C$4:$H$5,2,FALSE),HLOOKUP(I14,BASEDATI!$C$4:$H$5,2,FALSE),HLOOKUP(I15,BASEDATI!$C$4:$H$5,2,FALSE),HLOOKUP(I16,BASEDATI!$C$4:$H$5,2,FALSE),HLOOKUP(I17,BASEDATI!$C$4:$H$5,2,FALSE))/COUNTA(I12:I17),0)</f>
        <v>0</v>
      </c>
      <c r="J11" s="31">
        <f>IFERROR(SUM(HLOOKUP(J12,BASEDATI!$C$4:$H$5,2,FALSE),HLOOKUP(J13,BASEDATI!$C$4:$H$5,2,FALSE),HLOOKUP(J14,BASEDATI!$C$4:$H$5,2,FALSE),HLOOKUP(J15,BASEDATI!$C$4:$H$5,2,FALSE),HLOOKUP(J16,BASEDATI!$C$4:$H$5,2,FALSE),HLOOKUP(J17,BASEDATI!$C$4:$H$5,2,FALSE))/COUNTA(J12:J17),0)</f>
        <v>0</v>
      </c>
      <c r="K11" s="286"/>
      <c r="L11" s="33"/>
    </row>
    <row r="12" spans="1:12" ht="50.4" customHeight="1" x14ac:dyDescent="0.3">
      <c r="A12" s="58" t="s">
        <v>3</v>
      </c>
      <c r="B12" s="59" t="s">
        <v>15</v>
      </c>
      <c r="C12" s="59"/>
      <c r="D12" s="59"/>
      <c r="E12" s="60">
        <f>SUM(IFERROR(HLOOKUP(B12,BASEDATI!$C$4:$H$5,2,FALSE),0),IFERROR(HLOOKUP(C12,BASEDATI!$C$4:$H$5,2,FALSE),0),IFERROR(HLOOKUP(D12,BASEDATI!$C$4:$H$5,2,FALSE),0))/COUNTA(B12:D12)</f>
        <v>60</v>
      </c>
      <c r="F12" s="40" t="str">
        <f>LEFT(A12,3)</f>
        <v>For</v>
      </c>
      <c r="G12" s="36" t="s">
        <v>37</v>
      </c>
      <c r="H12" s="59" t="s">
        <v>15</v>
      </c>
      <c r="I12" s="59"/>
      <c r="J12" s="59"/>
      <c r="K12" s="60">
        <f>SUM(IFERROR(HLOOKUP(H12,BASEDATI!$C$4:$H$5,2,FALSE),0),IFERROR(HLOOKUP(I12,BASEDATI!$C$4:$H$5,2,FALSE),0),IFERROR(HLOOKUP(J12,BASEDATI!$C$4:$H$5,2,FALSE),0))/COUNTA(H12:J12)</f>
        <v>60</v>
      </c>
      <c r="L12" s="40" t="str">
        <f>LEFT(G12,3)</f>
        <v>Gui</v>
      </c>
    </row>
    <row r="13" spans="1:12" ht="50.4" customHeight="1" x14ac:dyDescent="0.3">
      <c r="A13" s="61" t="s">
        <v>4</v>
      </c>
      <c r="B13" s="62" t="s">
        <v>15</v>
      </c>
      <c r="C13" s="62"/>
      <c r="D13" s="62"/>
      <c r="E13" s="60">
        <f>SUM(IFERROR(HLOOKUP(B13,BASEDATI!$C$4:$H$5,2,FALSE),0),IFERROR(HLOOKUP(C13,BASEDATI!$C$4:$H$5,2,FALSE),0),IFERROR(HLOOKUP(D13,BASEDATI!$C$4:$H$5,2,FALSE),0))/COUNTA(B13:D13)</f>
        <v>60</v>
      </c>
      <c r="F13" s="40" t="str">
        <f t="shared" ref="F13:F17" si="2">LEFT(A13,3)</f>
        <v>Vel</v>
      </c>
      <c r="G13" s="46" t="s">
        <v>12</v>
      </c>
      <c r="H13" s="62" t="s">
        <v>14</v>
      </c>
      <c r="I13" s="62"/>
      <c r="J13" s="62"/>
      <c r="K13" s="60">
        <f>SUM(IFERROR(HLOOKUP(H13,BASEDATI!$C$4:$H$5,2,FALSE),0),IFERROR(HLOOKUP(I13,BASEDATI!$C$4:$H$5,2,FALSE),0),IFERROR(HLOOKUP(J13,BASEDATI!$C$4:$H$5,2,FALSE),0))/COUNTA(H13:J13)</f>
        <v>70</v>
      </c>
      <c r="L13" s="40" t="str">
        <f t="shared" ref="L13:L17" si="3">LEFT(G13,3)</f>
        <v>Con</v>
      </c>
    </row>
    <row r="14" spans="1:12" ht="50.4" customHeight="1" x14ac:dyDescent="0.3">
      <c r="A14" s="61" t="s">
        <v>5</v>
      </c>
      <c r="B14" s="62" t="s">
        <v>16</v>
      </c>
      <c r="C14" s="62"/>
      <c r="D14" s="62"/>
      <c r="E14" s="60">
        <f>SUM(IFERROR(HLOOKUP(B14,BASEDATI!$C$4:$H$5,2,FALSE),0),IFERROR(HLOOKUP(C14,BASEDATI!$C$4:$H$5,2,FALSE),0),IFERROR(HLOOKUP(D14,BASEDATI!$C$4:$H$5,2,FALSE),0))/COUNTA(B14:D14)</f>
        <v>50</v>
      </c>
      <c r="F14" s="40" t="str">
        <f t="shared" si="2"/>
        <v>Res</v>
      </c>
      <c r="G14" s="46" t="s">
        <v>28</v>
      </c>
      <c r="H14" s="62" t="s">
        <v>15</v>
      </c>
      <c r="I14" s="62"/>
      <c r="J14" s="62"/>
      <c r="K14" s="60">
        <f>SUM(IFERROR(HLOOKUP(H14,BASEDATI!$C$4:$H$5,2,FALSE),0),IFERROR(HLOOKUP(I14,BASEDATI!$C$4:$H$5,2,FALSE),0),IFERROR(HLOOKUP(J14,BASEDATI!$C$4:$H$5,2,FALSE),0))/COUNTA(H14:J14)</f>
        <v>60</v>
      </c>
      <c r="L14" s="40" t="str">
        <f t="shared" si="3"/>
        <v>Con</v>
      </c>
    </row>
    <row r="15" spans="1:12" ht="50.4" customHeight="1" x14ac:dyDescent="0.3">
      <c r="A15" s="61" t="s">
        <v>6</v>
      </c>
      <c r="B15" s="62" t="s">
        <v>14</v>
      </c>
      <c r="C15" s="62"/>
      <c r="D15" s="62"/>
      <c r="E15" s="60">
        <f>SUM(IFERROR(HLOOKUP(B15,BASEDATI!$C$4:$H$5,2,FALSE),0),IFERROR(HLOOKUP(C15,BASEDATI!$C$4:$H$5,2,FALSE),0),IFERROR(HLOOKUP(D15,BASEDATI!$C$4:$H$5,2,FALSE),0))/COUNTA(B15:D15)</f>
        <v>70</v>
      </c>
      <c r="F15" s="40" t="str">
        <f t="shared" si="2"/>
        <v>Coo</v>
      </c>
      <c r="G15" s="46" t="s">
        <v>9</v>
      </c>
      <c r="H15" s="62" t="s">
        <v>13</v>
      </c>
      <c r="I15" s="62"/>
      <c r="J15" s="62"/>
      <c r="K15" s="60">
        <f>SUM(IFERROR(HLOOKUP(H15,BASEDATI!$C$4:$H$5,2,FALSE),0),IFERROR(HLOOKUP(I15,BASEDATI!$C$4:$H$5,2,FALSE),0),IFERROR(HLOOKUP(J15,BASEDATI!$C$4:$H$5,2,FALSE),0))/COUNTA(H15:J15)</f>
        <v>80</v>
      </c>
      <c r="L15" s="40" t="str">
        <f t="shared" si="3"/>
        <v>Tir</v>
      </c>
    </row>
    <row r="16" spans="1:12" ht="50.4" customHeight="1" x14ac:dyDescent="0.3">
      <c r="A16" s="61" t="s">
        <v>7</v>
      </c>
      <c r="B16" s="62" t="s">
        <v>15</v>
      </c>
      <c r="C16" s="62"/>
      <c r="D16" s="62"/>
      <c r="E16" s="60">
        <f>SUM(IFERROR(HLOOKUP(B16,BASEDATI!$C$4:$H$5,2,FALSE),0),IFERROR(HLOOKUP(C16,BASEDATI!$C$4:$H$5,2,FALSE),0),IFERROR(HLOOKUP(D16,BASEDATI!$C$4:$H$5,2,FALSE),0))/COUNTA(B16:D16)</f>
        <v>60</v>
      </c>
      <c r="F16" s="40" t="str">
        <f t="shared" si="2"/>
        <v>Rap</v>
      </c>
      <c r="G16" s="46" t="s">
        <v>26</v>
      </c>
      <c r="H16" s="62" t="s">
        <v>15</v>
      </c>
      <c r="I16" s="62"/>
      <c r="J16" s="62"/>
      <c r="K16" s="60">
        <f>SUM(IFERROR(HLOOKUP(H16,BASEDATI!$C$4:$H$5,2,FALSE),0),IFERROR(HLOOKUP(I16,BASEDATI!$C$4:$H$5,2,FALSE),0),IFERROR(HLOOKUP(J16,BASEDATI!$C$4:$H$5,2,FALSE),0))/COUNTA(H16:J16)</f>
        <v>60</v>
      </c>
      <c r="L16" s="40" t="str">
        <f t="shared" si="3"/>
        <v>Uno</v>
      </c>
    </row>
    <row r="17" spans="1:12" ht="50.4" customHeight="1" thickBot="1" x14ac:dyDescent="0.35">
      <c r="A17" s="61" t="s">
        <v>8</v>
      </c>
      <c r="B17" s="62" t="s">
        <v>15</v>
      </c>
      <c r="C17" s="62"/>
      <c r="D17" s="62"/>
      <c r="E17" s="60">
        <f>SUM(IFERROR(HLOOKUP(B17,BASEDATI!$C$4:$H$5,2,FALSE),0),IFERROR(HLOOKUP(C17,BASEDATI!$C$4:$H$5,2,FALSE),0),IFERROR(HLOOKUP(D17,BASEDATI!$C$4:$H$5,2,FALSE),0))/COUNTA(B17:D17)</f>
        <v>60</v>
      </c>
      <c r="F17" s="40" t="str">
        <f t="shared" si="2"/>
        <v>Rec</v>
      </c>
      <c r="G17" s="46" t="s">
        <v>22</v>
      </c>
      <c r="H17" s="62" t="s">
        <v>14</v>
      </c>
      <c r="I17" s="62"/>
      <c r="J17" s="62"/>
      <c r="K17" s="60">
        <f>SUM(IFERROR(HLOOKUP(H17,BASEDATI!$C$4:$H$5,2,FALSE),0),IFERROR(HLOOKUP(I17,BASEDATI!$C$4:$H$5,2,FALSE),0),IFERROR(HLOOKUP(J17,BASEDATI!$C$4:$H$5,2,FALSE),0))/COUNTA(H17:J17)</f>
        <v>70</v>
      </c>
      <c r="L17" s="40" t="str">
        <f t="shared" si="3"/>
        <v>Uso</v>
      </c>
    </row>
    <row r="18" spans="1:12" ht="50.4" customHeight="1" thickTop="1" x14ac:dyDescent="0.3">
      <c r="A18" s="287" t="s">
        <v>56</v>
      </c>
      <c r="B18" s="63">
        <f>B10</f>
        <v>45778</v>
      </c>
      <c r="C18" s="63">
        <f>C10</f>
        <v>45901</v>
      </c>
      <c r="D18" s="63">
        <f>D10</f>
        <v>45992</v>
      </c>
      <c r="E18" s="289" t="s">
        <v>59</v>
      </c>
      <c r="F18" s="57"/>
      <c r="G18" s="287" t="s">
        <v>58</v>
      </c>
      <c r="H18" s="63">
        <f>H10</f>
        <v>45778</v>
      </c>
      <c r="I18" s="63">
        <f>I10</f>
        <v>45901</v>
      </c>
      <c r="J18" s="63">
        <f>J10</f>
        <v>45992</v>
      </c>
      <c r="K18" s="285" t="s">
        <v>59</v>
      </c>
      <c r="L18" s="28"/>
    </row>
    <row r="19" spans="1:12" ht="50.4" customHeight="1" x14ac:dyDescent="0.3">
      <c r="A19" s="288"/>
      <c r="B19" s="31">
        <f>IFERROR(SUM(HLOOKUP(B20,BASEDATI!$C$4:$H$5,2,FALSE),HLOOKUP(B21,BASEDATI!$C$4:$H$5,2,FALSE),HLOOKUP(B22,BASEDATI!$C$4:$H$5,2,FALSE),HLOOKUP(B23,BASEDATI!$C$4:$H$5,2,FALSE),HLOOKUP(B24,BASEDATI!$C$4:$H$5,2,FALSE),HLOOKUP(B25,BASEDATI!$C$4:$H$5,2,FALSE))/COUNTA(B20:B25),0)</f>
        <v>65</v>
      </c>
      <c r="C19" s="31">
        <f>IFERROR(SUM(HLOOKUP(C20,BASEDATI!$C$4:$H$5,2,FALSE),HLOOKUP(C21,BASEDATI!$C$4:$H$5,2,FALSE),HLOOKUP(C22,BASEDATI!$C$4:$H$5,2,FALSE),HLOOKUP(C23,BASEDATI!$C$4:$H$5,2,FALSE),HLOOKUP(C24,BASEDATI!$C$4:$H$5,2,FALSE),HLOOKUP(C25,BASEDATI!$C$4:$H$5,2,FALSE))/COUNTA(C20:C25),0)</f>
        <v>0</v>
      </c>
      <c r="D19" s="31">
        <f>IFERROR(SUM(HLOOKUP(D20,BASEDATI!$C$4:$H$5,2,FALSE),HLOOKUP(D21,BASEDATI!$C$4:$H$5,2,FALSE),HLOOKUP(D22,BASEDATI!$C$4:$H$5,2,FALSE),HLOOKUP(D23,BASEDATI!$C$4:$H$5,2,FALSE),HLOOKUP(D24,BASEDATI!$C$4:$H$5,2,FALSE),HLOOKUP(D25,BASEDATI!$C$4:$H$5,2,FALSE))/COUNTA(D20:D25),0)</f>
        <v>0</v>
      </c>
      <c r="E19" s="290"/>
      <c r="F19" s="40"/>
      <c r="G19" s="288"/>
      <c r="H19" s="31">
        <f>IFERROR(SUM(HLOOKUP(H20,BASEDATI!$C$4:$H$5,2,FALSE),HLOOKUP(H21,BASEDATI!$C$4:$H$5,2,FALSE),HLOOKUP(H22,BASEDATI!$C$4:$H$5,2,FALSE),HLOOKUP(H23,BASEDATI!$C$4:$H$5,2,FALSE),HLOOKUP(H24,BASEDATI!$C$4:$H$5,2,FALSE),HLOOKUP(H25,BASEDATI!$C$4:$H$5,2,FALSE))/COUNTA(H20:H25),0)</f>
        <v>65</v>
      </c>
      <c r="I19" s="31">
        <f>IFERROR(SUM(HLOOKUP(I20,BASEDATI!$C$4:$H$5,2,FALSE),HLOOKUP(I21,BASEDATI!$C$4:$H$5,2,FALSE),HLOOKUP(I22,BASEDATI!$C$4:$H$5,2,FALSE),HLOOKUP(I23,BASEDATI!$C$4:$H$5,2,FALSE),HLOOKUP(I24,BASEDATI!$C$4:$H$5,2,FALSE),HLOOKUP(I25,BASEDATI!$C$4:$H$5,2,FALSE))/COUNTA(I20:I25),0)</f>
        <v>0</v>
      </c>
      <c r="J19" s="31">
        <f>IFERROR(SUM(HLOOKUP(J20,BASEDATI!$C$4:$H$5,2,FALSE),HLOOKUP(J21,BASEDATI!$C$4:$H$5,2,FALSE),HLOOKUP(J22,BASEDATI!$C$4:$H$5,2,FALSE),HLOOKUP(J23,BASEDATI!$C$4:$H$5,2,FALSE),HLOOKUP(J24,BASEDATI!$C$4:$H$5,2,FALSE),HLOOKUP(J25,BASEDATI!$C$4:$H$5,2,FALSE))/COUNTA(J20:J25),0)</f>
        <v>0</v>
      </c>
      <c r="K19" s="286"/>
      <c r="L19" s="33"/>
    </row>
    <row r="20" spans="1:12" ht="50.4" customHeight="1" x14ac:dyDescent="0.3">
      <c r="A20" s="58" t="s">
        <v>34</v>
      </c>
      <c r="B20" s="59" t="s">
        <v>14</v>
      </c>
      <c r="C20" s="59"/>
      <c r="D20" s="59"/>
      <c r="E20" s="60">
        <f>SUM(IFERROR(HLOOKUP(B20,BASEDATI!$C$4:$H$5,2,FALSE),0),IFERROR(HLOOKUP(C20,BASEDATI!$C$4:$H$5,2,FALSE),0),IFERROR(HLOOKUP(D20,BASEDATI!$C$4:$H$5,2,FALSE),0))/COUNTA(B20:D20)</f>
        <v>70</v>
      </c>
      <c r="F20" s="40" t="str">
        <f>LEFT(A20,3)</f>
        <v>Pos</v>
      </c>
      <c r="G20" s="36" t="s">
        <v>32</v>
      </c>
      <c r="H20" s="59" t="s">
        <v>15</v>
      </c>
      <c r="I20" s="59"/>
      <c r="J20" s="59"/>
      <c r="K20" s="60">
        <f>SUM(IFERROR(HLOOKUP(H20,BASEDATI!$C$4:$H$5,2,FALSE),0),IFERROR(HLOOKUP(I20,BASEDATI!$C$4:$H$5,2,FALSE),0),IFERROR(HLOOKUP(J20,BASEDATI!$C$4:$H$5,2,FALSE),0))/COUNTA(H20:J20)</f>
        <v>60</v>
      </c>
      <c r="L20" s="40" t="str">
        <f>LEFT(G20,3)</f>
        <v>Lea</v>
      </c>
    </row>
    <row r="21" spans="1:12" ht="50.4" customHeight="1" x14ac:dyDescent="0.3">
      <c r="A21" s="61" t="s">
        <v>11</v>
      </c>
      <c r="B21" s="62" t="s">
        <v>15</v>
      </c>
      <c r="C21" s="62"/>
      <c r="D21" s="62"/>
      <c r="E21" s="60">
        <f>SUM(IFERROR(HLOOKUP(B21,BASEDATI!$C$4:$H$5,2,FALSE),0),IFERROR(HLOOKUP(C21,BASEDATI!$C$4:$H$5,2,FALSE),0),IFERROR(HLOOKUP(D21,BASEDATI!$C$4:$H$5,2,FALSE),0))/COUNTA(B21:D21)</f>
        <v>60</v>
      </c>
      <c r="F21" s="40" t="str">
        <f t="shared" ref="F21:F25" si="4">LEFT(A21,3)</f>
        <v>Mar</v>
      </c>
      <c r="G21" s="46" t="s">
        <v>36</v>
      </c>
      <c r="H21" s="62" t="s">
        <v>14</v>
      </c>
      <c r="I21" s="62"/>
      <c r="J21" s="62"/>
      <c r="K21" s="60">
        <f>SUM(IFERROR(HLOOKUP(H21,BASEDATI!$C$4:$H$5,2,FALSE),0),IFERROR(HLOOKUP(I21,BASEDATI!$C$4:$H$5,2,FALSE),0),IFERROR(HLOOKUP(J21,BASEDATI!$C$4:$H$5,2,FALSE),0))/COUNTA(H21:J21)</f>
        <v>70</v>
      </c>
      <c r="L21" s="40" t="str">
        <f t="shared" ref="L21:L25" si="5">LEFT(G21,3)</f>
        <v>App</v>
      </c>
    </row>
    <row r="22" spans="1:12" ht="50.4" customHeight="1" x14ac:dyDescent="0.3">
      <c r="A22" s="61" t="s">
        <v>10</v>
      </c>
      <c r="B22" s="62" t="s">
        <v>15</v>
      </c>
      <c r="C22" s="62"/>
      <c r="D22" s="62"/>
      <c r="E22" s="60">
        <f>SUM(IFERROR(HLOOKUP(B22,BASEDATI!$C$4:$H$5,2,FALSE),0),IFERROR(HLOOKUP(C22,BASEDATI!$C$4:$H$5,2,FALSE),0),IFERROR(HLOOKUP(D22,BASEDATI!$C$4:$H$5,2,FALSE),0))/COUNTA(B22:D22)</f>
        <v>60</v>
      </c>
      <c r="F22" s="40" t="str">
        <f t="shared" si="4"/>
        <v>Sma</v>
      </c>
      <c r="G22" s="46" t="s">
        <v>33</v>
      </c>
      <c r="H22" s="62" t="s">
        <v>14</v>
      </c>
      <c r="I22" s="62"/>
      <c r="J22" s="62"/>
      <c r="K22" s="60">
        <f>SUM(IFERROR(HLOOKUP(H22,BASEDATI!$C$4:$H$5,2,FALSE),0),IFERROR(HLOOKUP(I22,BASEDATI!$C$4:$H$5,2,FALSE),0),IFERROR(HLOOKUP(J22,BASEDATI!$C$4:$H$5,2,FALSE),0))/COUNTA(H22:J22)</f>
        <v>70</v>
      </c>
      <c r="L22" s="40" t="str">
        <f t="shared" si="5"/>
        <v>Imp</v>
      </c>
    </row>
    <row r="23" spans="1:12" ht="50.4" customHeight="1" x14ac:dyDescent="0.3">
      <c r="A23" s="61" t="s">
        <v>43</v>
      </c>
      <c r="B23" s="62" t="s">
        <v>13</v>
      </c>
      <c r="C23" s="62"/>
      <c r="D23" s="62"/>
      <c r="E23" s="60">
        <f>SUM(IFERROR(HLOOKUP(B23,BASEDATI!$C$4:$H$5,2,FALSE),0),IFERROR(HLOOKUP(C23,BASEDATI!$C$4:$H$5,2,FALSE),0),IFERROR(HLOOKUP(D23,BASEDATI!$C$4:$H$5,2,FALSE),0))/COUNTA(B23:D23)</f>
        <v>80</v>
      </c>
      <c r="F23" s="40" t="str">
        <f t="shared" si="4"/>
        <v>Vis</v>
      </c>
      <c r="G23" s="46" t="s">
        <v>29</v>
      </c>
      <c r="H23" s="62" t="s">
        <v>15</v>
      </c>
      <c r="I23" s="62"/>
      <c r="J23" s="62"/>
      <c r="K23" s="60">
        <f>SUM(IFERROR(HLOOKUP(H23,BASEDATI!$C$4:$H$5,2,FALSE),0),IFERROR(HLOOKUP(I23,BASEDATI!$C$4:$H$5,2,FALSE),0),IFERROR(HLOOKUP(J23,BASEDATI!$C$4:$H$5,2,FALSE),0))/COUNTA(H23:J23)</f>
        <v>60</v>
      </c>
      <c r="L23" s="40" t="str">
        <f t="shared" si="5"/>
        <v>Res</v>
      </c>
    </row>
    <row r="24" spans="1:12" ht="50.4" customHeight="1" x14ac:dyDescent="0.3">
      <c r="A24" s="61" t="s">
        <v>42</v>
      </c>
      <c r="B24" s="62" t="s">
        <v>15</v>
      </c>
      <c r="C24" s="62"/>
      <c r="D24" s="62"/>
      <c r="E24" s="60">
        <f>SUM(IFERROR(HLOOKUP(B24,BASEDATI!$C$4:$H$5,2,FALSE),0),IFERROR(HLOOKUP(C24,BASEDATI!$C$4:$H$5,2,FALSE),0),IFERROR(HLOOKUP(D24,BASEDATI!$C$4:$H$5,2,FALSE),0))/COUNTA(B24:D24)</f>
        <v>60</v>
      </c>
      <c r="F24" s="40" t="str">
        <f t="shared" si="4"/>
        <v>Ins</v>
      </c>
      <c r="G24" s="46" t="s">
        <v>35</v>
      </c>
      <c r="H24" s="62" t="s">
        <v>14</v>
      </c>
      <c r="I24" s="62"/>
      <c r="J24" s="62"/>
      <c r="K24" s="60">
        <f>SUM(IFERROR(HLOOKUP(H24,BASEDATI!$C$4:$H$5,2,FALSE),0),IFERROR(HLOOKUP(I24,BASEDATI!$C$4:$H$5,2,FALSE),0),IFERROR(HLOOKUP(J24,BASEDATI!$C$4:$H$5,2,FALSE),0))/COUNTA(H24:J24)</f>
        <v>70</v>
      </c>
      <c r="L24" s="40" t="str">
        <f t="shared" si="5"/>
        <v>Emo</v>
      </c>
    </row>
    <row r="25" spans="1:12" ht="50.4" customHeight="1" thickBot="1" x14ac:dyDescent="0.35">
      <c r="A25" s="64" t="s">
        <v>41</v>
      </c>
      <c r="B25" s="65" t="s">
        <v>15</v>
      </c>
      <c r="C25" s="65"/>
      <c r="D25" s="65"/>
      <c r="E25" s="60">
        <f>SUM(IFERROR(HLOOKUP(B25,BASEDATI!$C$4:$H$5,2,FALSE),0),IFERROR(HLOOKUP(C25,BASEDATI!$C$4:$H$5,2,FALSE),0),IFERROR(HLOOKUP(D25,BASEDATI!$C$4:$H$5,2,FALSE),0))/COUNTA(B25:D25)</f>
        <v>60</v>
      </c>
      <c r="F25" s="40" t="str">
        <f t="shared" si="4"/>
        <v>Chi</v>
      </c>
      <c r="G25" s="66" t="s">
        <v>30</v>
      </c>
      <c r="H25" s="65" t="s">
        <v>15</v>
      </c>
      <c r="I25" s="65"/>
      <c r="J25" s="65"/>
      <c r="K25" s="60">
        <f>SUM(IFERROR(HLOOKUP(H25,BASEDATI!$C$4:$H$5,2,FALSE),0),IFERROR(HLOOKUP(I25,BASEDATI!$C$4:$H$5,2,FALSE),0),IFERROR(HLOOKUP(J25,BASEDATI!$C$4:$H$5,2,FALSE),0))/COUNTA(H25:J25)</f>
        <v>60</v>
      </c>
      <c r="L25" s="40" t="str">
        <f t="shared" si="5"/>
        <v>Ris</v>
      </c>
    </row>
    <row r="26" spans="1:12" ht="100.2" customHeight="1" thickTop="1" thickBot="1" x14ac:dyDescent="0.35">
      <c r="A26" s="292" t="s">
        <v>148</v>
      </c>
      <c r="B26" s="293"/>
      <c r="C26" s="293"/>
      <c r="D26" s="293"/>
      <c r="E26" s="293"/>
      <c r="F26" s="293"/>
      <c r="G26" s="293"/>
      <c r="H26" s="293"/>
      <c r="I26" s="293"/>
      <c r="J26" s="293"/>
      <c r="K26" s="293"/>
      <c r="L26" s="294"/>
    </row>
    <row r="27" spans="1:12" ht="50.4" customHeight="1" thickTop="1" x14ac:dyDescent="0.3">
      <c r="A27" s="295" t="str">
        <f>A2</f>
        <v>FADIL YOUSSEF</v>
      </c>
      <c r="B27" s="296"/>
      <c r="C27" s="296"/>
      <c r="D27" s="296"/>
      <c r="E27" s="25" t="s">
        <v>100</v>
      </c>
      <c r="F27" s="26" t="s">
        <v>49</v>
      </c>
      <c r="G27" s="283" t="s">
        <v>54</v>
      </c>
      <c r="H27" s="27">
        <f>B30</f>
        <v>45778</v>
      </c>
      <c r="I27" s="27">
        <f>C33</f>
        <v>45901</v>
      </c>
      <c r="J27" s="27">
        <f>D33</f>
        <v>45992</v>
      </c>
      <c r="K27" s="285" t="s">
        <v>59</v>
      </c>
      <c r="L27" s="28"/>
    </row>
    <row r="28" spans="1:12" ht="50.4" customHeight="1" x14ac:dyDescent="0.3">
      <c r="A28" s="297"/>
      <c r="B28" s="298"/>
      <c r="C28" s="298"/>
      <c r="D28" s="298"/>
      <c r="E28" s="29">
        <f>E3</f>
        <v>41217</v>
      </c>
      <c r="F28" s="30" t="str">
        <f>F3</f>
        <v>2025/2026</v>
      </c>
      <c r="G28" s="284"/>
      <c r="H28" s="31">
        <f>IFERROR(AVERAGE(H29:H34),0)</f>
        <v>72.277777777777786</v>
      </c>
      <c r="I28" s="31">
        <f>IFERROR(AVERAGE(I29:I34),0)</f>
        <v>0</v>
      </c>
      <c r="J28" s="32">
        <f>IFERROR(AVERAGE(J29:J34),0)</f>
        <v>0</v>
      </c>
      <c r="K28" s="286"/>
      <c r="L28" s="33"/>
    </row>
    <row r="29" spans="1:12" ht="50.4" customHeight="1" x14ac:dyDescent="0.3">
      <c r="A29" s="299" t="e" vm="2">
        <v>#VALUE!</v>
      </c>
      <c r="B29" s="273" t="s">
        <v>98</v>
      </c>
      <c r="C29" s="274"/>
      <c r="D29" s="275"/>
      <c r="E29" s="34" t="s">
        <v>50</v>
      </c>
      <c r="F29" s="35" t="s">
        <v>92</v>
      </c>
      <c r="G29" s="36" t="s">
        <v>40</v>
      </c>
      <c r="H29" s="37">
        <f>B36</f>
        <v>53.333333333333336</v>
      </c>
      <c r="I29" s="37">
        <f>C36</f>
        <v>0</v>
      </c>
      <c r="J29" s="38">
        <f>D36</f>
        <v>0</v>
      </c>
      <c r="K29" s="39">
        <f>IFERROR(AVERAGEIF(H29:J29,"&gt;0"),0)</f>
        <v>53.333333333333336</v>
      </c>
      <c r="L29" s="40" t="str">
        <f>LEFT(G29,3)</f>
        <v>FIS</v>
      </c>
    </row>
    <row r="30" spans="1:12" ht="50.4" customHeight="1" x14ac:dyDescent="0.3">
      <c r="A30" s="300"/>
      <c r="B30" s="41">
        <f>B5</f>
        <v>45778</v>
      </c>
      <c r="C30" s="42">
        <f>C5</f>
        <v>45901</v>
      </c>
      <c r="D30" s="43">
        <f>D5</f>
        <v>45992</v>
      </c>
      <c r="E30" s="29" t="str">
        <f>E5</f>
        <v>Dx</v>
      </c>
      <c r="F30" s="30" t="str">
        <f>F5</f>
        <v>Sufficiente</v>
      </c>
      <c r="G30" s="46" t="s">
        <v>39</v>
      </c>
      <c r="H30" s="47">
        <f>B44</f>
        <v>60</v>
      </c>
      <c r="I30" s="47">
        <f>C44</f>
        <v>0</v>
      </c>
      <c r="J30" s="47">
        <f>D44</f>
        <v>0</v>
      </c>
      <c r="K30" s="39">
        <f t="shared" ref="K30:K33" si="6">IFERROR(AVERAGEIF(H30:J30,"&gt;0"),0)</f>
        <v>60</v>
      </c>
      <c r="L30" s="40" t="str">
        <f t="shared" ref="L30:L34" si="7">LEFT(G30,3)</f>
        <v>TAT</v>
      </c>
    </row>
    <row r="31" spans="1:12" ht="50.4" customHeight="1" x14ac:dyDescent="0.3">
      <c r="A31" s="300"/>
      <c r="B31" s="48">
        <f>B6</f>
        <v>44</v>
      </c>
      <c r="C31" s="48">
        <f>C6</f>
        <v>0</v>
      </c>
      <c r="D31" s="48">
        <f>D6</f>
        <v>0</v>
      </c>
      <c r="E31" s="34" t="s">
        <v>51</v>
      </c>
      <c r="F31" s="35" t="s">
        <v>52</v>
      </c>
      <c r="G31" s="46" t="s">
        <v>38</v>
      </c>
      <c r="H31" s="47">
        <f>H36</f>
        <v>60</v>
      </c>
      <c r="I31" s="47">
        <f>I36</f>
        <v>0</v>
      </c>
      <c r="J31" s="47">
        <f>J36</f>
        <v>0</v>
      </c>
      <c r="K31" s="39">
        <f t="shared" si="6"/>
        <v>60</v>
      </c>
      <c r="L31" s="40" t="str">
        <f t="shared" si="7"/>
        <v>TEC</v>
      </c>
    </row>
    <row r="32" spans="1:12" ht="50.4" customHeight="1" x14ac:dyDescent="0.3">
      <c r="A32" s="300"/>
      <c r="B32" s="273" t="s">
        <v>99</v>
      </c>
      <c r="C32" s="274"/>
      <c r="D32" s="274"/>
      <c r="E32" s="29" t="str">
        <f>E7</f>
        <v>Difensore</v>
      </c>
      <c r="F32" s="30" t="str">
        <f>F7</f>
        <v>Attacco</v>
      </c>
      <c r="G32" s="46" t="s">
        <v>31</v>
      </c>
      <c r="H32" s="47">
        <f>H44</f>
        <v>58.333333333333336</v>
      </c>
      <c r="I32" s="47">
        <f>I44</f>
        <v>0</v>
      </c>
      <c r="J32" s="47">
        <f>J44</f>
        <v>0</v>
      </c>
      <c r="K32" s="39">
        <f t="shared" si="6"/>
        <v>58.333333333333336</v>
      </c>
      <c r="L32" s="40" t="str">
        <f t="shared" si="7"/>
        <v>PSI</v>
      </c>
    </row>
    <row r="33" spans="1:12" ht="50.4" customHeight="1" x14ac:dyDescent="0.3">
      <c r="A33" s="300"/>
      <c r="B33" s="50">
        <f t="shared" ref="B33:D33" si="8">B30</f>
        <v>45778</v>
      </c>
      <c r="C33" s="51">
        <f t="shared" si="8"/>
        <v>45901</v>
      </c>
      <c r="D33" s="52">
        <f t="shared" si="8"/>
        <v>45992</v>
      </c>
      <c r="E33" s="34" t="s">
        <v>90</v>
      </c>
      <c r="F33" s="35" t="s">
        <v>120</v>
      </c>
      <c r="G33" s="46" t="s">
        <v>46</v>
      </c>
      <c r="H33" s="47">
        <f>B31</f>
        <v>44</v>
      </c>
      <c r="I33" s="47">
        <f>C31</f>
        <v>0</v>
      </c>
      <c r="J33" s="47">
        <f>D31</f>
        <v>0</v>
      </c>
      <c r="K33" s="39">
        <f t="shared" si="6"/>
        <v>44</v>
      </c>
      <c r="L33" s="40" t="str">
        <f t="shared" si="7"/>
        <v>PES</v>
      </c>
    </row>
    <row r="34" spans="1:12" ht="50.4" customHeight="1" thickBot="1" x14ac:dyDescent="0.35">
      <c r="A34" s="300"/>
      <c r="B34" s="53">
        <f>B9</f>
        <v>158</v>
      </c>
      <c r="C34" s="53">
        <f t="shared" ref="C34:D34" si="9">C9</f>
        <v>0</v>
      </c>
      <c r="D34" s="53">
        <f t="shared" si="9"/>
        <v>0</v>
      </c>
      <c r="E34" s="29" t="str">
        <f>E9</f>
        <v>Sottopeso</v>
      </c>
      <c r="F34" s="30" t="str">
        <f>F9</f>
        <v>Normolineo</v>
      </c>
      <c r="G34" s="46" t="s">
        <v>47</v>
      </c>
      <c r="H34" s="47">
        <f>B34</f>
        <v>158</v>
      </c>
      <c r="I34" s="47">
        <f>C34</f>
        <v>0</v>
      </c>
      <c r="J34" s="56">
        <f>D34</f>
        <v>0</v>
      </c>
      <c r="K34" s="39">
        <f>IFERROR(AVERAGEIF(H34:J34,"&gt;0"),0)/2.65</f>
        <v>59.622641509433961</v>
      </c>
      <c r="L34" s="40" t="str">
        <f t="shared" si="7"/>
        <v>ALT</v>
      </c>
    </row>
    <row r="35" spans="1:12" ht="50.4" customHeight="1" thickTop="1" x14ac:dyDescent="0.3">
      <c r="A35" s="287" t="s">
        <v>55</v>
      </c>
      <c r="B35" s="27">
        <f>B33</f>
        <v>45778</v>
      </c>
      <c r="C35" s="27">
        <f>C33</f>
        <v>45901</v>
      </c>
      <c r="D35" s="27">
        <f>D33</f>
        <v>45992</v>
      </c>
      <c r="E35" s="289" t="s">
        <v>59</v>
      </c>
      <c r="F35" s="57"/>
      <c r="G35" s="287" t="s">
        <v>57</v>
      </c>
      <c r="H35" s="27">
        <f>H27</f>
        <v>45778</v>
      </c>
      <c r="I35" s="27">
        <f>I27</f>
        <v>45901</v>
      </c>
      <c r="J35" s="27">
        <f>J27</f>
        <v>45992</v>
      </c>
      <c r="K35" s="285" t="s">
        <v>59</v>
      </c>
      <c r="L35" s="285" t="s">
        <v>59</v>
      </c>
    </row>
    <row r="36" spans="1:12" ht="50.4" customHeight="1" x14ac:dyDescent="0.3">
      <c r="A36" s="288"/>
      <c r="B36" s="31">
        <f>IFERROR(SUM(HLOOKUP(B37,BASEDATI!$C$4:$H$5,2,FALSE),HLOOKUP(B38,BASEDATI!$C$4:$H$5,2,FALSE),HLOOKUP(B39,BASEDATI!$C$4:$H$5,2,FALSE),HLOOKUP(B40,BASEDATI!$C$4:$H$5,2,FALSE),HLOOKUP(B41,BASEDATI!$C$4:$H$5,2,FALSE),HLOOKUP(B42,BASEDATI!$C$4:$H$5,2,FALSE))/COUNTA(B37:B42),0)</f>
        <v>53.333333333333336</v>
      </c>
      <c r="C36" s="31">
        <f>IFERROR(SUM(HLOOKUP(C37,BASEDATI!$C$4:$H$5,2,FALSE),HLOOKUP(C38,BASEDATI!$C$4:$H$5,2,FALSE),HLOOKUP(C39,BASEDATI!$C$4:$H$5,2,FALSE),HLOOKUP(C40,BASEDATI!$C$4:$H$5,2,FALSE),HLOOKUP(C41,BASEDATI!$C$4:$H$5,2,FALSE),HLOOKUP(C42,BASEDATI!$C$4:$H$5,2,FALSE))/COUNTA(C37:C42),0)</f>
        <v>0</v>
      </c>
      <c r="D36" s="31">
        <f>IFERROR(SUM(HLOOKUP(D37,BASEDATI!$C$4:$H$5,2,FALSE),HLOOKUP(D38,BASEDATI!$C$4:$H$5,2,FALSE),HLOOKUP(D39,BASEDATI!$C$4:$H$5,2,FALSE),HLOOKUP(D40,BASEDATI!$C$4:$H$5,2,FALSE),HLOOKUP(D41,BASEDATI!$C$4:$H$5,2,FALSE),HLOOKUP(D42,BASEDATI!$C$4:$H$5,2,FALSE))/COUNTA(D37:D42),0)</f>
        <v>0</v>
      </c>
      <c r="E36" s="290"/>
      <c r="F36" s="40"/>
      <c r="G36" s="288"/>
      <c r="H36" s="31">
        <f>IFERROR(SUM(HLOOKUP(H37,BASEDATI!$C$4:$H$5,2,FALSE),HLOOKUP(H38,BASEDATI!$C$4:$H$5,2,FALSE),HLOOKUP(H39,BASEDATI!$C$4:$H$5,2,FALSE),HLOOKUP(H40,BASEDATI!$C$4:$H$5,2,FALSE),HLOOKUP(H41,BASEDATI!$C$4:$H$5,2,FALSE),HLOOKUP(H42,BASEDATI!$C$4:$H$5,2,FALSE))/COUNTA(H37:H42),0)</f>
        <v>60</v>
      </c>
      <c r="I36" s="31">
        <f>IFERROR(SUM(HLOOKUP(I37,BASEDATI!$C$4:$H$5,2,FALSE),HLOOKUP(I38,BASEDATI!$C$4:$H$5,2,FALSE),HLOOKUP(I39,BASEDATI!$C$4:$H$5,2,FALSE),HLOOKUP(I40,BASEDATI!$C$4:$H$5,2,FALSE),HLOOKUP(I41,BASEDATI!$C$4:$H$5,2,FALSE),HLOOKUP(I42,BASEDATI!$C$4:$H$5,2,FALSE))/COUNTA(I37:I42),0)</f>
        <v>0</v>
      </c>
      <c r="J36" s="31">
        <f>IFERROR(SUM(HLOOKUP(J37,BASEDATI!$C$4:$H$5,2,FALSE),HLOOKUP(J38,BASEDATI!$C$4:$H$5,2,FALSE),HLOOKUP(J39,BASEDATI!$C$4:$H$5,2,FALSE),HLOOKUP(J40,BASEDATI!$C$4:$H$5,2,FALSE),HLOOKUP(J41,BASEDATI!$C$4:$H$5,2,FALSE),HLOOKUP(J42,BASEDATI!$C$4:$H$5,2,FALSE))/COUNTA(J37:J42),0)</f>
        <v>0</v>
      </c>
      <c r="K36" s="286"/>
      <c r="L36" s="286"/>
    </row>
    <row r="37" spans="1:12" ht="50.4" customHeight="1" x14ac:dyDescent="0.3">
      <c r="A37" s="58" t="s">
        <v>3</v>
      </c>
      <c r="B37" s="59" t="s">
        <v>149</v>
      </c>
      <c r="C37" s="59"/>
      <c r="D37" s="59"/>
      <c r="E37" s="60">
        <f>SUM(IFERROR(HLOOKUP(B37,BASEDATI!$C$4:$H$5,2,FALSE),0),IFERROR(HLOOKUP(C37,BASEDATI!$C$4:$H$5,2,FALSE),0),IFERROR(HLOOKUP(D37,BASEDATI!$C$4:$H$5,2,FALSE),0))/COUNTA(B37:D37)</f>
        <v>50</v>
      </c>
      <c r="F37" s="40" t="str">
        <f>LEFT(A37,3)</f>
        <v>For</v>
      </c>
      <c r="G37" s="36" t="s">
        <v>37</v>
      </c>
      <c r="H37" s="59" t="s">
        <v>15</v>
      </c>
      <c r="I37" s="59"/>
      <c r="J37" s="59"/>
      <c r="K37" s="60">
        <f>SUM(IFERROR(HLOOKUP(H37,BASEDATI!$C$4:$H$5,2,FALSE),0),IFERROR(HLOOKUP(I37,BASEDATI!$C$4:$H$5,2,FALSE),0),IFERROR(HLOOKUP(J37,BASEDATI!$C$4:$H$5,2,FALSE),0))/COUNTA(H37:J37)</f>
        <v>60</v>
      </c>
      <c r="L37" s="40" t="str">
        <f>LEFT(G37,3)</f>
        <v>Gui</v>
      </c>
    </row>
    <row r="38" spans="1:12" ht="50.4" customHeight="1" x14ac:dyDescent="0.3">
      <c r="A38" s="61" t="s">
        <v>4</v>
      </c>
      <c r="B38" s="62" t="s">
        <v>149</v>
      </c>
      <c r="C38" s="62"/>
      <c r="D38" s="62"/>
      <c r="E38" s="60">
        <f>SUM(IFERROR(HLOOKUP(B38,BASEDATI!$C$4:$H$5,2,FALSE),0),IFERROR(HLOOKUP(C38,BASEDATI!$C$4:$H$5,2,FALSE),0),IFERROR(HLOOKUP(D38,BASEDATI!$C$4:$H$5,2,FALSE),0))/COUNTA(B38:D38)</f>
        <v>50</v>
      </c>
      <c r="F38" s="40" t="str">
        <f t="shared" ref="F38:F42" si="10">LEFT(A38,3)</f>
        <v>Vel</v>
      </c>
      <c r="G38" s="46" t="s">
        <v>12</v>
      </c>
      <c r="H38" s="62" t="s">
        <v>15</v>
      </c>
      <c r="I38" s="62"/>
      <c r="J38" s="62"/>
      <c r="K38" s="60">
        <f>SUM(IFERROR(HLOOKUP(H38,BASEDATI!$C$4:$H$5,2,FALSE),0),IFERROR(HLOOKUP(I38,BASEDATI!$C$4:$H$5,2,FALSE),0),IFERROR(HLOOKUP(J38,BASEDATI!$C$4:$H$5,2,FALSE),0))/COUNTA(H38:J38)</f>
        <v>60</v>
      </c>
      <c r="L38" s="40" t="str">
        <f t="shared" ref="L38:L42" si="11">LEFT(G38,3)</f>
        <v>Con</v>
      </c>
    </row>
    <row r="39" spans="1:12" ht="50.4" customHeight="1" x14ac:dyDescent="0.3">
      <c r="A39" s="61" t="s">
        <v>5</v>
      </c>
      <c r="B39" s="62" t="s">
        <v>149</v>
      </c>
      <c r="C39" s="62"/>
      <c r="D39" s="62"/>
      <c r="E39" s="60">
        <f>SUM(IFERROR(HLOOKUP(B39,BASEDATI!$C$4:$H$5,2,FALSE),0),IFERROR(HLOOKUP(C39,BASEDATI!$C$4:$H$5,2,FALSE),0),IFERROR(HLOOKUP(D39,BASEDATI!$C$4:$H$5,2,FALSE),0))/COUNTA(B39:D39)</f>
        <v>50</v>
      </c>
      <c r="F39" s="40" t="str">
        <f t="shared" si="10"/>
        <v>Res</v>
      </c>
      <c r="G39" s="46" t="s">
        <v>28</v>
      </c>
      <c r="H39" s="62" t="s">
        <v>15</v>
      </c>
      <c r="I39" s="62"/>
      <c r="J39" s="62"/>
      <c r="K39" s="60">
        <f>SUM(IFERROR(HLOOKUP(H39,BASEDATI!$C$4:$H$5,2,FALSE),0),IFERROR(HLOOKUP(I39,BASEDATI!$C$4:$H$5,2,FALSE),0),IFERROR(HLOOKUP(J39,BASEDATI!$C$4:$H$5,2,FALSE),0))/COUNTA(H39:J39)</f>
        <v>60</v>
      </c>
      <c r="L39" s="40" t="str">
        <f t="shared" si="11"/>
        <v>Con</v>
      </c>
    </row>
    <row r="40" spans="1:12" ht="50.4" customHeight="1" x14ac:dyDescent="0.3">
      <c r="A40" s="61" t="s">
        <v>6</v>
      </c>
      <c r="B40" s="62" t="s">
        <v>14</v>
      </c>
      <c r="C40" s="62"/>
      <c r="D40" s="62"/>
      <c r="E40" s="60">
        <f>SUM(IFERROR(HLOOKUP(B40,BASEDATI!$C$4:$H$5,2,FALSE),0),IFERROR(HLOOKUP(C40,BASEDATI!$C$4:$H$5,2,FALSE),0),IFERROR(HLOOKUP(D40,BASEDATI!$C$4:$H$5,2,FALSE),0))/COUNTA(B40:D40)</f>
        <v>70</v>
      </c>
      <c r="F40" s="40" t="str">
        <f t="shared" si="10"/>
        <v>Coo</v>
      </c>
      <c r="G40" s="46" t="s">
        <v>9</v>
      </c>
      <c r="H40" s="62" t="s">
        <v>15</v>
      </c>
      <c r="I40" s="62"/>
      <c r="J40" s="62"/>
      <c r="K40" s="60">
        <f>SUM(IFERROR(HLOOKUP(H40,BASEDATI!$C$4:$H$5,2,FALSE),0),IFERROR(HLOOKUP(I40,BASEDATI!$C$4:$H$5,2,FALSE),0),IFERROR(HLOOKUP(J40,BASEDATI!$C$4:$H$5,2,FALSE),0))/COUNTA(H40:J40)</f>
        <v>60</v>
      </c>
      <c r="L40" s="40" t="str">
        <f t="shared" si="11"/>
        <v>Tir</v>
      </c>
    </row>
    <row r="41" spans="1:12" ht="50.4" customHeight="1" x14ac:dyDescent="0.3">
      <c r="A41" s="61" t="s">
        <v>7</v>
      </c>
      <c r="B41" s="62" t="s">
        <v>149</v>
      </c>
      <c r="C41" s="62"/>
      <c r="D41" s="62"/>
      <c r="E41" s="60">
        <f>SUM(IFERROR(HLOOKUP(B41,BASEDATI!$C$4:$H$5,2,FALSE),0),IFERROR(HLOOKUP(C41,BASEDATI!$C$4:$H$5,2,FALSE),0),IFERROR(HLOOKUP(D41,BASEDATI!$C$4:$H$5,2,FALSE),0))/COUNTA(B41:D41)</f>
        <v>50</v>
      </c>
      <c r="F41" s="40" t="str">
        <f t="shared" si="10"/>
        <v>Rap</v>
      </c>
      <c r="G41" s="46" t="s">
        <v>26</v>
      </c>
      <c r="H41" s="62" t="s">
        <v>15</v>
      </c>
      <c r="I41" s="62"/>
      <c r="J41" s="62"/>
      <c r="K41" s="60">
        <f>SUM(IFERROR(HLOOKUP(H41,BASEDATI!$C$4:$H$5,2,FALSE),0),IFERROR(HLOOKUP(I41,BASEDATI!$C$4:$H$5,2,FALSE),0),IFERROR(HLOOKUP(J41,BASEDATI!$C$4:$H$5,2,FALSE),0))/COUNTA(H41:J41)</f>
        <v>60</v>
      </c>
      <c r="L41" s="40" t="str">
        <f t="shared" si="11"/>
        <v>Uno</v>
      </c>
    </row>
    <row r="42" spans="1:12" ht="50.4" customHeight="1" thickBot="1" x14ac:dyDescent="0.35">
      <c r="A42" s="61" t="s">
        <v>8</v>
      </c>
      <c r="B42" s="62" t="s">
        <v>149</v>
      </c>
      <c r="C42" s="62"/>
      <c r="D42" s="62"/>
      <c r="E42" s="60">
        <f>SUM(IFERROR(HLOOKUP(B42,BASEDATI!$C$4:$H$5,2,FALSE),0),IFERROR(HLOOKUP(C42,BASEDATI!$C$4:$H$5,2,FALSE),0),IFERROR(HLOOKUP(D42,BASEDATI!$C$4:$H$5,2,FALSE),0))/COUNTA(B42:D42)</f>
        <v>50</v>
      </c>
      <c r="F42" s="40" t="str">
        <f t="shared" si="10"/>
        <v>Rec</v>
      </c>
      <c r="G42" s="46" t="s">
        <v>22</v>
      </c>
      <c r="H42" s="62" t="s">
        <v>15</v>
      </c>
      <c r="I42" s="62"/>
      <c r="J42" s="62"/>
      <c r="K42" s="60">
        <f>SUM(IFERROR(HLOOKUP(H42,BASEDATI!$C$4:$H$5,2,FALSE),0),IFERROR(HLOOKUP(I42,BASEDATI!$C$4:$H$5,2,FALSE),0),IFERROR(HLOOKUP(J42,BASEDATI!$C$4:$H$5,2,FALSE),0))/COUNTA(H42:J42)</f>
        <v>60</v>
      </c>
      <c r="L42" s="40" t="str">
        <f t="shared" si="11"/>
        <v>Uso</v>
      </c>
    </row>
    <row r="43" spans="1:12" ht="50.4" customHeight="1" thickTop="1" x14ac:dyDescent="0.3">
      <c r="A43" s="287" t="s">
        <v>56</v>
      </c>
      <c r="B43" s="63">
        <f>B35</f>
        <v>45778</v>
      </c>
      <c r="C43" s="63">
        <f>C35</f>
        <v>45901</v>
      </c>
      <c r="D43" s="63">
        <f>D35</f>
        <v>45992</v>
      </c>
      <c r="E43" s="289" t="s">
        <v>59</v>
      </c>
      <c r="F43" s="57"/>
      <c r="G43" s="287" t="s">
        <v>58</v>
      </c>
      <c r="H43" s="63">
        <f>H35</f>
        <v>45778</v>
      </c>
      <c r="I43" s="63">
        <f>I35</f>
        <v>45901</v>
      </c>
      <c r="J43" s="63">
        <f>J35</f>
        <v>45992</v>
      </c>
      <c r="K43" s="285" t="s">
        <v>59</v>
      </c>
      <c r="L43" s="28"/>
    </row>
    <row r="44" spans="1:12" ht="50.4" customHeight="1" x14ac:dyDescent="0.3">
      <c r="A44" s="288"/>
      <c r="B44" s="31">
        <f>IFERROR(SUM(HLOOKUP(B45,BASEDATI!$C$4:$H$5,2,FALSE),HLOOKUP(B46,BASEDATI!$C$4:$H$5,2,FALSE),HLOOKUP(B47,BASEDATI!$C$4:$H$5,2,FALSE),HLOOKUP(B48,BASEDATI!$C$4:$H$5,2,FALSE),HLOOKUP(B49,BASEDATI!$C$4:$H$5,2,FALSE),HLOOKUP(B50,BASEDATI!$C$4:$H$5,2,FALSE))/COUNTA(B45:B50),0)</f>
        <v>60</v>
      </c>
      <c r="C44" s="31">
        <f>IFERROR(SUM(HLOOKUP(C45,BASEDATI!$C$4:$H$5,2,FALSE),HLOOKUP(C46,BASEDATI!$C$4:$H$5,2,FALSE),HLOOKUP(C47,BASEDATI!$C$4:$H$5,2,FALSE),HLOOKUP(C48,BASEDATI!$C$4:$H$5,2,FALSE),HLOOKUP(C49,BASEDATI!$C$4:$H$5,2,FALSE),HLOOKUP(C50,BASEDATI!$C$4:$H$5,2,FALSE))/COUNTA(C45:C50),0)</f>
        <v>0</v>
      </c>
      <c r="D44" s="31">
        <f>IFERROR(SUM(HLOOKUP(D45,BASEDATI!$C$4:$H$5,2,FALSE),HLOOKUP(D46,BASEDATI!$C$4:$H$5,2,FALSE),HLOOKUP(D47,BASEDATI!$C$4:$H$5,2,FALSE),HLOOKUP(D48,BASEDATI!$C$4:$H$5,2,FALSE),HLOOKUP(D49,BASEDATI!$C$4:$H$5,2,FALSE),HLOOKUP(D50,BASEDATI!$C$4:$H$5,2,FALSE))/COUNTA(D45:D50),0)</f>
        <v>0</v>
      </c>
      <c r="E44" s="290"/>
      <c r="F44" s="40"/>
      <c r="G44" s="288"/>
      <c r="H44" s="31">
        <f>IFERROR(SUM(HLOOKUP(H45,BASEDATI!$C$4:$H$5,2,FALSE),HLOOKUP(H46,BASEDATI!$C$4:$H$5,2,FALSE),HLOOKUP(H47,BASEDATI!$C$4:$H$5,2,FALSE),HLOOKUP(H48,BASEDATI!$C$4:$H$5,2,FALSE),HLOOKUP(H49,BASEDATI!$C$4:$H$5,2,FALSE),HLOOKUP(H50,BASEDATI!$C$4:$H$5,2,FALSE))/COUNTA(H45:H50),0)</f>
        <v>58.333333333333336</v>
      </c>
      <c r="I44" s="31">
        <f>IFERROR(SUM(HLOOKUP(I45,BASEDATI!$C$4:$H$5,2,FALSE),HLOOKUP(I46,BASEDATI!$C$4:$H$5,2,FALSE),HLOOKUP(I47,BASEDATI!$C$4:$H$5,2,FALSE),HLOOKUP(I48,BASEDATI!$C$4:$H$5,2,FALSE),HLOOKUP(I49,BASEDATI!$C$4:$H$5,2,FALSE),HLOOKUP(I50,BASEDATI!$C$4:$H$5,2,FALSE))/COUNTA(I45:I50),0)</f>
        <v>0</v>
      </c>
      <c r="J44" s="31">
        <f>IFERROR(SUM(HLOOKUP(J45,BASEDATI!$C$4:$H$5,2,FALSE),HLOOKUP(J46,BASEDATI!$C$4:$H$5,2,FALSE),HLOOKUP(J47,BASEDATI!$C$4:$H$5,2,FALSE),HLOOKUP(J48,BASEDATI!$C$4:$H$5,2,FALSE),HLOOKUP(J49,BASEDATI!$C$4:$H$5,2,FALSE),HLOOKUP(J50,BASEDATI!$C$4:$H$5,2,FALSE))/COUNTA(J45:J50),0)</f>
        <v>0</v>
      </c>
      <c r="K44" s="286"/>
      <c r="L44" s="33"/>
    </row>
    <row r="45" spans="1:12" ht="50.4" customHeight="1" x14ac:dyDescent="0.3">
      <c r="A45" s="58" t="s">
        <v>34</v>
      </c>
      <c r="B45" s="59" t="s">
        <v>15</v>
      </c>
      <c r="C45" s="59"/>
      <c r="D45" s="59"/>
      <c r="E45" s="60">
        <f>SUM(IFERROR(HLOOKUP(B45,BASEDATI!$C$4:$H$5,2,FALSE),0),IFERROR(HLOOKUP(C45,BASEDATI!$C$4:$H$5,2,FALSE),0),IFERROR(HLOOKUP(D45,BASEDATI!$C$4:$H$5,2,FALSE),0))/COUNTA(B45:D45)</f>
        <v>60</v>
      </c>
      <c r="F45" s="40" t="str">
        <f>LEFT(A45,3)</f>
        <v>Pos</v>
      </c>
      <c r="G45" s="36" t="s">
        <v>32</v>
      </c>
      <c r="H45" s="59" t="s">
        <v>15</v>
      </c>
      <c r="I45" s="59"/>
      <c r="J45" s="59"/>
      <c r="K45" s="60">
        <f>SUM(IFERROR(HLOOKUP(H45,BASEDATI!$C$4:$H$5,2,FALSE),0),IFERROR(HLOOKUP(I45,BASEDATI!$C$4:$H$5,2,FALSE),0),IFERROR(HLOOKUP(J45,BASEDATI!$C$4:$H$5,2,FALSE),0))/COUNTA(H45:J45)</f>
        <v>60</v>
      </c>
      <c r="L45" s="40" t="str">
        <f>LEFT(G45,3)</f>
        <v>Lea</v>
      </c>
    </row>
    <row r="46" spans="1:12" ht="50.4" customHeight="1" x14ac:dyDescent="0.3">
      <c r="A46" s="61" t="s">
        <v>11</v>
      </c>
      <c r="B46" s="62" t="s">
        <v>15</v>
      </c>
      <c r="C46" s="62"/>
      <c r="D46" s="62"/>
      <c r="E46" s="60">
        <f>SUM(IFERROR(HLOOKUP(B46,BASEDATI!$C$4:$H$5,2,FALSE),0),IFERROR(HLOOKUP(C46,BASEDATI!$C$4:$H$5,2,FALSE),0),IFERROR(HLOOKUP(D46,BASEDATI!$C$4:$H$5,2,FALSE),0))/COUNTA(B46:D46)</f>
        <v>60</v>
      </c>
      <c r="F46" s="40" t="str">
        <f t="shared" ref="F46:F50" si="12">LEFT(A46,3)</f>
        <v>Mar</v>
      </c>
      <c r="G46" s="46" t="s">
        <v>36</v>
      </c>
      <c r="H46" s="62" t="s">
        <v>149</v>
      </c>
      <c r="I46" s="62"/>
      <c r="J46" s="62"/>
      <c r="K46" s="60">
        <f>SUM(IFERROR(HLOOKUP(H46,BASEDATI!$C$4:$H$5,2,FALSE),0),IFERROR(HLOOKUP(I46,BASEDATI!$C$4:$H$5,2,FALSE),0),IFERROR(HLOOKUP(J46,BASEDATI!$C$4:$H$5,2,FALSE),0))/COUNTA(H46:J46)</f>
        <v>50</v>
      </c>
      <c r="L46" s="40" t="str">
        <f t="shared" ref="L46:L50" si="13">LEFT(G46,3)</f>
        <v>App</v>
      </c>
    </row>
    <row r="47" spans="1:12" ht="50.4" customHeight="1" x14ac:dyDescent="0.3">
      <c r="A47" s="61" t="s">
        <v>10</v>
      </c>
      <c r="B47" s="62" t="s">
        <v>15</v>
      </c>
      <c r="C47" s="62"/>
      <c r="D47" s="62"/>
      <c r="E47" s="60">
        <f>SUM(IFERROR(HLOOKUP(B47,BASEDATI!$C$4:$H$5,2,FALSE),0),IFERROR(HLOOKUP(C47,BASEDATI!$C$4:$H$5,2,FALSE),0),IFERROR(HLOOKUP(D47,BASEDATI!$C$4:$H$5,2,FALSE),0))/COUNTA(B47:D47)</f>
        <v>60</v>
      </c>
      <c r="F47" s="40" t="str">
        <f t="shared" si="12"/>
        <v>Sma</v>
      </c>
      <c r="G47" s="46" t="s">
        <v>33</v>
      </c>
      <c r="H47" s="62" t="s">
        <v>15</v>
      </c>
      <c r="I47" s="62"/>
      <c r="J47" s="62"/>
      <c r="K47" s="60">
        <f>SUM(IFERROR(HLOOKUP(H47,BASEDATI!$C$4:$H$5,2,FALSE),0),IFERROR(HLOOKUP(I47,BASEDATI!$C$4:$H$5,2,FALSE),0),IFERROR(HLOOKUP(J47,BASEDATI!$C$4:$H$5,2,FALSE),0))/COUNTA(H47:J47)</f>
        <v>60</v>
      </c>
      <c r="L47" s="40" t="str">
        <f t="shared" si="13"/>
        <v>Imp</v>
      </c>
    </row>
    <row r="48" spans="1:12" ht="50.4" customHeight="1" x14ac:dyDescent="0.3">
      <c r="A48" s="61" t="s">
        <v>43</v>
      </c>
      <c r="B48" s="62" t="s">
        <v>15</v>
      </c>
      <c r="C48" s="62"/>
      <c r="D48" s="62"/>
      <c r="E48" s="60">
        <f>SUM(IFERROR(HLOOKUP(B48,BASEDATI!$C$4:$H$5,2,FALSE),0),IFERROR(HLOOKUP(C48,BASEDATI!$C$4:$H$5,2,FALSE),0),IFERROR(HLOOKUP(D48,BASEDATI!$C$4:$H$5,2,FALSE),0))/COUNTA(B48:D48)</f>
        <v>60</v>
      </c>
      <c r="F48" s="40" t="str">
        <f t="shared" si="12"/>
        <v>Vis</v>
      </c>
      <c r="G48" s="46" t="s">
        <v>29</v>
      </c>
      <c r="H48" s="62" t="s">
        <v>15</v>
      </c>
      <c r="I48" s="62"/>
      <c r="J48" s="62"/>
      <c r="K48" s="60">
        <f>SUM(IFERROR(HLOOKUP(H48,BASEDATI!$C$4:$H$5,2,FALSE),0),IFERROR(HLOOKUP(I48,BASEDATI!$C$4:$H$5,2,FALSE),0),IFERROR(HLOOKUP(J48,BASEDATI!$C$4:$H$5,2,FALSE),0))/COUNTA(H48:J48)</f>
        <v>60</v>
      </c>
      <c r="L48" s="40" t="str">
        <f t="shared" si="13"/>
        <v>Res</v>
      </c>
    </row>
    <row r="49" spans="1:12" ht="50.4" customHeight="1" x14ac:dyDescent="0.3">
      <c r="A49" s="61" t="s">
        <v>42</v>
      </c>
      <c r="B49" s="62" t="s">
        <v>15</v>
      </c>
      <c r="C49" s="62"/>
      <c r="D49" s="62"/>
      <c r="E49" s="60">
        <f>SUM(IFERROR(HLOOKUP(B49,BASEDATI!$C$4:$H$5,2,FALSE),0),IFERROR(HLOOKUP(C49,BASEDATI!$C$4:$H$5,2,FALSE),0),IFERROR(HLOOKUP(D49,BASEDATI!$C$4:$H$5,2,FALSE),0))/COUNTA(B49:D49)</f>
        <v>60</v>
      </c>
      <c r="F49" s="40" t="str">
        <f t="shared" si="12"/>
        <v>Ins</v>
      </c>
      <c r="G49" s="46" t="s">
        <v>35</v>
      </c>
      <c r="H49" s="62" t="s">
        <v>15</v>
      </c>
      <c r="I49" s="62"/>
      <c r="J49" s="62"/>
      <c r="K49" s="60">
        <f>SUM(IFERROR(HLOOKUP(H49,BASEDATI!$C$4:$H$5,2,FALSE),0),IFERROR(HLOOKUP(I49,BASEDATI!$C$4:$H$5,2,FALSE),0),IFERROR(HLOOKUP(J49,BASEDATI!$C$4:$H$5,2,FALSE),0))/COUNTA(H49:J49)</f>
        <v>60</v>
      </c>
      <c r="L49" s="40" t="str">
        <f t="shared" si="13"/>
        <v>Emo</v>
      </c>
    </row>
    <row r="50" spans="1:12" ht="50.4" customHeight="1" thickBot="1" x14ac:dyDescent="0.35">
      <c r="A50" s="64" t="s">
        <v>41</v>
      </c>
      <c r="B50" s="62" t="s">
        <v>15</v>
      </c>
      <c r="C50" s="65"/>
      <c r="D50" s="65"/>
      <c r="E50" s="60">
        <f>SUM(IFERROR(HLOOKUP(B50,BASEDATI!$C$4:$H$5,2,FALSE),0),IFERROR(HLOOKUP(C50,BASEDATI!$C$4:$H$5,2,FALSE),0),IFERROR(HLOOKUP(D50,BASEDATI!$C$4:$H$5,2,FALSE),0))/COUNTA(B50:D50)</f>
        <v>60</v>
      </c>
      <c r="F50" s="40" t="str">
        <f t="shared" si="12"/>
        <v>Chi</v>
      </c>
      <c r="G50" s="66" t="s">
        <v>30</v>
      </c>
      <c r="H50" s="65" t="s">
        <v>15</v>
      </c>
      <c r="I50" s="65"/>
      <c r="J50" s="65"/>
      <c r="K50" s="60">
        <f>SUM(IFERROR(HLOOKUP(H50,BASEDATI!$C$4:$H$5,2,FALSE),0),IFERROR(HLOOKUP(I50,BASEDATI!$C$4:$H$5,2,FALSE),0),IFERROR(HLOOKUP(J50,BASEDATI!$C$4:$H$5,2,FALSE),0))/COUNTA(H50:J50)</f>
        <v>60</v>
      </c>
      <c r="L50" s="40" t="str">
        <f t="shared" si="13"/>
        <v>Ris</v>
      </c>
    </row>
    <row r="51" spans="1:12" ht="50.4" customHeight="1" thickTop="1" x14ac:dyDescent="0.3"/>
  </sheetData>
  <mergeCells count="31">
    <mergeCell ref="A43:A44"/>
    <mergeCell ref="E43:E44"/>
    <mergeCell ref="G43:G44"/>
    <mergeCell ref="K43:K44"/>
    <mergeCell ref="A26:L26"/>
    <mergeCell ref="A27:D28"/>
    <mergeCell ref="G27:G28"/>
    <mergeCell ref="K27:K28"/>
    <mergeCell ref="A29:A34"/>
    <mergeCell ref="B29:D29"/>
    <mergeCell ref="B32:D32"/>
    <mergeCell ref="L35:L36"/>
    <mergeCell ref="A35:A36"/>
    <mergeCell ref="E35:E36"/>
    <mergeCell ref="G35:G36"/>
    <mergeCell ref="K35:K36"/>
    <mergeCell ref="A10:A11"/>
    <mergeCell ref="E10:E11"/>
    <mergeCell ref="G10:G11"/>
    <mergeCell ref="K10:K11"/>
    <mergeCell ref="A18:A19"/>
    <mergeCell ref="E18:E19"/>
    <mergeCell ref="G18:G19"/>
    <mergeCell ref="K18:K19"/>
    <mergeCell ref="A1:L1"/>
    <mergeCell ref="A2:D3"/>
    <mergeCell ref="G2:G3"/>
    <mergeCell ref="K2:K3"/>
    <mergeCell ref="A4:A9"/>
    <mergeCell ref="B4:D4"/>
    <mergeCell ref="B7:D7"/>
  </mergeCells>
  <dataValidations count="1">
    <dataValidation type="list" allowBlank="1" showInputMessage="1" showErrorMessage="1" sqref="H12:J17 B20:D25 H45:J50 B12:D17 B45:D50 B37:D42 H20:J25 H37:J42" xr:uid="{74F81CA8-55B5-4E7C-A729-41A14EBD70C6}">
      <formula1>VOTI</formula1>
    </dataValidation>
  </dataValidation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33" orientation="landscape" r:id="rId1"/>
  <rowBreaks count="1" manualBreakCount="1">
    <brk id="25" max="1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8D5548C1-2B53-46AE-AA7A-E7199E844C74}">
          <x14:formula1>
            <xm:f>BASEDATI!$C$3:$E$3</xm:f>
          </x14:formula1>
          <xm:sqref>F9</xm:sqref>
        </x14:dataValidation>
        <x14:dataValidation type="list" allowBlank="1" showInputMessage="1" showErrorMessage="1" xr:uid="{B08EB58A-A2C9-423C-813A-D6703FDE76A3}">
          <x14:formula1>
            <xm:f>BASEDATI!$C$2:$E$2</xm:f>
          </x14:formula1>
          <xm:sqref>E9</xm:sqref>
        </x14:dataValidation>
        <x14:dataValidation type="list" allowBlank="1" showInputMessage="1" showErrorMessage="1" xr:uid="{648FB59E-623B-40E0-BA94-208A22ABD189}">
          <x14:formula1>
            <xm:f>BASEDATI!$C$9:$E$9</xm:f>
          </x14:formula1>
          <xm:sqref>E5</xm:sqref>
        </x14:dataValidation>
        <x14:dataValidation type="list" allowBlank="1" showInputMessage="1" showErrorMessage="1" xr:uid="{E7370737-42EA-47B4-86F1-44EE98C040D8}">
          <x14:formula1>
            <xm:f>BASEDATI!$C$10:$E$10</xm:f>
          </x14:formula1>
          <xm:sqref>F5</xm:sqref>
        </x14:dataValidation>
        <x14:dataValidation type="list" allowBlank="1" showInputMessage="1" showErrorMessage="1" xr:uid="{51922E82-2E60-4066-B8D7-3285AA470D33}">
          <x14:formula1>
            <xm:f>BASEDATI!$C$6:$F$6</xm:f>
          </x14:formula1>
          <xm:sqref>E7</xm:sqref>
        </x14:dataValidation>
        <x14:dataValidation type="list" allowBlank="1" showInputMessage="1" showErrorMessage="1" xr:uid="{32EE822B-100E-4838-B3F4-320A52E97059}">
          <x14:formula1>
            <xm:f>BASEDATI!$C$7:$K$7</xm:f>
          </x14:formula1>
          <xm:sqref>F7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27133-AA94-4D0E-BFBB-30032E5EE8EF}">
  <sheetPr>
    <tabColor rgb="FFFFFF00"/>
  </sheetPr>
  <dimension ref="A1:L51"/>
  <sheetViews>
    <sheetView view="pageBreakPreview" zoomScale="40" zoomScaleNormal="85" zoomScaleSheetLayoutView="40" workbookViewId="0">
      <selection activeCell="D6" sqref="D6"/>
    </sheetView>
  </sheetViews>
  <sheetFormatPr defaultColWidth="23.109375" defaultRowHeight="50.4" customHeight="1" x14ac:dyDescent="0.3"/>
  <cols>
    <col min="1" max="1" width="69.88671875" style="67" bestFit="1" customWidth="1"/>
    <col min="2" max="4" width="20.6640625" style="67" customWidth="1"/>
    <col min="5" max="6" width="37.6640625" style="67" customWidth="1"/>
    <col min="7" max="7" width="50.33203125" style="67" bestFit="1" customWidth="1"/>
    <col min="8" max="10" width="20.6640625" style="67" customWidth="1"/>
    <col min="11" max="11" width="37.6640625" style="67" customWidth="1"/>
    <col min="12" max="12" width="37.6640625" style="24" customWidth="1"/>
    <col min="13" max="16384" width="23.109375" style="24"/>
  </cols>
  <sheetData>
    <row r="1" spans="1:12" ht="100.2" customHeight="1" thickTop="1" thickBot="1" x14ac:dyDescent="0.35">
      <c r="A1" s="292" t="s">
        <v>147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4"/>
    </row>
    <row r="2" spans="1:12" ht="50.4" customHeight="1" thickTop="1" x14ac:dyDescent="0.3">
      <c r="A2" s="295" t="s">
        <v>181</v>
      </c>
      <c r="B2" s="296"/>
      <c r="C2" s="296"/>
      <c r="D2" s="296"/>
      <c r="E2" s="25" t="s">
        <v>100</v>
      </c>
      <c r="F2" s="26" t="s">
        <v>49</v>
      </c>
      <c r="G2" s="283" t="s">
        <v>54</v>
      </c>
      <c r="H2" s="27">
        <f>B5</f>
        <v>45778</v>
      </c>
      <c r="I2" s="27">
        <f>C8</f>
        <v>45901</v>
      </c>
      <c r="J2" s="27">
        <f>D8</f>
        <v>45992</v>
      </c>
      <c r="K2" s="285" t="s">
        <v>59</v>
      </c>
      <c r="L2" s="28"/>
    </row>
    <row r="3" spans="1:12" ht="50.4" customHeight="1" x14ac:dyDescent="0.3">
      <c r="A3" s="297"/>
      <c r="B3" s="298"/>
      <c r="C3" s="298"/>
      <c r="D3" s="298"/>
      <c r="E3" s="29">
        <v>41217</v>
      </c>
      <c r="F3" s="30" t="s">
        <v>101</v>
      </c>
      <c r="G3" s="284"/>
      <c r="H3" s="31">
        <f>IFERROR(AVERAGE(H4:H9),0)</f>
        <v>0</v>
      </c>
      <c r="I3" s="31">
        <f>IFERROR(AVERAGE(I4:I9),0)</f>
        <v>0</v>
      </c>
      <c r="J3" s="32">
        <f>IFERROR(AVERAGE(J4:J9),0)</f>
        <v>33.449999999999996</v>
      </c>
      <c r="K3" s="286"/>
      <c r="L3" s="33"/>
    </row>
    <row r="4" spans="1:12" ht="50.4" customHeight="1" x14ac:dyDescent="0.3">
      <c r="A4" s="299"/>
      <c r="B4" s="273" t="s">
        <v>98</v>
      </c>
      <c r="C4" s="274"/>
      <c r="D4" s="275"/>
      <c r="E4" s="34" t="s">
        <v>50</v>
      </c>
      <c r="F4" s="35" t="s">
        <v>92</v>
      </c>
      <c r="G4" s="36" t="s">
        <v>40</v>
      </c>
      <c r="H4" s="37">
        <f>B11</f>
        <v>0</v>
      </c>
      <c r="I4" s="37">
        <f>C11</f>
        <v>0</v>
      </c>
      <c r="J4" s="38">
        <f>D11</f>
        <v>0</v>
      </c>
      <c r="K4" s="39">
        <f>IFERROR(AVERAGEIF(H4:J4,"&gt;0"),0)</f>
        <v>0</v>
      </c>
      <c r="L4" s="40" t="str">
        <f>LEFT(G4,3)</f>
        <v>FIS</v>
      </c>
    </row>
    <row r="5" spans="1:12" ht="50.4" customHeight="1" x14ac:dyDescent="0.3">
      <c r="A5" s="300"/>
      <c r="B5" s="41">
        <v>45778</v>
      </c>
      <c r="C5" s="42">
        <v>45901</v>
      </c>
      <c r="D5" s="43">
        <v>45992</v>
      </c>
      <c r="E5" s="44" t="s">
        <v>94</v>
      </c>
      <c r="F5" s="45" t="s">
        <v>15</v>
      </c>
      <c r="G5" s="46" t="s">
        <v>39</v>
      </c>
      <c r="H5" s="47">
        <f>B19</f>
        <v>0</v>
      </c>
      <c r="I5" s="47">
        <f>C19</f>
        <v>0</v>
      </c>
      <c r="J5" s="47">
        <f>D19</f>
        <v>0</v>
      </c>
      <c r="K5" s="39">
        <f t="shared" ref="K5:K8" si="0">IFERROR(AVERAGEIF(H5:J5,"&gt;0"),0)</f>
        <v>0</v>
      </c>
      <c r="L5" s="40" t="str">
        <f t="shared" ref="L5:L9" si="1">LEFT(G5,3)</f>
        <v>TAT</v>
      </c>
    </row>
    <row r="6" spans="1:12" ht="50.4" customHeight="1" x14ac:dyDescent="0.3">
      <c r="A6" s="300"/>
      <c r="B6" s="48"/>
      <c r="C6" s="48"/>
      <c r="D6" s="48">
        <v>42.7</v>
      </c>
      <c r="E6" s="34" t="s">
        <v>51</v>
      </c>
      <c r="F6" s="35" t="s">
        <v>52</v>
      </c>
      <c r="G6" s="46" t="s">
        <v>38</v>
      </c>
      <c r="H6" s="47">
        <f>H11</f>
        <v>0</v>
      </c>
      <c r="I6" s="47">
        <f>I11</f>
        <v>0</v>
      </c>
      <c r="J6" s="47">
        <f>J11</f>
        <v>0</v>
      </c>
      <c r="K6" s="39">
        <f t="shared" si="0"/>
        <v>0</v>
      </c>
      <c r="L6" s="40" t="str">
        <f t="shared" si="1"/>
        <v>TEC</v>
      </c>
    </row>
    <row r="7" spans="1:12" ht="50.4" customHeight="1" x14ac:dyDescent="0.3">
      <c r="A7" s="300"/>
      <c r="B7" s="273" t="s">
        <v>99</v>
      </c>
      <c r="C7" s="274"/>
      <c r="D7" s="274"/>
      <c r="E7" s="49"/>
      <c r="F7" s="45" t="s">
        <v>96</v>
      </c>
      <c r="G7" s="46" t="s">
        <v>31</v>
      </c>
      <c r="H7" s="47">
        <f>H19</f>
        <v>0</v>
      </c>
      <c r="I7" s="47">
        <f>I19</f>
        <v>0</v>
      </c>
      <c r="J7" s="47">
        <f>J19</f>
        <v>0</v>
      </c>
      <c r="K7" s="39">
        <f t="shared" si="0"/>
        <v>0</v>
      </c>
      <c r="L7" s="40" t="str">
        <f t="shared" si="1"/>
        <v>PSI</v>
      </c>
    </row>
    <row r="8" spans="1:12" ht="50.4" customHeight="1" x14ac:dyDescent="0.3">
      <c r="A8" s="300"/>
      <c r="B8" s="50">
        <f>B5</f>
        <v>45778</v>
      </c>
      <c r="C8" s="51">
        <f>C5</f>
        <v>45901</v>
      </c>
      <c r="D8" s="52">
        <f>D5</f>
        <v>45992</v>
      </c>
      <c r="E8" s="34" t="s">
        <v>90</v>
      </c>
      <c r="F8" s="35" t="s">
        <v>120</v>
      </c>
      <c r="G8" s="46" t="s">
        <v>46</v>
      </c>
      <c r="H8" s="47">
        <f>B6</f>
        <v>0</v>
      </c>
      <c r="I8" s="47">
        <f>C6</f>
        <v>0</v>
      </c>
      <c r="J8" s="47">
        <f>D6</f>
        <v>42.7</v>
      </c>
      <c r="K8" s="39">
        <f t="shared" si="0"/>
        <v>42.7</v>
      </c>
      <c r="L8" s="40" t="str">
        <f t="shared" si="1"/>
        <v>PES</v>
      </c>
    </row>
    <row r="9" spans="1:12" ht="50.4" customHeight="1" thickBot="1" x14ac:dyDescent="0.35">
      <c r="A9" s="300"/>
      <c r="B9" s="53"/>
      <c r="C9" s="53"/>
      <c r="D9" s="53">
        <v>158</v>
      </c>
      <c r="E9" s="54" t="s">
        <v>23</v>
      </c>
      <c r="F9" s="55" t="s">
        <v>1</v>
      </c>
      <c r="G9" s="46" t="s">
        <v>47</v>
      </c>
      <c r="H9" s="47">
        <f>B9</f>
        <v>0</v>
      </c>
      <c r="I9" s="47">
        <f>C9</f>
        <v>0</v>
      </c>
      <c r="J9" s="56">
        <f>D9</f>
        <v>158</v>
      </c>
      <c r="K9" s="39">
        <f>IFERROR(AVERAGEIF(H9:J9,"&gt;0"),0)/2.65</f>
        <v>59.622641509433961</v>
      </c>
      <c r="L9" s="40" t="str">
        <f t="shared" si="1"/>
        <v>ALT</v>
      </c>
    </row>
    <row r="10" spans="1:12" ht="50.4" customHeight="1" thickTop="1" x14ac:dyDescent="0.3">
      <c r="A10" s="287" t="s">
        <v>55</v>
      </c>
      <c r="B10" s="27">
        <f>B8</f>
        <v>45778</v>
      </c>
      <c r="C10" s="27">
        <f>C8</f>
        <v>45901</v>
      </c>
      <c r="D10" s="27">
        <f>D8</f>
        <v>45992</v>
      </c>
      <c r="E10" s="289" t="s">
        <v>59</v>
      </c>
      <c r="F10" s="57"/>
      <c r="G10" s="287" t="s">
        <v>57</v>
      </c>
      <c r="H10" s="27">
        <f>H2</f>
        <v>45778</v>
      </c>
      <c r="I10" s="27">
        <f>I2</f>
        <v>45901</v>
      </c>
      <c r="J10" s="27">
        <f>J2</f>
        <v>45992</v>
      </c>
      <c r="K10" s="285" t="s">
        <v>59</v>
      </c>
      <c r="L10" s="33"/>
    </row>
    <row r="11" spans="1:12" ht="50.4" customHeight="1" x14ac:dyDescent="0.3">
      <c r="A11" s="288"/>
      <c r="B11" s="31">
        <f>IFERROR(SUM(HLOOKUP(B12,BASEDATI!$C$4:$H$5,2,FALSE),HLOOKUP(B13,BASEDATI!$C$4:$H$5,2,FALSE),HLOOKUP(B14,BASEDATI!$C$4:$H$5,2,FALSE),HLOOKUP(B15,BASEDATI!$C$4:$H$5,2,FALSE),HLOOKUP(B16,BASEDATI!$C$4:$H$5,2,FALSE),HLOOKUP(B17,BASEDATI!$C$4:$H$5,2,FALSE))/COUNTA(B12:B17),0)</f>
        <v>0</v>
      </c>
      <c r="C11" s="31">
        <f>IFERROR(SUM(HLOOKUP(C12,BASEDATI!$C$4:$H$5,2,FALSE),HLOOKUP(C13,BASEDATI!$C$4:$H$5,2,FALSE),HLOOKUP(C14,BASEDATI!$C$4:$H$5,2,FALSE),HLOOKUP(C15,BASEDATI!$C$4:$H$5,2,FALSE),HLOOKUP(C16,BASEDATI!$C$4:$H$5,2,FALSE),HLOOKUP(C17,BASEDATI!$C$4:$H$5,2,FALSE))/COUNTA(C12:C17),0)</f>
        <v>0</v>
      </c>
      <c r="D11" s="31">
        <f>IFERROR(SUM(HLOOKUP(D12,BASEDATI!$C$4:$H$5,2,FALSE),HLOOKUP(D13,BASEDATI!$C$4:$H$5,2,FALSE),HLOOKUP(D14,BASEDATI!$C$4:$H$5,2,FALSE),HLOOKUP(D15,BASEDATI!$C$4:$H$5,2,FALSE),HLOOKUP(D16,BASEDATI!$C$4:$H$5,2,FALSE),HLOOKUP(D17,BASEDATI!$C$4:$H$5,2,FALSE))/COUNTA(D12:D17),0)</f>
        <v>0</v>
      </c>
      <c r="E11" s="290"/>
      <c r="F11" s="40"/>
      <c r="G11" s="288"/>
      <c r="H11" s="31">
        <f>IFERROR(SUM(HLOOKUP(H12,BASEDATI!$C$4:$H$5,2,FALSE),HLOOKUP(H13,BASEDATI!$C$4:$H$5,2,FALSE),HLOOKUP(H14,BASEDATI!$C$4:$H$5,2,FALSE),HLOOKUP(H15,BASEDATI!$C$4:$H$5,2,FALSE),HLOOKUP(H16,BASEDATI!$C$4:$H$5,2,FALSE),HLOOKUP(H17,BASEDATI!$C$4:$H$5,2,FALSE))/COUNTA(H12:H17),0)</f>
        <v>0</v>
      </c>
      <c r="I11" s="31">
        <f>IFERROR(SUM(HLOOKUP(I12,BASEDATI!$C$4:$H$5,2,FALSE),HLOOKUP(I13,BASEDATI!$C$4:$H$5,2,FALSE),HLOOKUP(I14,BASEDATI!$C$4:$H$5,2,FALSE),HLOOKUP(I15,BASEDATI!$C$4:$H$5,2,FALSE),HLOOKUP(I16,BASEDATI!$C$4:$H$5,2,FALSE),HLOOKUP(I17,BASEDATI!$C$4:$H$5,2,FALSE))/COUNTA(I12:I17),0)</f>
        <v>0</v>
      </c>
      <c r="J11" s="31">
        <f>IFERROR(SUM(HLOOKUP(J12,BASEDATI!$C$4:$H$5,2,FALSE),HLOOKUP(J13,BASEDATI!$C$4:$H$5,2,FALSE),HLOOKUP(J14,BASEDATI!$C$4:$H$5,2,FALSE),HLOOKUP(J15,BASEDATI!$C$4:$H$5,2,FALSE),HLOOKUP(J16,BASEDATI!$C$4:$H$5,2,FALSE),HLOOKUP(J17,BASEDATI!$C$4:$H$5,2,FALSE))/COUNTA(J12:J17),0)</f>
        <v>0</v>
      </c>
      <c r="K11" s="286"/>
      <c r="L11" s="33"/>
    </row>
    <row r="12" spans="1:12" ht="50.4" customHeight="1" x14ac:dyDescent="0.3">
      <c r="A12" s="58" t="s">
        <v>3</v>
      </c>
      <c r="B12" s="59"/>
      <c r="C12" s="59"/>
      <c r="D12" s="59"/>
      <c r="E12" s="60" t="e">
        <f>SUM(IFERROR(HLOOKUP(B12,BASEDATI!$C$4:$H$5,2,FALSE),0),IFERROR(HLOOKUP(C12,BASEDATI!$C$4:$H$5,2,FALSE),0),IFERROR(HLOOKUP(D12,BASEDATI!$C$4:$H$5,2,FALSE),0))/COUNTA(B12:D12)</f>
        <v>#DIV/0!</v>
      </c>
      <c r="F12" s="40" t="str">
        <f>LEFT(A12,3)</f>
        <v>For</v>
      </c>
      <c r="G12" s="36" t="s">
        <v>37</v>
      </c>
      <c r="H12" s="59"/>
      <c r="I12" s="59"/>
      <c r="J12" s="59"/>
      <c r="K12" s="60" t="e">
        <f>SUM(IFERROR(HLOOKUP(H12,BASEDATI!$C$4:$H$5,2,FALSE),0),IFERROR(HLOOKUP(I12,BASEDATI!$C$4:$H$5,2,FALSE),0),IFERROR(HLOOKUP(J12,BASEDATI!$C$4:$H$5,2,FALSE),0))/COUNTA(H12:J12)</f>
        <v>#DIV/0!</v>
      </c>
      <c r="L12" s="40" t="str">
        <f>LEFT(G12,3)</f>
        <v>Gui</v>
      </c>
    </row>
    <row r="13" spans="1:12" ht="50.4" customHeight="1" x14ac:dyDescent="0.3">
      <c r="A13" s="61" t="s">
        <v>4</v>
      </c>
      <c r="B13" s="62"/>
      <c r="C13" s="62"/>
      <c r="D13" s="62"/>
      <c r="E13" s="60" t="e">
        <f>SUM(IFERROR(HLOOKUP(B13,BASEDATI!$C$4:$H$5,2,FALSE),0),IFERROR(HLOOKUP(C13,BASEDATI!$C$4:$H$5,2,FALSE),0),IFERROR(HLOOKUP(D13,BASEDATI!$C$4:$H$5,2,FALSE),0))/COUNTA(B13:D13)</f>
        <v>#DIV/0!</v>
      </c>
      <c r="F13" s="40" t="str">
        <f t="shared" ref="F13:F17" si="2">LEFT(A13,3)</f>
        <v>Vel</v>
      </c>
      <c r="G13" s="46" t="s">
        <v>12</v>
      </c>
      <c r="H13" s="62"/>
      <c r="I13" s="62"/>
      <c r="J13" s="62"/>
      <c r="K13" s="60" t="e">
        <f>SUM(IFERROR(HLOOKUP(H13,BASEDATI!$C$4:$H$5,2,FALSE),0),IFERROR(HLOOKUP(I13,BASEDATI!$C$4:$H$5,2,FALSE),0),IFERROR(HLOOKUP(J13,BASEDATI!$C$4:$H$5,2,FALSE),0))/COUNTA(H13:J13)</f>
        <v>#DIV/0!</v>
      </c>
      <c r="L13" s="40" t="str">
        <f t="shared" ref="L13:L17" si="3">LEFT(G13,3)</f>
        <v>Con</v>
      </c>
    </row>
    <row r="14" spans="1:12" ht="50.4" customHeight="1" x14ac:dyDescent="0.3">
      <c r="A14" s="61" t="s">
        <v>5</v>
      </c>
      <c r="B14" s="62"/>
      <c r="C14" s="62"/>
      <c r="D14" s="62"/>
      <c r="E14" s="60" t="e">
        <f>SUM(IFERROR(HLOOKUP(B14,BASEDATI!$C$4:$H$5,2,FALSE),0),IFERROR(HLOOKUP(C14,BASEDATI!$C$4:$H$5,2,FALSE),0),IFERROR(HLOOKUP(D14,BASEDATI!$C$4:$H$5,2,FALSE),0))/COUNTA(B14:D14)</f>
        <v>#DIV/0!</v>
      </c>
      <c r="F14" s="40" t="str">
        <f t="shared" si="2"/>
        <v>Res</v>
      </c>
      <c r="G14" s="46" t="s">
        <v>28</v>
      </c>
      <c r="H14" s="62"/>
      <c r="I14" s="62"/>
      <c r="J14" s="62"/>
      <c r="K14" s="60" t="e">
        <f>SUM(IFERROR(HLOOKUP(H14,BASEDATI!$C$4:$H$5,2,FALSE),0),IFERROR(HLOOKUP(I14,BASEDATI!$C$4:$H$5,2,FALSE),0),IFERROR(HLOOKUP(J14,BASEDATI!$C$4:$H$5,2,FALSE),0))/COUNTA(H14:J14)</f>
        <v>#DIV/0!</v>
      </c>
      <c r="L14" s="40" t="str">
        <f t="shared" si="3"/>
        <v>Con</v>
      </c>
    </row>
    <row r="15" spans="1:12" ht="50.4" customHeight="1" x14ac:dyDescent="0.3">
      <c r="A15" s="61" t="s">
        <v>6</v>
      </c>
      <c r="B15" s="62"/>
      <c r="C15" s="62"/>
      <c r="D15" s="62"/>
      <c r="E15" s="60" t="e">
        <f>SUM(IFERROR(HLOOKUP(B15,BASEDATI!$C$4:$H$5,2,FALSE),0),IFERROR(HLOOKUP(C15,BASEDATI!$C$4:$H$5,2,FALSE),0),IFERROR(HLOOKUP(D15,BASEDATI!$C$4:$H$5,2,FALSE),0))/COUNTA(B15:D15)</f>
        <v>#DIV/0!</v>
      </c>
      <c r="F15" s="40" t="str">
        <f t="shared" si="2"/>
        <v>Coo</v>
      </c>
      <c r="G15" s="46" t="s">
        <v>9</v>
      </c>
      <c r="H15" s="62"/>
      <c r="I15" s="62"/>
      <c r="J15" s="62"/>
      <c r="K15" s="60" t="e">
        <f>SUM(IFERROR(HLOOKUP(H15,BASEDATI!$C$4:$H$5,2,FALSE),0),IFERROR(HLOOKUP(I15,BASEDATI!$C$4:$H$5,2,FALSE),0),IFERROR(HLOOKUP(J15,BASEDATI!$C$4:$H$5,2,FALSE),0))/COUNTA(H15:J15)</f>
        <v>#DIV/0!</v>
      </c>
      <c r="L15" s="40" t="str">
        <f t="shared" si="3"/>
        <v>Tir</v>
      </c>
    </row>
    <row r="16" spans="1:12" ht="50.4" customHeight="1" x14ac:dyDescent="0.3">
      <c r="A16" s="61" t="s">
        <v>7</v>
      </c>
      <c r="B16" s="62"/>
      <c r="C16" s="62"/>
      <c r="D16" s="62"/>
      <c r="E16" s="60" t="e">
        <f>SUM(IFERROR(HLOOKUP(B16,BASEDATI!$C$4:$H$5,2,FALSE),0),IFERROR(HLOOKUP(C16,BASEDATI!$C$4:$H$5,2,FALSE),0),IFERROR(HLOOKUP(D16,BASEDATI!$C$4:$H$5,2,FALSE),0))/COUNTA(B16:D16)</f>
        <v>#DIV/0!</v>
      </c>
      <c r="F16" s="40" t="str">
        <f t="shared" si="2"/>
        <v>Rap</v>
      </c>
      <c r="G16" s="46" t="s">
        <v>26</v>
      </c>
      <c r="H16" s="62"/>
      <c r="I16" s="62"/>
      <c r="J16" s="62"/>
      <c r="K16" s="60" t="e">
        <f>SUM(IFERROR(HLOOKUP(H16,BASEDATI!$C$4:$H$5,2,FALSE),0),IFERROR(HLOOKUP(I16,BASEDATI!$C$4:$H$5,2,FALSE),0),IFERROR(HLOOKUP(J16,BASEDATI!$C$4:$H$5,2,FALSE),0))/COUNTA(H16:J16)</f>
        <v>#DIV/0!</v>
      </c>
      <c r="L16" s="40" t="str">
        <f t="shared" si="3"/>
        <v>Uno</v>
      </c>
    </row>
    <row r="17" spans="1:12" ht="50.4" customHeight="1" thickBot="1" x14ac:dyDescent="0.35">
      <c r="A17" s="61" t="s">
        <v>8</v>
      </c>
      <c r="B17" s="62"/>
      <c r="C17" s="62"/>
      <c r="D17" s="62"/>
      <c r="E17" s="60" t="e">
        <f>SUM(IFERROR(HLOOKUP(B17,BASEDATI!$C$4:$H$5,2,FALSE),0),IFERROR(HLOOKUP(C17,BASEDATI!$C$4:$H$5,2,FALSE),0),IFERROR(HLOOKUP(D17,BASEDATI!$C$4:$H$5,2,FALSE),0))/COUNTA(B17:D17)</f>
        <v>#DIV/0!</v>
      </c>
      <c r="F17" s="40" t="str">
        <f t="shared" si="2"/>
        <v>Rec</v>
      </c>
      <c r="G17" s="46" t="s">
        <v>22</v>
      </c>
      <c r="H17" s="62"/>
      <c r="I17" s="62"/>
      <c r="J17" s="62"/>
      <c r="K17" s="60" t="e">
        <f>SUM(IFERROR(HLOOKUP(H17,BASEDATI!$C$4:$H$5,2,FALSE),0),IFERROR(HLOOKUP(I17,BASEDATI!$C$4:$H$5,2,FALSE),0),IFERROR(HLOOKUP(J17,BASEDATI!$C$4:$H$5,2,FALSE),0))/COUNTA(H17:J17)</f>
        <v>#DIV/0!</v>
      </c>
      <c r="L17" s="40" t="str">
        <f t="shared" si="3"/>
        <v>Uso</v>
      </c>
    </row>
    <row r="18" spans="1:12" ht="50.4" customHeight="1" thickTop="1" x14ac:dyDescent="0.3">
      <c r="A18" s="287" t="s">
        <v>56</v>
      </c>
      <c r="B18" s="63">
        <f>B10</f>
        <v>45778</v>
      </c>
      <c r="C18" s="63">
        <f>C10</f>
        <v>45901</v>
      </c>
      <c r="D18" s="63">
        <f>D10</f>
        <v>45992</v>
      </c>
      <c r="E18" s="289" t="s">
        <v>59</v>
      </c>
      <c r="F18" s="57"/>
      <c r="G18" s="287" t="s">
        <v>58</v>
      </c>
      <c r="H18" s="63">
        <f>H10</f>
        <v>45778</v>
      </c>
      <c r="I18" s="63">
        <f>I10</f>
        <v>45901</v>
      </c>
      <c r="J18" s="63">
        <f>J10</f>
        <v>45992</v>
      </c>
      <c r="K18" s="285" t="s">
        <v>59</v>
      </c>
      <c r="L18" s="28"/>
    </row>
    <row r="19" spans="1:12" ht="50.4" customHeight="1" x14ac:dyDescent="0.3">
      <c r="A19" s="288"/>
      <c r="B19" s="31">
        <f>IFERROR(SUM(HLOOKUP(B20,BASEDATI!$C$4:$H$5,2,FALSE),HLOOKUP(B21,BASEDATI!$C$4:$H$5,2,FALSE),HLOOKUP(B22,BASEDATI!$C$4:$H$5,2,FALSE),HLOOKUP(B23,BASEDATI!$C$4:$H$5,2,FALSE),HLOOKUP(B24,BASEDATI!$C$4:$H$5,2,FALSE),HLOOKUP(B25,BASEDATI!$C$4:$H$5,2,FALSE))/COUNTA(B20:B25),0)</f>
        <v>0</v>
      </c>
      <c r="C19" s="31">
        <f>IFERROR(SUM(HLOOKUP(C20,BASEDATI!$C$4:$H$5,2,FALSE),HLOOKUP(C21,BASEDATI!$C$4:$H$5,2,FALSE),HLOOKUP(C22,BASEDATI!$C$4:$H$5,2,FALSE),HLOOKUP(C23,BASEDATI!$C$4:$H$5,2,FALSE),HLOOKUP(C24,BASEDATI!$C$4:$H$5,2,FALSE),HLOOKUP(C25,BASEDATI!$C$4:$H$5,2,FALSE))/COUNTA(C20:C25),0)</f>
        <v>0</v>
      </c>
      <c r="D19" s="31">
        <f>IFERROR(SUM(HLOOKUP(D20,BASEDATI!$C$4:$H$5,2,FALSE),HLOOKUP(D21,BASEDATI!$C$4:$H$5,2,FALSE),HLOOKUP(D22,BASEDATI!$C$4:$H$5,2,FALSE),HLOOKUP(D23,BASEDATI!$C$4:$H$5,2,FALSE),HLOOKUP(D24,BASEDATI!$C$4:$H$5,2,FALSE),HLOOKUP(D25,BASEDATI!$C$4:$H$5,2,FALSE))/COUNTA(D20:D25),0)</f>
        <v>0</v>
      </c>
      <c r="E19" s="290"/>
      <c r="F19" s="40"/>
      <c r="G19" s="288"/>
      <c r="H19" s="31">
        <f>IFERROR(SUM(HLOOKUP(H20,BASEDATI!$C$4:$H$5,2,FALSE),HLOOKUP(H21,BASEDATI!$C$4:$H$5,2,FALSE),HLOOKUP(H22,BASEDATI!$C$4:$H$5,2,FALSE),HLOOKUP(H23,BASEDATI!$C$4:$H$5,2,FALSE),HLOOKUP(H24,BASEDATI!$C$4:$H$5,2,FALSE),HLOOKUP(H25,BASEDATI!$C$4:$H$5,2,FALSE))/COUNTA(H20:H25),0)</f>
        <v>0</v>
      </c>
      <c r="I19" s="31">
        <f>IFERROR(SUM(HLOOKUP(I20,BASEDATI!$C$4:$H$5,2,FALSE),HLOOKUP(I21,BASEDATI!$C$4:$H$5,2,FALSE),HLOOKUP(I22,BASEDATI!$C$4:$H$5,2,FALSE),HLOOKUP(I23,BASEDATI!$C$4:$H$5,2,FALSE),HLOOKUP(I24,BASEDATI!$C$4:$H$5,2,FALSE),HLOOKUP(I25,BASEDATI!$C$4:$H$5,2,FALSE))/COUNTA(I20:I25),0)</f>
        <v>0</v>
      </c>
      <c r="J19" s="31">
        <f>IFERROR(SUM(HLOOKUP(J20,BASEDATI!$C$4:$H$5,2,FALSE),HLOOKUP(J21,BASEDATI!$C$4:$H$5,2,FALSE),HLOOKUP(J22,BASEDATI!$C$4:$H$5,2,FALSE),HLOOKUP(J23,BASEDATI!$C$4:$H$5,2,FALSE),HLOOKUP(J24,BASEDATI!$C$4:$H$5,2,FALSE),HLOOKUP(J25,BASEDATI!$C$4:$H$5,2,FALSE))/COUNTA(J20:J25),0)</f>
        <v>0</v>
      </c>
      <c r="K19" s="286"/>
      <c r="L19" s="33"/>
    </row>
    <row r="20" spans="1:12" ht="50.4" customHeight="1" x14ac:dyDescent="0.3">
      <c r="A20" s="58" t="s">
        <v>34</v>
      </c>
      <c r="B20" s="59"/>
      <c r="C20" s="59"/>
      <c r="D20" s="59"/>
      <c r="E20" s="60" t="e">
        <f>SUM(IFERROR(HLOOKUP(B20,BASEDATI!$C$4:$H$5,2,FALSE),0),IFERROR(HLOOKUP(C20,BASEDATI!$C$4:$H$5,2,FALSE),0),IFERROR(HLOOKUP(D20,BASEDATI!$C$4:$H$5,2,FALSE),0))/COUNTA(B20:D20)</f>
        <v>#DIV/0!</v>
      </c>
      <c r="F20" s="40" t="str">
        <f>LEFT(A20,3)</f>
        <v>Pos</v>
      </c>
      <c r="G20" s="36" t="s">
        <v>32</v>
      </c>
      <c r="H20" s="59"/>
      <c r="I20" s="59"/>
      <c r="J20" s="59"/>
      <c r="K20" s="60" t="e">
        <f>SUM(IFERROR(HLOOKUP(H20,BASEDATI!$C$4:$H$5,2,FALSE),0),IFERROR(HLOOKUP(I20,BASEDATI!$C$4:$H$5,2,FALSE),0),IFERROR(HLOOKUP(J20,BASEDATI!$C$4:$H$5,2,FALSE),0))/COUNTA(H20:J20)</f>
        <v>#DIV/0!</v>
      </c>
      <c r="L20" s="40" t="str">
        <f>LEFT(G20,3)</f>
        <v>Lea</v>
      </c>
    </row>
    <row r="21" spans="1:12" ht="50.4" customHeight="1" x14ac:dyDescent="0.3">
      <c r="A21" s="61" t="s">
        <v>11</v>
      </c>
      <c r="B21" s="62"/>
      <c r="C21" s="62"/>
      <c r="D21" s="62"/>
      <c r="E21" s="60" t="e">
        <f>SUM(IFERROR(HLOOKUP(B21,BASEDATI!$C$4:$H$5,2,FALSE),0),IFERROR(HLOOKUP(C21,BASEDATI!$C$4:$H$5,2,FALSE),0),IFERROR(HLOOKUP(D21,BASEDATI!$C$4:$H$5,2,FALSE),0))/COUNTA(B21:D21)</f>
        <v>#DIV/0!</v>
      </c>
      <c r="F21" s="40" t="str">
        <f t="shared" ref="F21:F25" si="4">LEFT(A21,3)</f>
        <v>Mar</v>
      </c>
      <c r="G21" s="46" t="s">
        <v>36</v>
      </c>
      <c r="H21" s="62"/>
      <c r="I21" s="62"/>
      <c r="J21" s="62"/>
      <c r="K21" s="60" t="e">
        <f>SUM(IFERROR(HLOOKUP(H21,BASEDATI!$C$4:$H$5,2,FALSE),0),IFERROR(HLOOKUP(I21,BASEDATI!$C$4:$H$5,2,FALSE),0),IFERROR(HLOOKUP(J21,BASEDATI!$C$4:$H$5,2,FALSE),0))/COUNTA(H21:J21)</f>
        <v>#DIV/0!</v>
      </c>
      <c r="L21" s="40" t="str">
        <f t="shared" ref="L21:L25" si="5">LEFT(G21,3)</f>
        <v>App</v>
      </c>
    </row>
    <row r="22" spans="1:12" ht="50.4" customHeight="1" x14ac:dyDescent="0.3">
      <c r="A22" s="61" t="s">
        <v>10</v>
      </c>
      <c r="B22" s="62"/>
      <c r="C22" s="62"/>
      <c r="D22" s="62"/>
      <c r="E22" s="60" t="e">
        <f>SUM(IFERROR(HLOOKUP(B22,BASEDATI!$C$4:$H$5,2,FALSE),0),IFERROR(HLOOKUP(C22,BASEDATI!$C$4:$H$5,2,FALSE),0),IFERROR(HLOOKUP(D22,BASEDATI!$C$4:$H$5,2,FALSE),0))/COUNTA(B22:D22)</f>
        <v>#DIV/0!</v>
      </c>
      <c r="F22" s="40" t="str">
        <f t="shared" si="4"/>
        <v>Sma</v>
      </c>
      <c r="G22" s="46" t="s">
        <v>33</v>
      </c>
      <c r="H22" s="62"/>
      <c r="I22" s="62"/>
      <c r="J22" s="62"/>
      <c r="K22" s="60" t="e">
        <f>SUM(IFERROR(HLOOKUP(H22,BASEDATI!$C$4:$H$5,2,FALSE),0),IFERROR(HLOOKUP(I22,BASEDATI!$C$4:$H$5,2,FALSE),0),IFERROR(HLOOKUP(J22,BASEDATI!$C$4:$H$5,2,FALSE),0))/COUNTA(H22:J22)</f>
        <v>#DIV/0!</v>
      </c>
      <c r="L22" s="40" t="str">
        <f t="shared" si="5"/>
        <v>Imp</v>
      </c>
    </row>
    <row r="23" spans="1:12" ht="50.4" customHeight="1" x14ac:dyDescent="0.3">
      <c r="A23" s="61" t="s">
        <v>43</v>
      </c>
      <c r="B23" s="62"/>
      <c r="C23" s="62"/>
      <c r="D23" s="62"/>
      <c r="E23" s="60" t="e">
        <f>SUM(IFERROR(HLOOKUP(B23,BASEDATI!$C$4:$H$5,2,FALSE),0),IFERROR(HLOOKUP(C23,BASEDATI!$C$4:$H$5,2,FALSE),0),IFERROR(HLOOKUP(D23,BASEDATI!$C$4:$H$5,2,FALSE),0))/COUNTA(B23:D23)</f>
        <v>#DIV/0!</v>
      </c>
      <c r="F23" s="40" t="str">
        <f t="shared" si="4"/>
        <v>Vis</v>
      </c>
      <c r="G23" s="46" t="s">
        <v>29</v>
      </c>
      <c r="H23" s="62"/>
      <c r="I23" s="62"/>
      <c r="J23" s="62"/>
      <c r="K23" s="60" t="e">
        <f>SUM(IFERROR(HLOOKUP(H23,BASEDATI!$C$4:$H$5,2,FALSE),0),IFERROR(HLOOKUP(I23,BASEDATI!$C$4:$H$5,2,FALSE),0),IFERROR(HLOOKUP(J23,BASEDATI!$C$4:$H$5,2,FALSE),0))/COUNTA(H23:J23)</f>
        <v>#DIV/0!</v>
      </c>
      <c r="L23" s="40" t="str">
        <f t="shared" si="5"/>
        <v>Res</v>
      </c>
    </row>
    <row r="24" spans="1:12" ht="50.4" customHeight="1" x14ac:dyDescent="0.3">
      <c r="A24" s="61" t="s">
        <v>42</v>
      </c>
      <c r="B24" s="62"/>
      <c r="C24" s="62"/>
      <c r="D24" s="62"/>
      <c r="E24" s="60" t="e">
        <f>SUM(IFERROR(HLOOKUP(B24,BASEDATI!$C$4:$H$5,2,FALSE),0),IFERROR(HLOOKUP(C24,BASEDATI!$C$4:$H$5,2,FALSE),0),IFERROR(HLOOKUP(D24,BASEDATI!$C$4:$H$5,2,FALSE),0))/COUNTA(B24:D24)</f>
        <v>#DIV/0!</v>
      </c>
      <c r="F24" s="40" t="str">
        <f t="shared" si="4"/>
        <v>Ins</v>
      </c>
      <c r="G24" s="46" t="s">
        <v>35</v>
      </c>
      <c r="H24" s="62"/>
      <c r="I24" s="62"/>
      <c r="J24" s="62"/>
      <c r="K24" s="60" t="e">
        <f>SUM(IFERROR(HLOOKUP(H24,BASEDATI!$C$4:$H$5,2,FALSE),0),IFERROR(HLOOKUP(I24,BASEDATI!$C$4:$H$5,2,FALSE),0),IFERROR(HLOOKUP(J24,BASEDATI!$C$4:$H$5,2,FALSE),0))/COUNTA(H24:J24)</f>
        <v>#DIV/0!</v>
      </c>
      <c r="L24" s="40" t="str">
        <f t="shared" si="5"/>
        <v>Emo</v>
      </c>
    </row>
    <row r="25" spans="1:12" ht="50.4" customHeight="1" thickBot="1" x14ac:dyDescent="0.35">
      <c r="A25" s="64" t="s">
        <v>41</v>
      </c>
      <c r="B25" s="65"/>
      <c r="C25" s="65"/>
      <c r="D25" s="65"/>
      <c r="E25" s="60" t="e">
        <f>SUM(IFERROR(HLOOKUP(B25,BASEDATI!$C$4:$H$5,2,FALSE),0),IFERROR(HLOOKUP(C25,BASEDATI!$C$4:$H$5,2,FALSE),0),IFERROR(HLOOKUP(D25,BASEDATI!$C$4:$H$5,2,FALSE),0))/COUNTA(B25:D25)</f>
        <v>#DIV/0!</v>
      </c>
      <c r="F25" s="40" t="str">
        <f t="shared" si="4"/>
        <v>Chi</v>
      </c>
      <c r="G25" s="66" t="s">
        <v>30</v>
      </c>
      <c r="H25" s="65"/>
      <c r="I25" s="65"/>
      <c r="J25" s="65"/>
      <c r="K25" s="60" t="e">
        <f>SUM(IFERROR(HLOOKUP(H25,BASEDATI!$C$4:$H$5,2,FALSE),0),IFERROR(HLOOKUP(I25,BASEDATI!$C$4:$H$5,2,FALSE),0),IFERROR(HLOOKUP(J25,BASEDATI!$C$4:$H$5,2,FALSE),0))/COUNTA(H25:J25)</f>
        <v>#DIV/0!</v>
      </c>
      <c r="L25" s="40" t="str">
        <f t="shared" si="5"/>
        <v>Ris</v>
      </c>
    </row>
    <row r="26" spans="1:12" ht="100.2" customHeight="1" thickTop="1" thickBot="1" x14ac:dyDescent="0.35">
      <c r="A26" s="292" t="s">
        <v>148</v>
      </c>
      <c r="B26" s="293"/>
      <c r="C26" s="293"/>
      <c r="D26" s="293"/>
      <c r="E26" s="293"/>
      <c r="F26" s="293"/>
      <c r="G26" s="293"/>
      <c r="H26" s="293"/>
      <c r="I26" s="293"/>
      <c r="J26" s="293"/>
      <c r="K26" s="293"/>
      <c r="L26" s="294"/>
    </row>
    <row r="27" spans="1:12" ht="50.4" customHeight="1" thickTop="1" x14ac:dyDescent="0.3">
      <c r="A27" s="295" t="str">
        <f>A2</f>
        <v>DAIDI RAYANE</v>
      </c>
      <c r="B27" s="296"/>
      <c r="C27" s="296"/>
      <c r="D27" s="296"/>
      <c r="E27" s="25" t="s">
        <v>100</v>
      </c>
      <c r="F27" s="26" t="s">
        <v>49</v>
      </c>
      <c r="G27" s="283" t="s">
        <v>54</v>
      </c>
      <c r="H27" s="27">
        <f>B30</f>
        <v>45778</v>
      </c>
      <c r="I27" s="27">
        <f>C33</f>
        <v>45901</v>
      </c>
      <c r="J27" s="27">
        <f>D33</f>
        <v>45992</v>
      </c>
      <c r="K27" s="285" t="s">
        <v>59</v>
      </c>
      <c r="L27" s="28"/>
    </row>
    <row r="28" spans="1:12" ht="50.4" customHeight="1" x14ac:dyDescent="0.3">
      <c r="A28" s="297"/>
      <c r="B28" s="298"/>
      <c r="C28" s="298"/>
      <c r="D28" s="298"/>
      <c r="E28" s="29">
        <f>E3</f>
        <v>41217</v>
      </c>
      <c r="F28" s="30" t="str">
        <f>F3</f>
        <v>2025/2026</v>
      </c>
      <c r="G28" s="284"/>
      <c r="H28" s="31">
        <f>IFERROR(AVERAGE(H29:H34),0)</f>
        <v>49.666666666666671</v>
      </c>
      <c r="I28" s="31">
        <f>IFERROR(AVERAGE(I29:I34),0)</f>
        <v>0</v>
      </c>
      <c r="J28" s="32">
        <f>IFERROR(AVERAGE(J29:J34),0)</f>
        <v>10.262778400897293</v>
      </c>
      <c r="K28" s="286"/>
      <c r="L28" s="33"/>
    </row>
    <row r="29" spans="1:12" ht="50.4" customHeight="1" x14ac:dyDescent="0.3">
      <c r="A29" s="299"/>
      <c r="B29" s="273" t="s">
        <v>98</v>
      </c>
      <c r="C29" s="274"/>
      <c r="D29" s="275"/>
      <c r="E29" s="34" t="s">
        <v>50</v>
      </c>
      <c r="F29" s="35" t="s">
        <v>92</v>
      </c>
      <c r="G29" s="36" t="s">
        <v>40</v>
      </c>
      <c r="H29" s="37">
        <f>B36</f>
        <v>63.333333333333336</v>
      </c>
      <c r="I29" s="37">
        <f>C36</f>
        <v>0</v>
      </c>
      <c r="J29" s="38">
        <f>D36</f>
        <v>0</v>
      </c>
      <c r="K29" s="39">
        <f>IFERROR(AVERAGEIF(H29:J29,"&gt;0"),0)</f>
        <v>63.333333333333336</v>
      </c>
      <c r="L29" s="40" t="str">
        <f>LEFT(G29,3)</f>
        <v>FIS</v>
      </c>
    </row>
    <row r="30" spans="1:12" ht="50.4" customHeight="1" x14ac:dyDescent="0.3">
      <c r="A30" s="300"/>
      <c r="B30" s="41">
        <f>B5</f>
        <v>45778</v>
      </c>
      <c r="C30" s="42">
        <f>C5</f>
        <v>45901</v>
      </c>
      <c r="D30" s="43">
        <f>D5</f>
        <v>45992</v>
      </c>
      <c r="E30" s="29" t="str">
        <f>E5</f>
        <v>Dx</v>
      </c>
      <c r="F30" s="30" t="str">
        <f>F5</f>
        <v>Sufficiente</v>
      </c>
      <c r="G30" s="46" t="s">
        <v>39</v>
      </c>
      <c r="H30" s="47">
        <f>B44</f>
        <v>56.666666666666664</v>
      </c>
      <c r="I30" s="47">
        <f>C44</f>
        <v>0</v>
      </c>
      <c r="J30" s="47">
        <f>D44</f>
        <v>0</v>
      </c>
      <c r="K30" s="39">
        <f t="shared" ref="K30:K32" si="6">IFERROR(AVERAGEIF(H30:J30,"&gt;0"),0)</f>
        <v>56.666666666666664</v>
      </c>
      <c r="L30" s="40" t="str">
        <f t="shared" ref="L30:L32" si="7">LEFT(G30,3)</f>
        <v>TAT</v>
      </c>
    </row>
    <row r="31" spans="1:12" ht="50.4" customHeight="1" x14ac:dyDescent="0.3">
      <c r="A31" s="300"/>
      <c r="B31" s="48">
        <f>B6</f>
        <v>0</v>
      </c>
      <c r="C31" s="48">
        <f>C6</f>
        <v>0</v>
      </c>
      <c r="D31" s="48">
        <f>D6</f>
        <v>42.7</v>
      </c>
      <c r="E31" s="34" t="s">
        <v>51</v>
      </c>
      <c r="F31" s="35" t="s">
        <v>52</v>
      </c>
      <c r="G31" s="46" t="s">
        <v>38</v>
      </c>
      <c r="H31" s="47">
        <f>H36</f>
        <v>63.333333333333336</v>
      </c>
      <c r="I31" s="47">
        <f>I36</f>
        <v>0</v>
      </c>
      <c r="J31" s="47">
        <f>J36</f>
        <v>0</v>
      </c>
      <c r="K31" s="39">
        <f t="shared" si="6"/>
        <v>63.333333333333336</v>
      </c>
      <c r="L31" s="40" t="str">
        <f t="shared" si="7"/>
        <v>TEC</v>
      </c>
    </row>
    <row r="32" spans="1:12" ht="50.4" customHeight="1" x14ac:dyDescent="0.3">
      <c r="A32" s="300"/>
      <c r="B32" s="273" t="s">
        <v>99</v>
      </c>
      <c r="C32" s="274"/>
      <c r="D32" s="274"/>
      <c r="E32" s="29">
        <f>E7</f>
        <v>0</v>
      </c>
      <c r="F32" s="30" t="str">
        <f>F7</f>
        <v>Attacco</v>
      </c>
      <c r="G32" s="46" t="s">
        <v>31</v>
      </c>
      <c r="H32" s="47">
        <f>H44</f>
        <v>65</v>
      </c>
      <c r="I32" s="47">
        <f>I44</f>
        <v>0</v>
      </c>
      <c r="J32" s="47">
        <f>J44</f>
        <v>0</v>
      </c>
      <c r="K32" s="39">
        <f t="shared" si="6"/>
        <v>65</v>
      </c>
      <c r="L32" s="40" t="str">
        <f t="shared" si="7"/>
        <v>PSI</v>
      </c>
    </row>
    <row r="33" spans="1:12" ht="50.4" customHeight="1" x14ac:dyDescent="0.3">
      <c r="A33" s="300"/>
      <c r="B33" s="50">
        <f t="shared" ref="B33:D33" si="8">B30</f>
        <v>45778</v>
      </c>
      <c r="C33" s="51">
        <f t="shared" si="8"/>
        <v>45901</v>
      </c>
      <c r="D33" s="52">
        <f t="shared" si="8"/>
        <v>45992</v>
      </c>
      <c r="E33" s="34" t="s">
        <v>151</v>
      </c>
      <c r="F33" s="35" t="s">
        <v>120</v>
      </c>
      <c r="G33" s="7" t="s">
        <v>159</v>
      </c>
      <c r="H33" s="83">
        <f>IFERROR(B31/(B34/100*B34/100),0)*3</f>
        <v>0</v>
      </c>
      <c r="I33" s="83">
        <f>IFERROR(C31/(C34/100*C34/100),0)*3</f>
        <v>0</v>
      </c>
      <c r="J33" s="83">
        <f>IFERROR(D31/(D34/100*D34/100),0)*3</f>
        <v>51.313892004486462</v>
      </c>
      <c r="K33" s="2">
        <f>IFERROR(ROUND(AVERAGEIF(H33:J33,"&gt;0"),0),0)</f>
        <v>51</v>
      </c>
      <c r="L33" s="82" t="s">
        <v>151</v>
      </c>
    </row>
    <row r="34" spans="1:12" ht="50.4" customHeight="1" thickBot="1" x14ac:dyDescent="0.35">
      <c r="A34" s="300"/>
      <c r="B34" s="53">
        <f>B9</f>
        <v>0</v>
      </c>
      <c r="C34" s="53">
        <f t="shared" ref="C34:D34" si="9">C9</f>
        <v>0</v>
      </c>
      <c r="D34" s="53">
        <f t="shared" si="9"/>
        <v>158</v>
      </c>
      <c r="E34" s="29">
        <f>_xlfn.XLOOKUP(K33/3,BASEDATI!B40:B46,BASEDATI!C40:C46,,1)</f>
        <v>0</v>
      </c>
      <c r="F34" s="30" t="str">
        <f>F9</f>
        <v>Normolineo</v>
      </c>
      <c r="G34" s="46"/>
      <c r="H34" s="47"/>
      <c r="I34" s="47"/>
      <c r="J34" s="56"/>
      <c r="K34" s="39"/>
      <c r="L34" s="40"/>
    </row>
    <row r="35" spans="1:12" ht="50.4" customHeight="1" thickTop="1" x14ac:dyDescent="0.3">
      <c r="A35" s="287" t="s">
        <v>55</v>
      </c>
      <c r="B35" s="27">
        <f>B33</f>
        <v>45778</v>
      </c>
      <c r="C35" s="27">
        <f>C33</f>
        <v>45901</v>
      </c>
      <c r="D35" s="27">
        <f>D33</f>
        <v>45992</v>
      </c>
      <c r="E35" s="289" t="s">
        <v>59</v>
      </c>
      <c r="F35" s="57"/>
      <c r="G35" s="287" t="s">
        <v>57</v>
      </c>
      <c r="H35" s="27">
        <f>H27</f>
        <v>45778</v>
      </c>
      <c r="I35" s="27">
        <f>I27</f>
        <v>45901</v>
      </c>
      <c r="J35" s="27">
        <f>J27</f>
        <v>45992</v>
      </c>
      <c r="K35" s="285" t="s">
        <v>59</v>
      </c>
      <c r="L35" s="285" t="s">
        <v>59</v>
      </c>
    </row>
    <row r="36" spans="1:12" ht="50.4" customHeight="1" x14ac:dyDescent="0.3">
      <c r="A36" s="288"/>
      <c r="B36" s="31">
        <f>IFERROR(SUM(HLOOKUP(B37,BASEDATI!$C$4:$H$5,2,FALSE),HLOOKUP(B38,BASEDATI!$C$4:$H$5,2,FALSE),HLOOKUP(B39,BASEDATI!$C$4:$H$5,2,FALSE),HLOOKUP(B40,BASEDATI!$C$4:$H$5,2,FALSE),HLOOKUP(B41,BASEDATI!$C$4:$H$5,2,FALSE),HLOOKUP(B42,BASEDATI!$C$4:$H$5,2,FALSE))/COUNTA(B37:B42),0)</f>
        <v>63.333333333333336</v>
      </c>
      <c r="C36" s="31">
        <f>IFERROR(SUM(HLOOKUP(C37,BASEDATI!$C$4:$H$5,2,FALSE),HLOOKUP(C38,BASEDATI!$C$4:$H$5,2,FALSE),HLOOKUP(C39,BASEDATI!$C$4:$H$5,2,FALSE),HLOOKUP(C40,BASEDATI!$C$4:$H$5,2,FALSE),HLOOKUP(C41,BASEDATI!$C$4:$H$5,2,FALSE),HLOOKUP(C42,BASEDATI!$C$4:$H$5,2,FALSE))/COUNTA(C37:C42),0)</f>
        <v>0</v>
      </c>
      <c r="D36" s="31">
        <f>IFERROR(SUM(HLOOKUP(D37,BASEDATI!$C$4:$H$5,2,FALSE),HLOOKUP(D38,BASEDATI!$C$4:$H$5,2,FALSE),HLOOKUP(D39,BASEDATI!$C$4:$H$5,2,FALSE),HLOOKUP(D40,BASEDATI!$C$4:$H$5,2,FALSE),HLOOKUP(D41,BASEDATI!$C$4:$H$5,2,FALSE),HLOOKUP(D42,BASEDATI!$C$4:$H$5,2,FALSE))/COUNTA(D37:D42),0)</f>
        <v>0</v>
      </c>
      <c r="E36" s="290"/>
      <c r="F36" s="40"/>
      <c r="G36" s="288"/>
      <c r="H36" s="31">
        <f>IFERROR(SUM(HLOOKUP(H37,BASEDATI!$C$4:$H$5,2,FALSE),HLOOKUP(H38,BASEDATI!$C$4:$H$5,2,FALSE),HLOOKUP(H39,BASEDATI!$C$4:$H$5,2,FALSE),HLOOKUP(H40,BASEDATI!$C$4:$H$5,2,FALSE),HLOOKUP(H41,BASEDATI!$C$4:$H$5,2,FALSE),HLOOKUP(H42,BASEDATI!$C$4:$H$5,2,FALSE))/COUNTA(H37:H42),0)</f>
        <v>63.333333333333336</v>
      </c>
      <c r="I36" s="31">
        <f>IFERROR(SUM(HLOOKUP(I37,BASEDATI!$C$4:$H$5,2,FALSE),HLOOKUP(I38,BASEDATI!$C$4:$H$5,2,FALSE),HLOOKUP(I39,BASEDATI!$C$4:$H$5,2,FALSE),HLOOKUP(I40,BASEDATI!$C$4:$H$5,2,FALSE),HLOOKUP(I41,BASEDATI!$C$4:$H$5,2,FALSE),HLOOKUP(I42,BASEDATI!$C$4:$H$5,2,FALSE))/COUNTA(I37:I42),0)</f>
        <v>0</v>
      </c>
      <c r="J36" s="31">
        <f>IFERROR(SUM(HLOOKUP(J37,BASEDATI!$C$4:$H$5,2,FALSE),HLOOKUP(J38,BASEDATI!$C$4:$H$5,2,FALSE),HLOOKUP(J39,BASEDATI!$C$4:$H$5,2,FALSE),HLOOKUP(J40,BASEDATI!$C$4:$H$5,2,FALSE),HLOOKUP(J41,BASEDATI!$C$4:$H$5,2,FALSE),HLOOKUP(J42,BASEDATI!$C$4:$H$5,2,FALSE))/COUNTA(J37:J42),0)</f>
        <v>0</v>
      </c>
      <c r="K36" s="286"/>
      <c r="L36" s="286"/>
    </row>
    <row r="37" spans="1:12" ht="50.4" customHeight="1" x14ac:dyDescent="0.3">
      <c r="A37" s="58" t="s">
        <v>3</v>
      </c>
      <c r="B37" s="59" t="s">
        <v>15</v>
      </c>
      <c r="C37" s="59"/>
      <c r="D37" s="59"/>
      <c r="E37" s="60">
        <f>SUM(IFERROR(HLOOKUP(B37,BASEDATI!$C$4:$H$5,2,FALSE),0),IFERROR(HLOOKUP(C37,BASEDATI!$C$4:$H$5,2,FALSE),0),IFERROR(HLOOKUP(D37,BASEDATI!$C$4:$H$5,2,FALSE),0))/COUNTA(B37:D37)</f>
        <v>60</v>
      </c>
      <c r="F37" s="40" t="str">
        <f>LEFT(A37,3)</f>
        <v>For</v>
      </c>
      <c r="G37" s="36" t="s">
        <v>37</v>
      </c>
      <c r="H37" s="59" t="s">
        <v>15</v>
      </c>
      <c r="I37" s="59"/>
      <c r="J37" s="59"/>
      <c r="K37" s="60">
        <f>SUM(IFERROR(HLOOKUP(H37,BASEDATI!$C$4:$H$5,2,FALSE),0),IFERROR(HLOOKUP(I37,BASEDATI!$C$4:$H$5,2,FALSE),0),IFERROR(HLOOKUP(J37,BASEDATI!$C$4:$H$5,2,FALSE),0))/COUNTA(H37:J37)</f>
        <v>60</v>
      </c>
      <c r="L37" s="40" t="str">
        <f>LEFT(G37,3)</f>
        <v>Gui</v>
      </c>
    </row>
    <row r="38" spans="1:12" ht="50.4" customHeight="1" x14ac:dyDescent="0.3">
      <c r="A38" s="61" t="s">
        <v>4</v>
      </c>
      <c r="B38" s="62" t="s">
        <v>14</v>
      </c>
      <c r="C38" s="62"/>
      <c r="D38" s="62"/>
      <c r="E38" s="60">
        <f>SUM(IFERROR(HLOOKUP(B38,BASEDATI!$C$4:$H$5,2,FALSE),0),IFERROR(HLOOKUP(C38,BASEDATI!$C$4:$H$5,2,FALSE),0),IFERROR(HLOOKUP(D38,BASEDATI!$C$4:$H$5,2,FALSE),0))/COUNTA(B38:D38)</f>
        <v>70</v>
      </c>
      <c r="F38" s="40" t="str">
        <f t="shared" ref="F38:F42" si="10">LEFT(A38,3)</f>
        <v>Vel</v>
      </c>
      <c r="G38" s="46" t="s">
        <v>12</v>
      </c>
      <c r="H38" s="62" t="s">
        <v>14</v>
      </c>
      <c r="I38" s="62"/>
      <c r="J38" s="62"/>
      <c r="K38" s="60">
        <f>SUM(IFERROR(HLOOKUP(H38,BASEDATI!$C$4:$H$5,2,FALSE),0),IFERROR(HLOOKUP(I38,BASEDATI!$C$4:$H$5,2,FALSE),0),IFERROR(HLOOKUP(J38,BASEDATI!$C$4:$H$5,2,FALSE),0))/COUNTA(H38:J38)</f>
        <v>70</v>
      </c>
      <c r="L38" s="40" t="str">
        <f t="shared" ref="L38:L42" si="11">LEFT(G38,3)</f>
        <v>Con</v>
      </c>
    </row>
    <row r="39" spans="1:12" ht="50.4" customHeight="1" x14ac:dyDescent="0.3">
      <c r="A39" s="61" t="s">
        <v>5</v>
      </c>
      <c r="B39" s="62" t="s">
        <v>15</v>
      </c>
      <c r="C39" s="62"/>
      <c r="D39" s="62"/>
      <c r="E39" s="60">
        <f>SUM(IFERROR(HLOOKUP(B39,BASEDATI!$C$4:$H$5,2,FALSE),0),IFERROR(HLOOKUP(C39,BASEDATI!$C$4:$H$5,2,FALSE),0),IFERROR(HLOOKUP(D39,BASEDATI!$C$4:$H$5,2,FALSE),0))/COUNTA(B39:D39)</f>
        <v>60</v>
      </c>
      <c r="F39" s="40" t="str">
        <f t="shared" si="10"/>
        <v>Res</v>
      </c>
      <c r="G39" s="46" t="s">
        <v>28</v>
      </c>
      <c r="H39" s="62" t="s">
        <v>15</v>
      </c>
      <c r="I39" s="62"/>
      <c r="J39" s="62"/>
      <c r="K39" s="60">
        <f>SUM(IFERROR(HLOOKUP(H39,BASEDATI!$C$4:$H$5,2,FALSE),0),IFERROR(HLOOKUP(I39,BASEDATI!$C$4:$H$5,2,FALSE),0),IFERROR(HLOOKUP(J39,BASEDATI!$C$4:$H$5,2,FALSE),0))/COUNTA(H39:J39)</f>
        <v>60</v>
      </c>
      <c r="L39" s="40" t="str">
        <f t="shared" si="11"/>
        <v>Con</v>
      </c>
    </row>
    <row r="40" spans="1:12" ht="50.4" customHeight="1" x14ac:dyDescent="0.3">
      <c r="A40" s="61" t="s">
        <v>6</v>
      </c>
      <c r="B40" s="62" t="s">
        <v>15</v>
      </c>
      <c r="C40" s="62"/>
      <c r="D40" s="62"/>
      <c r="E40" s="60">
        <f>SUM(IFERROR(HLOOKUP(B40,BASEDATI!$C$4:$H$5,2,FALSE),0),IFERROR(HLOOKUP(C40,BASEDATI!$C$4:$H$5,2,FALSE),0),IFERROR(HLOOKUP(D40,BASEDATI!$C$4:$H$5,2,FALSE),0))/COUNTA(B40:D40)</f>
        <v>60</v>
      </c>
      <c r="F40" s="40" t="str">
        <f t="shared" si="10"/>
        <v>Coo</v>
      </c>
      <c r="G40" s="46" t="s">
        <v>9</v>
      </c>
      <c r="H40" s="62" t="s">
        <v>15</v>
      </c>
      <c r="I40" s="62"/>
      <c r="J40" s="62"/>
      <c r="K40" s="60">
        <f>SUM(IFERROR(HLOOKUP(H40,BASEDATI!$C$4:$H$5,2,FALSE),0),IFERROR(HLOOKUP(I40,BASEDATI!$C$4:$H$5,2,FALSE),0),IFERROR(HLOOKUP(J40,BASEDATI!$C$4:$H$5,2,FALSE),0))/COUNTA(H40:J40)</f>
        <v>60</v>
      </c>
      <c r="L40" s="40" t="str">
        <f t="shared" si="11"/>
        <v>Tir</v>
      </c>
    </row>
    <row r="41" spans="1:12" ht="50.4" customHeight="1" x14ac:dyDescent="0.3">
      <c r="A41" s="61" t="s">
        <v>7</v>
      </c>
      <c r="B41" s="62" t="s">
        <v>14</v>
      </c>
      <c r="C41" s="62"/>
      <c r="D41" s="62"/>
      <c r="E41" s="60">
        <f>SUM(IFERROR(HLOOKUP(B41,BASEDATI!$C$4:$H$5,2,FALSE),0),IFERROR(HLOOKUP(C41,BASEDATI!$C$4:$H$5,2,FALSE),0),IFERROR(HLOOKUP(D41,BASEDATI!$C$4:$H$5,2,FALSE),0))/COUNTA(B41:D41)</f>
        <v>70</v>
      </c>
      <c r="F41" s="40" t="str">
        <f t="shared" si="10"/>
        <v>Rap</v>
      </c>
      <c r="G41" s="46" t="s">
        <v>26</v>
      </c>
      <c r="H41" s="62" t="s">
        <v>14</v>
      </c>
      <c r="I41" s="62"/>
      <c r="J41" s="62"/>
      <c r="K41" s="60">
        <f>SUM(IFERROR(HLOOKUP(H41,BASEDATI!$C$4:$H$5,2,FALSE),0),IFERROR(HLOOKUP(I41,BASEDATI!$C$4:$H$5,2,FALSE),0),IFERROR(HLOOKUP(J41,BASEDATI!$C$4:$H$5,2,FALSE),0))/COUNTA(H41:J41)</f>
        <v>70</v>
      </c>
      <c r="L41" s="40" t="str">
        <f t="shared" si="11"/>
        <v>Uno</v>
      </c>
    </row>
    <row r="42" spans="1:12" ht="50.4" customHeight="1" thickBot="1" x14ac:dyDescent="0.35">
      <c r="A42" s="61" t="s">
        <v>8</v>
      </c>
      <c r="B42" s="62" t="s">
        <v>15</v>
      </c>
      <c r="C42" s="62"/>
      <c r="D42" s="62"/>
      <c r="E42" s="60">
        <f>SUM(IFERROR(HLOOKUP(B42,BASEDATI!$C$4:$H$5,2,FALSE),0),IFERROR(HLOOKUP(C42,BASEDATI!$C$4:$H$5,2,FALSE),0),IFERROR(HLOOKUP(D42,BASEDATI!$C$4:$H$5,2,FALSE),0))/COUNTA(B42:D42)</f>
        <v>60</v>
      </c>
      <c r="F42" s="40" t="str">
        <f t="shared" si="10"/>
        <v>Rec</v>
      </c>
      <c r="G42" s="46" t="s">
        <v>22</v>
      </c>
      <c r="H42" s="62" t="s">
        <v>15</v>
      </c>
      <c r="I42" s="62"/>
      <c r="J42" s="62"/>
      <c r="K42" s="60">
        <f>SUM(IFERROR(HLOOKUP(H42,BASEDATI!$C$4:$H$5,2,FALSE),0),IFERROR(HLOOKUP(I42,BASEDATI!$C$4:$H$5,2,FALSE),0),IFERROR(HLOOKUP(J42,BASEDATI!$C$4:$H$5,2,FALSE),0))/COUNTA(H42:J42)</f>
        <v>60</v>
      </c>
      <c r="L42" s="40" t="str">
        <f t="shared" si="11"/>
        <v>Uso</v>
      </c>
    </row>
    <row r="43" spans="1:12" ht="50.4" customHeight="1" thickTop="1" x14ac:dyDescent="0.3">
      <c r="A43" s="287" t="s">
        <v>56</v>
      </c>
      <c r="B43" s="63">
        <f>B35</f>
        <v>45778</v>
      </c>
      <c r="C43" s="63">
        <f>C35</f>
        <v>45901</v>
      </c>
      <c r="D43" s="63">
        <f>D35</f>
        <v>45992</v>
      </c>
      <c r="E43" s="289" t="s">
        <v>59</v>
      </c>
      <c r="F43" s="57"/>
      <c r="G43" s="287" t="s">
        <v>58</v>
      </c>
      <c r="H43" s="63">
        <f>H35</f>
        <v>45778</v>
      </c>
      <c r="I43" s="63">
        <f>I35</f>
        <v>45901</v>
      </c>
      <c r="J43" s="63">
        <f>J35</f>
        <v>45992</v>
      </c>
      <c r="K43" s="285" t="s">
        <v>59</v>
      </c>
      <c r="L43" s="28"/>
    </row>
    <row r="44" spans="1:12" ht="50.4" customHeight="1" x14ac:dyDescent="0.3">
      <c r="A44" s="288"/>
      <c r="B44" s="31">
        <f>IFERROR(SUM(HLOOKUP(B45,BASEDATI!$C$4:$H$5,2,FALSE),HLOOKUP(B46,BASEDATI!$C$4:$H$5,2,FALSE),HLOOKUP(B47,BASEDATI!$C$4:$H$5,2,FALSE),HLOOKUP(B48,BASEDATI!$C$4:$H$5,2,FALSE),HLOOKUP(B49,BASEDATI!$C$4:$H$5,2,FALSE),HLOOKUP(B50,BASEDATI!$C$4:$H$5,2,FALSE))/COUNTA(B45:B50),0)</f>
        <v>56.666666666666664</v>
      </c>
      <c r="C44" s="31">
        <f>IFERROR(SUM(HLOOKUP(C45,BASEDATI!$C$4:$H$5,2,FALSE),HLOOKUP(C46,BASEDATI!$C$4:$H$5,2,FALSE),HLOOKUP(C47,BASEDATI!$C$4:$H$5,2,FALSE),HLOOKUP(C48,BASEDATI!$C$4:$H$5,2,FALSE),HLOOKUP(C49,BASEDATI!$C$4:$H$5,2,FALSE),HLOOKUP(C50,BASEDATI!$C$4:$H$5,2,FALSE))/COUNTA(C45:C50),0)</f>
        <v>0</v>
      </c>
      <c r="D44" s="31">
        <f>IFERROR(SUM(HLOOKUP(D45,BASEDATI!$C$4:$H$5,2,FALSE),HLOOKUP(D46,BASEDATI!$C$4:$H$5,2,FALSE),HLOOKUP(D47,BASEDATI!$C$4:$H$5,2,FALSE),HLOOKUP(D48,BASEDATI!$C$4:$H$5,2,FALSE),HLOOKUP(D49,BASEDATI!$C$4:$H$5,2,FALSE),HLOOKUP(D50,BASEDATI!$C$4:$H$5,2,FALSE))/COUNTA(D45:D50),0)</f>
        <v>0</v>
      </c>
      <c r="E44" s="290"/>
      <c r="F44" s="40"/>
      <c r="G44" s="288"/>
      <c r="H44" s="31">
        <f>IFERROR(SUM(HLOOKUP(H45,BASEDATI!$C$4:$H$5,2,FALSE),HLOOKUP(H46,BASEDATI!$C$4:$H$5,2,FALSE),HLOOKUP(H47,BASEDATI!$C$4:$H$5,2,FALSE),HLOOKUP(H48,BASEDATI!$C$4:$H$5,2,FALSE),HLOOKUP(H49,BASEDATI!$C$4:$H$5,2,FALSE),HLOOKUP(H50,BASEDATI!$C$4:$H$5,2,FALSE))/COUNTA(H45:H50),0)</f>
        <v>65</v>
      </c>
      <c r="I44" s="31">
        <f>IFERROR(SUM(HLOOKUP(I45,BASEDATI!$C$4:$H$5,2,FALSE),HLOOKUP(I46,BASEDATI!$C$4:$H$5,2,FALSE),HLOOKUP(I47,BASEDATI!$C$4:$H$5,2,FALSE),HLOOKUP(I48,BASEDATI!$C$4:$H$5,2,FALSE),HLOOKUP(I49,BASEDATI!$C$4:$H$5,2,FALSE),HLOOKUP(I50,BASEDATI!$C$4:$H$5,2,FALSE))/COUNTA(I45:I50),0)</f>
        <v>0</v>
      </c>
      <c r="J44" s="31">
        <f>IFERROR(SUM(HLOOKUP(J45,BASEDATI!$C$4:$H$5,2,FALSE),HLOOKUP(J46,BASEDATI!$C$4:$H$5,2,FALSE),HLOOKUP(J47,BASEDATI!$C$4:$H$5,2,FALSE),HLOOKUP(J48,BASEDATI!$C$4:$H$5,2,FALSE),HLOOKUP(J49,BASEDATI!$C$4:$H$5,2,FALSE),HLOOKUP(J50,BASEDATI!$C$4:$H$5,2,FALSE))/COUNTA(J45:J50),0)</f>
        <v>0</v>
      </c>
      <c r="K44" s="286"/>
      <c r="L44" s="33"/>
    </row>
    <row r="45" spans="1:12" ht="50.4" customHeight="1" x14ac:dyDescent="0.3">
      <c r="A45" s="58" t="s">
        <v>34</v>
      </c>
      <c r="B45" s="59" t="s">
        <v>149</v>
      </c>
      <c r="C45" s="59"/>
      <c r="D45" s="59"/>
      <c r="E45" s="60">
        <f>SUM(IFERROR(HLOOKUP(B45,BASEDATI!$C$4:$H$5,2,FALSE),0),IFERROR(HLOOKUP(C45,BASEDATI!$C$4:$H$5,2,FALSE),0),IFERROR(HLOOKUP(D45,BASEDATI!$C$4:$H$5,2,FALSE),0))/COUNTA(B45:D45)</f>
        <v>50</v>
      </c>
      <c r="F45" s="40" t="str">
        <f>LEFT(A45,3)</f>
        <v>Pos</v>
      </c>
      <c r="G45" s="36" t="s">
        <v>32</v>
      </c>
      <c r="H45" s="59" t="s">
        <v>15</v>
      </c>
      <c r="I45" s="59"/>
      <c r="J45" s="59"/>
      <c r="K45" s="60">
        <f>SUM(IFERROR(HLOOKUP(H45,BASEDATI!$C$4:$H$5,2,FALSE),0),IFERROR(HLOOKUP(I45,BASEDATI!$C$4:$H$5,2,FALSE),0),IFERROR(HLOOKUP(J45,BASEDATI!$C$4:$H$5,2,FALSE),0))/COUNTA(H45:J45)</f>
        <v>60</v>
      </c>
      <c r="L45" s="40" t="str">
        <f>LEFT(G45,3)</f>
        <v>Lea</v>
      </c>
    </row>
    <row r="46" spans="1:12" ht="50.4" customHeight="1" x14ac:dyDescent="0.3">
      <c r="A46" s="61" t="s">
        <v>11</v>
      </c>
      <c r="B46" s="62" t="s">
        <v>15</v>
      </c>
      <c r="C46" s="62"/>
      <c r="D46" s="62"/>
      <c r="E46" s="60">
        <f>SUM(IFERROR(HLOOKUP(B46,BASEDATI!$C$4:$H$5,2,FALSE),0),IFERROR(HLOOKUP(C46,BASEDATI!$C$4:$H$5,2,FALSE),0),IFERROR(HLOOKUP(D46,BASEDATI!$C$4:$H$5,2,FALSE),0))/COUNTA(B46:D46)</f>
        <v>60</v>
      </c>
      <c r="F46" s="40" t="str">
        <f t="shared" ref="F46:F50" si="12">LEFT(A46,3)</f>
        <v>Mar</v>
      </c>
      <c r="G46" s="46" t="s">
        <v>36</v>
      </c>
      <c r="H46" s="62" t="s">
        <v>149</v>
      </c>
      <c r="I46" s="62"/>
      <c r="J46" s="62"/>
      <c r="K46" s="60">
        <f>SUM(IFERROR(HLOOKUP(H46,BASEDATI!$C$4:$H$5,2,FALSE),0),IFERROR(HLOOKUP(I46,BASEDATI!$C$4:$H$5,2,FALSE),0),IFERROR(HLOOKUP(J46,BASEDATI!$C$4:$H$5,2,FALSE),0))/COUNTA(H46:J46)</f>
        <v>50</v>
      </c>
      <c r="L46" s="40" t="str">
        <f t="shared" ref="L46:L50" si="13">LEFT(G46,3)</f>
        <v>App</v>
      </c>
    </row>
    <row r="47" spans="1:12" ht="50.4" customHeight="1" x14ac:dyDescent="0.3">
      <c r="A47" s="61" t="s">
        <v>10</v>
      </c>
      <c r="B47" s="62" t="s">
        <v>15</v>
      </c>
      <c r="C47" s="62"/>
      <c r="D47" s="62"/>
      <c r="E47" s="60">
        <f>SUM(IFERROR(HLOOKUP(B47,BASEDATI!$C$4:$H$5,2,FALSE),0),IFERROR(HLOOKUP(C47,BASEDATI!$C$4:$H$5,2,FALSE),0),IFERROR(HLOOKUP(D47,BASEDATI!$C$4:$H$5,2,FALSE),0))/COUNTA(B47:D47)</f>
        <v>60</v>
      </c>
      <c r="F47" s="40" t="str">
        <f t="shared" si="12"/>
        <v>Sma</v>
      </c>
      <c r="G47" s="46" t="s">
        <v>33</v>
      </c>
      <c r="H47" s="62" t="s">
        <v>14</v>
      </c>
      <c r="I47" s="62"/>
      <c r="J47" s="62"/>
      <c r="K47" s="60">
        <f>SUM(IFERROR(HLOOKUP(H47,BASEDATI!$C$4:$H$5,2,FALSE),0),IFERROR(HLOOKUP(I47,BASEDATI!$C$4:$H$5,2,FALSE),0),IFERROR(HLOOKUP(J47,BASEDATI!$C$4:$H$5,2,FALSE),0))/COUNTA(H47:J47)</f>
        <v>70</v>
      </c>
      <c r="L47" s="40" t="str">
        <f t="shared" si="13"/>
        <v>Imp</v>
      </c>
    </row>
    <row r="48" spans="1:12" ht="50.4" customHeight="1" x14ac:dyDescent="0.3">
      <c r="A48" s="61" t="s">
        <v>43</v>
      </c>
      <c r="B48" s="62" t="s">
        <v>149</v>
      </c>
      <c r="C48" s="62"/>
      <c r="D48" s="62"/>
      <c r="E48" s="60">
        <f>SUM(IFERROR(HLOOKUP(B48,BASEDATI!$C$4:$H$5,2,FALSE),0),IFERROR(HLOOKUP(C48,BASEDATI!$C$4:$H$5,2,FALSE),0),IFERROR(HLOOKUP(D48,BASEDATI!$C$4:$H$5,2,FALSE),0))/COUNTA(B48:D48)</f>
        <v>50</v>
      </c>
      <c r="F48" s="40" t="str">
        <f t="shared" si="12"/>
        <v>Vis</v>
      </c>
      <c r="G48" s="46" t="s">
        <v>29</v>
      </c>
      <c r="H48" s="62" t="s">
        <v>14</v>
      </c>
      <c r="I48" s="62"/>
      <c r="J48" s="62"/>
      <c r="K48" s="60">
        <f>SUM(IFERROR(HLOOKUP(H48,BASEDATI!$C$4:$H$5,2,FALSE),0),IFERROR(HLOOKUP(I48,BASEDATI!$C$4:$H$5,2,FALSE),0),IFERROR(HLOOKUP(J48,BASEDATI!$C$4:$H$5,2,FALSE),0))/COUNTA(H48:J48)</f>
        <v>70</v>
      </c>
      <c r="L48" s="40" t="str">
        <f t="shared" si="13"/>
        <v>Res</v>
      </c>
    </row>
    <row r="49" spans="1:12" ht="50.4" customHeight="1" x14ac:dyDescent="0.3">
      <c r="A49" s="61" t="s">
        <v>42</v>
      </c>
      <c r="B49" s="62" t="s">
        <v>15</v>
      </c>
      <c r="C49" s="62"/>
      <c r="D49" s="62"/>
      <c r="E49" s="60">
        <f>SUM(IFERROR(HLOOKUP(B49,BASEDATI!$C$4:$H$5,2,FALSE),0),IFERROR(HLOOKUP(C49,BASEDATI!$C$4:$H$5,2,FALSE),0),IFERROR(HLOOKUP(D49,BASEDATI!$C$4:$H$5,2,FALSE),0))/COUNTA(B49:D49)</f>
        <v>60</v>
      </c>
      <c r="F49" s="40" t="str">
        <f t="shared" si="12"/>
        <v>Ins</v>
      </c>
      <c r="G49" s="46" t="s">
        <v>35</v>
      </c>
      <c r="H49" s="62" t="s">
        <v>14</v>
      </c>
      <c r="I49" s="62"/>
      <c r="J49" s="62"/>
      <c r="K49" s="60">
        <f>SUM(IFERROR(HLOOKUP(H49,BASEDATI!$C$4:$H$5,2,FALSE),0),IFERROR(HLOOKUP(I49,BASEDATI!$C$4:$H$5,2,FALSE),0),IFERROR(HLOOKUP(J49,BASEDATI!$C$4:$H$5,2,FALSE),0))/COUNTA(H49:J49)</f>
        <v>70</v>
      </c>
      <c r="L49" s="40" t="str">
        <f t="shared" si="13"/>
        <v>Emo</v>
      </c>
    </row>
    <row r="50" spans="1:12" ht="50.4" customHeight="1" thickBot="1" x14ac:dyDescent="0.35">
      <c r="A50" s="64" t="s">
        <v>41</v>
      </c>
      <c r="B50" s="62" t="s">
        <v>15</v>
      </c>
      <c r="C50" s="65"/>
      <c r="D50" s="65"/>
      <c r="E50" s="60">
        <f>SUM(IFERROR(HLOOKUP(B50,BASEDATI!$C$4:$H$5,2,FALSE),0),IFERROR(HLOOKUP(C50,BASEDATI!$C$4:$H$5,2,FALSE),0),IFERROR(HLOOKUP(D50,BASEDATI!$C$4:$H$5,2,FALSE),0))/COUNTA(B50:D50)</f>
        <v>60</v>
      </c>
      <c r="F50" s="40" t="str">
        <f t="shared" si="12"/>
        <v>Chi</v>
      </c>
      <c r="G50" s="66" t="s">
        <v>30</v>
      </c>
      <c r="H50" s="65" t="s">
        <v>14</v>
      </c>
      <c r="I50" s="65"/>
      <c r="J50" s="65"/>
      <c r="K50" s="60">
        <f>SUM(IFERROR(HLOOKUP(H50,BASEDATI!$C$4:$H$5,2,FALSE),0),IFERROR(HLOOKUP(I50,BASEDATI!$C$4:$H$5,2,FALSE),0),IFERROR(HLOOKUP(J50,BASEDATI!$C$4:$H$5,2,FALSE),0))/COUNTA(H50:J50)</f>
        <v>70</v>
      </c>
      <c r="L50" s="40" t="str">
        <f t="shared" si="13"/>
        <v>Ris</v>
      </c>
    </row>
    <row r="51" spans="1:12" ht="50.4" customHeight="1" thickTop="1" x14ac:dyDescent="0.3"/>
  </sheetData>
  <mergeCells count="31">
    <mergeCell ref="A43:A44"/>
    <mergeCell ref="E43:E44"/>
    <mergeCell ref="G43:G44"/>
    <mergeCell ref="K43:K44"/>
    <mergeCell ref="A26:L26"/>
    <mergeCell ref="A27:D28"/>
    <mergeCell ref="G27:G28"/>
    <mergeCell ref="K27:K28"/>
    <mergeCell ref="A29:A34"/>
    <mergeCell ref="B29:D29"/>
    <mergeCell ref="B32:D32"/>
    <mergeCell ref="L35:L36"/>
    <mergeCell ref="A35:A36"/>
    <mergeCell ref="E35:E36"/>
    <mergeCell ref="G35:G36"/>
    <mergeCell ref="K35:K36"/>
    <mergeCell ref="A10:A11"/>
    <mergeCell ref="E10:E11"/>
    <mergeCell ref="G10:G11"/>
    <mergeCell ref="K10:K11"/>
    <mergeCell ref="A18:A19"/>
    <mergeCell ref="E18:E19"/>
    <mergeCell ref="G18:G19"/>
    <mergeCell ref="K18:K19"/>
    <mergeCell ref="A1:L1"/>
    <mergeCell ref="A2:D3"/>
    <mergeCell ref="G2:G3"/>
    <mergeCell ref="K2:K3"/>
    <mergeCell ref="A4:A9"/>
    <mergeCell ref="B4:D4"/>
    <mergeCell ref="B7:D7"/>
  </mergeCells>
  <dataValidations count="1">
    <dataValidation type="list" allowBlank="1" showInputMessage="1" showErrorMessage="1" sqref="H12:J17 B20:D25 H45:J50 B12:D17 B45:D50 B37:D42 H20:J25 H37:J42" xr:uid="{92DD0AA5-7AAA-43CB-B1EA-973AEB4821A9}">
      <formula1>VOTI</formula1>
    </dataValidation>
  </dataValidation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33" orientation="landscape" r:id="rId1"/>
  <rowBreaks count="1" manualBreakCount="1">
    <brk id="25" max="1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A7CF6ED4-6DD2-4016-94EA-EB76B353B287}">
          <x14:formula1>
            <xm:f>BASEDATI!$C$7:$K$7</xm:f>
          </x14:formula1>
          <xm:sqref>F7</xm:sqref>
        </x14:dataValidation>
        <x14:dataValidation type="list" allowBlank="1" showInputMessage="1" showErrorMessage="1" xr:uid="{3202040A-49BE-4D30-9AB0-C6BE47052E35}">
          <x14:formula1>
            <xm:f>BASEDATI!$C$6:$F$6</xm:f>
          </x14:formula1>
          <xm:sqref>E7</xm:sqref>
        </x14:dataValidation>
        <x14:dataValidation type="list" allowBlank="1" showInputMessage="1" showErrorMessage="1" xr:uid="{49CB1CD6-185B-46EF-85B9-A0575E97FE45}">
          <x14:formula1>
            <xm:f>BASEDATI!$C$10:$E$10</xm:f>
          </x14:formula1>
          <xm:sqref>F5</xm:sqref>
        </x14:dataValidation>
        <x14:dataValidation type="list" allowBlank="1" showInputMessage="1" showErrorMessage="1" xr:uid="{90F3C965-5F2E-4AD1-A420-522AC6453FCB}">
          <x14:formula1>
            <xm:f>BASEDATI!$C$9:$E$9</xm:f>
          </x14:formula1>
          <xm:sqref>E5</xm:sqref>
        </x14:dataValidation>
        <x14:dataValidation type="list" allowBlank="1" showInputMessage="1" showErrorMessage="1" xr:uid="{D6553394-CD02-4B3A-A5FC-5B7E3CED227C}">
          <x14:formula1>
            <xm:f>BASEDATI!$C$2:$E$2</xm:f>
          </x14:formula1>
          <xm:sqref>E9</xm:sqref>
        </x14:dataValidation>
        <x14:dataValidation type="list" allowBlank="1" showInputMessage="1" showErrorMessage="1" xr:uid="{40DDBAD0-7059-4831-BBDF-B344B5F3DD3A}">
          <x14:formula1>
            <xm:f>BASEDATI!$C$3:$E$3</xm:f>
          </x14:formula1>
          <xm:sqref>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DCB35-269F-48C1-831B-6C00FFA40F3C}">
  <sheetPr>
    <tabColor rgb="FF00B050"/>
  </sheetPr>
  <dimension ref="A1:L51"/>
  <sheetViews>
    <sheetView view="pageBreakPreview" topLeftCell="A2" zoomScale="40" zoomScaleNormal="85" zoomScaleSheetLayoutView="40" workbookViewId="0">
      <selection activeCell="A4" sqref="A4:A9"/>
    </sheetView>
  </sheetViews>
  <sheetFormatPr defaultColWidth="23.109375" defaultRowHeight="50.4" customHeight="1" x14ac:dyDescent="0.3"/>
  <cols>
    <col min="1" max="1" width="69.88671875" style="67" bestFit="1" customWidth="1"/>
    <col min="2" max="4" width="20.6640625" style="67" customWidth="1"/>
    <col min="5" max="6" width="37.6640625" style="67" customWidth="1"/>
    <col min="7" max="7" width="50.33203125" style="67" bestFit="1" customWidth="1"/>
    <col min="8" max="10" width="20.6640625" style="67" customWidth="1"/>
    <col min="11" max="11" width="37.6640625" style="67" customWidth="1"/>
    <col min="12" max="12" width="37.6640625" style="24" customWidth="1"/>
    <col min="13" max="16384" width="23.109375" style="24"/>
  </cols>
  <sheetData>
    <row r="1" spans="1:12" ht="100.2" customHeight="1" thickTop="1" thickBot="1" x14ac:dyDescent="0.35">
      <c r="A1" s="276" t="s">
        <v>147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8"/>
    </row>
    <row r="2" spans="1:12" ht="50.4" customHeight="1" thickTop="1" x14ac:dyDescent="0.3">
      <c r="A2" s="279" t="s">
        <v>137</v>
      </c>
      <c r="B2" s="280"/>
      <c r="C2" s="280"/>
      <c r="D2" s="280"/>
      <c r="E2" s="25" t="s">
        <v>100</v>
      </c>
      <c r="F2" s="26" t="s">
        <v>49</v>
      </c>
      <c r="G2" s="283" t="s">
        <v>54</v>
      </c>
      <c r="H2" s="27">
        <f>B5</f>
        <v>45778</v>
      </c>
      <c r="I2" s="27">
        <f>C8</f>
        <v>45901</v>
      </c>
      <c r="J2" s="27">
        <f>D8</f>
        <v>45992</v>
      </c>
      <c r="K2" s="285" t="s">
        <v>59</v>
      </c>
      <c r="L2" s="28"/>
    </row>
    <row r="3" spans="1:12" ht="50.4" customHeight="1" x14ac:dyDescent="0.3">
      <c r="A3" s="281"/>
      <c r="B3" s="282"/>
      <c r="C3" s="282"/>
      <c r="D3" s="282"/>
      <c r="E3" s="174">
        <v>40754</v>
      </c>
      <c r="F3" s="170" t="s">
        <v>101</v>
      </c>
      <c r="G3" s="284"/>
      <c r="H3" s="31">
        <f>IFERROR(AVERAGE(H4:H9),0)</f>
        <v>59.5061659807956</v>
      </c>
      <c r="I3" s="31">
        <f>IFERROR(AVERAGE(I4:I9),0)</f>
        <v>10.63645602017389</v>
      </c>
      <c r="J3" s="32">
        <f>IFERROR(AVERAGE(J4:J9),0)</f>
        <v>0</v>
      </c>
      <c r="K3" s="286"/>
      <c r="L3" s="33"/>
    </row>
    <row r="4" spans="1:12" ht="50.4" customHeight="1" x14ac:dyDescent="0.3">
      <c r="A4" s="299" t="e" vm="3">
        <v>#VALUE!</v>
      </c>
      <c r="B4" s="273" t="s">
        <v>98</v>
      </c>
      <c r="C4" s="274"/>
      <c r="D4" s="275"/>
      <c r="E4" s="34" t="s">
        <v>50</v>
      </c>
      <c r="F4" s="35" t="s">
        <v>92</v>
      </c>
      <c r="G4" s="36" t="s">
        <v>40</v>
      </c>
      <c r="H4" s="37">
        <f>B11</f>
        <v>68.333333333333329</v>
      </c>
      <c r="I4" s="37">
        <f>C11</f>
        <v>0</v>
      </c>
      <c r="J4" s="38">
        <f>D11</f>
        <v>0</v>
      </c>
      <c r="K4" s="39">
        <f>IFERROR(AVERAGEIF(H4:J4,"&gt;0"),0)</f>
        <v>68.333333333333329</v>
      </c>
      <c r="L4" s="40" t="str">
        <f>LEFT(G4,3)</f>
        <v>FIS</v>
      </c>
    </row>
    <row r="5" spans="1:12" ht="50.4" customHeight="1" x14ac:dyDescent="0.3">
      <c r="A5" s="300"/>
      <c r="B5" s="41">
        <v>45778</v>
      </c>
      <c r="C5" s="42">
        <v>45901</v>
      </c>
      <c r="D5" s="43">
        <v>45992</v>
      </c>
      <c r="E5" s="177" t="s">
        <v>94</v>
      </c>
      <c r="F5" s="178" t="s">
        <v>15</v>
      </c>
      <c r="G5" s="46" t="s">
        <v>39</v>
      </c>
      <c r="H5" s="47">
        <f>B19</f>
        <v>75</v>
      </c>
      <c r="I5" s="47">
        <f>C19</f>
        <v>0</v>
      </c>
      <c r="J5" s="47">
        <f>D19</f>
        <v>0</v>
      </c>
      <c r="K5" s="39">
        <f t="shared" ref="K5:K7" si="0">IFERROR(AVERAGEIF(H5:J5,"&gt;0"),0)</f>
        <v>75</v>
      </c>
      <c r="L5" s="40" t="str">
        <f t="shared" ref="L5:L7" si="1">LEFT(G5,3)</f>
        <v>TAT</v>
      </c>
    </row>
    <row r="6" spans="1:12" ht="50.4" customHeight="1" x14ac:dyDescent="0.3">
      <c r="A6" s="300"/>
      <c r="B6" s="175">
        <v>45</v>
      </c>
      <c r="C6" s="175">
        <v>47.1</v>
      </c>
      <c r="D6" s="175"/>
      <c r="E6" s="34" t="s">
        <v>51</v>
      </c>
      <c r="F6" s="35" t="s">
        <v>52</v>
      </c>
      <c r="G6" s="46" t="s">
        <v>38</v>
      </c>
      <c r="H6" s="47">
        <f>H11</f>
        <v>68.333333333333329</v>
      </c>
      <c r="I6" s="47">
        <f>I11</f>
        <v>0</v>
      </c>
      <c r="J6" s="47">
        <f>J11</f>
        <v>0</v>
      </c>
      <c r="K6" s="39">
        <f t="shared" si="0"/>
        <v>68.333333333333329</v>
      </c>
      <c r="L6" s="40" t="str">
        <f t="shared" si="1"/>
        <v>TEC</v>
      </c>
    </row>
    <row r="7" spans="1:12" ht="50.4" customHeight="1" x14ac:dyDescent="0.3">
      <c r="A7" s="300"/>
      <c r="B7" s="273" t="s">
        <v>99</v>
      </c>
      <c r="C7" s="274"/>
      <c r="D7" s="274"/>
      <c r="E7" s="179" t="s">
        <v>48</v>
      </c>
      <c r="F7" s="178" t="s">
        <v>96</v>
      </c>
      <c r="G7" s="46" t="s">
        <v>31</v>
      </c>
      <c r="H7" s="47">
        <f>H19</f>
        <v>75</v>
      </c>
      <c r="I7" s="47">
        <f>I19</f>
        <v>0</v>
      </c>
      <c r="J7" s="47">
        <f>J19</f>
        <v>0</v>
      </c>
      <c r="K7" s="39">
        <f t="shared" si="0"/>
        <v>75</v>
      </c>
      <c r="L7" s="40" t="str">
        <f t="shared" si="1"/>
        <v>PSI</v>
      </c>
    </row>
    <row r="8" spans="1:12" ht="50.4" customHeight="1" x14ac:dyDescent="0.3">
      <c r="A8" s="300"/>
      <c r="B8" s="50">
        <f>B5</f>
        <v>45778</v>
      </c>
      <c r="C8" s="51">
        <f>C5</f>
        <v>45901</v>
      </c>
      <c r="D8" s="52">
        <f>D5</f>
        <v>45992</v>
      </c>
      <c r="E8" s="34" t="s">
        <v>151</v>
      </c>
      <c r="F8" s="35" t="s">
        <v>120</v>
      </c>
      <c r="G8" s="7" t="s">
        <v>159</v>
      </c>
      <c r="H8" s="47">
        <f>IF(IFERROR(B6/(B9/100*B9/100),0)*3&gt;70,120-IFERROR(B6/(B9/100*B9/100),0)*3,IFERROR(B6/(B9/100*B9/100),0)*3)</f>
        <v>51.440329218106996</v>
      </c>
      <c r="I8" s="47">
        <f>IF(IFERROR(C6/(C9/100*C9/100),0)*3&gt;70,120-IFERROR(C6/(C9/100*C9/100),0)*3,IFERROR(C6/(C9/100*C9/100),0)*3)</f>
        <v>53.182280100869448</v>
      </c>
      <c r="J8" s="47">
        <f>IF(IFERROR(D6/(D9/100*D9/100),0)*3&gt;70,120-IFERROR(D6/(D9/100*D9/100),0)*3,IFERROR(D6/(D9/100*D9/100),0)*3)</f>
        <v>0</v>
      </c>
      <c r="K8" s="2">
        <f>IFERROR(ROUND(AVERAGEIF(H8:J8,"&gt;0"),0),0)</f>
        <v>52</v>
      </c>
      <c r="L8" s="82" t="s">
        <v>151</v>
      </c>
    </row>
    <row r="9" spans="1:12" ht="50.4" customHeight="1" thickBot="1" x14ac:dyDescent="0.35">
      <c r="A9" s="300"/>
      <c r="B9" s="176">
        <v>162</v>
      </c>
      <c r="C9" s="176">
        <v>163</v>
      </c>
      <c r="D9" s="176"/>
      <c r="E9" s="180" t="str">
        <f>_xlfn.XLOOKUP(IF(ROUND((AVERAGEIF(B6:D6,"&gt;0")/(AVERAGEIF(B9:D9,"&gt;0")*AVERAGEIF(B9:D9,"&gt;0")/10000)*3)/3,0)&gt;70,120-ROUND((AVERAGEIF(B6:D6,"&gt;0")/(AVERAGEIF(B9:D9,"&gt;0")*AVERAGEIF(B9:D9,"&gt;0")/10000)*3)/3,0),ROUND((AVERAGEIF(B6:D6,"&gt;0")/(AVERAGEIF(B9:D9,"&gt;0")*AVERAGEIF(B9:D9,"&gt;0")/10000)*3)/3,0)),BASEDATI!B15:B21,BASEDATI!C15:C21,,1)</f>
        <v>Sottopeso</v>
      </c>
      <c r="F9" s="181" t="s">
        <v>1</v>
      </c>
      <c r="G9" s="263" t="s">
        <v>178</v>
      </c>
      <c r="H9" s="264">
        <v>18.93</v>
      </c>
      <c r="I9" s="265"/>
      <c r="J9" s="266"/>
      <c r="K9" s="39"/>
      <c r="L9" s="39"/>
    </row>
    <row r="10" spans="1:12" ht="50.4" customHeight="1" thickTop="1" x14ac:dyDescent="0.3">
      <c r="A10" s="287" t="s">
        <v>55</v>
      </c>
      <c r="B10" s="27">
        <f>B8</f>
        <v>45778</v>
      </c>
      <c r="C10" s="27">
        <f>C8</f>
        <v>45901</v>
      </c>
      <c r="D10" s="27">
        <f>D8</f>
        <v>45992</v>
      </c>
      <c r="E10" s="289" t="s">
        <v>59</v>
      </c>
      <c r="F10" s="57"/>
      <c r="G10" s="287" t="s">
        <v>57</v>
      </c>
      <c r="H10" s="27">
        <f>H2</f>
        <v>45778</v>
      </c>
      <c r="I10" s="27">
        <f>I2</f>
        <v>45901</v>
      </c>
      <c r="J10" s="27">
        <f>J2</f>
        <v>45992</v>
      </c>
      <c r="K10" s="285" t="s">
        <v>59</v>
      </c>
      <c r="L10" s="285" t="s">
        <v>59</v>
      </c>
    </row>
    <row r="11" spans="1:12" ht="50.4" customHeight="1" x14ac:dyDescent="0.3">
      <c r="A11" s="288"/>
      <c r="B11" s="31">
        <f>IFERROR(SUM(HLOOKUP(B12,BASEDATI!$C$4:$H$5,2,FALSE),HLOOKUP(B13,BASEDATI!$C$4:$H$5,2,FALSE),HLOOKUP(B14,BASEDATI!$C$4:$H$5,2,FALSE),HLOOKUP(B15,BASEDATI!$C$4:$H$5,2,FALSE),HLOOKUP(B16,BASEDATI!$C$4:$H$5,2,FALSE),HLOOKUP(B17,BASEDATI!$C$4:$H$5,2,FALSE))/COUNTA(B12:B17),0)</f>
        <v>68.333333333333329</v>
      </c>
      <c r="C11" s="31">
        <f>IFERROR(SUM(HLOOKUP(C12,BASEDATI!$C$4:$H$5,2,FALSE),HLOOKUP(C13,BASEDATI!$C$4:$H$5,2,FALSE),HLOOKUP(C14,BASEDATI!$C$4:$H$5,2,FALSE),HLOOKUP(C15,BASEDATI!$C$4:$H$5,2,FALSE),HLOOKUP(C16,BASEDATI!$C$4:$H$5,2,FALSE),HLOOKUP(C17,BASEDATI!$C$4:$H$5,2,FALSE))/COUNTA(C12:C17),0)</f>
        <v>0</v>
      </c>
      <c r="D11" s="31">
        <f>IFERROR(SUM(HLOOKUP(D12,BASEDATI!$C$4:$H$5,2,FALSE),HLOOKUP(D13,BASEDATI!$C$4:$H$5,2,FALSE),HLOOKUP(D14,BASEDATI!$C$4:$H$5,2,FALSE),HLOOKUP(D15,BASEDATI!$C$4:$H$5,2,FALSE),HLOOKUP(D16,BASEDATI!$C$4:$H$5,2,FALSE),HLOOKUP(D17,BASEDATI!$C$4:$H$5,2,FALSE))/COUNTA(D12:D17),0)</f>
        <v>0</v>
      </c>
      <c r="E11" s="290"/>
      <c r="F11" s="40"/>
      <c r="G11" s="288"/>
      <c r="H11" s="31">
        <f>IFERROR(SUM(HLOOKUP(H12,BASEDATI!$C$4:$H$5,2,FALSE),HLOOKUP(H13,BASEDATI!$C$4:$H$5,2,FALSE),HLOOKUP(H14,BASEDATI!$C$4:$H$5,2,FALSE),HLOOKUP(H15,BASEDATI!$C$4:$H$5,2,FALSE),HLOOKUP(H16,BASEDATI!$C$4:$H$5,2,FALSE),HLOOKUP(H17,BASEDATI!$C$4:$H$5,2,FALSE))/COUNTA(H12:H17),0)</f>
        <v>68.333333333333329</v>
      </c>
      <c r="I11" s="31">
        <f>IFERROR(SUM(HLOOKUP(I12,BASEDATI!$C$4:$H$5,2,FALSE),HLOOKUP(I13,BASEDATI!$C$4:$H$5,2,FALSE),HLOOKUP(I14,BASEDATI!$C$4:$H$5,2,FALSE),HLOOKUP(I15,BASEDATI!$C$4:$H$5,2,FALSE),HLOOKUP(I16,BASEDATI!$C$4:$H$5,2,FALSE),HLOOKUP(I17,BASEDATI!$C$4:$H$5,2,FALSE))/COUNTA(I12:I17),0)</f>
        <v>0</v>
      </c>
      <c r="J11" s="31">
        <f>IFERROR(SUM(HLOOKUP(J12,BASEDATI!$C$4:$H$5,2,FALSE),HLOOKUP(J13,BASEDATI!$C$4:$H$5,2,FALSE),HLOOKUP(J14,BASEDATI!$C$4:$H$5,2,FALSE),HLOOKUP(J15,BASEDATI!$C$4:$H$5,2,FALSE),HLOOKUP(J16,BASEDATI!$C$4:$H$5,2,FALSE),HLOOKUP(J17,BASEDATI!$C$4:$H$5,2,FALSE))/COUNTA(J12:J17),0)</f>
        <v>0</v>
      </c>
      <c r="K11" s="286"/>
      <c r="L11" s="286"/>
    </row>
    <row r="12" spans="1:12" ht="50.4" customHeight="1" x14ac:dyDescent="0.3">
      <c r="A12" s="58" t="s">
        <v>3</v>
      </c>
      <c r="B12" s="171" t="s">
        <v>14</v>
      </c>
      <c r="C12" s="171"/>
      <c r="D12" s="171"/>
      <c r="E12" s="60">
        <f>SUM(IFERROR(HLOOKUP(B12,BASEDATI!$C$4:$H$5,2,FALSE),0),IFERROR(HLOOKUP(C12,BASEDATI!$C$4:$H$5,2,FALSE),0),IFERROR(HLOOKUP(D12,BASEDATI!$C$4:$H$5,2,FALSE),0))/COUNTA(B12:D12)</f>
        <v>70</v>
      </c>
      <c r="F12" s="40" t="str">
        <f>LEFT(A12,3)</f>
        <v>For</v>
      </c>
      <c r="G12" s="36" t="s">
        <v>37</v>
      </c>
      <c r="H12" s="171" t="s">
        <v>14</v>
      </c>
      <c r="I12" s="171"/>
      <c r="J12" s="171"/>
      <c r="K12" s="60">
        <f>SUM(IFERROR(HLOOKUP(H12,BASEDATI!$C$4:$H$5,2,FALSE),0),IFERROR(HLOOKUP(I12,BASEDATI!$C$4:$H$5,2,FALSE),0),IFERROR(HLOOKUP(J12,BASEDATI!$C$4:$H$5,2,FALSE),0))/COUNTA(H12:J12)</f>
        <v>70</v>
      </c>
      <c r="L12" s="40" t="str">
        <f>LEFT(G12,3)</f>
        <v>Gui</v>
      </c>
    </row>
    <row r="13" spans="1:12" ht="50.4" customHeight="1" x14ac:dyDescent="0.3">
      <c r="A13" s="61" t="s">
        <v>4</v>
      </c>
      <c r="B13" s="172" t="s">
        <v>14</v>
      </c>
      <c r="C13" s="172"/>
      <c r="D13" s="172"/>
      <c r="E13" s="60">
        <f>SUM(IFERROR(HLOOKUP(B13,BASEDATI!$C$4:$H$5,2,FALSE),0),IFERROR(HLOOKUP(C13,BASEDATI!$C$4:$H$5,2,FALSE),0),IFERROR(HLOOKUP(D13,BASEDATI!$C$4:$H$5,2,FALSE),0))/COUNTA(B13:D13)</f>
        <v>70</v>
      </c>
      <c r="F13" s="40" t="str">
        <f t="shared" ref="F13:F17" si="2">LEFT(A13,3)</f>
        <v>Vel</v>
      </c>
      <c r="G13" s="46" t="s">
        <v>12</v>
      </c>
      <c r="H13" s="172" t="s">
        <v>13</v>
      </c>
      <c r="I13" s="172"/>
      <c r="J13" s="172"/>
      <c r="K13" s="60">
        <f>SUM(IFERROR(HLOOKUP(H13,BASEDATI!$C$4:$H$5,2,FALSE),0),IFERROR(HLOOKUP(I13,BASEDATI!$C$4:$H$5,2,FALSE),0),IFERROR(HLOOKUP(J13,BASEDATI!$C$4:$H$5,2,FALSE),0))/COUNTA(H13:J13)</f>
        <v>80</v>
      </c>
      <c r="L13" s="40" t="str">
        <f t="shared" ref="L13:L17" si="3">LEFT(G13,3)</f>
        <v>Con</v>
      </c>
    </row>
    <row r="14" spans="1:12" ht="50.4" customHeight="1" x14ac:dyDescent="0.3">
      <c r="A14" s="61" t="s">
        <v>5</v>
      </c>
      <c r="B14" s="172" t="s">
        <v>13</v>
      </c>
      <c r="C14" s="172"/>
      <c r="D14" s="172"/>
      <c r="E14" s="60">
        <f>SUM(IFERROR(HLOOKUP(B14,BASEDATI!$C$4:$H$5,2,FALSE),0),IFERROR(HLOOKUP(C14,BASEDATI!$C$4:$H$5,2,FALSE),0),IFERROR(HLOOKUP(D14,BASEDATI!$C$4:$H$5,2,FALSE),0))/COUNTA(B14:D14)</f>
        <v>80</v>
      </c>
      <c r="F14" s="40" t="str">
        <f t="shared" si="2"/>
        <v>Res</v>
      </c>
      <c r="G14" s="46" t="s">
        <v>28</v>
      </c>
      <c r="H14" s="172" t="s">
        <v>14</v>
      </c>
      <c r="I14" s="172"/>
      <c r="J14" s="172"/>
      <c r="K14" s="60">
        <f>SUM(IFERROR(HLOOKUP(H14,BASEDATI!$C$4:$H$5,2,FALSE),0),IFERROR(HLOOKUP(I14,BASEDATI!$C$4:$H$5,2,FALSE),0),IFERROR(HLOOKUP(J14,BASEDATI!$C$4:$H$5,2,FALSE),0))/COUNTA(H14:J14)</f>
        <v>70</v>
      </c>
      <c r="L14" s="40" t="str">
        <f t="shared" si="3"/>
        <v>Con</v>
      </c>
    </row>
    <row r="15" spans="1:12" ht="50.4" customHeight="1" x14ac:dyDescent="0.3">
      <c r="A15" s="61" t="s">
        <v>6</v>
      </c>
      <c r="B15" s="172" t="s">
        <v>15</v>
      </c>
      <c r="C15" s="172"/>
      <c r="D15" s="172"/>
      <c r="E15" s="60">
        <f>SUM(IFERROR(HLOOKUP(B15,BASEDATI!$C$4:$H$5,2,FALSE),0),IFERROR(HLOOKUP(C15,BASEDATI!$C$4:$H$5,2,FALSE),0),IFERROR(HLOOKUP(D15,BASEDATI!$C$4:$H$5,2,FALSE),0))/COUNTA(B15:D15)</f>
        <v>60</v>
      </c>
      <c r="F15" s="40" t="str">
        <f t="shared" si="2"/>
        <v>Coo</v>
      </c>
      <c r="G15" s="46" t="s">
        <v>9</v>
      </c>
      <c r="H15" s="172" t="s">
        <v>15</v>
      </c>
      <c r="I15" s="172"/>
      <c r="J15" s="172"/>
      <c r="K15" s="60">
        <f>SUM(IFERROR(HLOOKUP(H15,BASEDATI!$C$4:$H$5,2,FALSE),0),IFERROR(HLOOKUP(I15,BASEDATI!$C$4:$H$5,2,FALSE),0),IFERROR(HLOOKUP(J15,BASEDATI!$C$4:$H$5,2,FALSE),0))/COUNTA(H15:J15)</f>
        <v>60</v>
      </c>
      <c r="L15" s="40" t="str">
        <f t="shared" si="3"/>
        <v>Tir</v>
      </c>
    </row>
    <row r="16" spans="1:12" ht="50.4" customHeight="1" x14ac:dyDescent="0.3">
      <c r="A16" s="61" t="s">
        <v>7</v>
      </c>
      <c r="B16" s="172" t="s">
        <v>15</v>
      </c>
      <c r="C16" s="172"/>
      <c r="D16" s="172"/>
      <c r="E16" s="60">
        <f>SUM(IFERROR(HLOOKUP(B16,BASEDATI!$C$4:$H$5,2,FALSE),0),IFERROR(HLOOKUP(C16,BASEDATI!$C$4:$H$5,2,FALSE),0),IFERROR(HLOOKUP(D16,BASEDATI!$C$4:$H$5,2,FALSE),0))/COUNTA(B16:D16)</f>
        <v>60</v>
      </c>
      <c r="F16" s="40" t="str">
        <f t="shared" si="2"/>
        <v>Rap</v>
      </c>
      <c r="G16" s="46" t="s">
        <v>26</v>
      </c>
      <c r="H16" s="172" t="s">
        <v>15</v>
      </c>
      <c r="I16" s="172"/>
      <c r="J16" s="172"/>
      <c r="K16" s="60">
        <f>SUM(IFERROR(HLOOKUP(H16,BASEDATI!$C$4:$H$5,2,FALSE),0),IFERROR(HLOOKUP(I16,BASEDATI!$C$4:$H$5,2,FALSE),0),IFERROR(HLOOKUP(J16,BASEDATI!$C$4:$H$5,2,FALSE),0))/COUNTA(H16:J16)</f>
        <v>60</v>
      </c>
      <c r="L16" s="40" t="str">
        <f t="shared" si="3"/>
        <v>Uno</v>
      </c>
    </row>
    <row r="17" spans="1:12" ht="50.4" customHeight="1" thickBot="1" x14ac:dyDescent="0.35">
      <c r="A17" s="61" t="s">
        <v>8</v>
      </c>
      <c r="B17" s="172" t="s">
        <v>14</v>
      </c>
      <c r="C17" s="172"/>
      <c r="D17" s="172"/>
      <c r="E17" s="60">
        <f>SUM(IFERROR(HLOOKUP(B17,BASEDATI!$C$4:$H$5,2,FALSE),0),IFERROR(HLOOKUP(C17,BASEDATI!$C$4:$H$5,2,FALSE),0),IFERROR(HLOOKUP(D17,BASEDATI!$C$4:$H$5,2,FALSE),0))/COUNTA(B17:D17)</f>
        <v>70</v>
      </c>
      <c r="F17" s="40" t="str">
        <f t="shared" si="2"/>
        <v>Rec</v>
      </c>
      <c r="G17" s="46" t="s">
        <v>22</v>
      </c>
      <c r="H17" s="172" t="s">
        <v>14</v>
      </c>
      <c r="I17" s="172"/>
      <c r="J17" s="172"/>
      <c r="K17" s="60">
        <f>SUM(IFERROR(HLOOKUP(H17,BASEDATI!$C$4:$H$5,2,FALSE),0),IFERROR(HLOOKUP(I17,BASEDATI!$C$4:$H$5,2,FALSE),0),IFERROR(HLOOKUP(J17,BASEDATI!$C$4:$H$5,2,FALSE),0))/COUNTA(H17:J17)</f>
        <v>70</v>
      </c>
      <c r="L17" s="40" t="str">
        <f t="shared" si="3"/>
        <v>Uso</v>
      </c>
    </row>
    <row r="18" spans="1:12" ht="50.4" customHeight="1" thickTop="1" x14ac:dyDescent="0.3">
      <c r="A18" s="287" t="s">
        <v>56</v>
      </c>
      <c r="B18" s="63">
        <f>B10</f>
        <v>45778</v>
      </c>
      <c r="C18" s="63">
        <f>C10</f>
        <v>45901</v>
      </c>
      <c r="D18" s="63">
        <f>D10</f>
        <v>45992</v>
      </c>
      <c r="E18" s="289" t="s">
        <v>59</v>
      </c>
      <c r="F18" s="57"/>
      <c r="G18" s="287" t="s">
        <v>58</v>
      </c>
      <c r="H18" s="63">
        <f>H10</f>
        <v>45778</v>
      </c>
      <c r="I18" s="63">
        <f>I10</f>
        <v>45901</v>
      </c>
      <c r="J18" s="63">
        <f>J10</f>
        <v>45992</v>
      </c>
      <c r="K18" s="285" t="s">
        <v>59</v>
      </c>
      <c r="L18" s="28"/>
    </row>
    <row r="19" spans="1:12" ht="50.4" customHeight="1" x14ac:dyDescent="0.3">
      <c r="A19" s="288"/>
      <c r="B19" s="31">
        <f>IFERROR(SUM(HLOOKUP(B20,BASEDATI!$C$4:$H$5,2,FALSE),HLOOKUP(B21,BASEDATI!$C$4:$H$5,2,FALSE),HLOOKUP(B22,BASEDATI!$C$4:$H$5,2,FALSE),HLOOKUP(B23,BASEDATI!$C$4:$H$5,2,FALSE),HLOOKUP(B24,BASEDATI!$C$4:$H$5,2,FALSE),HLOOKUP(B25,BASEDATI!$C$4:$H$5,2,FALSE))/COUNTA(B20:B25),0)</f>
        <v>75</v>
      </c>
      <c r="C19" s="31">
        <f>IFERROR(SUM(HLOOKUP(C20,BASEDATI!$C$4:$H$5,2,FALSE),HLOOKUP(C21,BASEDATI!$C$4:$H$5,2,FALSE),HLOOKUP(C22,BASEDATI!$C$4:$H$5,2,FALSE),HLOOKUP(C23,BASEDATI!$C$4:$H$5,2,FALSE),HLOOKUP(C24,BASEDATI!$C$4:$H$5,2,FALSE),HLOOKUP(C25,BASEDATI!$C$4:$H$5,2,FALSE))/COUNTA(C20:C25),0)</f>
        <v>0</v>
      </c>
      <c r="D19" s="31">
        <f>IFERROR(SUM(HLOOKUP(D20,BASEDATI!$C$4:$H$5,2,FALSE),HLOOKUP(D21,BASEDATI!$C$4:$H$5,2,FALSE),HLOOKUP(D22,BASEDATI!$C$4:$H$5,2,FALSE),HLOOKUP(D23,BASEDATI!$C$4:$H$5,2,FALSE),HLOOKUP(D24,BASEDATI!$C$4:$H$5,2,FALSE),HLOOKUP(D25,BASEDATI!$C$4:$H$5,2,FALSE))/COUNTA(D20:D25),0)</f>
        <v>0</v>
      </c>
      <c r="E19" s="290"/>
      <c r="F19" s="40"/>
      <c r="G19" s="288"/>
      <c r="H19" s="31">
        <f>IFERROR(SUM(HLOOKUP(H20,BASEDATI!$C$4:$H$5,2,FALSE),HLOOKUP(H21,BASEDATI!$C$4:$H$5,2,FALSE),HLOOKUP(H22,BASEDATI!$C$4:$H$5,2,FALSE),HLOOKUP(H23,BASEDATI!$C$4:$H$5,2,FALSE),HLOOKUP(H24,BASEDATI!$C$4:$H$5,2,FALSE),HLOOKUP(H25,BASEDATI!$C$4:$H$5,2,FALSE))/COUNTA(H20:H25),0)</f>
        <v>75</v>
      </c>
      <c r="I19" s="31">
        <f>IFERROR(SUM(HLOOKUP(I20,BASEDATI!$C$4:$H$5,2,FALSE),HLOOKUP(I21,BASEDATI!$C$4:$H$5,2,FALSE),HLOOKUP(I22,BASEDATI!$C$4:$H$5,2,FALSE),HLOOKUP(I23,BASEDATI!$C$4:$H$5,2,FALSE),HLOOKUP(I24,BASEDATI!$C$4:$H$5,2,FALSE),HLOOKUP(I25,BASEDATI!$C$4:$H$5,2,FALSE))/COUNTA(I20:I25),0)</f>
        <v>0</v>
      </c>
      <c r="J19" s="31">
        <f>IFERROR(SUM(HLOOKUP(J20,BASEDATI!$C$4:$H$5,2,FALSE),HLOOKUP(J21,BASEDATI!$C$4:$H$5,2,FALSE),HLOOKUP(J22,BASEDATI!$C$4:$H$5,2,FALSE),HLOOKUP(J23,BASEDATI!$C$4:$H$5,2,FALSE),HLOOKUP(J24,BASEDATI!$C$4:$H$5,2,FALSE),HLOOKUP(J25,BASEDATI!$C$4:$H$5,2,FALSE))/COUNTA(J20:J25),0)</f>
        <v>0</v>
      </c>
      <c r="K19" s="286"/>
      <c r="L19" s="33"/>
    </row>
    <row r="20" spans="1:12" ht="50.4" customHeight="1" x14ac:dyDescent="0.3">
      <c r="A20" s="58" t="s">
        <v>34</v>
      </c>
      <c r="B20" s="171" t="s">
        <v>14</v>
      </c>
      <c r="C20" s="171"/>
      <c r="D20" s="171"/>
      <c r="E20" s="60">
        <f>SUM(IFERROR(HLOOKUP(B20,BASEDATI!$C$4:$H$5,2,FALSE),0),IFERROR(HLOOKUP(C20,BASEDATI!$C$4:$H$5,2,FALSE),0),IFERROR(HLOOKUP(D20,BASEDATI!$C$4:$H$5,2,FALSE),0))/COUNTA(B20:D20)</f>
        <v>70</v>
      </c>
      <c r="F20" s="40" t="str">
        <f>LEFT(A20,3)</f>
        <v>Pos</v>
      </c>
      <c r="G20" s="36" t="s">
        <v>32</v>
      </c>
      <c r="H20" s="171" t="s">
        <v>15</v>
      </c>
      <c r="I20" s="171"/>
      <c r="J20" s="171"/>
      <c r="K20" s="60">
        <f>SUM(IFERROR(HLOOKUP(H20,BASEDATI!$C$4:$H$5,2,FALSE),0),IFERROR(HLOOKUP(I20,BASEDATI!$C$4:$H$5,2,FALSE),0),IFERROR(HLOOKUP(J20,BASEDATI!$C$4:$H$5,2,FALSE),0))/COUNTA(H20:J20)</f>
        <v>60</v>
      </c>
      <c r="L20" s="40" t="str">
        <f>LEFT(G20,3)</f>
        <v>Lea</v>
      </c>
    </row>
    <row r="21" spans="1:12" ht="50.4" customHeight="1" x14ac:dyDescent="0.3">
      <c r="A21" s="61" t="s">
        <v>11</v>
      </c>
      <c r="B21" s="172" t="s">
        <v>13</v>
      </c>
      <c r="C21" s="172"/>
      <c r="D21" s="172"/>
      <c r="E21" s="60">
        <f>SUM(IFERROR(HLOOKUP(B21,BASEDATI!$C$4:$H$5,2,FALSE),0),IFERROR(HLOOKUP(C21,BASEDATI!$C$4:$H$5,2,FALSE),0),IFERROR(HLOOKUP(D21,BASEDATI!$C$4:$H$5,2,FALSE),0))/COUNTA(B21:D21)</f>
        <v>80</v>
      </c>
      <c r="F21" s="40" t="str">
        <f t="shared" ref="F21:F25" si="4">LEFT(A21,3)</f>
        <v>Mar</v>
      </c>
      <c r="G21" s="46" t="s">
        <v>36</v>
      </c>
      <c r="H21" s="172" t="s">
        <v>13</v>
      </c>
      <c r="I21" s="172"/>
      <c r="J21" s="172"/>
      <c r="K21" s="60">
        <f>SUM(IFERROR(HLOOKUP(H21,BASEDATI!$C$4:$H$5,2,FALSE),0),IFERROR(HLOOKUP(I21,BASEDATI!$C$4:$H$5,2,FALSE),0),IFERROR(HLOOKUP(J21,BASEDATI!$C$4:$H$5,2,FALSE),0))/COUNTA(H21:J21)</f>
        <v>80</v>
      </c>
      <c r="L21" s="40" t="str">
        <f t="shared" ref="L21:L25" si="5">LEFT(G21,3)</f>
        <v>App</v>
      </c>
    </row>
    <row r="22" spans="1:12" ht="50.4" customHeight="1" x14ac:dyDescent="0.3">
      <c r="A22" s="61" t="s">
        <v>10</v>
      </c>
      <c r="B22" s="172" t="s">
        <v>14</v>
      </c>
      <c r="C22" s="172"/>
      <c r="D22" s="172"/>
      <c r="E22" s="60">
        <f>SUM(IFERROR(HLOOKUP(B22,BASEDATI!$C$4:$H$5,2,FALSE),0),IFERROR(HLOOKUP(C22,BASEDATI!$C$4:$H$5,2,FALSE),0),IFERROR(HLOOKUP(D22,BASEDATI!$C$4:$H$5,2,FALSE),0))/COUNTA(B22:D22)</f>
        <v>70</v>
      </c>
      <c r="F22" s="40" t="str">
        <f t="shared" si="4"/>
        <v>Sma</v>
      </c>
      <c r="G22" s="46" t="s">
        <v>33</v>
      </c>
      <c r="H22" s="172" t="s">
        <v>13</v>
      </c>
      <c r="I22" s="172"/>
      <c r="J22" s="172"/>
      <c r="K22" s="60">
        <f>SUM(IFERROR(HLOOKUP(H22,BASEDATI!$C$4:$H$5,2,FALSE),0),IFERROR(HLOOKUP(I22,BASEDATI!$C$4:$H$5,2,FALSE),0),IFERROR(HLOOKUP(J22,BASEDATI!$C$4:$H$5,2,FALSE),0))/COUNTA(H22:J22)</f>
        <v>80</v>
      </c>
      <c r="L22" s="40" t="str">
        <f t="shared" si="5"/>
        <v>Imp</v>
      </c>
    </row>
    <row r="23" spans="1:12" ht="50.4" customHeight="1" x14ac:dyDescent="0.3">
      <c r="A23" s="61" t="s">
        <v>43</v>
      </c>
      <c r="B23" s="172" t="s">
        <v>14</v>
      </c>
      <c r="C23" s="172"/>
      <c r="D23" s="172"/>
      <c r="E23" s="60">
        <f>SUM(IFERROR(HLOOKUP(B23,BASEDATI!$C$4:$H$5,2,FALSE),0),IFERROR(HLOOKUP(C23,BASEDATI!$C$4:$H$5,2,FALSE),0),IFERROR(HLOOKUP(D23,BASEDATI!$C$4:$H$5,2,FALSE),0))/COUNTA(B23:D23)</f>
        <v>70</v>
      </c>
      <c r="F23" s="40" t="str">
        <f t="shared" si="4"/>
        <v>Vis</v>
      </c>
      <c r="G23" s="46" t="s">
        <v>29</v>
      </c>
      <c r="H23" s="172" t="s">
        <v>13</v>
      </c>
      <c r="I23" s="172"/>
      <c r="J23" s="172"/>
      <c r="K23" s="60">
        <f>SUM(IFERROR(HLOOKUP(H23,BASEDATI!$C$4:$H$5,2,FALSE),0),IFERROR(HLOOKUP(I23,BASEDATI!$C$4:$H$5,2,FALSE),0),IFERROR(HLOOKUP(J23,BASEDATI!$C$4:$H$5,2,FALSE),0))/COUNTA(H23:J23)</f>
        <v>80</v>
      </c>
      <c r="L23" s="40" t="str">
        <f t="shared" si="5"/>
        <v>Res</v>
      </c>
    </row>
    <row r="24" spans="1:12" ht="50.4" customHeight="1" x14ac:dyDescent="0.3">
      <c r="A24" s="61" t="s">
        <v>42</v>
      </c>
      <c r="B24" s="172" t="s">
        <v>13</v>
      </c>
      <c r="C24" s="172"/>
      <c r="D24" s="172"/>
      <c r="E24" s="60">
        <f>SUM(IFERROR(HLOOKUP(B24,BASEDATI!$C$4:$H$5,2,FALSE),0),IFERROR(HLOOKUP(C24,BASEDATI!$C$4:$H$5,2,FALSE),0),IFERROR(HLOOKUP(D24,BASEDATI!$C$4:$H$5,2,FALSE),0))/COUNTA(B24:D24)</f>
        <v>80</v>
      </c>
      <c r="F24" s="40" t="str">
        <f t="shared" si="4"/>
        <v>Ins</v>
      </c>
      <c r="G24" s="46" t="s">
        <v>35</v>
      </c>
      <c r="H24" s="172" t="s">
        <v>14</v>
      </c>
      <c r="I24" s="172"/>
      <c r="J24" s="172"/>
      <c r="K24" s="60">
        <f>SUM(IFERROR(HLOOKUP(H24,BASEDATI!$C$4:$H$5,2,FALSE),0),IFERROR(HLOOKUP(I24,BASEDATI!$C$4:$H$5,2,FALSE),0),IFERROR(HLOOKUP(J24,BASEDATI!$C$4:$H$5,2,FALSE),0))/COUNTA(H24:J24)</f>
        <v>70</v>
      </c>
      <c r="L24" s="40" t="str">
        <f t="shared" si="5"/>
        <v>Emo</v>
      </c>
    </row>
    <row r="25" spans="1:12" ht="50.4" customHeight="1" thickBot="1" x14ac:dyDescent="0.35">
      <c r="A25" s="64" t="s">
        <v>41</v>
      </c>
      <c r="B25" s="173" t="s">
        <v>13</v>
      </c>
      <c r="C25" s="173"/>
      <c r="D25" s="173"/>
      <c r="E25" s="60">
        <f>SUM(IFERROR(HLOOKUP(B25,BASEDATI!$C$4:$H$5,2,FALSE),0),IFERROR(HLOOKUP(C25,BASEDATI!$C$4:$H$5,2,FALSE),0),IFERROR(HLOOKUP(D25,BASEDATI!$C$4:$H$5,2,FALSE),0))/COUNTA(B25:D25)</f>
        <v>80</v>
      </c>
      <c r="F25" s="40" t="str">
        <f t="shared" si="4"/>
        <v>Chi</v>
      </c>
      <c r="G25" s="66" t="s">
        <v>30</v>
      </c>
      <c r="H25" s="173" t="s">
        <v>13</v>
      </c>
      <c r="I25" s="173"/>
      <c r="J25" s="173"/>
      <c r="K25" s="60">
        <f>SUM(IFERROR(HLOOKUP(H25,BASEDATI!$C$4:$H$5,2,FALSE),0),IFERROR(HLOOKUP(I25,BASEDATI!$C$4:$H$5,2,FALSE),0),IFERROR(HLOOKUP(J25,BASEDATI!$C$4:$H$5,2,FALSE),0))/COUNTA(H25:J25)</f>
        <v>80</v>
      </c>
      <c r="L25" s="40" t="str">
        <f t="shared" si="5"/>
        <v>Ris</v>
      </c>
    </row>
    <row r="26" spans="1:12" ht="100.2" customHeight="1" thickTop="1" thickBot="1" x14ac:dyDescent="0.35">
      <c r="A26" s="276" t="s">
        <v>148</v>
      </c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8"/>
    </row>
    <row r="27" spans="1:12" ht="50.4" customHeight="1" thickTop="1" x14ac:dyDescent="0.3">
      <c r="A27" s="295" t="str">
        <f>A2</f>
        <v>MANTOVAN Nicolò</v>
      </c>
      <c r="B27" s="296"/>
      <c r="C27" s="296"/>
      <c r="D27" s="296"/>
      <c r="E27" s="185" t="s">
        <v>100</v>
      </c>
      <c r="F27" s="26" t="s">
        <v>49</v>
      </c>
      <c r="G27" s="283" t="s">
        <v>54</v>
      </c>
      <c r="H27" s="27">
        <f>B30</f>
        <v>45778</v>
      </c>
      <c r="I27" s="27">
        <f>C33</f>
        <v>45901</v>
      </c>
      <c r="J27" s="27">
        <f>D33</f>
        <v>45992</v>
      </c>
      <c r="K27" s="285" t="s">
        <v>59</v>
      </c>
      <c r="L27" s="28"/>
    </row>
    <row r="28" spans="1:12" ht="50.4" customHeight="1" x14ac:dyDescent="0.3">
      <c r="A28" s="297"/>
      <c r="B28" s="298"/>
      <c r="C28" s="298"/>
      <c r="D28" s="298"/>
      <c r="E28" s="186">
        <f>E3</f>
        <v>40754</v>
      </c>
      <c r="F28" s="30" t="str">
        <f>F3</f>
        <v>2025/2026</v>
      </c>
      <c r="G28" s="284"/>
      <c r="H28" s="31">
        <f>IFERROR(AVERAGE(H29:H34),0)</f>
        <v>63.288065843621396</v>
      </c>
      <c r="I28" s="31">
        <f>IFERROR(AVERAGE(I29:I34),0)</f>
        <v>10.63645602017389</v>
      </c>
      <c r="J28" s="32">
        <f>IFERROR(AVERAGE(J29:J34),0)</f>
        <v>0</v>
      </c>
      <c r="K28" s="286"/>
      <c r="L28" s="33"/>
    </row>
    <row r="29" spans="1:12" ht="50.4" customHeight="1" x14ac:dyDescent="0.3">
      <c r="A29" s="299" t="e" vm="3">
        <v>#VALUE!</v>
      </c>
      <c r="B29" s="273" t="s">
        <v>98</v>
      </c>
      <c r="C29" s="274"/>
      <c r="D29" s="274"/>
      <c r="E29" s="34" t="s">
        <v>50</v>
      </c>
      <c r="F29" s="35" t="s">
        <v>92</v>
      </c>
      <c r="G29" s="36" t="s">
        <v>40</v>
      </c>
      <c r="H29" s="37">
        <f>B36</f>
        <v>65</v>
      </c>
      <c r="I29" s="37">
        <f>C36</f>
        <v>0</v>
      </c>
      <c r="J29" s="38">
        <f>D36</f>
        <v>0</v>
      </c>
      <c r="K29" s="39">
        <f>IFERROR(AVERAGEIF(H29:J29,"&gt;0"),0)</f>
        <v>65</v>
      </c>
      <c r="L29" s="40" t="str">
        <f>LEFT(G29,3)</f>
        <v>FIS</v>
      </c>
    </row>
    <row r="30" spans="1:12" ht="50.4" customHeight="1" x14ac:dyDescent="0.3">
      <c r="A30" s="300"/>
      <c r="B30" s="41">
        <f>B5</f>
        <v>45778</v>
      </c>
      <c r="C30" s="42">
        <f>C5</f>
        <v>45901</v>
      </c>
      <c r="D30" s="43">
        <f>D5</f>
        <v>45992</v>
      </c>
      <c r="E30" s="194" t="str">
        <f>E5</f>
        <v>Dx</v>
      </c>
      <c r="F30" s="71" t="str">
        <f>F5</f>
        <v>Sufficiente</v>
      </c>
      <c r="G30" s="46" t="s">
        <v>39</v>
      </c>
      <c r="H30" s="47">
        <f>B44</f>
        <v>63.333333333333336</v>
      </c>
      <c r="I30" s="47">
        <f>C44</f>
        <v>0</v>
      </c>
      <c r="J30" s="47">
        <f>D44</f>
        <v>0</v>
      </c>
      <c r="K30" s="39">
        <f t="shared" ref="K30:K33" si="6">IFERROR(AVERAGEIF(H30:J30,"&gt;0"),0)</f>
        <v>63.333333333333336</v>
      </c>
      <c r="L30" s="40" t="str">
        <f t="shared" ref="L30:L33" si="7">LEFT(G30,3)</f>
        <v>TAT</v>
      </c>
    </row>
    <row r="31" spans="1:12" ht="50.4" customHeight="1" x14ac:dyDescent="0.3">
      <c r="A31" s="300"/>
      <c r="B31" s="48">
        <f>B6</f>
        <v>45</v>
      </c>
      <c r="C31" s="48">
        <f>C6</f>
        <v>47.1</v>
      </c>
      <c r="D31" s="183">
        <f>D6</f>
        <v>0</v>
      </c>
      <c r="E31" s="34" t="s">
        <v>51</v>
      </c>
      <c r="F31" s="35" t="s">
        <v>52</v>
      </c>
      <c r="G31" s="46" t="s">
        <v>38</v>
      </c>
      <c r="H31" s="47">
        <f>H36</f>
        <v>66.666666666666671</v>
      </c>
      <c r="I31" s="47">
        <f>I36</f>
        <v>0</v>
      </c>
      <c r="J31" s="47">
        <f>J36</f>
        <v>0</v>
      </c>
      <c r="K31" s="39">
        <f t="shared" si="6"/>
        <v>66.666666666666671</v>
      </c>
      <c r="L31" s="40" t="str">
        <f t="shared" si="7"/>
        <v>TEC</v>
      </c>
    </row>
    <row r="32" spans="1:12" ht="50.4" customHeight="1" x14ac:dyDescent="0.3">
      <c r="A32" s="300"/>
      <c r="B32" s="273" t="s">
        <v>99</v>
      </c>
      <c r="C32" s="274"/>
      <c r="D32" s="274"/>
      <c r="E32" s="194" t="str">
        <f>E7</f>
        <v>Laterale</v>
      </c>
      <c r="F32" s="71" t="str">
        <f>F7</f>
        <v>Attacco</v>
      </c>
      <c r="G32" s="46" t="s">
        <v>31</v>
      </c>
      <c r="H32" s="47">
        <f>H44</f>
        <v>70</v>
      </c>
      <c r="I32" s="47">
        <f>I44</f>
        <v>0</v>
      </c>
      <c r="J32" s="47">
        <f>J44</f>
        <v>0</v>
      </c>
      <c r="K32" s="39">
        <f t="shared" si="6"/>
        <v>70</v>
      </c>
      <c r="L32" s="40" t="str">
        <f t="shared" si="7"/>
        <v>PSI</v>
      </c>
    </row>
    <row r="33" spans="1:12" ht="50.4" customHeight="1" x14ac:dyDescent="0.3">
      <c r="A33" s="300"/>
      <c r="B33" s="50">
        <f t="shared" ref="B33:D33" si="8">B30</f>
        <v>45778</v>
      </c>
      <c r="C33" s="51">
        <f t="shared" si="8"/>
        <v>45901</v>
      </c>
      <c r="D33" s="52">
        <f t="shared" si="8"/>
        <v>45992</v>
      </c>
      <c r="E33" s="34" t="s">
        <v>90</v>
      </c>
      <c r="F33" s="35" t="s">
        <v>120</v>
      </c>
      <c r="G33" s="5" t="s">
        <v>159</v>
      </c>
      <c r="H33" s="83">
        <f>IF(IFERROR(B31/(B34/100*B34/100),0)*3&gt;70,120-IFERROR(B31/(B34/100*B34/100),0)*3,IFERROR(B31/(B34/100*B34/100),0)*3)</f>
        <v>51.440329218106996</v>
      </c>
      <c r="I33" s="83">
        <f t="shared" ref="I33:J33" si="9">IF(IFERROR(C31/(C34/100*C34/100),0)*3&gt;70,120-IFERROR(C31/(C34/100*C34/100),0)*3,IFERROR(C31/(C34/100*C34/100),0)*3)</f>
        <v>53.182280100869448</v>
      </c>
      <c r="J33" s="83">
        <f t="shared" si="9"/>
        <v>0</v>
      </c>
      <c r="K33" s="39">
        <f t="shared" si="6"/>
        <v>52.311304659488222</v>
      </c>
      <c r="L33" s="40" t="str">
        <f t="shared" si="7"/>
        <v>BMI</v>
      </c>
    </row>
    <row r="34" spans="1:12" ht="50.4" customHeight="1" thickBot="1" x14ac:dyDescent="0.35">
      <c r="A34" s="300"/>
      <c r="B34" s="53">
        <f>B9</f>
        <v>162</v>
      </c>
      <c r="C34" s="53">
        <f t="shared" ref="C34:D34" si="10">C9</f>
        <v>163</v>
      </c>
      <c r="D34" s="184">
        <f t="shared" si="10"/>
        <v>0</v>
      </c>
      <c r="E34" s="199" t="str">
        <f>E9</f>
        <v>Sottopeso</v>
      </c>
      <c r="F34" s="71" t="str">
        <f>F9</f>
        <v>Normolineo</v>
      </c>
      <c r="G34" s="46"/>
      <c r="H34" s="47"/>
      <c r="I34" s="47"/>
      <c r="J34" s="56"/>
      <c r="K34" s="39"/>
      <c r="L34" s="40"/>
    </row>
    <row r="35" spans="1:12" ht="50.4" customHeight="1" thickTop="1" x14ac:dyDescent="0.3">
      <c r="A35" s="287" t="s">
        <v>55</v>
      </c>
      <c r="B35" s="27">
        <f>B33</f>
        <v>45778</v>
      </c>
      <c r="C35" s="27">
        <f>C33</f>
        <v>45901</v>
      </c>
      <c r="D35" s="27">
        <f>D33</f>
        <v>45992</v>
      </c>
      <c r="E35" s="289" t="s">
        <v>59</v>
      </c>
      <c r="F35" s="57"/>
      <c r="G35" s="287" t="s">
        <v>57</v>
      </c>
      <c r="H35" s="27">
        <f>H27</f>
        <v>45778</v>
      </c>
      <c r="I35" s="27">
        <f>I27</f>
        <v>45901</v>
      </c>
      <c r="J35" s="27">
        <f>J27</f>
        <v>45992</v>
      </c>
      <c r="K35" s="285" t="s">
        <v>59</v>
      </c>
      <c r="L35" s="33"/>
    </row>
    <row r="36" spans="1:12" ht="50.4" customHeight="1" x14ac:dyDescent="0.3">
      <c r="A36" s="288"/>
      <c r="B36" s="31">
        <f>IFERROR(SUM(HLOOKUP(B37,BASEDATI!$C$4:$H$5,2,FALSE),HLOOKUP(B38,BASEDATI!$C$4:$H$5,2,FALSE),HLOOKUP(B39,BASEDATI!$C$4:$H$5,2,FALSE),HLOOKUP(B40,BASEDATI!$C$4:$H$5,2,FALSE),HLOOKUP(B41,BASEDATI!$C$4:$H$5,2,FALSE),HLOOKUP(B42,BASEDATI!$C$4:$H$5,2,FALSE))/COUNTA(B37:B42),0)</f>
        <v>65</v>
      </c>
      <c r="C36" s="31">
        <f>IFERROR(SUM(HLOOKUP(C37,BASEDATI!$C$4:$H$5,2,FALSE),HLOOKUP(C38,BASEDATI!$C$4:$H$5,2,FALSE),HLOOKUP(C39,BASEDATI!$C$4:$H$5,2,FALSE),HLOOKUP(C40,BASEDATI!$C$4:$H$5,2,FALSE),HLOOKUP(C41,BASEDATI!$C$4:$H$5,2,FALSE),HLOOKUP(C42,BASEDATI!$C$4:$H$5,2,FALSE))/COUNTA(C37:C42),0)</f>
        <v>0</v>
      </c>
      <c r="D36" s="31">
        <f>IFERROR(SUM(HLOOKUP(D37,BASEDATI!$C$4:$H$5,2,FALSE),HLOOKUP(D38,BASEDATI!$C$4:$H$5,2,FALSE),HLOOKUP(D39,BASEDATI!$C$4:$H$5,2,FALSE),HLOOKUP(D40,BASEDATI!$C$4:$H$5,2,FALSE),HLOOKUP(D41,BASEDATI!$C$4:$H$5,2,FALSE),HLOOKUP(D42,BASEDATI!$C$4:$H$5,2,FALSE))/COUNTA(D37:D42),0)</f>
        <v>0</v>
      </c>
      <c r="E36" s="290"/>
      <c r="F36" s="40"/>
      <c r="G36" s="288"/>
      <c r="H36" s="31">
        <f>IFERROR(SUM(HLOOKUP(H37,BASEDATI!$C$4:$H$5,2,FALSE),HLOOKUP(H38,BASEDATI!$C$4:$H$5,2,FALSE),HLOOKUP(H39,BASEDATI!$C$4:$H$5,2,FALSE),HLOOKUP(H40,BASEDATI!$C$4:$H$5,2,FALSE),HLOOKUP(H41,BASEDATI!$C$4:$H$5,2,FALSE),HLOOKUP(H42,BASEDATI!$C$4:$H$5,2,FALSE))/COUNTA(H37:H42),0)</f>
        <v>66.666666666666671</v>
      </c>
      <c r="I36" s="31">
        <f>IFERROR(SUM(HLOOKUP(I37,BASEDATI!$C$4:$H$5,2,FALSE),HLOOKUP(I38,BASEDATI!$C$4:$H$5,2,FALSE),HLOOKUP(I39,BASEDATI!$C$4:$H$5,2,FALSE),HLOOKUP(I40,BASEDATI!$C$4:$H$5,2,FALSE),HLOOKUP(I41,BASEDATI!$C$4:$H$5,2,FALSE),HLOOKUP(I42,BASEDATI!$C$4:$H$5,2,FALSE))/COUNTA(I37:I42),0)</f>
        <v>0</v>
      </c>
      <c r="J36" s="31">
        <f>IFERROR(SUM(HLOOKUP(J37,BASEDATI!$C$4:$H$5,2,FALSE),HLOOKUP(J38,BASEDATI!$C$4:$H$5,2,FALSE),HLOOKUP(J39,BASEDATI!$C$4:$H$5,2,FALSE),HLOOKUP(J40,BASEDATI!$C$4:$H$5,2,FALSE),HLOOKUP(J41,BASEDATI!$C$4:$H$5,2,FALSE),HLOOKUP(J42,BASEDATI!$C$4:$H$5,2,FALSE))/COUNTA(J37:J42),0)</f>
        <v>0</v>
      </c>
      <c r="K36" s="286"/>
      <c r="L36" s="33"/>
    </row>
    <row r="37" spans="1:12" ht="50.4" customHeight="1" x14ac:dyDescent="0.3">
      <c r="A37" s="58" t="s">
        <v>3</v>
      </c>
      <c r="B37" s="171" t="s">
        <v>14</v>
      </c>
      <c r="C37" s="171"/>
      <c r="D37" s="171"/>
      <c r="E37" s="60">
        <f>SUM(IFERROR(HLOOKUP(B37,BASEDATI!$C$4:$H$5,2,FALSE),0),IFERROR(HLOOKUP(C37,BASEDATI!$C$4:$H$5,2,FALSE),0),IFERROR(HLOOKUP(D37,BASEDATI!$C$4:$H$5,2,FALSE),0))/COUNTA(B37:D37)</f>
        <v>70</v>
      </c>
      <c r="F37" s="40" t="str">
        <f>LEFT(A37,3)</f>
        <v>For</v>
      </c>
      <c r="G37" s="36" t="s">
        <v>37</v>
      </c>
      <c r="H37" s="171" t="s">
        <v>14</v>
      </c>
      <c r="I37" s="171"/>
      <c r="J37" s="171"/>
      <c r="K37" s="60">
        <f>SUM(IFERROR(HLOOKUP(H37,BASEDATI!$C$4:$H$5,2,FALSE),0),IFERROR(HLOOKUP(I37,BASEDATI!$C$4:$H$5,2,FALSE),0),IFERROR(HLOOKUP(J37,BASEDATI!$C$4:$H$5,2,FALSE),0))/COUNTA(H37:J37)</f>
        <v>70</v>
      </c>
      <c r="L37" s="40" t="str">
        <f>LEFT(G37,3)</f>
        <v>Gui</v>
      </c>
    </row>
    <row r="38" spans="1:12" ht="50.4" customHeight="1" x14ac:dyDescent="0.3">
      <c r="A38" s="61" t="s">
        <v>4</v>
      </c>
      <c r="B38" s="172" t="s">
        <v>15</v>
      </c>
      <c r="C38" s="172"/>
      <c r="D38" s="172"/>
      <c r="E38" s="60">
        <f>SUM(IFERROR(HLOOKUP(B38,BASEDATI!$C$4:$H$5,2,FALSE),0),IFERROR(HLOOKUP(C38,BASEDATI!$C$4:$H$5,2,FALSE),0),IFERROR(HLOOKUP(D38,BASEDATI!$C$4:$H$5,2,FALSE),0))/COUNTA(B38:D38)</f>
        <v>60</v>
      </c>
      <c r="F38" s="40" t="str">
        <f t="shared" ref="F38:F42" si="11">LEFT(A38,3)</f>
        <v>Vel</v>
      </c>
      <c r="G38" s="46" t="s">
        <v>12</v>
      </c>
      <c r="H38" s="172" t="s">
        <v>14</v>
      </c>
      <c r="I38" s="172"/>
      <c r="J38" s="172"/>
      <c r="K38" s="60">
        <f>SUM(IFERROR(HLOOKUP(H38,BASEDATI!$C$4:$H$5,2,FALSE),0),IFERROR(HLOOKUP(I38,BASEDATI!$C$4:$H$5,2,FALSE),0),IFERROR(HLOOKUP(J38,BASEDATI!$C$4:$H$5,2,FALSE),0))/COUNTA(H38:J38)</f>
        <v>70</v>
      </c>
      <c r="L38" s="40" t="str">
        <f t="shared" ref="L38:L42" si="12">LEFT(G38,3)</f>
        <v>Con</v>
      </c>
    </row>
    <row r="39" spans="1:12" ht="50.4" customHeight="1" x14ac:dyDescent="0.3">
      <c r="A39" s="61" t="s">
        <v>5</v>
      </c>
      <c r="B39" s="172" t="s">
        <v>14</v>
      </c>
      <c r="C39" s="172"/>
      <c r="D39" s="172"/>
      <c r="E39" s="60">
        <f>SUM(IFERROR(HLOOKUP(B39,BASEDATI!$C$4:$H$5,2,FALSE),0),IFERROR(HLOOKUP(C39,BASEDATI!$C$4:$H$5,2,FALSE),0),IFERROR(HLOOKUP(D39,BASEDATI!$C$4:$H$5,2,FALSE),0))/COUNTA(B39:D39)</f>
        <v>70</v>
      </c>
      <c r="F39" s="40" t="str">
        <f t="shared" si="11"/>
        <v>Res</v>
      </c>
      <c r="G39" s="46" t="s">
        <v>28</v>
      </c>
      <c r="H39" s="172" t="s">
        <v>14</v>
      </c>
      <c r="I39" s="172"/>
      <c r="J39" s="172"/>
      <c r="K39" s="60">
        <f>SUM(IFERROR(HLOOKUP(H39,BASEDATI!$C$4:$H$5,2,FALSE),0),IFERROR(HLOOKUP(I39,BASEDATI!$C$4:$H$5,2,FALSE),0),IFERROR(HLOOKUP(J39,BASEDATI!$C$4:$H$5,2,FALSE),0))/COUNTA(H39:J39)</f>
        <v>70</v>
      </c>
      <c r="L39" s="40" t="str">
        <f t="shared" si="12"/>
        <v>Con</v>
      </c>
    </row>
    <row r="40" spans="1:12" ht="50.4" customHeight="1" x14ac:dyDescent="0.3">
      <c r="A40" s="61" t="s">
        <v>6</v>
      </c>
      <c r="B40" s="172" t="s">
        <v>14</v>
      </c>
      <c r="C40" s="172"/>
      <c r="D40" s="172"/>
      <c r="E40" s="60">
        <f>SUM(IFERROR(HLOOKUP(B40,BASEDATI!$C$4:$H$5,2,FALSE),0),IFERROR(HLOOKUP(C40,BASEDATI!$C$4:$H$5,2,FALSE),0),IFERROR(HLOOKUP(D40,BASEDATI!$C$4:$H$5,2,FALSE),0))/COUNTA(B40:D40)</f>
        <v>70</v>
      </c>
      <c r="F40" s="40" t="str">
        <f t="shared" si="11"/>
        <v>Coo</v>
      </c>
      <c r="G40" s="46" t="s">
        <v>9</v>
      </c>
      <c r="H40" s="172" t="s">
        <v>14</v>
      </c>
      <c r="I40" s="172"/>
      <c r="J40" s="172"/>
      <c r="K40" s="60">
        <f>SUM(IFERROR(HLOOKUP(H40,BASEDATI!$C$4:$H$5,2,FALSE),0),IFERROR(HLOOKUP(I40,BASEDATI!$C$4:$H$5,2,FALSE),0),IFERROR(HLOOKUP(J40,BASEDATI!$C$4:$H$5,2,FALSE),0))/COUNTA(H40:J40)</f>
        <v>70</v>
      </c>
      <c r="L40" s="40" t="str">
        <f t="shared" si="12"/>
        <v>Tir</v>
      </c>
    </row>
    <row r="41" spans="1:12" ht="50.4" customHeight="1" x14ac:dyDescent="0.3">
      <c r="A41" s="61" t="s">
        <v>7</v>
      </c>
      <c r="B41" s="172" t="s">
        <v>15</v>
      </c>
      <c r="C41" s="172"/>
      <c r="D41" s="172"/>
      <c r="E41" s="60">
        <f>SUM(IFERROR(HLOOKUP(B41,BASEDATI!$C$4:$H$5,2,FALSE),0),IFERROR(HLOOKUP(C41,BASEDATI!$C$4:$H$5,2,FALSE),0),IFERROR(HLOOKUP(D41,BASEDATI!$C$4:$H$5,2,FALSE),0))/COUNTA(B41:D41)</f>
        <v>60</v>
      </c>
      <c r="F41" s="40" t="str">
        <f t="shared" si="11"/>
        <v>Rap</v>
      </c>
      <c r="G41" s="46" t="s">
        <v>26</v>
      </c>
      <c r="H41" s="172" t="s">
        <v>15</v>
      </c>
      <c r="I41" s="172"/>
      <c r="J41" s="172"/>
      <c r="K41" s="60">
        <f>SUM(IFERROR(HLOOKUP(H41,BASEDATI!$C$4:$H$5,2,FALSE),0),IFERROR(HLOOKUP(I41,BASEDATI!$C$4:$H$5,2,FALSE),0),IFERROR(HLOOKUP(J41,BASEDATI!$C$4:$H$5,2,FALSE),0))/COUNTA(H41:J41)</f>
        <v>60</v>
      </c>
      <c r="L41" s="40" t="str">
        <f t="shared" si="12"/>
        <v>Uno</v>
      </c>
    </row>
    <row r="42" spans="1:12" ht="50.4" customHeight="1" thickBot="1" x14ac:dyDescent="0.35">
      <c r="A42" s="61" t="s">
        <v>8</v>
      </c>
      <c r="B42" s="172" t="s">
        <v>15</v>
      </c>
      <c r="C42" s="172"/>
      <c r="D42" s="172"/>
      <c r="E42" s="60">
        <f>SUM(IFERROR(HLOOKUP(B42,BASEDATI!$C$4:$H$5,2,FALSE),0),IFERROR(HLOOKUP(C42,BASEDATI!$C$4:$H$5,2,FALSE),0),IFERROR(HLOOKUP(D42,BASEDATI!$C$4:$H$5,2,FALSE),0))/COUNTA(B42:D42)</f>
        <v>60</v>
      </c>
      <c r="F42" s="40" t="str">
        <f t="shared" si="11"/>
        <v>Rec</v>
      </c>
      <c r="G42" s="46" t="s">
        <v>22</v>
      </c>
      <c r="H42" s="172" t="s">
        <v>15</v>
      </c>
      <c r="I42" s="172"/>
      <c r="J42" s="172"/>
      <c r="K42" s="60">
        <f>SUM(IFERROR(HLOOKUP(H42,BASEDATI!$C$4:$H$5,2,FALSE),0),IFERROR(HLOOKUP(I42,BASEDATI!$C$4:$H$5,2,FALSE),0),IFERROR(HLOOKUP(J42,BASEDATI!$C$4:$H$5,2,FALSE),0))/COUNTA(H42:J42)</f>
        <v>60</v>
      </c>
      <c r="L42" s="40" t="str">
        <f t="shared" si="12"/>
        <v>Uso</v>
      </c>
    </row>
    <row r="43" spans="1:12" ht="50.4" customHeight="1" thickTop="1" x14ac:dyDescent="0.3">
      <c r="A43" s="287" t="s">
        <v>56</v>
      </c>
      <c r="B43" s="63">
        <f>B35</f>
        <v>45778</v>
      </c>
      <c r="C43" s="63">
        <f>C35</f>
        <v>45901</v>
      </c>
      <c r="D43" s="63">
        <f>D35</f>
        <v>45992</v>
      </c>
      <c r="E43" s="289" t="s">
        <v>59</v>
      </c>
      <c r="F43" s="57"/>
      <c r="G43" s="287" t="s">
        <v>58</v>
      </c>
      <c r="H43" s="63">
        <f>H35</f>
        <v>45778</v>
      </c>
      <c r="I43" s="63">
        <f>I35</f>
        <v>45901</v>
      </c>
      <c r="J43" s="63">
        <f>J35</f>
        <v>45992</v>
      </c>
      <c r="K43" s="285" t="s">
        <v>59</v>
      </c>
      <c r="L43" s="28"/>
    </row>
    <row r="44" spans="1:12" ht="50.4" customHeight="1" x14ac:dyDescent="0.3">
      <c r="A44" s="288"/>
      <c r="B44" s="31">
        <f>IFERROR(SUM(HLOOKUP(B45,BASEDATI!$C$4:$H$5,2,FALSE),HLOOKUP(B46,BASEDATI!$C$4:$H$5,2,FALSE),HLOOKUP(B47,BASEDATI!$C$4:$H$5,2,FALSE),HLOOKUP(B48,BASEDATI!$C$4:$H$5,2,FALSE),HLOOKUP(B49,BASEDATI!$C$4:$H$5,2,FALSE),HLOOKUP(B50,BASEDATI!$C$4:$H$5,2,FALSE))/COUNTA(B45:B50),0)</f>
        <v>63.333333333333336</v>
      </c>
      <c r="C44" s="31">
        <f>IFERROR(SUM(HLOOKUP(C45,BASEDATI!$C$4:$H$5,2,FALSE),HLOOKUP(C46,BASEDATI!$C$4:$H$5,2,FALSE),HLOOKUP(C47,BASEDATI!$C$4:$H$5,2,FALSE),HLOOKUP(C48,BASEDATI!$C$4:$H$5,2,FALSE),HLOOKUP(C49,BASEDATI!$C$4:$H$5,2,FALSE),HLOOKUP(C50,BASEDATI!$C$4:$H$5,2,FALSE))/COUNTA(C45:C50),0)</f>
        <v>0</v>
      </c>
      <c r="D44" s="31">
        <f>IFERROR(SUM(HLOOKUP(D45,BASEDATI!$C$4:$H$5,2,FALSE),HLOOKUP(D46,BASEDATI!$C$4:$H$5,2,FALSE),HLOOKUP(D47,BASEDATI!$C$4:$H$5,2,FALSE),HLOOKUP(D48,BASEDATI!$C$4:$H$5,2,FALSE),HLOOKUP(D49,BASEDATI!$C$4:$H$5,2,FALSE),HLOOKUP(D50,BASEDATI!$C$4:$H$5,2,FALSE))/COUNTA(D45:D50),0)</f>
        <v>0</v>
      </c>
      <c r="E44" s="290"/>
      <c r="F44" s="40"/>
      <c r="G44" s="288"/>
      <c r="H44" s="31">
        <f>IFERROR(SUM(HLOOKUP(H45,BASEDATI!$C$4:$H$5,2,FALSE),HLOOKUP(H46,BASEDATI!$C$4:$H$5,2,FALSE),HLOOKUP(H47,BASEDATI!$C$4:$H$5,2,FALSE),HLOOKUP(H48,BASEDATI!$C$4:$H$5,2,FALSE),HLOOKUP(H49,BASEDATI!$C$4:$H$5,2,FALSE),HLOOKUP(H50,BASEDATI!$C$4:$H$5,2,FALSE))/COUNTA(H45:H50),0)</f>
        <v>70</v>
      </c>
      <c r="I44" s="31">
        <f>IFERROR(SUM(HLOOKUP(I45,BASEDATI!$C$4:$H$5,2,FALSE),HLOOKUP(I46,BASEDATI!$C$4:$H$5,2,FALSE),HLOOKUP(I47,BASEDATI!$C$4:$H$5,2,FALSE),HLOOKUP(I48,BASEDATI!$C$4:$H$5,2,FALSE),HLOOKUP(I49,BASEDATI!$C$4:$H$5,2,FALSE),HLOOKUP(I50,BASEDATI!$C$4:$H$5,2,FALSE))/COUNTA(I45:I50),0)</f>
        <v>0</v>
      </c>
      <c r="J44" s="31">
        <f>IFERROR(SUM(HLOOKUP(J45,BASEDATI!$C$4:$H$5,2,FALSE),HLOOKUP(J46,BASEDATI!$C$4:$H$5,2,FALSE),HLOOKUP(J47,BASEDATI!$C$4:$H$5,2,FALSE),HLOOKUP(J48,BASEDATI!$C$4:$H$5,2,FALSE),HLOOKUP(J49,BASEDATI!$C$4:$H$5,2,FALSE),HLOOKUP(J50,BASEDATI!$C$4:$H$5,2,FALSE))/COUNTA(J45:J50),0)</f>
        <v>0</v>
      </c>
      <c r="K44" s="286"/>
      <c r="L44" s="33"/>
    </row>
    <row r="45" spans="1:12" ht="50.4" customHeight="1" x14ac:dyDescent="0.3">
      <c r="A45" s="58" t="s">
        <v>34</v>
      </c>
      <c r="B45" s="171" t="s">
        <v>14</v>
      </c>
      <c r="C45" s="171"/>
      <c r="D45" s="171"/>
      <c r="E45" s="60">
        <f>SUM(IFERROR(HLOOKUP(B45,BASEDATI!$C$4:$H$5,2,FALSE),0),IFERROR(HLOOKUP(C45,BASEDATI!$C$4:$H$5,2,FALSE),0),IFERROR(HLOOKUP(D45,BASEDATI!$C$4:$H$5,2,FALSE),0))/COUNTA(B45:D45)</f>
        <v>70</v>
      </c>
      <c r="F45" s="40" t="str">
        <f>LEFT(A45,3)</f>
        <v>Pos</v>
      </c>
      <c r="G45" s="36" t="s">
        <v>32</v>
      </c>
      <c r="H45" s="171" t="s">
        <v>15</v>
      </c>
      <c r="I45" s="171"/>
      <c r="J45" s="171"/>
      <c r="K45" s="60">
        <f>SUM(IFERROR(HLOOKUP(H45,BASEDATI!$C$4:$H$5,2,FALSE),0),IFERROR(HLOOKUP(I45,BASEDATI!$C$4:$H$5,2,FALSE),0),IFERROR(HLOOKUP(J45,BASEDATI!$C$4:$H$5,2,FALSE),0))/COUNTA(H45:J45)</f>
        <v>60</v>
      </c>
      <c r="L45" s="40" t="str">
        <f>LEFT(G45,3)</f>
        <v>Lea</v>
      </c>
    </row>
    <row r="46" spans="1:12" ht="50.4" customHeight="1" x14ac:dyDescent="0.3">
      <c r="A46" s="61" t="s">
        <v>11</v>
      </c>
      <c r="B46" s="172" t="s">
        <v>14</v>
      </c>
      <c r="C46" s="172"/>
      <c r="D46" s="172"/>
      <c r="E46" s="60">
        <f>SUM(IFERROR(HLOOKUP(B46,BASEDATI!$C$4:$H$5,2,FALSE),0),IFERROR(HLOOKUP(C46,BASEDATI!$C$4:$H$5,2,FALSE),0),IFERROR(HLOOKUP(D46,BASEDATI!$C$4:$H$5,2,FALSE),0))/COUNTA(B46:D46)</f>
        <v>70</v>
      </c>
      <c r="F46" s="40" t="str">
        <f t="shared" ref="F46:F50" si="13">LEFT(A46,3)</f>
        <v>Mar</v>
      </c>
      <c r="G46" s="46" t="s">
        <v>36</v>
      </c>
      <c r="H46" s="172" t="s">
        <v>14</v>
      </c>
      <c r="I46" s="172"/>
      <c r="J46" s="172"/>
      <c r="K46" s="60">
        <f>SUM(IFERROR(HLOOKUP(H46,BASEDATI!$C$4:$H$5,2,FALSE),0),IFERROR(HLOOKUP(I46,BASEDATI!$C$4:$H$5,2,FALSE),0),IFERROR(HLOOKUP(J46,BASEDATI!$C$4:$H$5,2,FALSE),0))/COUNTA(H46:J46)</f>
        <v>70</v>
      </c>
      <c r="L46" s="40" t="str">
        <f t="shared" ref="L46:L50" si="14">LEFT(G46,3)</f>
        <v>App</v>
      </c>
    </row>
    <row r="47" spans="1:12" ht="50.4" customHeight="1" x14ac:dyDescent="0.3">
      <c r="A47" s="61" t="s">
        <v>10</v>
      </c>
      <c r="B47" s="172" t="s">
        <v>15</v>
      </c>
      <c r="C47" s="172"/>
      <c r="D47" s="172"/>
      <c r="E47" s="60">
        <f>SUM(IFERROR(HLOOKUP(B47,BASEDATI!$C$4:$H$5,2,FALSE),0),IFERROR(HLOOKUP(C47,BASEDATI!$C$4:$H$5,2,FALSE),0),IFERROR(HLOOKUP(D47,BASEDATI!$C$4:$H$5,2,FALSE),0))/COUNTA(B47:D47)</f>
        <v>60</v>
      </c>
      <c r="F47" s="40" t="str">
        <f t="shared" si="13"/>
        <v>Sma</v>
      </c>
      <c r="G47" s="46" t="s">
        <v>33</v>
      </c>
      <c r="H47" s="172" t="s">
        <v>13</v>
      </c>
      <c r="I47" s="172"/>
      <c r="J47" s="172"/>
      <c r="K47" s="60">
        <f>SUM(IFERROR(HLOOKUP(H47,BASEDATI!$C$4:$H$5,2,FALSE),0),IFERROR(HLOOKUP(I47,BASEDATI!$C$4:$H$5,2,FALSE),0),IFERROR(HLOOKUP(J47,BASEDATI!$C$4:$H$5,2,FALSE),0))/COUNTA(H47:J47)</f>
        <v>80</v>
      </c>
      <c r="L47" s="40" t="str">
        <f t="shared" si="14"/>
        <v>Imp</v>
      </c>
    </row>
    <row r="48" spans="1:12" ht="50.4" customHeight="1" x14ac:dyDescent="0.3">
      <c r="A48" s="61" t="s">
        <v>43</v>
      </c>
      <c r="B48" s="172" t="s">
        <v>15</v>
      </c>
      <c r="C48" s="172"/>
      <c r="D48" s="172"/>
      <c r="E48" s="60">
        <f>SUM(IFERROR(HLOOKUP(B48,BASEDATI!$C$4:$H$5,2,FALSE),0),IFERROR(HLOOKUP(C48,BASEDATI!$C$4:$H$5,2,FALSE),0),IFERROR(HLOOKUP(D48,BASEDATI!$C$4:$H$5,2,FALSE),0))/COUNTA(B48:D48)</f>
        <v>60</v>
      </c>
      <c r="F48" s="40" t="str">
        <f t="shared" si="13"/>
        <v>Vis</v>
      </c>
      <c r="G48" s="46" t="s">
        <v>29</v>
      </c>
      <c r="H48" s="172" t="s">
        <v>14</v>
      </c>
      <c r="I48" s="172"/>
      <c r="J48" s="172"/>
      <c r="K48" s="60">
        <f>SUM(IFERROR(HLOOKUP(H48,BASEDATI!$C$4:$H$5,2,FALSE),0),IFERROR(HLOOKUP(I48,BASEDATI!$C$4:$H$5,2,FALSE),0),IFERROR(HLOOKUP(J48,BASEDATI!$C$4:$H$5,2,FALSE),0))/COUNTA(H48:J48)</f>
        <v>70</v>
      </c>
      <c r="L48" s="40" t="str">
        <f t="shared" si="14"/>
        <v>Res</v>
      </c>
    </row>
    <row r="49" spans="1:12" ht="50.4" customHeight="1" x14ac:dyDescent="0.3">
      <c r="A49" s="61" t="s">
        <v>42</v>
      </c>
      <c r="B49" s="172" t="s">
        <v>15</v>
      </c>
      <c r="C49" s="172"/>
      <c r="D49" s="172"/>
      <c r="E49" s="60">
        <f>SUM(IFERROR(HLOOKUP(B49,BASEDATI!$C$4:$H$5,2,FALSE),0),IFERROR(HLOOKUP(C49,BASEDATI!$C$4:$H$5,2,FALSE),0),IFERROR(HLOOKUP(D49,BASEDATI!$C$4:$H$5,2,FALSE),0))/COUNTA(B49:D49)</f>
        <v>60</v>
      </c>
      <c r="F49" s="40" t="str">
        <f t="shared" si="13"/>
        <v>Ins</v>
      </c>
      <c r="G49" s="46" t="s">
        <v>35</v>
      </c>
      <c r="H49" s="172" t="s">
        <v>14</v>
      </c>
      <c r="I49" s="172"/>
      <c r="J49" s="172"/>
      <c r="K49" s="60">
        <f>SUM(IFERROR(HLOOKUP(H49,BASEDATI!$C$4:$H$5,2,FALSE),0),IFERROR(HLOOKUP(I49,BASEDATI!$C$4:$H$5,2,FALSE),0),IFERROR(HLOOKUP(J49,BASEDATI!$C$4:$H$5,2,FALSE),0))/COUNTA(H49:J49)</f>
        <v>70</v>
      </c>
      <c r="L49" s="40" t="str">
        <f t="shared" si="14"/>
        <v>Emo</v>
      </c>
    </row>
    <row r="50" spans="1:12" ht="50.4" customHeight="1" thickBot="1" x14ac:dyDescent="0.35">
      <c r="A50" s="64" t="s">
        <v>41</v>
      </c>
      <c r="B50" s="172" t="s">
        <v>15</v>
      </c>
      <c r="C50" s="173"/>
      <c r="D50" s="173"/>
      <c r="E50" s="60">
        <f>SUM(IFERROR(HLOOKUP(B50,BASEDATI!$C$4:$H$5,2,FALSE),0),IFERROR(HLOOKUP(C50,BASEDATI!$C$4:$H$5,2,FALSE),0),IFERROR(HLOOKUP(D50,BASEDATI!$C$4:$H$5,2,FALSE),0))/COUNTA(B50:D50)</f>
        <v>60</v>
      </c>
      <c r="F50" s="40" t="str">
        <f t="shared" si="13"/>
        <v>Chi</v>
      </c>
      <c r="G50" s="66" t="s">
        <v>30</v>
      </c>
      <c r="H50" s="173" t="s">
        <v>14</v>
      </c>
      <c r="I50" s="173"/>
      <c r="J50" s="173"/>
      <c r="K50" s="60">
        <f>SUM(IFERROR(HLOOKUP(H50,BASEDATI!$C$4:$H$5,2,FALSE),0),IFERROR(HLOOKUP(I50,BASEDATI!$C$4:$H$5,2,FALSE),0),IFERROR(HLOOKUP(J50,BASEDATI!$C$4:$H$5,2,FALSE),0))/COUNTA(H50:J50)</f>
        <v>70</v>
      </c>
      <c r="L50" s="40" t="str">
        <f t="shared" si="14"/>
        <v>Ris</v>
      </c>
    </row>
    <row r="51" spans="1:12" ht="50.4" customHeight="1" thickTop="1" x14ac:dyDescent="0.3"/>
  </sheetData>
  <mergeCells count="31">
    <mergeCell ref="L10:L11"/>
    <mergeCell ref="A35:A36"/>
    <mergeCell ref="E35:E36"/>
    <mergeCell ref="G35:G36"/>
    <mergeCell ref="K35:K36"/>
    <mergeCell ref="A10:A11"/>
    <mergeCell ref="E10:E11"/>
    <mergeCell ref="G10:G11"/>
    <mergeCell ref="K10:K11"/>
    <mergeCell ref="A18:A19"/>
    <mergeCell ref="E18:E19"/>
    <mergeCell ref="G18:G19"/>
    <mergeCell ref="K18:K19"/>
    <mergeCell ref="A43:A44"/>
    <mergeCell ref="E43:E44"/>
    <mergeCell ref="G43:G44"/>
    <mergeCell ref="K43:K44"/>
    <mergeCell ref="A26:L26"/>
    <mergeCell ref="A27:D28"/>
    <mergeCell ref="G27:G28"/>
    <mergeCell ref="K27:K28"/>
    <mergeCell ref="A29:A34"/>
    <mergeCell ref="B29:D29"/>
    <mergeCell ref="B32:D32"/>
    <mergeCell ref="A1:L1"/>
    <mergeCell ref="A2:D3"/>
    <mergeCell ref="G2:G3"/>
    <mergeCell ref="K2:K3"/>
    <mergeCell ref="A4:A9"/>
    <mergeCell ref="B4:D4"/>
    <mergeCell ref="B7:D7"/>
  </mergeCells>
  <dataValidations count="1">
    <dataValidation type="list" allowBlank="1" showInputMessage="1" showErrorMessage="1" sqref="H12:J17 B20:D25 H45:J50 B12:D17 B45:D50 B37:D42 H20:J25 H37:J42" xr:uid="{909F6C26-2100-4A3A-98EE-4BE8B5367FC3}">
      <formula1>VOTI</formula1>
    </dataValidation>
  </dataValidation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33" orientation="landscape" r:id="rId1"/>
  <rowBreaks count="1" manualBreakCount="1">
    <brk id="25" max="1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EF4BF53-2CEC-4889-B5BB-75A99303B5EC}">
          <x14:formula1>
            <xm:f>BASEDATI!$C$3:$E$3</xm:f>
          </x14:formula1>
          <xm:sqref>F9</xm:sqref>
        </x14:dataValidation>
        <x14:dataValidation type="list" allowBlank="1" showInputMessage="1" showErrorMessage="1" xr:uid="{500EE298-FD12-41A3-953D-8E24071A23BD}">
          <x14:formula1>
            <xm:f>BASEDATI!$C$9:$E$9</xm:f>
          </x14:formula1>
          <xm:sqref>E5</xm:sqref>
        </x14:dataValidation>
        <x14:dataValidation type="list" allowBlank="1" showInputMessage="1" showErrorMessage="1" xr:uid="{A36D482A-6083-4B70-A920-5F679DDA8328}">
          <x14:formula1>
            <xm:f>BASEDATI!$C$10:$E$10</xm:f>
          </x14:formula1>
          <xm:sqref>F5</xm:sqref>
        </x14:dataValidation>
        <x14:dataValidation type="list" allowBlank="1" showInputMessage="1" showErrorMessage="1" xr:uid="{D35E0E0D-8B73-4869-B824-EB89DEB615DF}">
          <x14:formula1>
            <xm:f>BASEDATI!$C$6:$F$6</xm:f>
          </x14:formula1>
          <xm:sqref>E7</xm:sqref>
        </x14:dataValidation>
        <x14:dataValidation type="list" allowBlank="1" showInputMessage="1" showErrorMessage="1" xr:uid="{9E69D26D-0D17-4219-87C5-ECC8789BDCBD}">
          <x14:formula1>
            <xm:f>BASEDATI!$C$7:$K$7</xm:f>
          </x14:formula1>
          <xm:sqref>F7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6BF7C-688A-429E-9469-357F8D4BC6E5}">
  <sheetPr>
    <tabColor rgb="FF00B050"/>
  </sheetPr>
  <dimension ref="A1:L51"/>
  <sheetViews>
    <sheetView view="pageBreakPreview" topLeftCell="A4" zoomScale="40" zoomScaleNormal="85" zoomScaleSheetLayoutView="40" workbookViewId="0">
      <selection activeCell="D8" sqref="D8"/>
    </sheetView>
  </sheetViews>
  <sheetFormatPr defaultColWidth="23.109375" defaultRowHeight="50.4" customHeight="1" x14ac:dyDescent="0.3"/>
  <cols>
    <col min="1" max="1" width="69.88671875" style="67" bestFit="1" customWidth="1"/>
    <col min="2" max="4" width="20.6640625" style="67" customWidth="1"/>
    <col min="5" max="6" width="37.6640625" style="67" customWidth="1"/>
    <col min="7" max="7" width="50.33203125" style="67" bestFit="1" customWidth="1"/>
    <col min="8" max="10" width="20.6640625" style="67" customWidth="1"/>
    <col min="11" max="11" width="37.6640625" style="67" customWidth="1"/>
    <col min="12" max="12" width="37.6640625" style="24" customWidth="1"/>
    <col min="13" max="13" width="23.109375" style="24"/>
    <col min="14" max="14" width="24.77734375" style="24" bestFit="1" customWidth="1"/>
    <col min="15" max="16384" width="23.109375" style="24"/>
  </cols>
  <sheetData>
    <row r="1" spans="1:12" ht="100.2" customHeight="1" thickTop="1" thickBot="1" x14ac:dyDescent="0.35">
      <c r="A1" s="276" t="s">
        <v>147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8"/>
    </row>
    <row r="2" spans="1:12" ht="50.4" customHeight="1" thickTop="1" x14ac:dyDescent="0.3">
      <c r="A2" s="279" t="s">
        <v>136</v>
      </c>
      <c r="B2" s="280"/>
      <c r="C2" s="280"/>
      <c r="D2" s="280"/>
      <c r="E2" s="185" t="s">
        <v>100</v>
      </c>
      <c r="F2" s="26" t="s">
        <v>49</v>
      </c>
      <c r="G2" s="283" t="s">
        <v>54</v>
      </c>
      <c r="H2" s="27">
        <f>B5</f>
        <v>45778</v>
      </c>
      <c r="I2" s="27">
        <f>C8</f>
        <v>45901</v>
      </c>
      <c r="J2" s="27">
        <f>D8</f>
        <v>45992</v>
      </c>
      <c r="K2" s="285" t="s">
        <v>59</v>
      </c>
      <c r="L2" s="28"/>
    </row>
    <row r="3" spans="1:12" ht="50.4" customHeight="1" x14ac:dyDescent="0.3">
      <c r="A3" s="281"/>
      <c r="B3" s="282"/>
      <c r="C3" s="282"/>
      <c r="D3" s="282"/>
      <c r="E3" s="198">
        <v>40789</v>
      </c>
      <c r="F3" s="170" t="s">
        <v>101</v>
      </c>
      <c r="G3" s="284"/>
      <c r="H3" s="31">
        <f>IFERROR(AVERAGE(H4:H9),0)</f>
        <v>53.596752110745989</v>
      </c>
      <c r="I3" s="31">
        <f>IFERROR(AVERAGE(I4:I9),0)</f>
        <v>5.950008011536613</v>
      </c>
      <c r="J3" s="32">
        <f>IFERROR(AVERAGE(J4:J9),0)</f>
        <v>5.6304734781060857</v>
      </c>
      <c r="K3" s="286"/>
      <c r="L3" s="33"/>
    </row>
    <row r="4" spans="1:12" ht="50.4" customHeight="1" x14ac:dyDescent="0.3">
      <c r="A4" s="301" t="e" vm="4">
        <v>#VALUE!</v>
      </c>
      <c r="B4" s="273" t="s">
        <v>98</v>
      </c>
      <c r="C4" s="274"/>
      <c r="D4" s="275"/>
      <c r="E4" s="34" t="s">
        <v>50</v>
      </c>
      <c r="F4" s="35" t="s">
        <v>92</v>
      </c>
      <c r="G4" s="36" t="s">
        <v>40</v>
      </c>
      <c r="H4" s="37">
        <f>B11</f>
        <v>63.333333333333336</v>
      </c>
      <c r="I4" s="37">
        <f>C11</f>
        <v>0</v>
      </c>
      <c r="J4" s="38">
        <f>D11</f>
        <v>0</v>
      </c>
      <c r="K4" s="39">
        <f>IFERROR(AVERAGEIF(H4:J4,"&gt;0"),0)</f>
        <v>63.333333333333336</v>
      </c>
      <c r="L4" s="40" t="str">
        <f>LEFT(G4,3)</f>
        <v>FIS</v>
      </c>
    </row>
    <row r="5" spans="1:12" ht="50.4" customHeight="1" x14ac:dyDescent="0.3">
      <c r="A5" s="300"/>
      <c r="B5" s="41">
        <v>45778</v>
      </c>
      <c r="C5" s="42">
        <v>45901</v>
      </c>
      <c r="D5" s="43">
        <v>45992</v>
      </c>
      <c r="E5" s="177" t="s">
        <v>94</v>
      </c>
      <c r="F5" s="178" t="s">
        <v>15</v>
      </c>
      <c r="G5" s="46" t="s">
        <v>39</v>
      </c>
      <c r="H5" s="47">
        <f>B19</f>
        <v>68.333333333333329</v>
      </c>
      <c r="I5" s="47">
        <f>C19</f>
        <v>0</v>
      </c>
      <c r="J5" s="47">
        <f>D19</f>
        <v>0</v>
      </c>
      <c r="K5" s="39">
        <f t="shared" ref="K5:K7" si="0">IFERROR(AVERAGEIF(H5:J5,"&gt;0"),0)</f>
        <v>68.333333333333329</v>
      </c>
      <c r="L5" s="40" t="str">
        <f t="shared" ref="L5:L7" si="1">LEFT(G5,3)</f>
        <v>TAT</v>
      </c>
    </row>
    <row r="6" spans="1:12" ht="50.4" customHeight="1" x14ac:dyDescent="0.3">
      <c r="A6" s="300"/>
      <c r="B6" s="175">
        <v>70</v>
      </c>
      <c r="C6" s="175">
        <v>75.099999999999994</v>
      </c>
      <c r="D6" s="175">
        <v>77.400000000000006</v>
      </c>
      <c r="E6" s="34" t="s">
        <v>51</v>
      </c>
      <c r="F6" s="35" t="s">
        <v>52</v>
      </c>
      <c r="G6" s="46" t="s">
        <v>38</v>
      </c>
      <c r="H6" s="47">
        <f>H11</f>
        <v>65</v>
      </c>
      <c r="I6" s="47">
        <f>I11</f>
        <v>0</v>
      </c>
      <c r="J6" s="47">
        <f>J11</f>
        <v>0</v>
      </c>
      <c r="K6" s="39">
        <f t="shared" si="0"/>
        <v>65</v>
      </c>
      <c r="L6" s="40" t="str">
        <f t="shared" si="1"/>
        <v>TEC</v>
      </c>
    </row>
    <row r="7" spans="1:12" ht="50.4" customHeight="1" x14ac:dyDescent="0.3">
      <c r="A7" s="300"/>
      <c r="B7" s="273" t="s">
        <v>99</v>
      </c>
      <c r="C7" s="274"/>
      <c r="D7" s="274"/>
      <c r="E7" s="179" t="s">
        <v>20</v>
      </c>
      <c r="F7" s="178" t="s">
        <v>88</v>
      </c>
      <c r="G7" s="46" t="s">
        <v>31</v>
      </c>
      <c r="H7" s="47">
        <f>H19</f>
        <v>70</v>
      </c>
      <c r="I7" s="47">
        <f>I19</f>
        <v>0</v>
      </c>
      <c r="J7" s="47">
        <f>J19</f>
        <v>0</v>
      </c>
      <c r="K7" s="39">
        <f t="shared" si="0"/>
        <v>70</v>
      </c>
      <c r="L7" s="40" t="str">
        <f t="shared" si="1"/>
        <v>PSI</v>
      </c>
    </row>
    <row r="8" spans="1:12" ht="50.4" customHeight="1" x14ac:dyDescent="0.3">
      <c r="A8" s="300"/>
      <c r="B8" s="50">
        <f>B5</f>
        <v>45778</v>
      </c>
      <c r="C8" s="51">
        <f>C5</f>
        <v>45901</v>
      </c>
      <c r="D8" s="52">
        <f>D5</f>
        <v>45992</v>
      </c>
      <c r="E8" s="34" t="s">
        <v>151</v>
      </c>
      <c r="F8" s="35" t="s">
        <v>120</v>
      </c>
      <c r="G8" s="7" t="s">
        <v>159</v>
      </c>
      <c r="H8" s="47">
        <f>IF(IFERROR(B6/(B9/100*B9/100),0)*3&gt;70,120-IFERROR(B6/(B9/100*B9/100),0)*3,IFERROR(B6/(B9/100*B9/100),0)*3)</f>
        <v>34.803845997809248</v>
      </c>
      <c r="I8" s="47">
        <f>IF(IFERROR(C6/(C9/100*C9/100),0)*3&gt;70,120-IFERROR(C6/(C9/100*C9/100),0)*3,IFERROR(C6/(C9/100*C9/100),0)*3)</f>
        <v>29.750040057683066</v>
      </c>
      <c r="J8" s="47">
        <f>IF(IFERROR(D6/(D9/100*D9/100),0)*3&gt;70,120-IFERROR(D6/(D9/100*D9/100),0)*3,IFERROR(D6/(D9/100*D9/100),0)*3)</f>
        <v>28.152367390530429</v>
      </c>
      <c r="K8" s="2">
        <f>IFERROR(ROUND(AVERAGEIF(H8:J8,"&gt;0"),0),0)</f>
        <v>31</v>
      </c>
      <c r="L8" s="82" t="s">
        <v>151</v>
      </c>
    </row>
    <row r="9" spans="1:12" ht="50.4" customHeight="1" thickBot="1" x14ac:dyDescent="0.35">
      <c r="A9" s="300"/>
      <c r="B9" s="176">
        <v>157</v>
      </c>
      <c r="C9" s="176">
        <v>158</v>
      </c>
      <c r="D9" s="176">
        <v>159</v>
      </c>
      <c r="E9" s="180" t="str">
        <f>_xlfn.XLOOKUP(IF(ROUND((AVERAGEIF(B6:D6,"&gt;0")/(AVERAGEIF(B9:D9,"&gt;0")*AVERAGEIF(B9:D9,"&gt;0")/10000)*3)/3,0)&gt;70,120-ROUND((AVERAGEIF(B6:D6,"&gt;0")/(AVERAGEIF(B9:D9,"&gt;0")*AVERAGEIF(B9:D9,"&gt;0")/10000)*3)/3,0),ROUND((AVERAGEIF(B6:D6,"&gt;0")/(AVERAGEIF(B9:D9,"&gt;0")*AVERAGEIF(B9:D9,"&gt;0")/10000)*3)/3,0)),BASEDATI!B15:B21,BASEDATI!C15:C21,,1)</f>
        <v>Sovrappeso</v>
      </c>
      <c r="F9" s="181" t="s">
        <v>1</v>
      </c>
      <c r="G9" s="263" t="s">
        <v>178</v>
      </c>
      <c r="H9" s="264">
        <v>20.11</v>
      </c>
      <c r="I9" s="265"/>
      <c r="J9" s="266"/>
      <c r="K9" s="39"/>
      <c r="L9" s="39"/>
    </row>
    <row r="10" spans="1:12" ht="50.4" customHeight="1" thickTop="1" x14ac:dyDescent="0.3">
      <c r="A10" s="287" t="s">
        <v>55</v>
      </c>
      <c r="B10" s="27">
        <f>B8</f>
        <v>45778</v>
      </c>
      <c r="C10" s="27">
        <f>C8</f>
        <v>45901</v>
      </c>
      <c r="D10" s="27">
        <f>D8</f>
        <v>45992</v>
      </c>
      <c r="E10" s="289" t="s">
        <v>59</v>
      </c>
      <c r="F10" s="57"/>
      <c r="G10" s="287" t="s">
        <v>57</v>
      </c>
      <c r="H10" s="27">
        <f>H2</f>
        <v>45778</v>
      </c>
      <c r="I10" s="27">
        <f>I2</f>
        <v>45901</v>
      </c>
      <c r="J10" s="27">
        <f>J2</f>
        <v>45992</v>
      </c>
      <c r="K10" s="285" t="s">
        <v>59</v>
      </c>
      <c r="L10" s="285" t="s">
        <v>59</v>
      </c>
    </row>
    <row r="11" spans="1:12" ht="50.4" customHeight="1" x14ac:dyDescent="0.3">
      <c r="A11" s="288"/>
      <c r="B11" s="31">
        <f>IFERROR(SUM(HLOOKUP(B12,BASEDATI!$C$4:$H$5,2,FALSE),HLOOKUP(B13,BASEDATI!$C$4:$H$5,2,FALSE),HLOOKUP(B14,BASEDATI!$C$4:$H$5,2,FALSE),HLOOKUP(B15,BASEDATI!$C$4:$H$5,2,FALSE),HLOOKUP(B16,BASEDATI!$C$4:$H$5,2,FALSE),HLOOKUP(B17,BASEDATI!$C$4:$H$5,2,FALSE))/COUNTA(B12:B17),0)</f>
        <v>63.333333333333336</v>
      </c>
      <c r="C11" s="31">
        <f>IFERROR(SUM(HLOOKUP(C12,BASEDATI!$C$4:$H$5,2,FALSE),HLOOKUP(C13,BASEDATI!$C$4:$H$5,2,FALSE),HLOOKUP(C14,BASEDATI!$C$4:$H$5,2,FALSE),HLOOKUP(C15,BASEDATI!$C$4:$H$5,2,FALSE),HLOOKUP(C16,BASEDATI!$C$4:$H$5,2,FALSE),HLOOKUP(C17,BASEDATI!$C$4:$H$5,2,FALSE))/COUNTA(C12:C17),0)</f>
        <v>0</v>
      </c>
      <c r="D11" s="31">
        <f>IFERROR(SUM(HLOOKUP(D12,BASEDATI!$C$4:$H$5,2,FALSE),HLOOKUP(D13,BASEDATI!$C$4:$H$5,2,FALSE),HLOOKUP(D14,BASEDATI!$C$4:$H$5,2,FALSE),HLOOKUP(D15,BASEDATI!$C$4:$H$5,2,FALSE),HLOOKUP(D16,BASEDATI!$C$4:$H$5,2,FALSE),HLOOKUP(D17,BASEDATI!$C$4:$H$5,2,FALSE))/COUNTA(D12:D17),0)</f>
        <v>0</v>
      </c>
      <c r="E11" s="290"/>
      <c r="F11" s="40"/>
      <c r="G11" s="288"/>
      <c r="H11" s="31">
        <f>IFERROR(SUM(HLOOKUP(H12,BASEDATI!$C$4:$H$5,2,FALSE),HLOOKUP(H13,BASEDATI!$C$4:$H$5,2,FALSE),HLOOKUP(H14,BASEDATI!$C$4:$H$5,2,FALSE),HLOOKUP(H15,BASEDATI!$C$4:$H$5,2,FALSE),HLOOKUP(H16,BASEDATI!$C$4:$H$5,2,FALSE),HLOOKUP(H17,BASEDATI!$C$4:$H$5,2,FALSE))/COUNTA(H12:H17),0)</f>
        <v>65</v>
      </c>
      <c r="I11" s="31">
        <f>IFERROR(SUM(HLOOKUP(I12,BASEDATI!$C$4:$H$5,2,FALSE),HLOOKUP(I13,BASEDATI!$C$4:$H$5,2,FALSE),HLOOKUP(I14,BASEDATI!$C$4:$H$5,2,FALSE),HLOOKUP(I15,BASEDATI!$C$4:$H$5,2,FALSE),HLOOKUP(I16,BASEDATI!$C$4:$H$5,2,FALSE),HLOOKUP(I17,BASEDATI!$C$4:$H$5,2,FALSE))/COUNTA(I12:I17),0)</f>
        <v>0</v>
      </c>
      <c r="J11" s="31">
        <f>IFERROR(SUM(HLOOKUP(J12,BASEDATI!$C$4:$H$5,2,FALSE),HLOOKUP(J13,BASEDATI!$C$4:$H$5,2,FALSE),HLOOKUP(J14,BASEDATI!$C$4:$H$5,2,FALSE),HLOOKUP(J15,BASEDATI!$C$4:$H$5,2,FALSE),HLOOKUP(J16,BASEDATI!$C$4:$H$5,2,FALSE),HLOOKUP(J17,BASEDATI!$C$4:$H$5,2,FALSE))/COUNTA(J12:J17),0)</f>
        <v>0</v>
      </c>
      <c r="K11" s="286"/>
      <c r="L11" s="286"/>
    </row>
    <row r="12" spans="1:12" ht="50.4" customHeight="1" x14ac:dyDescent="0.3">
      <c r="A12" s="58" t="s">
        <v>3</v>
      </c>
      <c r="B12" s="171" t="s">
        <v>14</v>
      </c>
      <c r="C12" s="171"/>
      <c r="D12" s="171"/>
      <c r="E12" s="60">
        <f>SUM(IFERROR(HLOOKUP(B12,BASEDATI!$C$4:$H$5,2,FALSE),0),IFERROR(HLOOKUP(C12,BASEDATI!$C$4:$H$5,2,FALSE),0),IFERROR(HLOOKUP(D12,BASEDATI!$C$4:$H$5,2,FALSE),0))/COUNTA(B12:D12)</f>
        <v>70</v>
      </c>
      <c r="F12" s="40" t="str">
        <f>LEFT(A12,3)</f>
        <v>For</v>
      </c>
      <c r="G12" s="36" t="s">
        <v>37</v>
      </c>
      <c r="H12" s="171" t="s">
        <v>14</v>
      </c>
      <c r="I12" s="171"/>
      <c r="J12" s="171"/>
      <c r="K12" s="60">
        <f>SUM(IFERROR(HLOOKUP(H12,BASEDATI!$C$4:$H$5,2,FALSE),0),IFERROR(HLOOKUP(I12,BASEDATI!$C$4:$H$5,2,FALSE),0),IFERROR(HLOOKUP(J12,BASEDATI!$C$4:$H$5,2,FALSE),0))/COUNTA(H12:J12)</f>
        <v>70</v>
      </c>
      <c r="L12" s="40" t="str">
        <f>LEFT(G12,3)</f>
        <v>Gui</v>
      </c>
    </row>
    <row r="13" spans="1:12" ht="50.4" customHeight="1" x14ac:dyDescent="0.3">
      <c r="A13" s="61" t="s">
        <v>4</v>
      </c>
      <c r="B13" s="172" t="s">
        <v>15</v>
      </c>
      <c r="C13" s="172"/>
      <c r="D13" s="172"/>
      <c r="E13" s="60">
        <f>SUM(IFERROR(HLOOKUP(B13,BASEDATI!$C$4:$H$5,2,FALSE),0),IFERROR(HLOOKUP(C13,BASEDATI!$C$4:$H$5,2,FALSE),0),IFERROR(HLOOKUP(D13,BASEDATI!$C$4:$H$5,2,FALSE),0))/COUNTA(B13:D13)</f>
        <v>60</v>
      </c>
      <c r="F13" s="40" t="str">
        <f t="shared" ref="F13:F17" si="2">LEFT(A13,3)</f>
        <v>Vel</v>
      </c>
      <c r="G13" s="46" t="s">
        <v>12</v>
      </c>
      <c r="H13" s="172" t="s">
        <v>14</v>
      </c>
      <c r="I13" s="172"/>
      <c r="J13" s="172"/>
      <c r="K13" s="60">
        <f>SUM(IFERROR(HLOOKUP(H13,BASEDATI!$C$4:$H$5,2,FALSE),0),IFERROR(HLOOKUP(I13,BASEDATI!$C$4:$H$5,2,FALSE),0),IFERROR(HLOOKUP(J13,BASEDATI!$C$4:$H$5,2,FALSE),0))/COUNTA(H13:J13)</f>
        <v>70</v>
      </c>
      <c r="L13" s="40" t="str">
        <f t="shared" ref="L13:L17" si="3">LEFT(G13,3)</f>
        <v>Con</v>
      </c>
    </row>
    <row r="14" spans="1:12" ht="50.4" customHeight="1" x14ac:dyDescent="0.3">
      <c r="A14" s="61" t="s">
        <v>5</v>
      </c>
      <c r="B14" s="172" t="s">
        <v>15</v>
      </c>
      <c r="C14" s="172"/>
      <c r="D14" s="172"/>
      <c r="E14" s="60">
        <f>SUM(IFERROR(HLOOKUP(B14,BASEDATI!$C$4:$H$5,2,FALSE),0),IFERROR(HLOOKUP(C14,BASEDATI!$C$4:$H$5,2,FALSE),0),IFERROR(HLOOKUP(D14,BASEDATI!$C$4:$H$5,2,FALSE),0))/COUNTA(B14:D14)</f>
        <v>60</v>
      </c>
      <c r="F14" s="40" t="str">
        <f t="shared" si="2"/>
        <v>Res</v>
      </c>
      <c r="G14" s="46" t="s">
        <v>28</v>
      </c>
      <c r="H14" s="172" t="s">
        <v>14</v>
      </c>
      <c r="I14" s="172"/>
      <c r="J14" s="172"/>
      <c r="K14" s="60">
        <f>SUM(IFERROR(HLOOKUP(H14,BASEDATI!$C$4:$H$5,2,FALSE),0),IFERROR(HLOOKUP(I14,BASEDATI!$C$4:$H$5,2,FALSE),0),IFERROR(HLOOKUP(J14,BASEDATI!$C$4:$H$5,2,FALSE),0))/COUNTA(H14:J14)</f>
        <v>70</v>
      </c>
      <c r="L14" s="40" t="str">
        <f t="shared" si="3"/>
        <v>Con</v>
      </c>
    </row>
    <row r="15" spans="1:12" ht="50.4" customHeight="1" x14ac:dyDescent="0.3">
      <c r="A15" s="61" t="s">
        <v>6</v>
      </c>
      <c r="B15" s="172" t="s">
        <v>14</v>
      </c>
      <c r="C15" s="172"/>
      <c r="D15" s="172"/>
      <c r="E15" s="60">
        <f>SUM(IFERROR(HLOOKUP(B15,BASEDATI!$C$4:$H$5,2,FALSE),0),IFERROR(HLOOKUP(C15,BASEDATI!$C$4:$H$5,2,FALSE),0),IFERROR(HLOOKUP(D15,BASEDATI!$C$4:$H$5,2,FALSE),0))/COUNTA(B15:D15)</f>
        <v>70</v>
      </c>
      <c r="F15" s="40" t="str">
        <f t="shared" si="2"/>
        <v>Coo</v>
      </c>
      <c r="G15" s="46" t="s">
        <v>9</v>
      </c>
      <c r="H15" s="172" t="s">
        <v>14</v>
      </c>
      <c r="I15" s="172"/>
      <c r="J15" s="172"/>
      <c r="K15" s="60">
        <f>SUM(IFERROR(HLOOKUP(H15,BASEDATI!$C$4:$H$5,2,FALSE),0),IFERROR(HLOOKUP(I15,BASEDATI!$C$4:$H$5,2,FALSE),0),IFERROR(HLOOKUP(J15,BASEDATI!$C$4:$H$5,2,FALSE),0))/COUNTA(H15:J15)</f>
        <v>70</v>
      </c>
      <c r="L15" s="40" t="str">
        <f t="shared" si="3"/>
        <v>Tir</v>
      </c>
    </row>
    <row r="16" spans="1:12" ht="50.4" customHeight="1" x14ac:dyDescent="0.3">
      <c r="A16" s="61" t="s">
        <v>7</v>
      </c>
      <c r="B16" s="172" t="s">
        <v>15</v>
      </c>
      <c r="C16" s="172"/>
      <c r="D16" s="172"/>
      <c r="E16" s="60">
        <f>SUM(IFERROR(HLOOKUP(B16,BASEDATI!$C$4:$H$5,2,FALSE),0),IFERROR(HLOOKUP(C16,BASEDATI!$C$4:$H$5,2,FALSE),0),IFERROR(HLOOKUP(D16,BASEDATI!$C$4:$H$5,2,FALSE),0))/COUNTA(B16:D16)</f>
        <v>60</v>
      </c>
      <c r="F16" s="40" t="str">
        <f t="shared" si="2"/>
        <v>Rap</v>
      </c>
      <c r="G16" s="46" t="s">
        <v>26</v>
      </c>
      <c r="H16" s="172" t="s">
        <v>15</v>
      </c>
      <c r="I16" s="172"/>
      <c r="J16" s="172"/>
      <c r="K16" s="60">
        <f>SUM(IFERROR(HLOOKUP(H16,BASEDATI!$C$4:$H$5,2,FALSE),0),IFERROR(HLOOKUP(I16,BASEDATI!$C$4:$H$5,2,FALSE),0),IFERROR(HLOOKUP(J16,BASEDATI!$C$4:$H$5,2,FALSE),0))/COUNTA(H16:J16)</f>
        <v>60</v>
      </c>
      <c r="L16" s="40" t="str">
        <f t="shared" si="3"/>
        <v>Uno</v>
      </c>
    </row>
    <row r="17" spans="1:12" ht="50.4" customHeight="1" thickBot="1" x14ac:dyDescent="0.35">
      <c r="A17" s="61" t="s">
        <v>8</v>
      </c>
      <c r="B17" s="172" t="s">
        <v>15</v>
      </c>
      <c r="C17" s="172"/>
      <c r="D17" s="172"/>
      <c r="E17" s="60">
        <f>SUM(IFERROR(HLOOKUP(B17,BASEDATI!$C$4:$H$5,2,FALSE),0),IFERROR(HLOOKUP(C17,BASEDATI!$C$4:$H$5,2,FALSE),0),IFERROR(HLOOKUP(D17,BASEDATI!$C$4:$H$5,2,FALSE),0))/COUNTA(B17:D17)</f>
        <v>60</v>
      </c>
      <c r="F17" s="40" t="str">
        <f t="shared" si="2"/>
        <v>Rec</v>
      </c>
      <c r="G17" s="46" t="s">
        <v>22</v>
      </c>
      <c r="H17" s="172" t="s">
        <v>16</v>
      </c>
      <c r="I17" s="172"/>
      <c r="J17" s="172"/>
      <c r="K17" s="60">
        <f>SUM(IFERROR(HLOOKUP(H17,BASEDATI!$C$4:$H$5,2,FALSE),0),IFERROR(HLOOKUP(I17,BASEDATI!$C$4:$H$5,2,FALSE),0),IFERROR(HLOOKUP(J17,BASEDATI!$C$4:$H$5,2,FALSE),0))/COUNTA(H17:J17)</f>
        <v>50</v>
      </c>
      <c r="L17" s="40" t="str">
        <f t="shared" si="3"/>
        <v>Uso</v>
      </c>
    </row>
    <row r="18" spans="1:12" ht="50.4" customHeight="1" thickTop="1" x14ac:dyDescent="0.3">
      <c r="A18" s="287" t="s">
        <v>56</v>
      </c>
      <c r="B18" s="63">
        <f>B10</f>
        <v>45778</v>
      </c>
      <c r="C18" s="63">
        <f>C10</f>
        <v>45901</v>
      </c>
      <c r="D18" s="63">
        <f>D10</f>
        <v>45992</v>
      </c>
      <c r="E18" s="289" t="s">
        <v>59</v>
      </c>
      <c r="F18" s="57"/>
      <c r="G18" s="287" t="s">
        <v>58</v>
      </c>
      <c r="H18" s="63">
        <f>H10</f>
        <v>45778</v>
      </c>
      <c r="I18" s="63">
        <f>I10</f>
        <v>45901</v>
      </c>
      <c r="J18" s="63">
        <f>J10</f>
        <v>45992</v>
      </c>
      <c r="K18" s="285" t="s">
        <v>59</v>
      </c>
      <c r="L18" s="28"/>
    </row>
    <row r="19" spans="1:12" ht="50.4" customHeight="1" x14ac:dyDescent="0.3">
      <c r="A19" s="288"/>
      <c r="B19" s="31">
        <f>IFERROR(SUM(HLOOKUP(B20,BASEDATI!$C$4:$H$5,2,FALSE),HLOOKUP(B21,BASEDATI!$C$4:$H$5,2,FALSE),HLOOKUP(B22,BASEDATI!$C$4:$H$5,2,FALSE),HLOOKUP(B23,BASEDATI!$C$4:$H$5,2,FALSE),HLOOKUP(B24,BASEDATI!$C$4:$H$5,2,FALSE),HLOOKUP(B25,BASEDATI!$C$4:$H$5,2,FALSE))/COUNTA(B20:B25),0)</f>
        <v>68.333333333333329</v>
      </c>
      <c r="C19" s="31">
        <f>IFERROR(SUM(HLOOKUP(C20,BASEDATI!$C$4:$H$5,2,FALSE),HLOOKUP(C21,BASEDATI!$C$4:$H$5,2,FALSE),HLOOKUP(C22,BASEDATI!$C$4:$H$5,2,FALSE),HLOOKUP(C23,BASEDATI!$C$4:$H$5,2,FALSE),HLOOKUP(C24,BASEDATI!$C$4:$H$5,2,FALSE),HLOOKUP(C25,BASEDATI!$C$4:$H$5,2,FALSE))/COUNTA(C20:C25),0)</f>
        <v>0</v>
      </c>
      <c r="D19" s="31">
        <f>IFERROR(SUM(HLOOKUP(D20,BASEDATI!$C$4:$H$5,2,FALSE),HLOOKUP(D21,BASEDATI!$C$4:$H$5,2,FALSE),HLOOKUP(D22,BASEDATI!$C$4:$H$5,2,FALSE),HLOOKUP(D23,BASEDATI!$C$4:$H$5,2,FALSE),HLOOKUP(D24,BASEDATI!$C$4:$H$5,2,FALSE),HLOOKUP(D25,BASEDATI!$C$4:$H$5,2,FALSE))/COUNTA(D20:D25),0)</f>
        <v>0</v>
      </c>
      <c r="E19" s="290"/>
      <c r="F19" s="40"/>
      <c r="G19" s="288"/>
      <c r="H19" s="31">
        <f>IFERROR(SUM(HLOOKUP(H20,BASEDATI!$C$4:$H$5,2,FALSE),HLOOKUP(H21,BASEDATI!$C$4:$H$5,2,FALSE),HLOOKUP(H22,BASEDATI!$C$4:$H$5,2,FALSE),HLOOKUP(H23,BASEDATI!$C$4:$H$5,2,FALSE),HLOOKUP(H24,BASEDATI!$C$4:$H$5,2,FALSE),HLOOKUP(H25,BASEDATI!$C$4:$H$5,2,FALSE))/COUNTA(H20:H25),0)</f>
        <v>70</v>
      </c>
      <c r="I19" s="31">
        <f>IFERROR(SUM(HLOOKUP(I20,BASEDATI!$C$4:$H$5,2,FALSE),HLOOKUP(I21,BASEDATI!$C$4:$H$5,2,FALSE),HLOOKUP(I22,BASEDATI!$C$4:$H$5,2,FALSE),HLOOKUP(I23,BASEDATI!$C$4:$H$5,2,FALSE),HLOOKUP(I24,BASEDATI!$C$4:$H$5,2,FALSE),HLOOKUP(I25,BASEDATI!$C$4:$H$5,2,FALSE))/COUNTA(I20:I25),0)</f>
        <v>0</v>
      </c>
      <c r="J19" s="31">
        <f>IFERROR(SUM(HLOOKUP(J20,BASEDATI!$C$4:$H$5,2,FALSE),HLOOKUP(J21,BASEDATI!$C$4:$H$5,2,FALSE),HLOOKUP(J22,BASEDATI!$C$4:$H$5,2,FALSE),HLOOKUP(J23,BASEDATI!$C$4:$H$5,2,FALSE),HLOOKUP(J24,BASEDATI!$C$4:$H$5,2,FALSE),HLOOKUP(J25,BASEDATI!$C$4:$H$5,2,FALSE))/COUNTA(J20:J25),0)</f>
        <v>0</v>
      </c>
      <c r="K19" s="286"/>
      <c r="L19" s="33"/>
    </row>
    <row r="20" spans="1:12" ht="50.4" customHeight="1" x14ac:dyDescent="0.3">
      <c r="A20" s="58" t="s">
        <v>34</v>
      </c>
      <c r="B20" s="171" t="s">
        <v>14</v>
      </c>
      <c r="C20" s="171"/>
      <c r="D20" s="171"/>
      <c r="E20" s="60">
        <f>SUM(IFERROR(HLOOKUP(B20,BASEDATI!$C$4:$H$5,2,FALSE),0),IFERROR(HLOOKUP(C20,BASEDATI!$C$4:$H$5,2,FALSE),0),IFERROR(HLOOKUP(D20,BASEDATI!$C$4:$H$5,2,FALSE),0))/COUNTA(B20:D20)</f>
        <v>70</v>
      </c>
      <c r="F20" s="40" t="str">
        <f>LEFT(A20,3)</f>
        <v>Pos</v>
      </c>
      <c r="G20" s="36" t="s">
        <v>32</v>
      </c>
      <c r="H20" s="171" t="s">
        <v>14</v>
      </c>
      <c r="I20" s="171"/>
      <c r="J20" s="171"/>
      <c r="K20" s="60">
        <f>SUM(IFERROR(HLOOKUP(H20,BASEDATI!$C$4:$H$5,2,FALSE),0),IFERROR(HLOOKUP(I20,BASEDATI!$C$4:$H$5,2,FALSE),0),IFERROR(HLOOKUP(J20,BASEDATI!$C$4:$H$5,2,FALSE),0))/COUNTA(H20:J20)</f>
        <v>70</v>
      </c>
      <c r="L20" s="40" t="str">
        <f>LEFT(G20,3)</f>
        <v>Lea</v>
      </c>
    </row>
    <row r="21" spans="1:12" ht="50.4" customHeight="1" x14ac:dyDescent="0.3">
      <c r="A21" s="61" t="s">
        <v>11</v>
      </c>
      <c r="B21" s="172" t="s">
        <v>14</v>
      </c>
      <c r="C21" s="172"/>
      <c r="D21" s="172"/>
      <c r="E21" s="60">
        <f>SUM(IFERROR(HLOOKUP(B21,BASEDATI!$C$4:$H$5,2,FALSE),0),IFERROR(HLOOKUP(C21,BASEDATI!$C$4:$H$5,2,FALSE),0),IFERROR(HLOOKUP(D21,BASEDATI!$C$4:$H$5,2,FALSE),0))/COUNTA(B21:D21)</f>
        <v>70</v>
      </c>
      <c r="F21" s="40" t="str">
        <f t="shared" ref="F21:F25" si="4">LEFT(A21,3)</f>
        <v>Mar</v>
      </c>
      <c r="G21" s="46" t="s">
        <v>36</v>
      </c>
      <c r="H21" s="172" t="s">
        <v>14</v>
      </c>
      <c r="I21" s="172"/>
      <c r="J21" s="172"/>
      <c r="K21" s="60">
        <f>SUM(IFERROR(HLOOKUP(H21,BASEDATI!$C$4:$H$5,2,FALSE),0),IFERROR(HLOOKUP(I21,BASEDATI!$C$4:$H$5,2,FALSE),0),IFERROR(HLOOKUP(J21,BASEDATI!$C$4:$H$5,2,FALSE),0))/COUNTA(H21:J21)</f>
        <v>70</v>
      </c>
      <c r="L21" s="40" t="str">
        <f t="shared" ref="L21:L25" si="5">LEFT(G21,3)</f>
        <v>App</v>
      </c>
    </row>
    <row r="22" spans="1:12" ht="50.4" customHeight="1" x14ac:dyDescent="0.3">
      <c r="A22" s="61" t="s">
        <v>10</v>
      </c>
      <c r="B22" s="172" t="s">
        <v>15</v>
      </c>
      <c r="C22" s="172"/>
      <c r="D22" s="172"/>
      <c r="E22" s="60">
        <f>SUM(IFERROR(HLOOKUP(B22,BASEDATI!$C$4:$H$5,2,FALSE),0),IFERROR(HLOOKUP(C22,BASEDATI!$C$4:$H$5,2,FALSE),0),IFERROR(HLOOKUP(D22,BASEDATI!$C$4:$H$5,2,FALSE),0))/COUNTA(B22:D22)</f>
        <v>60</v>
      </c>
      <c r="F22" s="40" t="str">
        <f t="shared" si="4"/>
        <v>Sma</v>
      </c>
      <c r="G22" s="46" t="s">
        <v>33</v>
      </c>
      <c r="H22" s="172" t="s">
        <v>14</v>
      </c>
      <c r="I22" s="172"/>
      <c r="J22" s="172"/>
      <c r="K22" s="60">
        <f>SUM(IFERROR(HLOOKUP(H22,BASEDATI!$C$4:$H$5,2,FALSE),0),IFERROR(HLOOKUP(I22,BASEDATI!$C$4:$H$5,2,FALSE),0),IFERROR(HLOOKUP(J22,BASEDATI!$C$4:$H$5,2,FALSE),0))/COUNTA(H22:J22)</f>
        <v>70</v>
      </c>
      <c r="L22" s="40" t="str">
        <f t="shared" si="5"/>
        <v>Imp</v>
      </c>
    </row>
    <row r="23" spans="1:12" ht="50.4" customHeight="1" x14ac:dyDescent="0.3">
      <c r="A23" s="61" t="s">
        <v>43</v>
      </c>
      <c r="B23" s="172" t="s">
        <v>13</v>
      </c>
      <c r="C23" s="172"/>
      <c r="D23" s="172"/>
      <c r="E23" s="60">
        <f>SUM(IFERROR(HLOOKUP(B23,BASEDATI!$C$4:$H$5,2,FALSE),0),IFERROR(HLOOKUP(C23,BASEDATI!$C$4:$H$5,2,FALSE),0),IFERROR(HLOOKUP(D23,BASEDATI!$C$4:$H$5,2,FALSE),0))/COUNTA(B23:D23)</f>
        <v>80</v>
      </c>
      <c r="F23" s="40" t="str">
        <f t="shared" si="4"/>
        <v>Vis</v>
      </c>
      <c r="G23" s="46" t="s">
        <v>29</v>
      </c>
      <c r="H23" s="172" t="s">
        <v>14</v>
      </c>
      <c r="I23" s="172"/>
      <c r="J23" s="172"/>
      <c r="K23" s="60">
        <f>SUM(IFERROR(HLOOKUP(H23,BASEDATI!$C$4:$H$5,2,FALSE),0),IFERROR(HLOOKUP(I23,BASEDATI!$C$4:$H$5,2,FALSE),0),IFERROR(HLOOKUP(J23,BASEDATI!$C$4:$H$5,2,FALSE),0))/COUNTA(H23:J23)</f>
        <v>70</v>
      </c>
      <c r="L23" s="40" t="str">
        <f t="shared" si="5"/>
        <v>Res</v>
      </c>
    </row>
    <row r="24" spans="1:12" ht="50.4" customHeight="1" x14ac:dyDescent="0.3">
      <c r="A24" s="61" t="s">
        <v>42</v>
      </c>
      <c r="B24" s="172" t="s">
        <v>15</v>
      </c>
      <c r="C24" s="172"/>
      <c r="D24" s="172"/>
      <c r="E24" s="60">
        <f>SUM(IFERROR(HLOOKUP(B24,BASEDATI!$C$4:$H$5,2,FALSE),0),IFERROR(HLOOKUP(C24,BASEDATI!$C$4:$H$5,2,FALSE),0),IFERROR(HLOOKUP(D24,BASEDATI!$C$4:$H$5,2,FALSE),0))/COUNTA(B24:D24)</f>
        <v>60</v>
      </c>
      <c r="F24" s="40" t="str">
        <f t="shared" si="4"/>
        <v>Ins</v>
      </c>
      <c r="G24" s="46" t="s">
        <v>35</v>
      </c>
      <c r="H24" s="172" t="s">
        <v>14</v>
      </c>
      <c r="I24" s="172"/>
      <c r="J24" s="172"/>
      <c r="K24" s="60">
        <f>SUM(IFERROR(HLOOKUP(H24,BASEDATI!$C$4:$H$5,2,FALSE),0),IFERROR(HLOOKUP(I24,BASEDATI!$C$4:$H$5,2,FALSE),0),IFERROR(HLOOKUP(J24,BASEDATI!$C$4:$H$5,2,FALSE),0))/COUNTA(H24:J24)</f>
        <v>70</v>
      </c>
      <c r="L24" s="40" t="str">
        <f t="shared" si="5"/>
        <v>Emo</v>
      </c>
    </row>
    <row r="25" spans="1:12" ht="50.4" customHeight="1" thickBot="1" x14ac:dyDescent="0.35">
      <c r="A25" s="64" t="s">
        <v>41</v>
      </c>
      <c r="B25" s="173" t="s">
        <v>14</v>
      </c>
      <c r="C25" s="173"/>
      <c r="D25" s="173"/>
      <c r="E25" s="60">
        <f>SUM(IFERROR(HLOOKUP(B25,BASEDATI!$C$4:$H$5,2,FALSE),0),IFERROR(HLOOKUP(C25,BASEDATI!$C$4:$H$5,2,FALSE),0),IFERROR(HLOOKUP(D25,BASEDATI!$C$4:$H$5,2,FALSE),0))/COUNTA(B25:D25)</f>
        <v>70</v>
      </c>
      <c r="F25" s="40" t="str">
        <f t="shared" si="4"/>
        <v>Chi</v>
      </c>
      <c r="G25" s="66" t="s">
        <v>30</v>
      </c>
      <c r="H25" s="173" t="s">
        <v>14</v>
      </c>
      <c r="I25" s="173"/>
      <c r="J25" s="173"/>
      <c r="K25" s="60">
        <f>SUM(IFERROR(HLOOKUP(H25,BASEDATI!$C$4:$H$5,2,FALSE),0),IFERROR(HLOOKUP(I25,BASEDATI!$C$4:$H$5,2,FALSE),0),IFERROR(HLOOKUP(J25,BASEDATI!$C$4:$H$5,2,FALSE),0))/COUNTA(H25:J25)</f>
        <v>70</v>
      </c>
      <c r="L25" s="40" t="str">
        <f t="shared" si="5"/>
        <v>Ris</v>
      </c>
    </row>
    <row r="26" spans="1:12" ht="100.2" customHeight="1" thickTop="1" thickBot="1" x14ac:dyDescent="0.35">
      <c r="A26" s="276" t="s">
        <v>148</v>
      </c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8"/>
    </row>
    <row r="27" spans="1:12" ht="50.4" customHeight="1" thickTop="1" x14ac:dyDescent="0.3">
      <c r="A27" s="295" t="str">
        <f>A2</f>
        <v>BOSCOLO Pietro</v>
      </c>
      <c r="B27" s="296"/>
      <c r="C27" s="296"/>
      <c r="D27" s="296"/>
      <c r="E27" s="185" t="s">
        <v>100</v>
      </c>
      <c r="F27" s="26" t="s">
        <v>49</v>
      </c>
      <c r="G27" s="283" t="s">
        <v>54</v>
      </c>
      <c r="H27" s="27">
        <f>B30</f>
        <v>45778</v>
      </c>
      <c r="I27" s="27">
        <f>C33</f>
        <v>45901</v>
      </c>
      <c r="J27" s="27">
        <f>D33</f>
        <v>45992</v>
      </c>
      <c r="K27" s="285" t="s">
        <v>59</v>
      </c>
      <c r="L27" s="28"/>
    </row>
    <row r="28" spans="1:12" ht="50.4" customHeight="1" x14ac:dyDescent="0.3">
      <c r="A28" s="297"/>
      <c r="B28" s="298"/>
      <c r="C28" s="298"/>
      <c r="D28" s="298"/>
      <c r="E28" s="186">
        <f>E3</f>
        <v>40789</v>
      </c>
      <c r="F28" s="30" t="str">
        <f>F3</f>
        <v>2025/2026</v>
      </c>
      <c r="G28" s="284"/>
      <c r="H28" s="31">
        <f>IFERROR(AVERAGE(H29:H34),0)</f>
        <v>56.294102532895181</v>
      </c>
      <c r="I28" s="31">
        <f>IFERROR(AVERAGE(I29:I34),0)</f>
        <v>5.950008011536613</v>
      </c>
      <c r="J28" s="32">
        <f>IFERROR(AVERAGE(J29:J34),0)</f>
        <v>5.6304734781060857</v>
      </c>
      <c r="K28" s="286"/>
      <c r="L28" s="33"/>
    </row>
    <row r="29" spans="1:12" ht="50.4" customHeight="1" x14ac:dyDescent="0.3">
      <c r="A29" s="301" t="e" vm="4">
        <v>#VALUE!</v>
      </c>
      <c r="B29" s="273" t="s">
        <v>98</v>
      </c>
      <c r="C29" s="274"/>
      <c r="D29" s="274"/>
      <c r="E29" s="34" t="s">
        <v>50</v>
      </c>
      <c r="F29" s="35" t="s">
        <v>92</v>
      </c>
      <c r="G29" s="36" t="s">
        <v>40</v>
      </c>
      <c r="H29" s="37">
        <f>B36</f>
        <v>58.333333333333336</v>
      </c>
      <c r="I29" s="37">
        <f>C36</f>
        <v>0</v>
      </c>
      <c r="J29" s="38">
        <f>D36</f>
        <v>0</v>
      </c>
      <c r="K29" s="39">
        <f>IFERROR(AVERAGEIF(H29:J29,"&gt;0"),0)</f>
        <v>58.333333333333336</v>
      </c>
      <c r="L29" s="40" t="str">
        <f>LEFT(G29,3)</f>
        <v>FIS</v>
      </c>
    </row>
    <row r="30" spans="1:12" ht="50.4" customHeight="1" x14ac:dyDescent="0.3">
      <c r="A30" s="300"/>
      <c r="B30" s="41">
        <f>B5</f>
        <v>45778</v>
      </c>
      <c r="C30" s="42">
        <f>C5</f>
        <v>45901</v>
      </c>
      <c r="D30" s="43">
        <f>D5</f>
        <v>45992</v>
      </c>
      <c r="E30" s="194" t="str">
        <f>E5</f>
        <v>Dx</v>
      </c>
      <c r="F30" s="71" t="str">
        <f>F5</f>
        <v>Sufficiente</v>
      </c>
      <c r="G30" s="46" t="s">
        <v>39</v>
      </c>
      <c r="H30" s="47">
        <f>B44</f>
        <v>61.666666666666664</v>
      </c>
      <c r="I30" s="47">
        <f>C44</f>
        <v>0</v>
      </c>
      <c r="J30" s="47">
        <f>D44</f>
        <v>0</v>
      </c>
      <c r="K30" s="39">
        <f t="shared" ref="K30:K32" si="6">IFERROR(AVERAGEIF(H30:J30,"&gt;0"),0)</f>
        <v>61.666666666666664</v>
      </c>
      <c r="L30" s="40" t="str">
        <f t="shared" ref="L30:L32" si="7">LEFT(G30,3)</f>
        <v>TAT</v>
      </c>
    </row>
    <row r="31" spans="1:12" ht="50.4" customHeight="1" x14ac:dyDescent="0.3">
      <c r="A31" s="300"/>
      <c r="B31" s="48">
        <f>B6</f>
        <v>70</v>
      </c>
      <c r="C31" s="48">
        <f>C6</f>
        <v>75.099999999999994</v>
      </c>
      <c r="D31" s="183">
        <f>D6</f>
        <v>77.400000000000006</v>
      </c>
      <c r="E31" s="34" t="s">
        <v>51</v>
      </c>
      <c r="F31" s="35" t="s">
        <v>52</v>
      </c>
      <c r="G31" s="46" t="s">
        <v>38</v>
      </c>
      <c r="H31" s="47">
        <f>H36</f>
        <v>63.333333333333336</v>
      </c>
      <c r="I31" s="47">
        <f>I36</f>
        <v>0</v>
      </c>
      <c r="J31" s="47">
        <f>J36</f>
        <v>0</v>
      </c>
      <c r="K31" s="39">
        <f t="shared" si="6"/>
        <v>63.333333333333336</v>
      </c>
      <c r="L31" s="40" t="str">
        <f t="shared" si="7"/>
        <v>TEC</v>
      </c>
    </row>
    <row r="32" spans="1:12" ht="50.4" customHeight="1" x14ac:dyDescent="0.3">
      <c r="A32" s="300"/>
      <c r="B32" s="273" t="s">
        <v>99</v>
      </c>
      <c r="C32" s="274"/>
      <c r="D32" s="274"/>
      <c r="E32" s="194" t="str">
        <f>E7</f>
        <v>Difensore</v>
      </c>
      <c r="F32" s="71" t="str">
        <f>F7</f>
        <v>Difesa</v>
      </c>
      <c r="G32" s="46" t="s">
        <v>31</v>
      </c>
      <c r="H32" s="47">
        <f>H44</f>
        <v>63.333333333333336</v>
      </c>
      <c r="I32" s="47">
        <f>I44</f>
        <v>0</v>
      </c>
      <c r="J32" s="47">
        <f>J44</f>
        <v>0</v>
      </c>
      <c r="K32" s="39">
        <f t="shared" si="6"/>
        <v>63.333333333333336</v>
      </c>
      <c r="L32" s="40" t="str">
        <f t="shared" si="7"/>
        <v>PSI</v>
      </c>
    </row>
    <row r="33" spans="1:12" ht="50.4" customHeight="1" x14ac:dyDescent="0.3">
      <c r="A33" s="300"/>
      <c r="B33" s="50">
        <f t="shared" ref="B33:D33" si="8">B30</f>
        <v>45778</v>
      </c>
      <c r="C33" s="51">
        <f t="shared" si="8"/>
        <v>45901</v>
      </c>
      <c r="D33" s="52">
        <f t="shared" si="8"/>
        <v>45992</v>
      </c>
      <c r="E33" s="136" t="str">
        <f>E8</f>
        <v>BMI</v>
      </c>
      <c r="F33" s="35" t="s">
        <v>120</v>
      </c>
      <c r="G33" s="5" t="s">
        <v>159</v>
      </c>
      <c r="H33" s="83">
        <f>IF(IFERROR(B31/(B34/100*B34/100),0)*3&gt;70,120-IFERROR(B31/(B34/100*B34/100),0)*3,IFERROR(B31/(B34/100*B34/100),0)*3)</f>
        <v>34.803845997809248</v>
      </c>
      <c r="I33" s="83">
        <f t="shared" ref="I33:J33" si="9">IF(IFERROR(C31/(C34/100*C34/100),0)*3&gt;70,120-IFERROR(C31/(C34/100*C34/100),0)*3,IFERROR(C31/(C34/100*C34/100),0)*3)</f>
        <v>29.750040057683066</v>
      </c>
      <c r="J33" s="83">
        <f t="shared" si="9"/>
        <v>28.152367390530429</v>
      </c>
      <c r="K33" s="2">
        <f>IFERROR(ROUND(AVERAGEIF(H33:J33,"&gt;0"),0),0)</f>
        <v>31</v>
      </c>
      <c r="L33" s="82" t="s">
        <v>151</v>
      </c>
    </row>
    <row r="34" spans="1:12" ht="50.4" customHeight="1" thickBot="1" x14ac:dyDescent="0.35">
      <c r="A34" s="300"/>
      <c r="B34" s="53">
        <f>B9</f>
        <v>157</v>
      </c>
      <c r="C34" s="53">
        <f t="shared" ref="C34:D34" si="10">C9</f>
        <v>158</v>
      </c>
      <c r="D34" s="184">
        <f t="shared" si="10"/>
        <v>159</v>
      </c>
      <c r="E34" s="148" t="str">
        <f>E9</f>
        <v>Sovrappeso</v>
      </c>
      <c r="F34" s="71" t="str">
        <f>F9</f>
        <v>Normolineo</v>
      </c>
      <c r="G34" s="46"/>
      <c r="H34" s="47"/>
      <c r="I34" s="47"/>
      <c r="J34" s="56"/>
      <c r="K34" s="39"/>
      <c r="L34" s="39"/>
    </row>
    <row r="35" spans="1:12" ht="50.4" customHeight="1" thickTop="1" x14ac:dyDescent="0.3">
      <c r="A35" s="287" t="s">
        <v>55</v>
      </c>
      <c r="B35" s="27">
        <f>B33</f>
        <v>45778</v>
      </c>
      <c r="C35" s="27">
        <f>C33</f>
        <v>45901</v>
      </c>
      <c r="D35" s="27">
        <f>D33</f>
        <v>45992</v>
      </c>
      <c r="E35" s="289" t="s">
        <v>59</v>
      </c>
      <c r="F35" s="57"/>
      <c r="G35" s="287" t="s">
        <v>57</v>
      </c>
      <c r="H35" s="27">
        <f>H27</f>
        <v>45778</v>
      </c>
      <c r="I35" s="27">
        <f>I27</f>
        <v>45901</v>
      </c>
      <c r="J35" s="27">
        <f>J27</f>
        <v>45992</v>
      </c>
      <c r="K35" s="285" t="s">
        <v>59</v>
      </c>
      <c r="L35" s="33"/>
    </row>
    <row r="36" spans="1:12" ht="50.4" customHeight="1" x14ac:dyDescent="0.3">
      <c r="A36" s="288"/>
      <c r="B36" s="31">
        <f>IFERROR(SUM(HLOOKUP(B37,BASEDATI!$C$4:$H$5,2,FALSE),HLOOKUP(B38,BASEDATI!$C$4:$H$5,2,FALSE),HLOOKUP(B39,BASEDATI!$C$4:$H$5,2,FALSE),HLOOKUP(B40,BASEDATI!$C$4:$H$5,2,FALSE),HLOOKUP(B41,BASEDATI!$C$4:$H$5,2,FALSE),HLOOKUP(B42,BASEDATI!$C$4:$H$5,2,FALSE))/COUNTA(B37:B42),0)</f>
        <v>58.333333333333336</v>
      </c>
      <c r="C36" s="31">
        <f>IFERROR(SUM(HLOOKUP(C37,BASEDATI!$C$4:$H$5,2,FALSE),HLOOKUP(C38,BASEDATI!$C$4:$H$5,2,FALSE),HLOOKUP(C39,BASEDATI!$C$4:$H$5,2,FALSE),HLOOKUP(C40,BASEDATI!$C$4:$H$5,2,FALSE),HLOOKUP(C41,BASEDATI!$C$4:$H$5,2,FALSE),HLOOKUP(C42,BASEDATI!$C$4:$H$5,2,FALSE))/COUNTA(C37:C42),0)</f>
        <v>0</v>
      </c>
      <c r="D36" s="31">
        <f>IFERROR(SUM(HLOOKUP(D37,BASEDATI!$C$4:$H$5,2,FALSE),HLOOKUP(D38,BASEDATI!$C$4:$H$5,2,FALSE),HLOOKUP(D39,BASEDATI!$C$4:$H$5,2,FALSE),HLOOKUP(D40,BASEDATI!$C$4:$H$5,2,FALSE),HLOOKUP(D41,BASEDATI!$C$4:$H$5,2,FALSE),HLOOKUP(D42,BASEDATI!$C$4:$H$5,2,FALSE))/COUNTA(D37:D42),0)</f>
        <v>0</v>
      </c>
      <c r="E36" s="290"/>
      <c r="F36" s="40"/>
      <c r="G36" s="288"/>
      <c r="H36" s="31">
        <f>IFERROR(SUM(HLOOKUP(H37,BASEDATI!$C$4:$H$5,2,FALSE),HLOOKUP(H38,BASEDATI!$C$4:$H$5,2,FALSE),HLOOKUP(H39,BASEDATI!$C$4:$H$5,2,FALSE),HLOOKUP(H40,BASEDATI!$C$4:$H$5,2,FALSE),HLOOKUP(H41,BASEDATI!$C$4:$H$5,2,FALSE),HLOOKUP(H42,BASEDATI!$C$4:$H$5,2,FALSE))/COUNTA(H37:H42),0)</f>
        <v>63.333333333333336</v>
      </c>
      <c r="I36" s="31">
        <f>IFERROR(SUM(HLOOKUP(I37,BASEDATI!$C$4:$H$5,2,FALSE),HLOOKUP(I38,BASEDATI!$C$4:$H$5,2,FALSE),HLOOKUP(I39,BASEDATI!$C$4:$H$5,2,FALSE),HLOOKUP(I40,BASEDATI!$C$4:$H$5,2,FALSE),HLOOKUP(I41,BASEDATI!$C$4:$H$5,2,FALSE),HLOOKUP(I42,BASEDATI!$C$4:$H$5,2,FALSE))/COUNTA(I37:I42),0)</f>
        <v>0</v>
      </c>
      <c r="J36" s="31">
        <f>IFERROR(SUM(HLOOKUP(J37,BASEDATI!$C$4:$H$5,2,FALSE),HLOOKUP(J38,BASEDATI!$C$4:$H$5,2,FALSE),HLOOKUP(J39,BASEDATI!$C$4:$H$5,2,FALSE),HLOOKUP(J40,BASEDATI!$C$4:$H$5,2,FALSE),HLOOKUP(J41,BASEDATI!$C$4:$H$5,2,FALSE),HLOOKUP(J42,BASEDATI!$C$4:$H$5,2,FALSE))/COUNTA(J37:J42),0)</f>
        <v>0</v>
      </c>
      <c r="K36" s="286"/>
      <c r="L36" s="33"/>
    </row>
    <row r="37" spans="1:12" ht="50.4" customHeight="1" x14ac:dyDescent="0.3">
      <c r="A37" s="58" t="s">
        <v>3</v>
      </c>
      <c r="B37" s="171" t="s">
        <v>14</v>
      </c>
      <c r="C37" s="171"/>
      <c r="D37" s="171"/>
      <c r="E37" s="60">
        <f>SUM(IFERROR(HLOOKUP(B37,BASEDATI!$C$4:$H$5,2,FALSE),0),IFERROR(HLOOKUP(C37,BASEDATI!$C$4:$H$5,2,FALSE),0),IFERROR(HLOOKUP(D37,BASEDATI!$C$4:$H$5,2,FALSE),0))/COUNTA(B37:D37)</f>
        <v>70</v>
      </c>
      <c r="F37" s="40" t="str">
        <f>LEFT(A37,3)</f>
        <v>For</v>
      </c>
      <c r="G37" s="36" t="s">
        <v>37</v>
      </c>
      <c r="H37" s="171" t="s">
        <v>15</v>
      </c>
      <c r="I37" s="171"/>
      <c r="J37" s="171"/>
      <c r="K37" s="60">
        <f>SUM(IFERROR(HLOOKUP(H37,BASEDATI!$C$4:$H$5,2,FALSE),0),IFERROR(HLOOKUP(I37,BASEDATI!$C$4:$H$5,2,FALSE),0),IFERROR(HLOOKUP(J37,BASEDATI!$C$4:$H$5,2,FALSE),0))/COUNTA(H37:J37)</f>
        <v>60</v>
      </c>
      <c r="L37" s="40" t="str">
        <f>LEFT(G37,3)</f>
        <v>Gui</v>
      </c>
    </row>
    <row r="38" spans="1:12" ht="50.4" customHeight="1" x14ac:dyDescent="0.3">
      <c r="A38" s="61" t="s">
        <v>4</v>
      </c>
      <c r="B38" s="172" t="s">
        <v>149</v>
      </c>
      <c r="C38" s="172"/>
      <c r="D38" s="172"/>
      <c r="E38" s="60">
        <f>SUM(IFERROR(HLOOKUP(B38,BASEDATI!$C$4:$H$5,2,FALSE),0),IFERROR(HLOOKUP(C38,BASEDATI!$C$4:$H$5,2,FALSE),0),IFERROR(HLOOKUP(D38,BASEDATI!$C$4:$H$5,2,FALSE),0))/COUNTA(B38:D38)</f>
        <v>50</v>
      </c>
      <c r="F38" s="40" t="str">
        <f t="shared" ref="F38:F42" si="11">LEFT(A38,3)</f>
        <v>Vel</v>
      </c>
      <c r="G38" s="46" t="s">
        <v>12</v>
      </c>
      <c r="H38" s="172" t="s">
        <v>14</v>
      </c>
      <c r="I38" s="172"/>
      <c r="J38" s="172"/>
      <c r="K38" s="60">
        <f>SUM(IFERROR(HLOOKUP(H38,BASEDATI!$C$4:$H$5,2,FALSE),0),IFERROR(HLOOKUP(I38,BASEDATI!$C$4:$H$5,2,FALSE),0),IFERROR(HLOOKUP(J38,BASEDATI!$C$4:$H$5,2,FALSE),0))/COUNTA(H38:J38)</f>
        <v>70</v>
      </c>
      <c r="L38" s="40" t="str">
        <f t="shared" ref="L38:L42" si="12">LEFT(G38,3)</f>
        <v>Con</v>
      </c>
    </row>
    <row r="39" spans="1:12" ht="50.4" customHeight="1" x14ac:dyDescent="0.3">
      <c r="A39" s="61" t="s">
        <v>5</v>
      </c>
      <c r="B39" s="172" t="s">
        <v>149</v>
      </c>
      <c r="C39" s="172"/>
      <c r="D39" s="172"/>
      <c r="E39" s="60">
        <f>SUM(IFERROR(HLOOKUP(B39,BASEDATI!$C$4:$H$5,2,FALSE),0),IFERROR(HLOOKUP(C39,BASEDATI!$C$4:$H$5,2,FALSE),0),IFERROR(HLOOKUP(D39,BASEDATI!$C$4:$H$5,2,FALSE),0))/COUNTA(B39:D39)</f>
        <v>50</v>
      </c>
      <c r="F39" s="40" t="str">
        <f t="shared" si="11"/>
        <v>Res</v>
      </c>
      <c r="G39" s="46" t="s">
        <v>28</v>
      </c>
      <c r="H39" s="172" t="s">
        <v>14</v>
      </c>
      <c r="I39" s="172"/>
      <c r="J39" s="172"/>
      <c r="K39" s="60">
        <f>SUM(IFERROR(HLOOKUP(H39,BASEDATI!$C$4:$H$5,2,FALSE),0),IFERROR(HLOOKUP(I39,BASEDATI!$C$4:$H$5,2,FALSE),0),IFERROR(HLOOKUP(J39,BASEDATI!$C$4:$H$5,2,FALSE),0))/COUNTA(H39:J39)</f>
        <v>70</v>
      </c>
      <c r="L39" s="40" t="str">
        <f t="shared" si="12"/>
        <v>Con</v>
      </c>
    </row>
    <row r="40" spans="1:12" ht="50.4" customHeight="1" x14ac:dyDescent="0.3">
      <c r="A40" s="61" t="s">
        <v>6</v>
      </c>
      <c r="B40" s="172" t="s">
        <v>14</v>
      </c>
      <c r="C40" s="172"/>
      <c r="D40" s="172"/>
      <c r="E40" s="60">
        <f>SUM(IFERROR(HLOOKUP(B40,BASEDATI!$C$4:$H$5,2,FALSE),0),IFERROR(HLOOKUP(C40,BASEDATI!$C$4:$H$5,2,FALSE),0),IFERROR(HLOOKUP(D40,BASEDATI!$C$4:$H$5,2,FALSE),0))/COUNTA(B40:D40)</f>
        <v>70</v>
      </c>
      <c r="F40" s="40" t="str">
        <f t="shared" si="11"/>
        <v>Coo</v>
      </c>
      <c r="G40" s="46" t="s">
        <v>9</v>
      </c>
      <c r="H40" s="172" t="s">
        <v>14</v>
      </c>
      <c r="I40" s="172"/>
      <c r="J40" s="172"/>
      <c r="K40" s="60">
        <f>SUM(IFERROR(HLOOKUP(H40,BASEDATI!$C$4:$H$5,2,FALSE),0),IFERROR(HLOOKUP(I40,BASEDATI!$C$4:$H$5,2,FALSE),0),IFERROR(HLOOKUP(J40,BASEDATI!$C$4:$H$5,2,FALSE),0))/COUNTA(H40:J40)</f>
        <v>70</v>
      </c>
      <c r="L40" s="40" t="str">
        <f t="shared" si="12"/>
        <v>Tir</v>
      </c>
    </row>
    <row r="41" spans="1:12" ht="50.4" customHeight="1" x14ac:dyDescent="0.3">
      <c r="A41" s="61" t="s">
        <v>7</v>
      </c>
      <c r="B41" s="172" t="s">
        <v>149</v>
      </c>
      <c r="C41" s="172"/>
      <c r="D41" s="172"/>
      <c r="E41" s="60">
        <f>SUM(IFERROR(HLOOKUP(B41,BASEDATI!$C$4:$H$5,2,FALSE),0),IFERROR(HLOOKUP(C41,BASEDATI!$C$4:$H$5,2,FALSE),0),IFERROR(HLOOKUP(D41,BASEDATI!$C$4:$H$5,2,FALSE),0))/COUNTA(B41:D41)</f>
        <v>50</v>
      </c>
      <c r="F41" s="40" t="str">
        <f t="shared" si="11"/>
        <v>Rap</v>
      </c>
      <c r="G41" s="46" t="s">
        <v>26</v>
      </c>
      <c r="H41" s="172" t="s">
        <v>149</v>
      </c>
      <c r="I41" s="172"/>
      <c r="J41" s="172"/>
      <c r="K41" s="60">
        <f>SUM(IFERROR(HLOOKUP(H41,BASEDATI!$C$4:$H$5,2,FALSE),0),IFERROR(HLOOKUP(I41,BASEDATI!$C$4:$H$5,2,FALSE),0),IFERROR(HLOOKUP(J41,BASEDATI!$C$4:$H$5,2,FALSE),0))/COUNTA(H41:J41)</f>
        <v>50</v>
      </c>
      <c r="L41" s="40" t="str">
        <f t="shared" si="12"/>
        <v>Uno</v>
      </c>
    </row>
    <row r="42" spans="1:12" ht="50.4" customHeight="1" thickBot="1" x14ac:dyDescent="0.35">
      <c r="A42" s="61" t="s">
        <v>8</v>
      </c>
      <c r="B42" s="172" t="s">
        <v>15</v>
      </c>
      <c r="C42" s="172"/>
      <c r="D42" s="172"/>
      <c r="E42" s="60">
        <f>SUM(IFERROR(HLOOKUP(B42,BASEDATI!$C$4:$H$5,2,FALSE),0),IFERROR(HLOOKUP(C42,BASEDATI!$C$4:$H$5,2,FALSE),0),IFERROR(HLOOKUP(D42,BASEDATI!$C$4:$H$5,2,FALSE),0))/COUNTA(B42:D42)</f>
        <v>60</v>
      </c>
      <c r="F42" s="40" t="str">
        <f t="shared" si="11"/>
        <v>Rec</v>
      </c>
      <c r="G42" s="46" t="s">
        <v>22</v>
      </c>
      <c r="H42" s="172" t="s">
        <v>15</v>
      </c>
      <c r="I42" s="172"/>
      <c r="J42" s="172"/>
      <c r="K42" s="60">
        <f>SUM(IFERROR(HLOOKUP(H42,BASEDATI!$C$4:$H$5,2,FALSE),0),IFERROR(HLOOKUP(I42,BASEDATI!$C$4:$H$5,2,FALSE),0),IFERROR(HLOOKUP(J42,BASEDATI!$C$4:$H$5,2,FALSE),0))/COUNTA(H42:J42)</f>
        <v>60</v>
      </c>
      <c r="L42" s="40" t="str">
        <f t="shared" si="12"/>
        <v>Uso</v>
      </c>
    </row>
    <row r="43" spans="1:12" ht="50.4" customHeight="1" thickTop="1" x14ac:dyDescent="0.3">
      <c r="A43" s="287" t="s">
        <v>56</v>
      </c>
      <c r="B43" s="63">
        <f>B35</f>
        <v>45778</v>
      </c>
      <c r="C43" s="63">
        <f>C35</f>
        <v>45901</v>
      </c>
      <c r="D43" s="63">
        <f>D35</f>
        <v>45992</v>
      </c>
      <c r="E43" s="289" t="s">
        <v>59</v>
      </c>
      <c r="F43" s="57"/>
      <c r="G43" s="287" t="s">
        <v>58</v>
      </c>
      <c r="H43" s="63">
        <f>H35</f>
        <v>45778</v>
      </c>
      <c r="I43" s="63">
        <f>I35</f>
        <v>45901</v>
      </c>
      <c r="J43" s="63">
        <f>J35</f>
        <v>45992</v>
      </c>
      <c r="K43" s="285" t="s">
        <v>59</v>
      </c>
      <c r="L43" s="28"/>
    </row>
    <row r="44" spans="1:12" ht="50.4" customHeight="1" x14ac:dyDescent="0.3">
      <c r="A44" s="288"/>
      <c r="B44" s="31">
        <f>IFERROR(SUM(HLOOKUP(B45,BASEDATI!$C$4:$H$5,2,FALSE),HLOOKUP(B46,BASEDATI!$C$4:$H$5,2,FALSE),HLOOKUP(B47,BASEDATI!$C$4:$H$5,2,FALSE),HLOOKUP(B48,BASEDATI!$C$4:$H$5,2,FALSE),HLOOKUP(B49,BASEDATI!$C$4:$H$5,2,FALSE),HLOOKUP(B50,BASEDATI!$C$4:$H$5,2,FALSE))/COUNTA(B45:B50),0)</f>
        <v>61.666666666666664</v>
      </c>
      <c r="C44" s="31">
        <f>IFERROR(SUM(HLOOKUP(C45,BASEDATI!$C$4:$H$5,2,FALSE),HLOOKUP(C46,BASEDATI!$C$4:$H$5,2,FALSE),HLOOKUP(C47,BASEDATI!$C$4:$H$5,2,FALSE),HLOOKUP(C48,BASEDATI!$C$4:$H$5,2,FALSE),HLOOKUP(C49,BASEDATI!$C$4:$H$5,2,FALSE),HLOOKUP(C50,BASEDATI!$C$4:$H$5,2,FALSE))/COUNTA(C45:C50),0)</f>
        <v>0</v>
      </c>
      <c r="D44" s="31">
        <f>IFERROR(SUM(HLOOKUP(D45,BASEDATI!$C$4:$H$5,2,FALSE),HLOOKUP(D46,BASEDATI!$C$4:$H$5,2,FALSE),HLOOKUP(D47,BASEDATI!$C$4:$H$5,2,FALSE),HLOOKUP(D48,BASEDATI!$C$4:$H$5,2,FALSE),HLOOKUP(D49,BASEDATI!$C$4:$H$5,2,FALSE),HLOOKUP(D50,BASEDATI!$C$4:$H$5,2,FALSE))/COUNTA(D45:D50),0)</f>
        <v>0</v>
      </c>
      <c r="E44" s="290"/>
      <c r="F44" s="40"/>
      <c r="G44" s="288"/>
      <c r="H44" s="31">
        <f>IFERROR(SUM(HLOOKUP(H45,BASEDATI!$C$4:$H$5,2,FALSE),HLOOKUP(H46,BASEDATI!$C$4:$H$5,2,FALSE),HLOOKUP(H47,BASEDATI!$C$4:$H$5,2,FALSE),HLOOKUP(H48,BASEDATI!$C$4:$H$5,2,FALSE),HLOOKUP(H49,BASEDATI!$C$4:$H$5,2,FALSE),HLOOKUP(H50,BASEDATI!$C$4:$H$5,2,FALSE))/COUNTA(H45:H50),0)</f>
        <v>63.333333333333336</v>
      </c>
      <c r="I44" s="31">
        <f>IFERROR(SUM(HLOOKUP(I45,BASEDATI!$C$4:$H$5,2,FALSE),HLOOKUP(I46,BASEDATI!$C$4:$H$5,2,FALSE),HLOOKUP(I47,BASEDATI!$C$4:$H$5,2,FALSE),HLOOKUP(I48,BASEDATI!$C$4:$H$5,2,FALSE),HLOOKUP(I49,BASEDATI!$C$4:$H$5,2,FALSE),HLOOKUP(I50,BASEDATI!$C$4:$H$5,2,FALSE))/COUNTA(I45:I50),0)</f>
        <v>0</v>
      </c>
      <c r="J44" s="31">
        <f>IFERROR(SUM(HLOOKUP(J45,BASEDATI!$C$4:$H$5,2,FALSE),HLOOKUP(J46,BASEDATI!$C$4:$H$5,2,FALSE),HLOOKUP(J47,BASEDATI!$C$4:$H$5,2,FALSE),HLOOKUP(J48,BASEDATI!$C$4:$H$5,2,FALSE),HLOOKUP(J49,BASEDATI!$C$4:$H$5,2,FALSE),HLOOKUP(J50,BASEDATI!$C$4:$H$5,2,FALSE))/COUNTA(J45:J50),0)</f>
        <v>0</v>
      </c>
      <c r="K44" s="286"/>
      <c r="L44" s="33"/>
    </row>
    <row r="45" spans="1:12" ht="50.4" customHeight="1" x14ac:dyDescent="0.3">
      <c r="A45" s="58" t="s">
        <v>34</v>
      </c>
      <c r="B45" s="171" t="s">
        <v>15</v>
      </c>
      <c r="C45" s="171"/>
      <c r="D45" s="171"/>
      <c r="E45" s="60">
        <f>SUM(IFERROR(HLOOKUP(B45,BASEDATI!$C$4:$H$5,2,FALSE),0),IFERROR(HLOOKUP(C45,BASEDATI!$C$4:$H$5,2,FALSE),0),IFERROR(HLOOKUP(D45,BASEDATI!$C$4:$H$5,2,FALSE),0))/COUNTA(B45:D45)</f>
        <v>60</v>
      </c>
      <c r="F45" s="40" t="str">
        <f>LEFT(A45,3)</f>
        <v>Pos</v>
      </c>
      <c r="G45" s="36" t="s">
        <v>32</v>
      </c>
      <c r="H45" s="171" t="s">
        <v>14</v>
      </c>
      <c r="I45" s="171"/>
      <c r="J45" s="171"/>
      <c r="K45" s="60">
        <f>SUM(IFERROR(HLOOKUP(H45,BASEDATI!$C$4:$H$5,2,FALSE),0),IFERROR(HLOOKUP(I45,BASEDATI!$C$4:$H$5,2,FALSE),0),IFERROR(HLOOKUP(J45,BASEDATI!$C$4:$H$5,2,FALSE),0))/COUNTA(H45:J45)</f>
        <v>70</v>
      </c>
      <c r="L45" s="40" t="str">
        <f>LEFT(G45,3)</f>
        <v>Lea</v>
      </c>
    </row>
    <row r="46" spans="1:12" ht="50.4" customHeight="1" x14ac:dyDescent="0.3">
      <c r="A46" s="61" t="s">
        <v>11</v>
      </c>
      <c r="B46" s="172" t="s">
        <v>14</v>
      </c>
      <c r="C46" s="172"/>
      <c r="D46" s="172"/>
      <c r="E46" s="60">
        <f>SUM(IFERROR(HLOOKUP(B46,BASEDATI!$C$4:$H$5,2,FALSE),0),IFERROR(HLOOKUP(C46,BASEDATI!$C$4:$H$5,2,FALSE),0),IFERROR(HLOOKUP(D46,BASEDATI!$C$4:$H$5,2,FALSE),0))/COUNTA(B46:D46)</f>
        <v>70</v>
      </c>
      <c r="F46" s="40" t="str">
        <f t="shared" ref="F46:F50" si="13">LEFT(A46,3)</f>
        <v>Mar</v>
      </c>
      <c r="G46" s="46" t="s">
        <v>36</v>
      </c>
      <c r="H46" s="172" t="s">
        <v>14</v>
      </c>
      <c r="I46" s="172"/>
      <c r="J46" s="172"/>
      <c r="K46" s="60">
        <f>SUM(IFERROR(HLOOKUP(H46,BASEDATI!$C$4:$H$5,2,FALSE),0),IFERROR(HLOOKUP(I46,BASEDATI!$C$4:$H$5,2,FALSE),0),IFERROR(HLOOKUP(J46,BASEDATI!$C$4:$H$5,2,FALSE),0))/COUNTA(H46:J46)</f>
        <v>70</v>
      </c>
      <c r="L46" s="40" t="str">
        <f t="shared" ref="L46:L50" si="14">LEFT(G46,3)</f>
        <v>App</v>
      </c>
    </row>
    <row r="47" spans="1:12" ht="50.4" customHeight="1" x14ac:dyDescent="0.3">
      <c r="A47" s="61" t="s">
        <v>10</v>
      </c>
      <c r="B47" s="172" t="s">
        <v>149</v>
      </c>
      <c r="C47" s="172"/>
      <c r="D47" s="172"/>
      <c r="E47" s="60">
        <f>SUM(IFERROR(HLOOKUP(B47,BASEDATI!$C$4:$H$5,2,FALSE),0),IFERROR(HLOOKUP(C47,BASEDATI!$C$4:$H$5,2,FALSE),0),IFERROR(HLOOKUP(D47,BASEDATI!$C$4:$H$5,2,FALSE),0))/COUNTA(B47:D47)</f>
        <v>50</v>
      </c>
      <c r="F47" s="40" t="str">
        <f t="shared" si="13"/>
        <v>Sma</v>
      </c>
      <c r="G47" s="46" t="s">
        <v>33</v>
      </c>
      <c r="H47" s="172" t="s">
        <v>15</v>
      </c>
      <c r="I47" s="172"/>
      <c r="J47" s="172"/>
      <c r="K47" s="60">
        <f>SUM(IFERROR(HLOOKUP(H47,BASEDATI!$C$4:$H$5,2,FALSE),0),IFERROR(HLOOKUP(I47,BASEDATI!$C$4:$H$5,2,FALSE),0),IFERROR(HLOOKUP(J47,BASEDATI!$C$4:$H$5,2,FALSE),0))/COUNTA(H47:J47)</f>
        <v>60</v>
      </c>
      <c r="L47" s="40" t="str">
        <f t="shared" si="14"/>
        <v>Imp</v>
      </c>
    </row>
    <row r="48" spans="1:12" ht="50.4" customHeight="1" x14ac:dyDescent="0.3">
      <c r="A48" s="61" t="s">
        <v>43</v>
      </c>
      <c r="B48" s="172" t="s">
        <v>14</v>
      </c>
      <c r="C48" s="172"/>
      <c r="D48" s="172"/>
      <c r="E48" s="60">
        <f>SUM(IFERROR(HLOOKUP(B48,BASEDATI!$C$4:$H$5,2,FALSE),0),IFERROR(HLOOKUP(C48,BASEDATI!$C$4:$H$5,2,FALSE),0),IFERROR(HLOOKUP(D48,BASEDATI!$C$4:$H$5,2,FALSE),0))/COUNTA(B48:D48)</f>
        <v>70</v>
      </c>
      <c r="F48" s="40" t="str">
        <f t="shared" si="13"/>
        <v>Vis</v>
      </c>
      <c r="G48" s="46" t="s">
        <v>29</v>
      </c>
      <c r="H48" s="172" t="s">
        <v>15</v>
      </c>
      <c r="I48" s="172"/>
      <c r="J48" s="172"/>
      <c r="K48" s="60">
        <f>SUM(IFERROR(HLOOKUP(H48,BASEDATI!$C$4:$H$5,2,FALSE),0),IFERROR(HLOOKUP(I48,BASEDATI!$C$4:$H$5,2,FALSE),0),IFERROR(HLOOKUP(J48,BASEDATI!$C$4:$H$5,2,FALSE),0))/COUNTA(H48:J48)</f>
        <v>60</v>
      </c>
      <c r="L48" s="40" t="str">
        <f t="shared" si="14"/>
        <v>Res</v>
      </c>
    </row>
    <row r="49" spans="1:12" ht="50.4" customHeight="1" x14ac:dyDescent="0.3">
      <c r="A49" s="61" t="s">
        <v>42</v>
      </c>
      <c r="B49" s="172" t="s">
        <v>149</v>
      </c>
      <c r="C49" s="172"/>
      <c r="D49" s="172"/>
      <c r="E49" s="60">
        <f>SUM(IFERROR(HLOOKUP(B49,BASEDATI!$C$4:$H$5,2,FALSE),0),IFERROR(HLOOKUP(C49,BASEDATI!$C$4:$H$5,2,FALSE),0),IFERROR(HLOOKUP(D49,BASEDATI!$C$4:$H$5,2,FALSE),0))/COUNTA(B49:D49)</f>
        <v>50</v>
      </c>
      <c r="F49" s="40" t="str">
        <f t="shared" si="13"/>
        <v>Ins</v>
      </c>
      <c r="G49" s="46" t="s">
        <v>35</v>
      </c>
      <c r="H49" s="172" t="s">
        <v>15</v>
      </c>
      <c r="I49" s="172"/>
      <c r="J49" s="172"/>
      <c r="K49" s="60">
        <f>SUM(IFERROR(HLOOKUP(H49,BASEDATI!$C$4:$H$5,2,FALSE),0),IFERROR(HLOOKUP(I49,BASEDATI!$C$4:$H$5,2,FALSE),0),IFERROR(HLOOKUP(J49,BASEDATI!$C$4:$H$5,2,FALSE),0))/COUNTA(H49:J49)</f>
        <v>60</v>
      </c>
      <c r="L49" s="40" t="str">
        <f t="shared" si="14"/>
        <v>Emo</v>
      </c>
    </row>
    <row r="50" spans="1:12" ht="50.4" customHeight="1" thickBot="1" x14ac:dyDescent="0.35">
      <c r="A50" s="64" t="s">
        <v>41</v>
      </c>
      <c r="B50" s="172" t="s">
        <v>14</v>
      </c>
      <c r="C50" s="173"/>
      <c r="D50" s="173"/>
      <c r="E50" s="60">
        <f>SUM(IFERROR(HLOOKUP(B50,BASEDATI!$C$4:$H$5,2,FALSE),0),IFERROR(HLOOKUP(C50,BASEDATI!$C$4:$H$5,2,FALSE),0),IFERROR(HLOOKUP(D50,BASEDATI!$C$4:$H$5,2,FALSE),0))/COUNTA(B50:D50)</f>
        <v>70</v>
      </c>
      <c r="F50" s="40" t="str">
        <f t="shared" si="13"/>
        <v>Chi</v>
      </c>
      <c r="G50" s="66" t="s">
        <v>30</v>
      </c>
      <c r="H50" s="173" t="s">
        <v>15</v>
      </c>
      <c r="I50" s="173"/>
      <c r="J50" s="173"/>
      <c r="K50" s="60">
        <f>SUM(IFERROR(HLOOKUP(H50,BASEDATI!$C$4:$H$5,2,FALSE),0),IFERROR(HLOOKUP(I50,BASEDATI!$C$4:$H$5,2,FALSE),0),IFERROR(HLOOKUP(J50,BASEDATI!$C$4:$H$5,2,FALSE),0))/COUNTA(H50:J50)</f>
        <v>60</v>
      </c>
      <c r="L50" s="40" t="str">
        <f t="shared" si="14"/>
        <v>Ris</v>
      </c>
    </row>
    <row r="51" spans="1:12" ht="50.4" customHeight="1" thickTop="1" x14ac:dyDescent="0.3"/>
  </sheetData>
  <mergeCells count="31">
    <mergeCell ref="A35:A36"/>
    <mergeCell ref="E35:E36"/>
    <mergeCell ref="G35:G36"/>
    <mergeCell ref="K35:K36"/>
    <mergeCell ref="A43:A44"/>
    <mergeCell ref="E43:E44"/>
    <mergeCell ref="G43:G44"/>
    <mergeCell ref="K43:K44"/>
    <mergeCell ref="A26:L26"/>
    <mergeCell ref="A27:D28"/>
    <mergeCell ref="G27:G28"/>
    <mergeCell ref="K27:K28"/>
    <mergeCell ref="A29:A34"/>
    <mergeCell ref="B29:D29"/>
    <mergeCell ref="B32:D32"/>
    <mergeCell ref="A18:A19"/>
    <mergeCell ref="E18:E19"/>
    <mergeCell ref="G18:G19"/>
    <mergeCell ref="K18:K19"/>
    <mergeCell ref="A1:L1"/>
    <mergeCell ref="A2:D3"/>
    <mergeCell ref="G2:G3"/>
    <mergeCell ref="K2:K3"/>
    <mergeCell ref="A4:A9"/>
    <mergeCell ref="B4:D4"/>
    <mergeCell ref="B7:D7"/>
    <mergeCell ref="A10:A11"/>
    <mergeCell ref="E10:E11"/>
    <mergeCell ref="G10:G11"/>
    <mergeCell ref="K10:K11"/>
    <mergeCell ref="L10:L11"/>
  </mergeCells>
  <dataValidations count="1">
    <dataValidation type="list" allowBlank="1" showInputMessage="1" showErrorMessage="1" sqref="H12:J17 B20:D25 H45:J50 B12:D17 B45:D50 B37:D42 H20:J25 H37:J42" xr:uid="{7CB71BC3-D9BB-41BA-B3CC-5998A7DC0CCE}">
      <formula1>VOTI</formula1>
    </dataValidation>
  </dataValidation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33" orientation="landscape" r:id="rId1"/>
  <rowBreaks count="1" manualBreakCount="1">
    <brk id="25" max="1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7FDE4A1-F26E-4975-B91E-A19C802FF3DA}">
          <x14:formula1>
            <xm:f>BASEDATI!$C$3:$E$3</xm:f>
          </x14:formula1>
          <xm:sqref>F9</xm:sqref>
        </x14:dataValidation>
        <x14:dataValidation type="list" allowBlank="1" showInputMessage="1" showErrorMessage="1" xr:uid="{078ED38B-EA9A-4758-99B9-0A3CBF1C0377}">
          <x14:formula1>
            <xm:f>BASEDATI!$C$9:$E$9</xm:f>
          </x14:formula1>
          <xm:sqref>E5</xm:sqref>
        </x14:dataValidation>
        <x14:dataValidation type="list" allowBlank="1" showInputMessage="1" showErrorMessage="1" xr:uid="{4FD38AA9-89AC-4581-B5BF-644AA2F16D5C}">
          <x14:formula1>
            <xm:f>BASEDATI!$C$10:$E$10</xm:f>
          </x14:formula1>
          <xm:sqref>F5</xm:sqref>
        </x14:dataValidation>
        <x14:dataValidation type="list" allowBlank="1" showInputMessage="1" showErrorMessage="1" xr:uid="{B5C134B8-A9AE-4ECE-99D8-11B36C881AF2}">
          <x14:formula1>
            <xm:f>BASEDATI!$C$6:$F$6</xm:f>
          </x14:formula1>
          <xm:sqref>E7</xm:sqref>
        </x14:dataValidation>
        <x14:dataValidation type="list" allowBlank="1" showInputMessage="1" showErrorMessage="1" xr:uid="{651EEE48-196A-4B70-B5A0-EDFDCE72E137}">
          <x14:formula1>
            <xm:f>BASEDATI!$C$7:$K$7</xm:f>
          </x14:formula1>
          <xm:sqref>F7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E8FD3-0B48-41DE-957C-3C66A8FD0562}">
  <sheetPr>
    <tabColor rgb="FF00B050"/>
  </sheetPr>
  <dimension ref="A1:L51"/>
  <sheetViews>
    <sheetView view="pageBreakPreview" topLeftCell="A20" zoomScale="40" zoomScaleNormal="85" zoomScaleSheetLayoutView="40" workbookViewId="0">
      <selection activeCell="A29" sqref="A29:A34"/>
    </sheetView>
  </sheetViews>
  <sheetFormatPr defaultColWidth="23.109375" defaultRowHeight="50.4" customHeight="1" x14ac:dyDescent="0.3"/>
  <cols>
    <col min="1" max="1" width="69.88671875" style="67" bestFit="1" customWidth="1"/>
    <col min="2" max="4" width="20.6640625" style="67" customWidth="1"/>
    <col min="5" max="6" width="37.6640625" style="67" customWidth="1"/>
    <col min="7" max="7" width="50.33203125" style="67" bestFit="1" customWidth="1"/>
    <col min="8" max="10" width="20.6640625" style="67" customWidth="1"/>
    <col min="11" max="11" width="37.6640625" style="67" customWidth="1"/>
    <col min="12" max="12" width="37.6640625" style="24" customWidth="1"/>
    <col min="13" max="16384" width="23.109375" style="24"/>
  </cols>
  <sheetData>
    <row r="1" spans="1:12" ht="100.2" customHeight="1" thickTop="1" thickBot="1" x14ac:dyDescent="0.35">
      <c r="A1" s="276" t="s">
        <v>147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8"/>
    </row>
    <row r="2" spans="1:12" ht="50.4" customHeight="1" thickTop="1" x14ac:dyDescent="0.3">
      <c r="A2" s="279" t="s">
        <v>140</v>
      </c>
      <c r="B2" s="280"/>
      <c r="C2" s="280"/>
      <c r="D2" s="280"/>
      <c r="E2" s="185" t="s">
        <v>100</v>
      </c>
      <c r="F2" s="26" t="s">
        <v>49</v>
      </c>
      <c r="G2" s="283" t="s">
        <v>54</v>
      </c>
      <c r="H2" s="27">
        <f>B5</f>
        <v>45778</v>
      </c>
      <c r="I2" s="27">
        <f>C8</f>
        <v>45901</v>
      </c>
      <c r="J2" s="27">
        <f>D8</f>
        <v>45992</v>
      </c>
      <c r="K2" s="285" t="s">
        <v>59</v>
      </c>
      <c r="L2" s="28"/>
    </row>
    <row r="3" spans="1:12" ht="50.4" customHeight="1" x14ac:dyDescent="0.3">
      <c r="A3" s="281"/>
      <c r="B3" s="282"/>
      <c r="C3" s="282"/>
      <c r="D3" s="282"/>
      <c r="E3" s="198">
        <v>41570</v>
      </c>
      <c r="F3" s="170" t="s">
        <v>101</v>
      </c>
      <c r="G3" s="284"/>
      <c r="H3" s="31">
        <f>IFERROR(AVERAGE(H4:H9),0)</f>
        <v>64.850340136054427</v>
      </c>
      <c r="I3" s="31">
        <f>IFERROR(AVERAGE(I4:I9),0)</f>
        <v>0</v>
      </c>
      <c r="J3" s="32">
        <f>IFERROR(AVERAGE(J4:J9),0)</f>
        <v>0</v>
      </c>
      <c r="K3" s="286"/>
      <c r="L3" s="33"/>
    </row>
    <row r="4" spans="1:12" ht="50.4" customHeight="1" x14ac:dyDescent="0.3">
      <c r="A4" s="299" t="e" vm="5">
        <v>#VALUE!</v>
      </c>
      <c r="B4" s="273" t="s">
        <v>98</v>
      </c>
      <c r="C4" s="274"/>
      <c r="D4" s="275"/>
      <c r="E4" s="34" t="s">
        <v>50</v>
      </c>
      <c r="F4" s="35" t="s">
        <v>92</v>
      </c>
      <c r="G4" s="36" t="s">
        <v>40</v>
      </c>
      <c r="H4" s="37">
        <f>B11</f>
        <v>70</v>
      </c>
      <c r="I4" s="37">
        <f>C11</f>
        <v>0</v>
      </c>
      <c r="J4" s="38">
        <f>D11</f>
        <v>0</v>
      </c>
      <c r="K4" s="39">
        <f>IFERROR(AVERAGEIF(H4:J4,"&gt;0"),0)</f>
        <v>70</v>
      </c>
      <c r="L4" s="40" t="str">
        <f>LEFT(G4,3)</f>
        <v>FIS</v>
      </c>
    </row>
    <row r="5" spans="1:12" ht="50.4" customHeight="1" x14ac:dyDescent="0.3">
      <c r="A5" s="300"/>
      <c r="B5" s="41">
        <v>45778</v>
      </c>
      <c r="C5" s="42">
        <v>45901</v>
      </c>
      <c r="D5" s="43">
        <v>45992</v>
      </c>
      <c r="E5" s="177" t="s">
        <v>94</v>
      </c>
      <c r="F5" s="178" t="s">
        <v>14</v>
      </c>
      <c r="G5" s="46" t="s">
        <v>39</v>
      </c>
      <c r="H5" s="47">
        <f>B19</f>
        <v>68.333333333333329</v>
      </c>
      <c r="I5" s="47">
        <f>C19</f>
        <v>0</v>
      </c>
      <c r="J5" s="47">
        <f>D19</f>
        <v>0</v>
      </c>
      <c r="K5" s="39">
        <f t="shared" ref="K5:K7" si="0">IFERROR(AVERAGEIF(H5:J5,"&gt;0"),0)</f>
        <v>68.333333333333329</v>
      </c>
      <c r="L5" s="40" t="str">
        <f t="shared" ref="L5:L7" si="1">LEFT(G5,3)</f>
        <v>TAT</v>
      </c>
    </row>
    <row r="6" spans="1:12" ht="50.4" customHeight="1" x14ac:dyDescent="0.3">
      <c r="A6" s="300"/>
      <c r="B6" s="175">
        <v>30</v>
      </c>
      <c r="C6" s="175"/>
      <c r="D6" s="175"/>
      <c r="E6" s="34" t="s">
        <v>51</v>
      </c>
      <c r="F6" s="35" t="s">
        <v>52</v>
      </c>
      <c r="G6" s="46" t="s">
        <v>38</v>
      </c>
      <c r="H6" s="47">
        <f>H11</f>
        <v>68.333333333333329</v>
      </c>
      <c r="I6" s="47">
        <f>I11</f>
        <v>0</v>
      </c>
      <c r="J6" s="47">
        <f>J11</f>
        <v>0</v>
      </c>
      <c r="K6" s="39">
        <f t="shared" si="0"/>
        <v>68.333333333333329</v>
      </c>
      <c r="L6" s="40" t="str">
        <f t="shared" si="1"/>
        <v>TEC</v>
      </c>
    </row>
    <row r="7" spans="1:12" ht="50.4" customHeight="1" x14ac:dyDescent="0.3">
      <c r="A7" s="300"/>
      <c r="B7" s="273" t="s">
        <v>99</v>
      </c>
      <c r="C7" s="274"/>
      <c r="D7" s="274"/>
      <c r="E7" s="179" t="s">
        <v>48</v>
      </c>
      <c r="F7" s="178" t="s">
        <v>96</v>
      </c>
      <c r="G7" s="46" t="s">
        <v>31</v>
      </c>
      <c r="H7" s="47">
        <f>H19</f>
        <v>71.666666666666671</v>
      </c>
      <c r="I7" s="47">
        <f>I19</f>
        <v>0</v>
      </c>
      <c r="J7" s="47">
        <f>J19</f>
        <v>0</v>
      </c>
      <c r="K7" s="39">
        <f t="shared" si="0"/>
        <v>71.666666666666671</v>
      </c>
      <c r="L7" s="40" t="str">
        <f t="shared" si="1"/>
        <v>PSI</v>
      </c>
    </row>
    <row r="8" spans="1:12" ht="50.4" customHeight="1" x14ac:dyDescent="0.3">
      <c r="A8" s="300"/>
      <c r="B8" s="50">
        <f>B5</f>
        <v>45778</v>
      </c>
      <c r="C8" s="51">
        <f>C5</f>
        <v>45901</v>
      </c>
      <c r="D8" s="52">
        <f>D5</f>
        <v>45992</v>
      </c>
      <c r="E8" s="34" t="s">
        <v>151</v>
      </c>
      <c r="F8" s="35" t="s">
        <v>120</v>
      </c>
      <c r="G8" s="7" t="s">
        <v>159</v>
      </c>
      <c r="H8" s="83">
        <f>IFERROR(B6/(B9/100*B9/100),0)*3</f>
        <v>45.918367346938773</v>
      </c>
      <c r="I8" s="83">
        <f>IFERROR(C6/(C9/100*C9/100),0)*3</f>
        <v>0</v>
      </c>
      <c r="J8" s="83">
        <f>IFERROR(D6/(D9/100*D9/100),0)*3</f>
        <v>0</v>
      </c>
      <c r="K8" s="2">
        <f>IFERROR(ROUND(AVERAGEIF(H8:J8,"&gt;0"),0),0)</f>
        <v>46</v>
      </c>
      <c r="L8" s="82" t="s">
        <v>151</v>
      </c>
    </row>
    <row r="9" spans="1:12" ht="50.4" customHeight="1" thickBot="1" x14ac:dyDescent="0.35">
      <c r="A9" s="300"/>
      <c r="B9" s="176">
        <v>140</v>
      </c>
      <c r="C9" s="176"/>
      <c r="D9" s="176"/>
      <c r="E9" s="180" t="str">
        <f>_xlfn.XLOOKUP(IF(ROUND((AVERAGEIF(B6:D6,"&gt;0")/(AVERAGEIF(B9:D9,"&gt;0")*AVERAGEIF(B9:D9,"&gt;0")/10000)*3)/3,0)&gt;70,120-ROUND((AVERAGEIF(B6:D6,"&gt;0")/(AVERAGEIF(B9:D9,"&gt;0")*AVERAGEIF(B9:D9,"&gt;0")/10000)*3)/3,0),ROUND((AVERAGEIF(B6:D6,"&gt;0")/(AVERAGEIF(B9:D9,"&gt;0")*AVERAGEIF(B9:D9,"&gt;0")/10000)*3)/3,0)),BASEDATI!B15:B21,BASEDATI!C15:C21,,1)</f>
        <v>Molto Magro</v>
      </c>
      <c r="F9" s="181" t="s">
        <v>1</v>
      </c>
      <c r="G9" s="46"/>
      <c r="H9" s="47"/>
      <c r="I9" s="47"/>
      <c r="J9" s="56"/>
      <c r="K9" s="39"/>
      <c r="L9" s="39"/>
    </row>
    <row r="10" spans="1:12" ht="50.4" customHeight="1" thickTop="1" x14ac:dyDescent="0.3">
      <c r="A10" s="287" t="s">
        <v>55</v>
      </c>
      <c r="B10" s="27">
        <f>B8</f>
        <v>45778</v>
      </c>
      <c r="C10" s="27">
        <f>C8</f>
        <v>45901</v>
      </c>
      <c r="D10" s="27">
        <f>D8</f>
        <v>45992</v>
      </c>
      <c r="E10" s="289" t="s">
        <v>59</v>
      </c>
      <c r="F10" s="57"/>
      <c r="G10" s="287" t="s">
        <v>57</v>
      </c>
      <c r="H10" s="27">
        <f>H2</f>
        <v>45778</v>
      </c>
      <c r="I10" s="27">
        <f>I2</f>
        <v>45901</v>
      </c>
      <c r="J10" s="27">
        <f>J2</f>
        <v>45992</v>
      </c>
      <c r="K10" s="285" t="s">
        <v>59</v>
      </c>
      <c r="L10" s="285" t="s">
        <v>59</v>
      </c>
    </row>
    <row r="11" spans="1:12" ht="50.4" customHeight="1" x14ac:dyDescent="0.3">
      <c r="A11" s="288"/>
      <c r="B11" s="31">
        <f>IFERROR(SUM(HLOOKUP(B12,BASEDATI!$C$4:$H$5,2,FALSE),HLOOKUP(B13,BASEDATI!$C$4:$H$5,2,FALSE),HLOOKUP(B14,BASEDATI!$C$4:$H$5,2,FALSE),HLOOKUP(B15,BASEDATI!$C$4:$H$5,2,FALSE),HLOOKUP(B16,BASEDATI!$C$4:$H$5,2,FALSE),HLOOKUP(B17,BASEDATI!$C$4:$H$5,2,FALSE))/COUNTA(B12:B17),0)</f>
        <v>70</v>
      </c>
      <c r="C11" s="31">
        <f>IFERROR(SUM(HLOOKUP(C12,BASEDATI!$C$4:$H$5,2,FALSE),HLOOKUP(C13,BASEDATI!$C$4:$H$5,2,FALSE),HLOOKUP(C14,BASEDATI!$C$4:$H$5,2,FALSE),HLOOKUP(C15,BASEDATI!$C$4:$H$5,2,FALSE),HLOOKUP(C16,BASEDATI!$C$4:$H$5,2,FALSE),HLOOKUP(C17,BASEDATI!$C$4:$H$5,2,FALSE))/COUNTA(C12:C17),0)</f>
        <v>0</v>
      </c>
      <c r="D11" s="31">
        <f>IFERROR(SUM(HLOOKUP(D12,BASEDATI!$C$4:$H$5,2,FALSE),HLOOKUP(D13,BASEDATI!$C$4:$H$5,2,FALSE),HLOOKUP(D14,BASEDATI!$C$4:$H$5,2,FALSE),HLOOKUP(D15,BASEDATI!$C$4:$H$5,2,FALSE),HLOOKUP(D16,BASEDATI!$C$4:$H$5,2,FALSE),HLOOKUP(D17,BASEDATI!$C$4:$H$5,2,FALSE))/COUNTA(D12:D17),0)</f>
        <v>0</v>
      </c>
      <c r="E11" s="290"/>
      <c r="F11" s="40"/>
      <c r="G11" s="288"/>
      <c r="H11" s="31">
        <f>IFERROR(SUM(HLOOKUP(H12,BASEDATI!$C$4:$H$5,2,FALSE),HLOOKUP(H13,BASEDATI!$C$4:$H$5,2,FALSE),HLOOKUP(H14,BASEDATI!$C$4:$H$5,2,FALSE),HLOOKUP(H15,BASEDATI!$C$4:$H$5,2,FALSE),HLOOKUP(H16,BASEDATI!$C$4:$H$5,2,FALSE),HLOOKUP(H17,BASEDATI!$C$4:$H$5,2,FALSE))/COUNTA(H12:H17),0)</f>
        <v>68.333333333333329</v>
      </c>
      <c r="I11" s="31">
        <f>IFERROR(SUM(HLOOKUP(I12,BASEDATI!$C$4:$H$5,2,FALSE),HLOOKUP(I13,BASEDATI!$C$4:$H$5,2,FALSE),HLOOKUP(I14,BASEDATI!$C$4:$H$5,2,FALSE),HLOOKUP(I15,BASEDATI!$C$4:$H$5,2,FALSE),HLOOKUP(I16,BASEDATI!$C$4:$H$5,2,FALSE),HLOOKUP(I17,BASEDATI!$C$4:$H$5,2,FALSE))/COUNTA(I12:I17),0)</f>
        <v>0</v>
      </c>
      <c r="J11" s="31">
        <f>IFERROR(SUM(HLOOKUP(J12,BASEDATI!$C$4:$H$5,2,FALSE),HLOOKUP(J13,BASEDATI!$C$4:$H$5,2,FALSE),HLOOKUP(J14,BASEDATI!$C$4:$H$5,2,FALSE),HLOOKUP(J15,BASEDATI!$C$4:$H$5,2,FALSE),HLOOKUP(J16,BASEDATI!$C$4:$H$5,2,FALSE),HLOOKUP(J17,BASEDATI!$C$4:$H$5,2,FALSE))/COUNTA(J12:J17),0)</f>
        <v>0</v>
      </c>
      <c r="K11" s="286"/>
      <c r="L11" s="286"/>
    </row>
    <row r="12" spans="1:12" ht="50.4" customHeight="1" x14ac:dyDescent="0.3">
      <c r="A12" s="58" t="s">
        <v>3</v>
      </c>
      <c r="B12" s="171" t="s">
        <v>14</v>
      </c>
      <c r="C12" s="171"/>
      <c r="D12" s="171"/>
      <c r="E12" s="60">
        <f>SUM(IFERROR(HLOOKUP(B12,BASEDATI!$C$4:$H$5,2,FALSE),0),IFERROR(HLOOKUP(C12,BASEDATI!$C$4:$H$5,2,FALSE),0),IFERROR(HLOOKUP(D12,BASEDATI!$C$4:$H$5,2,FALSE),0))/COUNTA(B12:D12)</f>
        <v>70</v>
      </c>
      <c r="F12" s="40" t="str">
        <f>LEFT(A12,3)</f>
        <v>For</v>
      </c>
      <c r="G12" s="36" t="s">
        <v>37</v>
      </c>
      <c r="H12" s="171" t="s">
        <v>14</v>
      </c>
      <c r="I12" s="171"/>
      <c r="J12" s="171"/>
      <c r="K12" s="60">
        <f>SUM(IFERROR(HLOOKUP(H12,BASEDATI!$C$4:$H$5,2,FALSE),0),IFERROR(HLOOKUP(I12,BASEDATI!$C$4:$H$5,2,FALSE),0),IFERROR(HLOOKUP(J12,BASEDATI!$C$4:$H$5,2,FALSE),0))/COUNTA(H12:J12)</f>
        <v>70</v>
      </c>
      <c r="L12" s="40" t="str">
        <f>LEFT(G12,3)</f>
        <v>Gui</v>
      </c>
    </row>
    <row r="13" spans="1:12" ht="50.4" customHeight="1" x14ac:dyDescent="0.3">
      <c r="A13" s="61" t="s">
        <v>4</v>
      </c>
      <c r="B13" s="172" t="s">
        <v>14</v>
      </c>
      <c r="C13" s="172"/>
      <c r="D13" s="172"/>
      <c r="E13" s="60">
        <f>SUM(IFERROR(HLOOKUP(B13,BASEDATI!$C$4:$H$5,2,FALSE),0),IFERROR(HLOOKUP(C13,BASEDATI!$C$4:$H$5,2,FALSE),0),IFERROR(HLOOKUP(D13,BASEDATI!$C$4:$H$5,2,FALSE),0))/COUNTA(B13:D13)</f>
        <v>70</v>
      </c>
      <c r="F13" s="40" t="str">
        <f t="shared" ref="F13:F17" si="2">LEFT(A13,3)</f>
        <v>Vel</v>
      </c>
      <c r="G13" s="46" t="s">
        <v>12</v>
      </c>
      <c r="H13" s="172" t="s">
        <v>15</v>
      </c>
      <c r="I13" s="172"/>
      <c r="J13" s="172"/>
      <c r="K13" s="60">
        <f>SUM(IFERROR(HLOOKUP(H13,BASEDATI!$C$4:$H$5,2,FALSE),0),IFERROR(HLOOKUP(I13,BASEDATI!$C$4:$H$5,2,FALSE),0),IFERROR(HLOOKUP(J13,BASEDATI!$C$4:$H$5,2,FALSE),0))/COUNTA(H13:J13)</f>
        <v>60</v>
      </c>
      <c r="L13" s="40" t="str">
        <f t="shared" ref="L13:L17" si="3">LEFT(G13,3)</f>
        <v>Con</v>
      </c>
    </row>
    <row r="14" spans="1:12" ht="50.4" customHeight="1" x14ac:dyDescent="0.3">
      <c r="A14" s="61" t="s">
        <v>5</v>
      </c>
      <c r="B14" s="172" t="s">
        <v>14</v>
      </c>
      <c r="C14" s="172"/>
      <c r="D14" s="172"/>
      <c r="E14" s="60">
        <f>SUM(IFERROR(HLOOKUP(B14,BASEDATI!$C$4:$H$5,2,FALSE),0),IFERROR(HLOOKUP(C14,BASEDATI!$C$4:$H$5,2,FALSE),0),IFERROR(HLOOKUP(D14,BASEDATI!$C$4:$H$5,2,FALSE),0))/COUNTA(B14:D14)</f>
        <v>70</v>
      </c>
      <c r="F14" s="40" t="str">
        <f t="shared" si="2"/>
        <v>Res</v>
      </c>
      <c r="G14" s="46" t="s">
        <v>28</v>
      </c>
      <c r="H14" s="172" t="s">
        <v>14</v>
      </c>
      <c r="I14" s="172"/>
      <c r="J14" s="172"/>
      <c r="K14" s="60">
        <f>SUM(IFERROR(HLOOKUP(H14,BASEDATI!$C$4:$H$5,2,FALSE),0),IFERROR(HLOOKUP(I14,BASEDATI!$C$4:$H$5,2,FALSE),0),IFERROR(HLOOKUP(J14,BASEDATI!$C$4:$H$5,2,FALSE),0))/COUNTA(H14:J14)</f>
        <v>70</v>
      </c>
      <c r="L14" s="40" t="str">
        <f t="shared" si="3"/>
        <v>Con</v>
      </c>
    </row>
    <row r="15" spans="1:12" ht="50.4" customHeight="1" x14ac:dyDescent="0.3">
      <c r="A15" s="61" t="s">
        <v>6</v>
      </c>
      <c r="B15" s="172" t="s">
        <v>14</v>
      </c>
      <c r="C15" s="172"/>
      <c r="D15" s="172"/>
      <c r="E15" s="60">
        <f>SUM(IFERROR(HLOOKUP(B15,BASEDATI!$C$4:$H$5,2,FALSE),0),IFERROR(HLOOKUP(C15,BASEDATI!$C$4:$H$5,2,FALSE),0),IFERROR(HLOOKUP(D15,BASEDATI!$C$4:$H$5,2,FALSE),0))/COUNTA(B15:D15)</f>
        <v>70</v>
      </c>
      <c r="F15" s="40" t="str">
        <f t="shared" si="2"/>
        <v>Coo</v>
      </c>
      <c r="G15" s="46" t="s">
        <v>9</v>
      </c>
      <c r="H15" s="172" t="s">
        <v>14</v>
      </c>
      <c r="I15" s="172"/>
      <c r="J15" s="172"/>
      <c r="K15" s="60">
        <f>SUM(IFERROR(HLOOKUP(H15,BASEDATI!$C$4:$H$5,2,FALSE),0),IFERROR(HLOOKUP(I15,BASEDATI!$C$4:$H$5,2,FALSE),0),IFERROR(HLOOKUP(J15,BASEDATI!$C$4:$H$5,2,FALSE),0))/COUNTA(H15:J15)</f>
        <v>70</v>
      </c>
      <c r="L15" s="40" t="str">
        <f t="shared" si="3"/>
        <v>Tir</v>
      </c>
    </row>
    <row r="16" spans="1:12" ht="50.4" customHeight="1" x14ac:dyDescent="0.3">
      <c r="A16" s="61" t="s">
        <v>7</v>
      </c>
      <c r="B16" s="172" t="s">
        <v>14</v>
      </c>
      <c r="C16" s="172"/>
      <c r="D16" s="172"/>
      <c r="E16" s="60">
        <f>SUM(IFERROR(HLOOKUP(B16,BASEDATI!$C$4:$H$5,2,FALSE),0),IFERROR(HLOOKUP(C16,BASEDATI!$C$4:$H$5,2,FALSE),0),IFERROR(HLOOKUP(D16,BASEDATI!$C$4:$H$5,2,FALSE),0))/COUNTA(B16:D16)</f>
        <v>70</v>
      </c>
      <c r="F16" s="40" t="str">
        <f t="shared" si="2"/>
        <v>Rap</v>
      </c>
      <c r="G16" s="46" t="s">
        <v>26</v>
      </c>
      <c r="H16" s="172" t="s">
        <v>13</v>
      </c>
      <c r="I16" s="172"/>
      <c r="J16" s="172"/>
      <c r="K16" s="60">
        <f>SUM(IFERROR(HLOOKUP(H16,BASEDATI!$C$4:$H$5,2,FALSE),0),IFERROR(HLOOKUP(I16,BASEDATI!$C$4:$H$5,2,FALSE),0),IFERROR(HLOOKUP(J16,BASEDATI!$C$4:$H$5,2,FALSE),0))/COUNTA(H16:J16)</f>
        <v>80</v>
      </c>
      <c r="L16" s="40" t="str">
        <f t="shared" si="3"/>
        <v>Uno</v>
      </c>
    </row>
    <row r="17" spans="1:12" ht="50.4" customHeight="1" thickBot="1" x14ac:dyDescent="0.35">
      <c r="A17" s="61" t="s">
        <v>8</v>
      </c>
      <c r="B17" s="172" t="s">
        <v>14</v>
      </c>
      <c r="C17" s="172"/>
      <c r="D17" s="172"/>
      <c r="E17" s="60">
        <f>SUM(IFERROR(HLOOKUP(B17,BASEDATI!$C$4:$H$5,2,FALSE),0),IFERROR(HLOOKUP(C17,BASEDATI!$C$4:$H$5,2,FALSE),0),IFERROR(HLOOKUP(D17,BASEDATI!$C$4:$H$5,2,FALSE),0))/COUNTA(B17:D17)</f>
        <v>70</v>
      </c>
      <c r="F17" s="40" t="str">
        <f t="shared" si="2"/>
        <v>Rec</v>
      </c>
      <c r="G17" s="46" t="s">
        <v>22</v>
      </c>
      <c r="H17" s="172" t="s">
        <v>15</v>
      </c>
      <c r="I17" s="172"/>
      <c r="J17" s="172"/>
      <c r="K17" s="60">
        <f>SUM(IFERROR(HLOOKUP(H17,BASEDATI!$C$4:$H$5,2,FALSE),0),IFERROR(HLOOKUP(I17,BASEDATI!$C$4:$H$5,2,FALSE),0),IFERROR(HLOOKUP(J17,BASEDATI!$C$4:$H$5,2,FALSE),0))/COUNTA(H17:J17)</f>
        <v>60</v>
      </c>
      <c r="L17" s="40" t="str">
        <f t="shared" si="3"/>
        <v>Uso</v>
      </c>
    </row>
    <row r="18" spans="1:12" ht="50.4" customHeight="1" thickTop="1" x14ac:dyDescent="0.3">
      <c r="A18" s="287" t="s">
        <v>56</v>
      </c>
      <c r="B18" s="63">
        <f>B10</f>
        <v>45778</v>
      </c>
      <c r="C18" s="63">
        <f>C10</f>
        <v>45901</v>
      </c>
      <c r="D18" s="63">
        <f>D10</f>
        <v>45992</v>
      </c>
      <c r="E18" s="289" t="s">
        <v>59</v>
      </c>
      <c r="F18" s="57"/>
      <c r="G18" s="287" t="s">
        <v>58</v>
      </c>
      <c r="H18" s="63">
        <f>H10</f>
        <v>45778</v>
      </c>
      <c r="I18" s="63">
        <f>I10</f>
        <v>45901</v>
      </c>
      <c r="J18" s="63">
        <f>J10</f>
        <v>45992</v>
      </c>
      <c r="K18" s="285" t="s">
        <v>59</v>
      </c>
      <c r="L18" s="28"/>
    </row>
    <row r="19" spans="1:12" ht="50.4" customHeight="1" x14ac:dyDescent="0.3">
      <c r="A19" s="288"/>
      <c r="B19" s="31">
        <f>IFERROR(SUM(HLOOKUP(B20,BASEDATI!$C$4:$H$5,2,FALSE),HLOOKUP(B21,BASEDATI!$C$4:$H$5,2,FALSE),HLOOKUP(B22,BASEDATI!$C$4:$H$5,2,FALSE),HLOOKUP(B23,BASEDATI!$C$4:$H$5,2,FALSE),HLOOKUP(B24,BASEDATI!$C$4:$H$5,2,FALSE),HLOOKUP(B25,BASEDATI!$C$4:$H$5,2,FALSE))/COUNTA(B20:B25),0)</f>
        <v>68.333333333333329</v>
      </c>
      <c r="C19" s="31">
        <f>IFERROR(SUM(HLOOKUP(C20,BASEDATI!$C$4:$H$5,2,FALSE),HLOOKUP(C21,BASEDATI!$C$4:$H$5,2,FALSE),HLOOKUP(C22,BASEDATI!$C$4:$H$5,2,FALSE),HLOOKUP(C23,BASEDATI!$C$4:$H$5,2,FALSE),HLOOKUP(C24,BASEDATI!$C$4:$H$5,2,FALSE),HLOOKUP(C25,BASEDATI!$C$4:$H$5,2,FALSE))/COUNTA(C20:C25),0)</f>
        <v>0</v>
      </c>
      <c r="D19" s="31">
        <f>IFERROR(SUM(HLOOKUP(D20,BASEDATI!$C$4:$H$5,2,FALSE),HLOOKUP(D21,BASEDATI!$C$4:$H$5,2,FALSE),HLOOKUP(D22,BASEDATI!$C$4:$H$5,2,FALSE),HLOOKUP(D23,BASEDATI!$C$4:$H$5,2,FALSE),HLOOKUP(D24,BASEDATI!$C$4:$H$5,2,FALSE),HLOOKUP(D25,BASEDATI!$C$4:$H$5,2,FALSE))/COUNTA(D20:D25),0)</f>
        <v>0</v>
      </c>
      <c r="E19" s="290"/>
      <c r="F19" s="40"/>
      <c r="G19" s="288"/>
      <c r="H19" s="31">
        <f>IFERROR(SUM(HLOOKUP(H20,BASEDATI!$C$4:$H$5,2,FALSE),HLOOKUP(H21,BASEDATI!$C$4:$H$5,2,FALSE),HLOOKUP(H22,BASEDATI!$C$4:$H$5,2,FALSE),HLOOKUP(H23,BASEDATI!$C$4:$H$5,2,FALSE),HLOOKUP(H24,BASEDATI!$C$4:$H$5,2,FALSE),HLOOKUP(H25,BASEDATI!$C$4:$H$5,2,FALSE))/COUNTA(H20:H25),0)</f>
        <v>71.666666666666671</v>
      </c>
      <c r="I19" s="31">
        <f>IFERROR(SUM(HLOOKUP(I20,BASEDATI!$C$4:$H$5,2,FALSE),HLOOKUP(I21,BASEDATI!$C$4:$H$5,2,FALSE),HLOOKUP(I22,BASEDATI!$C$4:$H$5,2,FALSE),HLOOKUP(I23,BASEDATI!$C$4:$H$5,2,FALSE),HLOOKUP(I24,BASEDATI!$C$4:$H$5,2,FALSE),HLOOKUP(I25,BASEDATI!$C$4:$H$5,2,FALSE))/COUNTA(I20:I25),0)</f>
        <v>0</v>
      </c>
      <c r="J19" s="31">
        <f>IFERROR(SUM(HLOOKUP(J20,BASEDATI!$C$4:$H$5,2,FALSE),HLOOKUP(J21,BASEDATI!$C$4:$H$5,2,FALSE),HLOOKUP(J22,BASEDATI!$C$4:$H$5,2,FALSE),HLOOKUP(J23,BASEDATI!$C$4:$H$5,2,FALSE),HLOOKUP(J24,BASEDATI!$C$4:$H$5,2,FALSE),HLOOKUP(J25,BASEDATI!$C$4:$H$5,2,FALSE))/COUNTA(J20:J25),0)</f>
        <v>0</v>
      </c>
      <c r="K19" s="286"/>
      <c r="L19" s="33"/>
    </row>
    <row r="20" spans="1:12" ht="50.4" customHeight="1" x14ac:dyDescent="0.3">
      <c r="A20" s="58" t="s">
        <v>34</v>
      </c>
      <c r="B20" s="171" t="s">
        <v>15</v>
      </c>
      <c r="C20" s="171"/>
      <c r="D20" s="171"/>
      <c r="E20" s="60">
        <f>SUM(IFERROR(HLOOKUP(B20,BASEDATI!$C$4:$H$5,2,FALSE),0),IFERROR(HLOOKUP(C20,BASEDATI!$C$4:$H$5,2,FALSE),0),IFERROR(HLOOKUP(D20,BASEDATI!$C$4:$H$5,2,FALSE),0))/COUNTA(B20:D20)</f>
        <v>60</v>
      </c>
      <c r="F20" s="40" t="str">
        <f>LEFT(A20,3)</f>
        <v>Pos</v>
      </c>
      <c r="G20" s="36" t="s">
        <v>32</v>
      </c>
      <c r="H20" s="171" t="s">
        <v>14</v>
      </c>
      <c r="I20" s="171"/>
      <c r="J20" s="171"/>
      <c r="K20" s="60">
        <f>SUM(IFERROR(HLOOKUP(H20,BASEDATI!$C$4:$H$5,2,FALSE),0),IFERROR(HLOOKUP(I20,BASEDATI!$C$4:$H$5,2,FALSE),0),IFERROR(HLOOKUP(J20,BASEDATI!$C$4:$H$5,2,FALSE),0))/COUNTA(H20:J20)</f>
        <v>70</v>
      </c>
      <c r="L20" s="40" t="str">
        <f>LEFT(G20,3)</f>
        <v>Lea</v>
      </c>
    </row>
    <row r="21" spans="1:12" ht="50.4" customHeight="1" x14ac:dyDescent="0.3">
      <c r="A21" s="61" t="s">
        <v>11</v>
      </c>
      <c r="B21" s="172" t="s">
        <v>14</v>
      </c>
      <c r="C21" s="172"/>
      <c r="D21" s="172"/>
      <c r="E21" s="60">
        <f>SUM(IFERROR(HLOOKUP(B21,BASEDATI!$C$4:$H$5,2,FALSE),0),IFERROR(HLOOKUP(C21,BASEDATI!$C$4:$H$5,2,FALSE),0),IFERROR(HLOOKUP(D21,BASEDATI!$C$4:$H$5,2,FALSE),0))/COUNTA(B21:D21)</f>
        <v>70</v>
      </c>
      <c r="F21" s="40" t="str">
        <f t="shared" ref="F21:F25" si="4">LEFT(A21,3)</f>
        <v>Mar</v>
      </c>
      <c r="G21" s="46" t="s">
        <v>36</v>
      </c>
      <c r="H21" s="172" t="s">
        <v>14</v>
      </c>
      <c r="I21" s="172"/>
      <c r="J21" s="172"/>
      <c r="K21" s="60">
        <f>SUM(IFERROR(HLOOKUP(H21,BASEDATI!$C$4:$H$5,2,FALSE),0),IFERROR(HLOOKUP(I21,BASEDATI!$C$4:$H$5,2,FALSE),0),IFERROR(HLOOKUP(J21,BASEDATI!$C$4:$H$5,2,FALSE),0))/COUNTA(H21:J21)</f>
        <v>70</v>
      </c>
      <c r="L21" s="40" t="str">
        <f t="shared" ref="L21:L25" si="5">LEFT(G21,3)</f>
        <v>App</v>
      </c>
    </row>
    <row r="22" spans="1:12" ht="50.4" customHeight="1" x14ac:dyDescent="0.3">
      <c r="A22" s="61" t="s">
        <v>10</v>
      </c>
      <c r="B22" s="172" t="s">
        <v>14</v>
      </c>
      <c r="C22" s="172"/>
      <c r="D22" s="172"/>
      <c r="E22" s="60">
        <f>SUM(IFERROR(HLOOKUP(B22,BASEDATI!$C$4:$H$5,2,FALSE),0),IFERROR(HLOOKUP(C22,BASEDATI!$C$4:$H$5,2,FALSE),0),IFERROR(HLOOKUP(D22,BASEDATI!$C$4:$H$5,2,FALSE),0))/COUNTA(B22:D22)</f>
        <v>70</v>
      </c>
      <c r="F22" s="40" t="str">
        <f t="shared" si="4"/>
        <v>Sma</v>
      </c>
      <c r="G22" s="46" t="s">
        <v>33</v>
      </c>
      <c r="H22" s="172" t="s">
        <v>13</v>
      </c>
      <c r="I22" s="172"/>
      <c r="J22" s="172"/>
      <c r="K22" s="60">
        <f>SUM(IFERROR(HLOOKUP(H22,BASEDATI!$C$4:$H$5,2,FALSE),0),IFERROR(HLOOKUP(I22,BASEDATI!$C$4:$H$5,2,FALSE),0),IFERROR(HLOOKUP(J22,BASEDATI!$C$4:$H$5,2,FALSE),0))/COUNTA(H22:J22)</f>
        <v>80</v>
      </c>
      <c r="L22" s="40" t="str">
        <f t="shared" si="5"/>
        <v>Imp</v>
      </c>
    </row>
    <row r="23" spans="1:12" ht="50.4" customHeight="1" x14ac:dyDescent="0.3">
      <c r="A23" s="61" t="s">
        <v>43</v>
      </c>
      <c r="B23" s="172" t="s">
        <v>14</v>
      </c>
      <c r="C23" s="172"/>
      <c r="D23" s="172"/>
      <c r="E23" s="60">
        <f>SUM(IFERROR(HLOOKUP(B23,BASEDATI!$C$4:$H$5,2,FALSE),0),IFERROR(HLOOKUP(C23,BASEDATI!$C$4:$H$5,2,FALSE),0),IFERROR(HLOOKUP(D23,BASEDATI!$C$4:$H$5,2,FALSE),0))/COUNTA(B23:D23)</f>
        <v>70</v>
      </c>
      <c r="F23" s="40" t="str">
        <f t="shared" si="4"/>
        <v>Vis</v>
      </c>
      <c r="G23" s="46" t="s">
        <v>29</v>
      </c>
      <c r="H23" s="172" t="s">
        <v>15</v>
      </c>
      <c r="I23" s="172"/>
      <c r="J23" s="172"/>
      <c r="K23" s="60">
        <f>SUM(IFERROR(HLOOKUP(H23,BASEDATI!$C$4:$H$5,2,FALSE),0),IFERROR(HLOOKUP(I23,BASEDATI!$C$4:$H$5,2,FALSE),0),IFERROR(HLOOKUP(J23,BASEDATI!$C$4:$H$5,2,FALSE),0))/COUNTA(H23:J23)</f>
        <v>60</v>
      </c>
      <c r="L23" s="40" t="str">
        <f t="shared" si="5"/>
        <v>Res</v>
      </c>
    </row>
    <row r="24" spans="1:12" ht="50.4" customHeight="1" x14ac:dyDescent="0.3">
      <c r="A24" s="61" t="s">
        <v>42</v>
      </c>
      <c r="B24" s="172" t="s">
        <v>14</v>
      </c>
      <c r="C24" s="172"/>
      <c r="D24" s="172"/>
      <c r="E24" s="60">
        <f>SUM(IFERROR(HLOOKUP(B24,BASEDATI!$C$4:$H$5,2,FALSE),0),IFERROR(HLOOKUP(C24,BASEDATI!$C$4:$H$5,2,FALSE),0),IFERROR(HLOOKUP(D24,BASEDATI!$C$4:$H$5,2,FALSE),0))/COUNTA(B24:D24)</f>
        <v>70</v>
      </c>
      <c r="F24" s="40" t="str">
        <f t="shared" si="4"/>
        <v>Ins</v>
      </c>
      <c r="G24" s="46" t="s">
        <v>35</v>
      </c>
      <c r="H24" s="172" t="s">
        <v>14</v>
      </c>
      <c r="I24" s="172"/>
      <c r="J24" s="172"/>
      <c r="K24" s="60">
        <f>SUM(IFERROR(HLOOKUP(H24,BASEDATI!$C$4:$H$5,2,FALSE),0),IFERROR(HLOOKUP(I24,BASEDATI!$C$4:$H$5,2,FALSE),0),IFERROR(HLOOKUP(J24,BASEDATI!$C$4:$H$5,2,FALSE),0))/COUNTA(H24:J24)</f>
        <v>70</v>
      </c>
      <c r="L24" s="40" t="str">
        <f t="shared" si="5"/>
        <v>Emo</v>
      </c>
    </row>
    <row r="25" spans="1:12" ht="50.4" customHeight="1" thickBot="1" x14ac:dyDescent="0.35">
      <c r="A25" s="64" t="s">
        <v>41</v>
      </c>
      <c r="B25" s="173" t="s">
        <v>14</v>
      </c>
      <c r="C25" s="173"/>
      <c r="D25" s="173"/>
      <c r="E25" s="60">
        <f>SUM(IFERROR(HLOOKUP(B25,BASEDATI!$C$4:$H$5,2,FALSE),0),IFERROR(HLOOKUP(C25,BASEDATI!$C$4:$H$5,2,FALSE),0),IFERROR(HLOOKUP(D25,BASEDATI!$C$4:$H$5,2,FALSE),0))/COUNTA(B25:D25)</f>
        <v>70</v>
      </c>
      <c r="F25" s="40" t="str">
        <f t="shared" si="4"/>
        <v>Chi</v>
      </c>
      <c r="G25" s="66" t="s">
        <v>30</v>
      </c>
      <c r="H25" s="173" t="s">
        <v>13</v>
      </c>
      <c r="I25" s="173"/>
      <c r="J25" s="173"/>
      <c r="K25" s="60">
        <f>SUM(IFERROR(HLOOKUP(H25,BASEDATI!$C$4:$H$5,2,FALSE),0),IFERROR(HLOOKUP(I25,BASEDATI!$C$4:$H$5,2,FALSE),0),IFERROR(HLOOKUP(J25,BASEDATI!$C$4:$H$5,2,FALSE),0))/COUNTA(H25:J25)</f>
        <v>80</v>
      </c>
      <c r="L25" s="40" t="str">
        <f t="shared" si="5"/>
        <v>Ris</v>
      </c>
    </row>
    <row r="26" spans="1:12" ht="100.2" customHeight="1" thickTop="1" thickBot="1" x14ac:dyDescent="0.35">
      <c r="A26" s="276" t="s">
        <v>148</v>
      </c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8"/>
    </row>
    <row r="27" spans="1:12" ht="50.4" customHeight="1" thickTop="1" x14ac:dyDescent="0.3">
      <c r="A27" s="295" t="str">
        <f>A2</f>
        <v>LIVIGNALI Davide</v>
      </c>
      <c r="B27" s="296"/>
      <c r="C27" s="296"/>
      <c r="D27" s="296"/>
      <c r="E27" s="185" t="s">
        <v>100</v>
      </c>
      <c r="F27" s="26" t="s">
        <v>49</v>
      </c>
      <c r="G27" s="283" t="s">
        <v>54</v>
      </c>
      <c r="H27" s="27">
        <f>B30</f>
        <v>45778</v>
      </c>
      <c r="I27" s="27">
        <f>C33</f>
        <v>45901</v>
      </c>
      <c r="J27" s="27">
        <f>D33</f>
        <v>45992</v>
      </c>
      <c r="K27" s="285" t="s">
        <v>59</v>
      </c>
      <c r="L27" s="28"/>
    </row>
    <row r="28" spans="1:12" ht="50.4" customHeight="1" x14ac:dyDescent="0.3">
      <c r="A28" s="297"/>
      <c r="B28" s="298"/>
      <c r="C28" s="298"/>
      <c r="D28" s="298"/>
      <c r="E28" s="186">
        <f>E3</f>
        <v>41570</v>
      </c>
      <c r="F28" s="30" t="str">
        <f>F3</f>
        <v>2025/2026</v>
      </c>
      <c r="G28" s="284"/>
      <c r="H28" s="31">
        <f>IFERROR(AVERAGE(H29:H34),0)</f>
        <v>65.183673469387756</v>
      </c>
      <c r="I28" s="31">
        <f>IFERROR(AVERAGE(I29:I34),0)</f>
        <v>0</v>
      </c>
      <c r="J28" s="32">
        <f>IFERROR(AVERAGE(J29:J34),0)</f>
        <v>0</v>
      </c>
      <c r="K28" s="286"/>
      <c r="L28" s="33"/>
    </row>
    <row r="29" spans="1:12" ht="50.4" customHeight="1" x14ac:dyDescent="0.3">
      <c r="A29" s="299" t="e" vm="5">
        <v>#VALUE!</v>
      </c>
      <c r="B29" s="273" t="s">
        <v>98</v>
      </c>
      <c r="C29" s="274"/>
      <c r="D29" s="274"/>
      <c r="E29" s="34" t="s">
        <v>50</v>
      </c>
      <c r="F29" s="35" t="s">
        <v>92</v>
      </c>
      <c r="G29" s="36" t="s">
        <v>40</v>
      </c>
      <c r="H29" s="37">
        <f>B36</f>
        <v>70</v>
      </c>
      <c r="I29" s="37">
        <f>C36</f>
        <v>0</v>
      </c>
      <c r="J29" s="38">
        <f>D36</f>
        <v>0</v>
      </c>
      <c r="K29" s="39">
        <f>IFERROR(AVERAGEIF(H29:J29,"&gt;0"),0)</f>
        <v>70</v>
      </c>
      <c r="L29" s="40" t="str">
        <f>LEFT(G29,3)</f>
        <v>FIS</v>
      </c>
    </row>
    <row r="30" spans="1:12" ht="50.4" customHeight="1" x14ac:dyDescent="0.3">
      <c r="A30" s="300"/>
      <c r="B30" s="41">
        <f>B5</f>
        <v>45778</v>
      </c>
      <c r="C30" s="42">
        <f>C5</f>
        <v>45901</v>
      </c>
      <c r="D30" s="43">
        <f>D5</f>
        <v>45992</v>
      </c>
      <c r="E30" s="187" t="str">
        <f>E5</f>
        <v>Dx</v>
      </c>
      <c r="F30" s="182" t="str">
        <f>F5</f>
        <v>Buono</v>
      </c>
      <c r="G30" s="46" t="s">
        <v>39</v>
      </c>
      <c r="H30" s="47">
        <f>B44</f>
        <v>70</v>
      </c>
      <c r="I30" s="47">
        <f>C44</f>
        <v>0</v>
      </c>
      <c r="J30" s="47">
        <f>D44</f>
        <v>0</v>
      </c>
      <c r="K30" s="39">
        <f t="shared" ref="K30:K32" si="6">IFERROR(AVERAGEIF(H30:J30,"&gt;0"),0)</f>
        <v>70</v>
      </c>
      <c r="L30" s="40" t="str">
        <f t="shared" ref="L30:L32" si="7">LEFT(G30,3)</f>
        <v>TAT</v>
      </c>
    </row>
    <row r="31" spans="1:12" ht="50.4" customHeight="1" x14ac:dyDescent="0.3">
      <c r="A31" s="300"/>
      <c r="B31" s="48">
        <f>B6</f>
        <v>30</v>
      </c>
      <c r="C31" s="48">
        <f>C6</f>
        <v>0</v>
      </c>
      <c r="D31" s="183">
        <f>D6</f>
        <v>0</v>
      </c>
      <c r="E31" s="34" t="s">
        <v>51</v>
      </c>
      <c r="F31" s="35" t="s">
        <v>52</v>
      </c>
      <c r="G31" s="46" t="s">
        <v>38</v>
      </c>
      <c r="H31" s="47">
        <f>H36</f>
        <v>70</v>
      </c>
      <c r="I31" s="47">
        <f>I36</f>
        <v>0</v>
      </c>
      <c r="J31" s="47">
        <f>J36</f>
        <v>0</v>
      </c>
      <c r="K31" s="39">
        <f t="shared" si="6"/>
        <v>70</v>
      </c>
      <c r="L31" s="40" t="str">
        <f t="shared" si="7"/>
        <v>TEC</v>
      </c>
    </row>
    <row r="32" spans="1:12" ht="50.4" customHeight="1" x14ac:dyDescent="0.3">
      <c r="A32" s="300"/>
      <c r="B32" s="273" t="s">
        <v>99</v>
      </c>
      <c r="C32" s="274"/>
      <c r="D32" s="274"/>
      <c r="E32" s="187" t="str">
        <f>E7</f>
        <v>Laterale</v>
      </c>
      <c r="F32" s="182" t="str">
        <f>F7</f>
        <v>Attacco</v>
      </c>
      <c r="G32" s="46" t="s">
        <v>31</v>
      </c>
      <c r="H32" s="47">
        <f>H44</f>
        <v>70</v>
      </c>
      <c r="I32" s="47">
        <f>I44</f>
        <v>0</v>
      </c>
      <c r="J32" s="47">
        <f>J44</f>
        <v>0</v>
      </c>
      <c r="K32" s="39">
        <f t="shared" si="6"/>
        <v>70</v>
      </c>
      <c r="L32" s="40" t="str">
        <f t="shared" si="7"/>
        <v>PSI</v>
      </c>
    </row>
    <row r="33" spans="1:12" ht="50.4" customHeight="1" x14ac:dyDescent="0.3">
      <c r="A33" s="300"/>
      <c r="B33" s="50">
        <f t="shared" ref="B33:D33" si="8">B30</f>
        <v>45778</v>
      </c>
      <c r="C33" s="51">
        <f t="shared" si="8"/>
        <v>45901</v>
      </c>
      <c r="D33" s="52">
        <f t="shared" si="8"/>
        <v>45992</v>
      </c>
      <c r="E33" s="136" t="str">
        <f>E8</f>
        <v>BMI</v>
      </c>
      <c r="F33" s="35" t="s">
        <v>120</v>
      </c>
      <c r="G33" s="5" t="s">
        <v>159</v>
      </c>
      <c r="H33" s="83">
        <f>IF(IFERROR(B31/(B34/100*B34/100),0)*3&gt;70,120-IFERROR(B31/(B34/100*B34/100),0)*3,IFERROR(B31/(B34/100*B34/100),0)*3)</f>
        <v>45.918367346938773</v>
      </c>
      <c r="I33" s="83">
        <f t="shared" ref="I33:J33" si="9">IF(IFERROR(C31/(C34/100*C34/100),0)*3&gt;70,120-IFERROR(C31/(C34/100*C34/100),0)*3,IFERROR(C31/(C34/100*C34/100),0)*3)</f>
        <v>0</v>
      </c>
      <c r="J33" s="83">
        <f t="shared" si="9"/>
        <v>0</v>
      </c>
      <c r="K33" s="2">
        <f>IFERROR(ROUND(AVERAGEIF(H33:J33,"&gt;0"),0),0)</f>
        <v>46</v>
      </c>
      <c r="L33" s="82" t="s">
        <v>151</v>
      </c>
    </row>
    <row r="34" spans="1:12" ht="50.4" customHeight="1" thickBot="1" x14ac:dyDescent="0.35">
      <c r="A34" s="300"/>
      <c r="B34" s="53">
        <f>B9</f>
        <v>140</v>
      </c>
      <c r="C34" s="53">
        <f t="shared" ref="C34:D34" si="10">C9</f>
        <v>0</v>
      </c>
      <c r="D34" s="184">
        <f t="shared" si="10"/>
        <v>0</v>
      </c>
      <c r="E34" s="148" t="str">
        <f>E9</f>
        <v>Molto Magro</v>
      </c>
      <c r="F34" s="182" t="str">
        <f>F9</f>
        <v>Normolineo</v>
      </c>
      <c r="G34" s="46"/>
      <c r="H34" s="47"/>
      <c r="I34" s="47"/>
      <c r="J34" s="56"/>
      <c r="K34" s="39"/>
      <c r="L34" s="39"/>
    </row>
    <row r="35" spans="1:12" ht="50.4" customHeight="1" thickTop="1" x14ac:dyDescent="0.3">
      <c r="A35" s="287" t="s">
        <v>55</v>
      </c>
      <c r="B35" s="27">
        <f>B33</f>
        <v>45778</v>
      </c>
      <c r="C35" s="27">
        <f>C33</f>
        <v>45901</v>
      </c>
      <c r="D35" s="27">
        <f>D33</f>
        <v>45992</v>
      </c>
      <c r="E35" s="289" t="s">
        <v>59</v>
      </c>
      <c r="F35" s="57"/>
      <c r="G35" s="287" t="s">
        <v>57</v>
      </c>
      <c r="H35" s="27">
        <f>H27</f>
        <v>45778</v>
      </c>
      <c r="I35" s="27">
        <f>I27</f>
        <v>45901</v>
      </c>
      <c r="J35" s="27">
        <f>J27</f>
        <v>45992</v>
      </c>
      <c r="K35" s="285" t="s">
        <v>59</v>
      </c>
      <c r="L35" s="33"/>
    </row>
    <row r="36" spans="1:12" ht="50.4" customHeight="1" x14ac:dyDescent="0.3">
      <c r="A36" s="288"/>
      <c r="B36" s="31">
        <f>IFERROR(SUM(HLOOKUP(B37,BASEDATI!$C$4:$H$5,2,FALSE),HLOOKUP(B38,BASEDATI!$C$4:$H$5,2,FALSE),HLOOKUP(B39,BASEDATI!$C$4:$H$5,2,FALSE),HLOOKUP(B40,BASEDATI!$C$4:$H$5,2,FALSE),HLOOKUP(B41,BASEDATI!$C$4:$H$5,2,FALSE),HLOOKUP(B42,BASEDATI!$C$4:$H$5,2,FALSE))/COUNTA(B37:B42),0)</f>
        <v>70</v>
      </c>
      <c r="C36" s="31">
        <f>IFERROR(SUM(HLOOKUP(C37,BASEDATI!$C$4:$H$5,2,FALSE),HLOOKUP(C38,BASEDATI!$C$4:$H$5,2,FALSE),HLOOKUP(C39,BASEDATI!$C$4:$H$5,2,FALSE),HLOOKUP(C40,BASEDATI!$C$4:$H$5,2,FALSE),HLOOKUP(C41,BASEDATI!$C$4:$H$5,2,FALSE),HLOOKUP(C42,BASEDATI!$C$4:$H$5,2,FALSE))/COUNTA(C37:C42),0)</f>
        <v>0</v>
      </c>
      <c r="D36" s="31">
        <f>IFERROR(SUM(HLOOKUP(D37,BASEDATI!$C$4:$H$5,2,FALSE),HLOOKUP(D38,BASEDATI!$C$4:$H$5,2,FALSE),HLOOKUP(D39,BASEDATI!$C$4:$H$5,2,FALSE),HLOOKUP(D40,BASEDATI!$C$4:$H$5,2,FALSE),HLOOKUP(D41,BASEDATI!$C$4:$H$5,2,FALSE),HLOOKUP(D42,BASEDATI!$C$4:$H$5,2,FALSE))/COUNTA(D37:D42),0)</f>
        <v>0</v>
      </c>
      <c r="E36" s="290"/>
      <c r="F36" s="40"/>
      <c r="G36" s="288"/>
      <c r="H36" s="31">
        <f>IFERROR(SUM(HLOOKUP(H37,BASEDATI!$C$4:$H$5,2,FALSE),HLOOKUP(H38,BASEDATI!$C$4:$H$5,2,FALSE),HLOOKUP(H39,BASEDATI!$C$4:$H$5,2,FALSE),HLOOKUP(H40,BASEDATI!$C$4:$H$5,2,FALSE),HLOOKUP(H41,BASEDATI!$C$4:$H$5,2,FALSE),HLOOKUP(H42,BASEDATI!$C$4:$H$5,2,FALSE))/COUNTA(H37:H42),0)</f>
        <v>70</v>
      </c>
      <c r="I36" s="31">
        <f>IFERROR(SUM(HLOOKUP(I37,BASEDATI!$C$4:$H$5,2,FALSE),HLOOKUP(I38,BASEDATI!$C$4:$H$5,2,FALSE),HLOOKUP(I39,BASEDATI!$C$4:$H$5,2,FALSE),HLOOKUP(I40,BASEDATI!$C$4:$H$5,2,FALSE),HLOOKUP(I41,BASEDATI!$C$4:$H$5,2,FALSE),HLOOKUP(I42,BASEDATI!$C$4:$H$5,2,FALSE))/COUNTA(I37:I42),0)</f>
        <v>0</v>
      </c>
      <c r="J36" s="31">
        <f>IFERROR(SUM(HLOOKUP(J37,BASEDATI!$C$4:$H$5,2,FALSE),HLOOKUP(J38,BASEDATI!$C$4:$H$5,2,FALSE),HLOOKUP(J39,BASEDATI!$C$4:$H$5,2,FALSE),HLOOKUP(J40,BASEDATI!$C$4:$H$5,2,FALSE),HLOOKUP(J41,BASEDATI!$C$4:$H$5,2,FALSE),HLOOKUP(J42,BASEDATI!$C$4:$H$5,2,FALSE))/COUNTA(J37:J42),0)</f>
        <v>0</v>
      </c>
      <c r="K36" s="286"/>
      <c r="L36" s="33"/>
    </row>
    <row r="37" spans="1:12" ht="50.4" customHeight="1" x14ac:dyDescent="0.3">
      <c r="A37" s="58" t="s">
        <v>3</v>
      </c>
      <c r="B37" s="171" t="s">
        <v>14</v>
      </c>
      <c r="C37" s="171"/>
      <c r="D37" s="171"/>
      <c r="E37" s="60">
        <f>SUM(IFERROR(HLOOKUP(B37,BASEDATI!$C$4:$H$5,2,FALSE),0),IFERROR(HLOOKUP(C37,BASEDATI!$C$4:$H$5,2,FALSE),0),IFERROR(HLOOKUP(D37,BASEDATI!$C$4:$H$5,2,FALSE),0))/COUNTA(B37:D37)</f>
        <v>70</v>
      </c>
      <c r="F37" s="40" t="str">
        <f>LEFT(A37,3)</f>
        <v>For</v>
      </c>
      <c r="G37" s="36" t="s">
        <v>37</v>
      </c>
      <c r="H37" s="171" t="s">
        <v>14</v>
      </c>
      <c r="I37" s="171"/>
      <c r="J37" s="171"/>
      <c r="K37" s="60">
        <f>SUM(IFERROR(HLOOKUP(H37,BASEDATI!$C$4:$H$5,2,FALSE),0),IFERROR(HLOOKUP(I37,BASEDATI!$C$4:$H$5,2,FALSE),0),IFERROR(HLOOKUP(J37,BASEDATI!$C$4:$H$5,2,FALSE),0))/COUNTA(H37:J37)</f>
        <v>70</v>
      </c>
      <c r="L37" s="40" t="str">
        <f>LEFT(G37,3)</f>
        <v>Gui</v>
      </c>
    </row>
    <row r="38" spans="1:12" ht="50.4" customHeight="1" x14ac:dyDescent="0.3">
      <c r="A38" s="61" t="s">
        <v>4</v>
      </c>
      <c r="B38" s="172" t="s">
        <v>14</v>
      </c>
      <c r="C38" s="172"/>
      <c r="D38" s="172"/>
      <c r="E38" s="60">
        <f>SUM(IFERROR(HLOOKUP(B38,BASEDATI!$C$4:$H$5,2,FALSE),0),IFERROR(HLOOKUP(C38,BASEDATI!$C$4:$H$5,2,FALSE),0),IFERROR(HLOOKUP(D38,BASEDATI!$C$4:$H$5,2,FALSE),0))/COUNTA(B38:D38)</f>
        <v>70</v>
      </c>
      <c r="F38" s="40" t="str">
        <f t="shared" ref="F38:F42" si="11">LEFT(A38,3)</f>
        <v>Vel</v>
      </c>
      <c r="G38" s="46" t="s">
        <v>12</v>
      </c>
      <c r="H38" s="172" t="s">
        <v>14</v>
      </c>
      <c r="I38" s="172"/>
      <c r="J38" s="172"/>
      <c r="K38" s="60">
        <f>SUM(IFERROR(HLOOKUP(H38,BASEDATI!$C$4:$H$5,2,FALSE),0),IFERROR(HLOOKUP(I38,BASEDATI!$C$4:$H$5,2,FALSE),0),IFERROR(HLOOKUP(J38,BASEDATI!$C$4:$H$5,2,FALSE),0))/COUNTA(H38:J38)</f>
        <v>70</v>
      </c>
      <c r="L38" s="40" t="str">
        <f t="shared" ref="L38:L42" si="12">LEFT(G38,3)</f>
        <v>Con</v>
      </c>
    </row>
    <row r="39" spans="1:12" ht="50.4" customHeight="1" x14ac:dyDescent="0.3">
      <c r="A39" s="61" t="s">
        <v>5</v>
      </c>
      <c r="B39" s="172" t="s">
        <v>14</v>
      </c>
      <c r="C39" s="172"/>
      <c r="D39" s="172"/>
      <c r="E39" s="60">
        <f>SUM(IFERROR(HLOOKUP(B39,BASEDATI!$C$4:$H$5,2,FALSE),0),IFERROR(HLOOKUP(C39,BASEDATI!$C$4:$H$5,2,FALSE),0),IFERROR(HLOOKUP(D39,BASEDATI!$C$4:$H$5,2,FALSE),0))/COUNTA(B39:D39)</f>
        <v>70</v>
      </c>
      <c r="F39" s="40" t="str">
        <f t="shared" si="11"/>
        <v>Res</v>
      </c>
      <c r="G39" s="46" t="s">
        <v>28</v>
      </c>
      <c r="H39" s="172" t="s">
        <v>14</v>
      </c>
      <c r="I39" s="172"/>
      <c r="J39" s="172"/>
      <c r="K39" s="60">
        <f>SUM(IFERROR(HLOOKUP(H39,BASEDATI!$C$4:$H$5,2,FALSE),0),IFERROR(HLOOKUP(I39,BASEDATI!$C$4:$H$5,2,FALSE),0),IFERROR(HLOOKUP(J39,BASEDATI!$C$4:$H$5,2,FALSE),0))/COUNTA(H39:J39)</f>
        <v>70</v>
      </c>
      <c r="L39" s="40" t="str">
        <f t="shared" si="12"/>
        <v>Con</v>
      </c>
    </row>
    <row r="40" spans="1:12" ht="50.4" customHeight="1" x14ac:dyDescent="0.3">
      <c r="A40" s="61" t="s">
        <v>6</v>
      </c>
      <c r="B40" s="172" t="s">
        <v>14</v>
      </c>
      <c r="C40" s="172"/>
      <c r="D40" s="172"/>
      <c r="E40" s="60">
        <f>SUM(IFERROR(HLOOKUP(B40,BASEDATI!$C$4:$H$5,2,FALSE),0),IFERROR(HLOOKUP(C40,BASEDATI!$C$4:$H$5,2,FALSE),0),IFERROR(HLOOKUP(D40,BASEDATI!$C$4:$H$5,2,FALSE),0))/COUNTA(B40:D40)</f>
        <v>70</v>
      </c>
      <c r="F40" s="40" t="str">
        <f t="shared" si="11"/>
        <v>Coo</v>
      </c>
      <c r="G40" s="46" t="s">
        <v>9</v>
      </c>
      <c r="H40" s="172" t="s">
        <v>14</v>
      </c>
      <c r="I40" s="172"/>
      <c r="J40" s="172"/>
      <c r="K40" s="60">
        <f>SUM(IFERROR(HLOOKUP(H40,BASEDATI!$C$4:$H$5,2,FALSE),0),IFERROR(HLOOKUP(I40,BASEDATI!$C$4:$H$5,2,FALSE),0),IFERROR(HLOOKUP(J40,BASEDATI!$C$4:$H$5,2,FALSE),0))/COUNTA(H40:J40)</f>
        <v>70</v>
      </c>
      <c r="L40" s="40" t="str">
        <f t="shared" si="12"/>
        <v>Tir</v>
      </c>
    </row>
    <row r="41" spans="1:12" ht="50.4" customHeight="1" x14ac:dyDescent="0.3">
      <c r="A41" s="61" t="s">
        <v>7</v>
      </c>
      <c r="B41" s="172" t="s">
        <v>14</v>
      </c>
      <c r="C41" s="172"/>
      <c r="D41" s="172"/>
      <c r="E41" s="60">
        <f>SUM(IFERROR(HLOOKUP(B41,BASEDATI!$C$4:$H$5,2,FALSE),0),IFERROR(HLOOKUP(C41,BASEDATI!$C$4:$H$5,2,FALSE),0),IFERROR(HLOOKUP(D41,BASEDATI!$C$4:$H$5,2,FALSE),0))/COUNTA(B41:D41)</f>
        <v>70</v>
      </c>
      <c r="F41" s="40" t="str">
        <f t="shared" si="11"/>
        <v>Rap</v>
      </c>
      <c r="G41" s="46" t="s">
        <v>26</v>
      </c>
      <c r="H41" s="172" t="s">
        <v>14</v>
      </c>
      <c r="I41" s="172"/>
      <c r="J41" s="172"/>
      <c r="K41" s="60">
        <f>SUM(IFERROR(HLOOKUP(H41,BASEDATI!$C$4:$H$5,2,FALSE),0),IFERROR(HLOOKUP(I41,BASEDATI!$C$4:$H$5,2,FALSE),0),IFERROR(HLOOKUP(J41,BASEDATI!$C$4:$H$5,2,FALSE),0))/COUNTA(H41:J41)</f>
        <v>70</v>
      </c>
      <c r="L41" s="40" t="str">
        <f t="shared" si="12"/>
        <v>Uno</v>
      </c>
    </row>
    <row r="42" spans="1:12" ht="50.4" customHeight="1" thickBot="1" x14ac:dyDescent="0.35">
      <c r="A42" s="61" t="s">
        <v>8</v>
      </c>
      <c r="B42" s="172" t="s">
        <v>14</v>
      </c>
      <c r="C42" s="172"/>
      <c r="D42" s="172"/>
      <c r="E42" s="60">
        <f>SUM(IFERROR(HLOOKUP(B42,BASEDATI!$C$4:$H$5,2,FALSE),0),IFERROR(HLOOKUP(C42,BASEDATI!$C$4:$H$5,2,FALSE),0),IFERROR(HLOOKUP(D42,BASEDATI!$C$4:$H$5,2,FALSE),0))/COUNTA(B42:D42)</f>
        <v>70</v>
      </c>
      <c r="F42" s="40" t="str">
        <f t="shared" si="11"/>
        <v>Rec</v>
      </c>
      <c r="G42" s="46" t="s">
        <v>22</v>
      </c>
      <c r="H42" s="172" t="s">
        <v>14</v>
      </c>
      <c r="I42" s="172"/>
      <c r="J42" s="172"/>
      <c r="K42" s="60">
        <f>SUM(IFERROR(HLOOKUP(H42,BASEDATI!$C$4:$H$5,2,FALSE),0),IFERROR(HLOOKUP(I42,BASEDATI!$C$4:$H$5,2,FALSE),0),IFERROR(HLOOKUP(J42,BASEDATI!$C$4:$H$5,2,FALSE),0))/COUNTA(H42:J42)</f>
        <v>70</v>
      </c>
      <c r="L42" s="40" t="str">
        <f t="shared" si="12"/>
        <v>Uso</v>
      </c>
    </row>
    <row r="43" spans="1:12" ht="50.4" customHeight="1" thickTop="1" x14ac:dyDescent="0.3">
      <c r="A43" s="287" t="s">
        <v>56</v>
      </c>
      <c r="B43" s="63">
        <f>B35</f>
        <v>45778</v>
      </c>
      <c r="C43" s="63">
        <f>C35</f>
        <v>45901</v>
      </c>
      <c r="D43" s="63">
        <f>D35</f>
        <v>45992</v>
      </c>
      <c r="E43" s="289" t="s">
        <v>59</v>
      </c>
      <c r="F43" s="57"/>
      <c r="G43" s="287" t="s">
        <v>58</v>
      </c>
      <c r="H43" s="63">
        <f>H35</f>
        <v>45778</v>
      </c>
      <c r="I43" s="63">
        <f>I35</f>
        <v>45901</v>
      </c>
      <c r="J43" s="63">
        <f>J35</f>
        <v>45992</v>
      </c>
      <c r="K43" s="285" t="s">
        <v>59</v>
      </c>
      <c r="L43" s="28"/>
    </row>
    <row r="44" spans="1:12" ht="50.4" customHeight="1" x14ac:dyDescent="0.3">
      <c r="A44" s="288"/>
      <c r="B44" s="31">
        <f>IFERROR(SUM(HLOOKUP(B45,BASEDATI!$C$4:$H$5,2,FALSE),HLOOKUP(B46,BASEDATI!$C$4:$H$5,2,FALSE),HLOOKUP(B47,BASEDATI!$C$4:$H$5,2,FALSE),HLOOKUP(B48,BASEDATI!$C$4:$H$5,2,FALSE),HLOOKUP(B49,BASEDATI!$C$4:$H$5,2,FALSE),HLOOKUP(B50,BASEDATI!$C$4:$H$5,2,FALSE))/COUNTA(B45:B50),0)</f>
        <v>70</v>
      </c>
      <c r="C44" s="31">
        <f>IFERROR(SUM(HLOOKUP(C45,BASEDATI!$C$4:$H$5,2,FALSE),HLOOKUP(C46,BASEDATI!$C$4:$H$5,2,FALSE),HLOOKUP(C47,BASEDATI!$C$4:$H$5,2,FALSE),HLOOKUP(C48,BASEDATI!$C$4:$H$5,2,FALSE),HLOOKUP(C49,BASEDATI!$C$4:$H$5,2,FALSE),HLOOKUP(C50,BASEDATI!$C$4:$H$5,2,FALSE))/COUNTA(C45:C50),0)</f>
        <v>0</v>
      </c>
      <c r="D44" s="31">
        <f>IFERROR(SUM(HLOOKUP(D45,BASEDATI!$C$4:$H$5,2,FALSE),HLOOKUP(D46,BASEDATI!$C$4:$H$5,2,FALSE),HLOOKUP(D47,BASEDATI!$C$4:$H$5,2,FALSE),HLOOKUP(D48,BASEDATI!$C$4:$H$5,2,FALSE),HLOOKUP(D49,BASEDATI!$C$4:$H$5,2,FALSE),HLOOKUP(D50,BASEDATI!$C$4:$H$5,2,FALSE))/COUNTA(D45:D50),0)</f>
        <v>0</v>
      </c>
      <c r="E44" s="290"/>
      <c r="F44" s="40"/>
      <c r="G44" s="288"/>
      <c r="H44" s="31">
        <f>IFERROR(SUM(HLOOKUP(H45,BASEDATI!$C$4:$H$5,2,FALSE),HLOOKUP(H46,BASEDATI!$C$4:$H$5,2,FALSE),HLOOKUP(H47,BASEDATI!$C$4:$H$5,2,FALSE),HLOOKUP(H48,BASEDATI!$C$4:$H$5,2,FALSE),HLOOKUP(H49,BASEDATI!$C$4:$H$5,2,FALSE),HLOOKUP(H50,BASEDATI!$C$4:$H$5,2,FALSE))/COUNTA(H45:H50),0)</f>
        <v>70</v>
      </c>
      <c r="I44" s="31">
        <f>IFERROR(SUM(HLOOKUP(I45,BASEDATI!$C$4:$H$5,2,FALSE),HLOOKUP(I46,BASEDATI!$C$4:$H$5,2,FALSE),HLOOKUP(I47,BASEDATI!$C$4:$H$5,2,FALSE),HLOOKUP(I48,BASEDATI!$C$4:$H$5,2,FALSE),HLOOKUP(I49,BASEDATI!$C$4:$H$5,2,FALSE),HLOOKUP(I50,BASEDATI!$C$4:$H$5,2,FALSE))/COUNTA(I45:I50),0)</f>
        <v>0</v>
      </c>
      <c r="J44" s="31">
        <f>IFERROR(SUM(HLOOKUP(J45,BASEDATI!$C$4:$H$5,2,FALSE),HLOOKUP(J46,BASEDATI!$C$4:$H$5,2,FALSE),HLOOKUP(J47,BASEDATI!$C$4:$H$5,2,FALSE),HLOOKUP(J48,BASEDATI!$C$4:$H$5,2,FALSE),HLOOKUP(J49,BASEDATI!$C$4:$H$5,2,FALSE),HLOOKUP(J50,BASEDATI!$C$4:$H$5,2,FALSE))/COUNTA(J45:J50),0)</f>
        <v>0</v>
      </c>
      <c r="K44" s="286"/>
      <c r="L44" s="33"/>
    </row>
    <row r="45" spans="1:12" ht="50.4" customHeight="1" x14ac:dyDescent="0.3">
      <c r="A45" s="58" t="s">
        <v>34</v>
      </c>
      <c r="B45" s="171" t="s">
        <v>14</v>
      </c>
      <c r="C45" s="171"/>
      <c r="D45" s="171"/>
      <c r="E45" s="60">
        <f>SUM(IFERROR(HLOOKUP(B45,BASEDATI!$C$4:$H$5,2,FALSE),0),IFERROR(HLOOKUP(C45,BASEDATI!$C$4:$H$5,2,FALSE),0),IFERROR(HLOOKUP(D45,BASEDATI!$C$4:$H$5,2,FALSE),0))/COUNTA(B45:D45)</f>
        <v>70</v>
      </c>
      <c r="F45" s="40" t="str">
        <f>LEFT(A45,3)</f>
        <v>Pos</v>
      </c>
      <c r="G45" s="36" t="s">
        <v>32</v>
      </c>
      <c r="H45" s="171" t="s">
        <v>15</v>
      </c>
      <c r="I45" s="171"/>
      <c r="J45" s="171"/>
      <c r="K45" s="60">
        <f>SUM(IFERROR(HLOOKUP(H45,BASEDATI!$C$4:$H$5,2,FALSE),0),IFERROR(HLOOKUP(I45,BASEDATI!$C$4:$H$5,2,FALSE),0),IFERROR(HLOOKUP(J45,BASEDATI!$C$4:$H$5,2,FALSE),0))/COUNTA(H45:J45)</f>
        <v>60</v>
      </c>
      <c r="L45" s="40" t="str">
        <f>LEFT(G45,3)</f>
        <v>Lea</v>
      </c>
    </row>
    <row r="46" spans="1:12" ht="50.4" customHeight="1" x14ac:dyDescent="0.3">
      <c r="A46" s="61" t="s">
        <v>11</v>
      </c>
      <c r="B46" s="172" t="s">
        <v>14</v>
      </c>
      <c r="C46" s="172"/>
      <c r="D46" s="172"/>
      <c r="E46" s="60">
        <f>SUM(IFERROR(HLOOKUP(B46,BASEDATI!$C$4:$H$5,2,FALSE),0),IFERROR(HLOOKUP(C46,BASEDATI!$C$4:$H$5,2,FALSE),0),IFERROR(HLOOKUP(D46,BASEDATI!$C$4:$H$5,2,FALSE),0))/COUNTA(B46:D46)</f>
        <v>70</v>
      </c>
      <c r="F46" s="40" t="str">
        <f t="shared" ref="F46:F50" si="13">LEFT(A46,3)</f>
        <v>Mar</v>
      </c>
      <c r="G46" s="46" t="s">
        <v>36</v>
      </c>
      <c r="H46" s="172" t="s">
        <v>14</v>
      </c>
      <c r="I46" s="172"/>
      <c r="J46" s="172"/>
      <c r="K46" s="60">
        <f>SUM(IFERROR(HLOOKUP(H46,BASEDATI!$C$4:$H$5,2,FALSE),0),IFERROR(HLOOKUP(I46,BASEDATI!$C$4:$H$5,2,FALSE),0),IFERROR(HLOOKUP(J46,BASEDATI!$C$4:$H$5,2,FALSE),0))/COUNTA(H46:J46)</f>
        <v>70</v>
      </c>
      <c r="L46" s="40" t="str">
        <f t="shared" ref="L46:L50" si="14">LEFT(G46,3)</f>
        <v>App</v>
      </c>
    </row>
    <row r="47" spans="1:12" ht="50.4" customHeight="1" x14ac:dyDescent="0.3">
      <c r="A47" s="61" t="s">
        <v>10</v>
      </c>
      <c r="B47" s="172" t="s">
        <v>14</v>
      </c>
      <c r="C47" s="172"/>
      <c r="D47" s="172"/>
      <c r="E47" s="60">
        <f>SUM(IFERROR(HLOOKUP(B47,BASEDATI!$C$4:$H$5,2,FALSE),0),IFERROR(HLOOKUP(C47,BASEDATI!$C$4:$H$5,2,FALSE),0),IFERROR(HLOOKUP(D47,BASEDATI!$C$4:$H$5,2,FALSE),0))/COUNTA(B47:D47)</f>
        <v>70</v>
      </c>
      <c r="F47" s="40" t="str">
        <f t="shared" si="13"/>
        <v>Sma</v>
      </c>
      <c r="G47" s="46" t="s">
        <v>33</v>
      </c>
      <c r="H47" s="172" t="s">
        <v>13</v>
      </c>
      <c r="I47" s="172"/>
      <c r="J47" s="172"/>
      <c r="K47" s="60">
        <f>SUM(IFERROR(HLOOKUP(H47,BASEDATI!$C$4:$H$5,2,FALSE),0),IFERROR(HLOOKUP(I47,BASEDATI!$C$4:$H$5,2,FALSE),0),IFERROR(HLOOKUP(J47,BASEDATI!$C$4:$H$5,2,FALSE),0))/COUNTA(H47:J47)</f>
        <v>80</v>
      </c>
      <c r="L47" s="40" t="str">
        <f t="shared" si="14"/>
        <v>Imp</v>
      </c>
    </row>
    <row r="48" spans="1:12" ht="50.4" customHeight="1" x14ac:dyDescent="0.3">
      <c r="A48" s="61" t="s">
        <v>43</v>
      </c>
      <c r="B48" s="172" t="s">
        <v>14</v>
      </c>
      <c r="C48" s="172"/>
      <c r="D48" s="172"/>
      <c r="E48" s="60">
        <f>SUM(IFERROR(HLOOKUP(B48,BASEDATI!$C$4:$H$5,2,FALSE),0),IFERROR(HLOOKUP(C48,BASEDATI!$C$4:$H$5,2,FALSE),0),IFERROR(HLOOKUP(D48,BASEDATI!$C$4:$H$5,2,FALSE),0))/COUNTA(B48:D48)</f>
        <v>70</v>
      </c>
      <c r="F48" s="40" t="str">
        <f t="shared" si="13"/>
        <v>Vis</v>
      </c>
      <c r="G48" s="46" t="s">
        <v>29</v>
      </c>
      <c r="H48" s="172" t="s">
        <v>15</v>
      </c>
      <c r="I48" s="172"/>
      <c r="J48" s="172"/>
      <c r="K48" s="60">
        <f>SUM(IFERROR(HLOOKUP(H48,BASEDATI!$C$4:$H$5,2,FALSE),0),IFERROR(HLOOKUP(I48,BASEDATI!$C$4:$H$5,2,FALSE),0),IFERROR(HLOOKUP(J48,BASEDATI!$C$4:$H$5,2,FALSE),0))/COUNTA(H48:J48)</f>
        <v>60</v>
      </c>
      <c r="L48" s="40" t="str">
        <f t="shared" si="14"/>
        <v>Res</v>
      </c>
    </row>
    <row r="49" spans="1:12" ht="50.4" customHeight="1" x14ac:dyDescent="0.3">
      <c r="A49" s="61" t="s">
        <v>42</v>
      </c>
      <c r="B49" s="172" t="s">
        <v>14</v>
      </c>
      <c r="C49" s="172"/>
      <c r="D49" s="172"/>
      <c r="E49" s="60">
        <f>SUM(IFERROR(HLOOKUP(B49,BASEDATI!$C$4:$H$5,2,FALSE),0),IFERROR(HLOOKUP(C49,BASEDATI!$C$4:$H$5,2,FALSE),0),IFERROR(HLOOKUP(D49,BASEDATI!$C$4:$H$5,2,FALSE),0))/COUNTA(B49:D49)</f>
        <v>70</v>
      </c>
      <c r="F49" s="40" t="str">
        <f t="shared" si="13"/>
        <v>Ins</v>
      </c>
      <c r="G49" s="46" t="s">
        <v>35</v>
      </c>
      <c r="H49" s="172" t="s">
        <v>14</v>
      </c>
      <c r="I49" s="172"/>
      <c r="J49" s="172"/>
      <c r="K49" s="60">
        <f>SUM(IFERROR(HLOOKUP(H49,BASEDATI!$C$4:$H$5,2,FALSE),0),IFERROR(HLOOKUP(I49,BASEDATI!$C$4:$H$5,2,FALSE),0),IFERROR(HLOOKUP(J49,BASEDATI!$C$4:$H$5,2,FALSE),0))/COUNTA(H49:J49)</f>
        <v>70</v>
      </c>
      <c r="L49" s="40" t="str">
        <f t="shared" si="14"/>
        <v>Emo</v>
      </c>
    </row>
    <row r="50" spans="1:12" ht="50.4" customHeight="1" thickBot="1" x14ac:dyDescent="0.35">
      <c r="A50" s="64" t="s">
        <v>41</v>
      </c>
      <c r="B50" s="172" t="s">
        <v>14</v>
      </c>
      <c r="C50" s="173"/>
      <c r="D50" s="173"/>
      <c r="E50" s="60">
        <f>SUM(IFERROR(HLOOKUP(B50,BASEDATI!$C$4:$H$5,2,FALSE),0),IFERROR(HLOOKUP(C50,BASEDATI!$C$4:$H$5,2,FALSE),0),IFERROR(HLOOKUP(D50,BASEDATI!$C$4:$H$5,2,FALSE),0))/COUNTA(B50:D50)</f>
        <v>70</v>
      </c>
      <c r="F50" s="40" t="str">
        <f t="shared" si="13"/>
        <v>Chi</v>
      </c>
      <c r="G50" s="66" t="s">
        <v>30</v>
      </c>
      <c r="H50" s="173" t="s">
        <v>13</v>
      </c>
      <c r="I50" s="173"/>
      <c r="J50" s="173"/>
      <c r="K50" s="60">
        <f>SUM(IFERROR(HLOOKUP(H50,BASEDATI!$C$4:$H$5,2,FALSE),0),IFERROR(HLOOKUP(I50,BASEDATI!$C$4:$H$5,2,FALSE),0),IFERROR(HLOOKUP(J50,BASEDATI!$C$4:$H$5,2,FALSE),0))/COUNTA(H50:J50)</f>
        <v>80</v>
      </c>
      <c r="L50" s="40" t="str">
        <f t="shared" si="14"/>
        <v>Ris</v>
      </c>
    </row>
    <row r="51" spans="1:12" ht="50.4" customHeight="1" thickTop="1" x14ac:dyDescent="0.3"/>
  </sheetData>
  <mergeCells count="31">
    <mergeCell ref="A35:A36"/>
    <mergeCell ref="E35:E36"/>
    <mergeCell ref="G35:G36"/>
    <mergeCell ref="K35:K36"/>
    <mergeCell ref="A43:A44"/>
    <mergeCell ref="E43:E44"/>
    <mergeCell ref="G43:G44"/>
    <mergeCell ref="K43:K44"/>
    <mergeCell ref="A26:L26"/>
    <mergeCell ref="A27:D28"/>
    <mergeCell ref="G27:G28"/>
    <mergeCell ref="K27:K28"/>
    <mergeCell ref="A29:A34"/>
    <mergeCell ref="B29:D29"/>
    <mergeCell ref="B32:D32"/>
    <mergeCell ref="A18:A19"/>
    <mergeCell ref="E18:E19"/>
    <mergeCell ref="G18:G19"/>
    <mergeCell ref="K18:K19"/>
    <mergeCell ref="A1:L1"/>
    <mergeCell ref="A2:D3"/>
    <mergeCell ref="G2:G3"/>
    <mergeCell ref="K2:K3"/>
    <mergeCell ref="A4:A9"/>
    <mergeCell ref="B4:D4"/>
    <mergeCell ref="B7:D7"/>
    <mergeCell ref="A10:A11"/>
    <mergeCell ref="E10:E11"/>
    <mergeCell ref="G10:G11"/>
    <mergeCell ref="K10:K11"/>
    <mergeCell ref="L10:L11"/>
  </mergeCells>
  <dataValidations count="1">
    <dataValidation type="list" allowBlank="1" showInputMessage="1" showErrorMessage="1" sqref="H12:J17 B20:D25 H45:J50 B12:D17 B45:D50 B37:D42 H20:J25 H37:J42" xr:uid="{D4D15CCD-32EC-4C73-90DC-43B636102E75}">
      <formula1>VOTI</formula1>
    </dataValidation>
  </dataValidation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33" orientation="landscape" r:id="rId1"/>
  <rowBreaks count="1" manualBreakCount="1">
    <brk id="25" max="1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4148545-6ECA-4142-8C95-3D6519B66737}">
          <x14:formula1>
            <xm:f>BASEDATI!$C$3:$E$3</xm:f>
          </x14:formula1>
          <xm:sqref>F9</xm:sqref>
        </x14:dataValidation>
        <x14:dataValidation type="list" allowBlank="1" showInputMessage="1" showErrorMessage="1" xr:uid="{BE0FF331-66CF-4242-8207-64A9ECAD936B}">
          <x14:formula1>
            <xm:f>BASEDATI!$C$9:$E$9</xm:f>
          </x14:formula1>
          <xm:sqref>E5</xm:sqref>
        </x14:dataValidation>
        <x14:dataValidation type="list" allowBlank="1" showInputMessage="1" showErrorMessage="1" xr:uid="{AA73D045-EDFD-49BD-8B61-DACE9A8BCE6A}">
          <x14:formula1>
            <xm:f>BASEDATI!$C$10:$E$10</xm:f>
          </x14:formula1>
          <xm:sqref>F5</xm:sqref>
        </x14:dataValidation>
        <x14:dataValidation type="list" allowBlank="1" showInputMessage="1" showErrorMessage="1" xr:uid="{8CE5BAF5-756C-4C6F-BB0E-7BA3330A61F3}">
          <x14:formula1>
            <xm:f>BASEDATI!$C$6:$F$6</xm:f>
          </x14:formula1>
          <xm:sqref>E7</xm:sqref>
        </x14:dataValidation>
        <x14:dataValidation type="list" allowBlank="1" showInputMessage="1" showErrorMessage="1" xr:uid="{5C39E67B-6429-48B3-A962-A6CF6294037A}">
          <x14:formula1>
            <xm:f>BASEDATI!$C$7:$K$7</xm:f>
          </x14:formula1>
          <xm:sqref>F7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C1446-40D5-49DB-B973-595ADA3271F5}">
  <sheetPr>
    <tabColor rgb="FF00B050"/>
  </sheetPr>
  <dimension ref="A1:L51"/>
  <sheetViews>
    <sheetView view="pageBreakPreview" zoomScale="40" zoomScaleNormal="85" zoomScaleSheetLayoutView="40" workbookViewId="0">
      <selection activeCell="A4" sqref="A4:A9"/>
    </sheetView>
  </sheetViews>
  <sheetFormatPr defaultColWidth="23.109375" defaultRowHeight="50.4" customHeight="1" x14ac:dyDescent="0.3"/>
  <cols>
    <col min="1" max="1" width="69.88671875" style="67" bestFit="1" customWidth="1"/>
    <col min="2" max="4" width="20.6640625" style="67" customWidth="1"/>
    <col min="5" max="6" width="37.6640625" style="67" customWidth="1"/>
    <col min="7" max="7" width="50.33203125" style="67" bestFit="1" customWidth="1"/>
    <col min="8" max="10" width="20.6640625" style="67" customWidth="1"/>
    <col min="11" max="11" width="37.6640625" style="67" customWidth="1"/>
    <col min="12" max="12" width="37.6640625" style="24" customWidth="1"/>
    <col min="13" max="16384" width="23.109375" style="24"/>
  </cols>
  <sheetData>
    <row r="1" spans="1:12" ht="100.2" customHeight="1" thickTop="1" thickBot="1" x14ac:dyDescent="0.35">
      <c r="A1" s="276" t="s">
        <v>147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8"/>
    </row>
    <row r="2" spans="1:12" ht="50.4" customHeight="1" thickTop="1" x14ac:dyDescent="0.3">
      <c r="A2" s="279" t="s">
        <v>135</v>
      </c>
      <c r="B2" s="280"/>
      <c r="C2" s="280"/>
      <c r="D2" s="280"/>
      <c r="E2" s="185" t="s">
        <v>100</v>
      </c>
      <c r="F2" s="26" t="s">
        <v>49</v>
      </c>
      <c r="G2" s="283" t="s">
        <v>54</v>
      </c>
      <c r="H2" s="27">
        <f>B5</f>
        <v>45778</v>
      </c>
      <c r="I2" s="27">
        <f>C8</f>
        <v>45901</v>
      </c>
      <c r="J2" s="27">
        <f>D8</f>
        <v>45992</v>
      </c>
      <c r="K2" s="285" t="s">
        <v>59</v>
      </c>
      <c r="L2" s="28"/>
    </row>
    <row r="3" spans="1:12" ht="50.4" customHeight="1" x14ac:dyDescent="0.3">
      <c r="A3" s="281"/>
      <c r="B3" s="282"/>
      <c r="C3" s="282"/>
      <c r="D3" s="282"/>
      <c r="E3" s="198">
        <v>40594</v>
      </c>
      <c r="F3" s="170" t="s">
        <v>101</v>
      </c>
      <c r="G3" s="284"/>
      <c r="H3" s="31">
        <f>IFERROR(AVERAGE(H4:H9),0)</f>
        <v>57.816129476584024</v>
      </c>
      <c r="I3" s="31">
        <f>IFERROR(AVERAGE(I4:I9),0)</f>
        <v>9.8318333393094068</v>
      </c>
      <c r="J3" s="32">
        <f>IFERROR(AVERAGE(J4:J9),0)</f>
        <v>0</v>
      </c>
      <c r="K3" s="286"/>
      <c r="L3" s="33"/>
    </row>
    <row r="4" spans="1:12" ht="50.4" customHeight="1" x14ac:dyDescent="0.3">
      <c r="A4" s="299" t="e" vm="6">
        <v>#VALUE!</v>
      </c>
      <c r="B4" s="273" t="s">
        <v>98</v>
      </c>
      <c r="C4" s="274"/>
      <c r="D4" s="275"/>
      <c r="E4" s="34" t="s">
        <v>50</v>
      </c>
      <c r="F4" s="35" t="s">
        <v>92</v>
      </c>
      <c r="G4" s="36" t="s">
        <v>40</v>
      </c>
      <c r="H4" s="37">
        <f>B11</f>
        <v>68.333333333333329</v>
      </c>
      <c r="I4" s="37">
        <f>C11</f>
        <v>0</v>
      </c>
      <c r="J4" s="38">
        <f>D11</f>
        <v>0</v>
      </c>
      <c r="K4" s="39">
        <f>IFERROR(AVERAGEIF(H4:J4,"&gt;0"),0)</f>
        <v>68.333333333333329</v>
      </c>
      <c r="L4" s="40" t="str">
        <f>LEFT(G4,3)</f>
        <v>FIS</v>
      </c>
    </row>
    <row r="5" spans="1:12" ht="50.4" customHeight="1" x14ac:dyDescent="0.3">
      <c r="A5" s="300"/>
      <c r="B5" s="41">
        <v>45778</v>
      </c>
      <c r="C5" s="42">
        <v>45901</v>
      </c>
      <c r="D5" s="43">
        <v>45992</v>
      </c>
      <c r="E5" s="177" t="s">
        <v>94</v>
      </c>
      <c r="F5" s="178" t="s">
        <v>14</v>
      </c>
      <c r="G5" s="46" t="s">
        <v>39</v>
      </c>
      <c r="H5" s="47">
        <f>B19</f>
        <v>70</v>
      </c>
      <c r="I5" s="47">
        <f>C19</f>
        <v>0</v>
      </c>
      <c r="J5" s="47">
        <f>D19</f>
        <v>0</v>
      </c>
      <c r="K5" s="39">
        <f t="shared" ref="K5:K7" si="0">IFERROR(AVERAGEIF(H5:J5,"&gt;0"),0)</f>
        <v>70</v>
      </c>
      <c r="L5" s="40" t="str">
        <f t="shared" ref="L5:L7" si="1">LEFT(G5,3)</f>
        <v>TAT</v>
      </c>
    </row>
    <row r="6" spans="1:12" ht="50.4" customHeight="1" x14ac:dyDescent="0.3">
      <c r="A6" s="300"/>
      <c r="B6" s="175">
        <v>45</v>
      </c>
      <c r="C6" s="175">
        <v>45.7</v>
      </c>
      <c r="D6" s="175"/>
      <c r="E6" s="34" t="s">
        <v>51</v>
      </c>
      <c r="F6" s="35" t="s">
        <v>52</v>
      </c>
      <c r="G6" s="46" t="s">
        <v>38</v>
      </c>
      <c r="H6" s="47">
        <f>H11</f>
        <v>71.666666666666671</v>
      </c>
      <c r="I6" s="47">
        <f>I11</f>
        <v>0</v>
      </c>
      <c r="J6" s="47">
        <f>J11</f>
        <v>0</v>
      </c>
      <c r="K6" s="39">
        <f t="shared" si="0"/>
        <v>71.666666666666671</v>
      </c>
      <c r="L6" s="40" t="str">
        <f t="shared" si="1"/>
        <v>TEC</v>
      </c>
    </row>
    <row r="7" spans="1:12" ht="50.4" customHeight="1" x14ac:dyDescent="0.3">
      <c r="A7" s="300"/>
      <c r="B7" s="273" t="s">
        <v>99</v>
      </c>
      <c r="C7" s="274"/>
      <c r="D7" s="274"/>
      <c r="E7" s="179" t="s">
        <v>20</v>
      </c>
      <c r="F7" s="178" t="s">
        <v>88</v>
      </c>
      <c r="G7" s="46" t="s">
        <v>31</v>
      </c>
      <c r="H7" s="47">
        <f>H19</f>
        <v>70</v>
      </c>
      <c r="I7" s="47">
        <f>I19</f>
        <v>0</v>
      </c>
      <c r="J7" s="47">
        <f>J19</f>
        <v>0</v>
      </c>
      <c r="K7" s="39">
        <f t="shared" si="0"/>
        <v>70</v>
      </c>
      <c r="L7" s="40" t="str">
        <f t="shared" si="1"/>
        <v>PSI</v>
      </c>
    </row>
    <row r="8" spans="1:12" ht="50.4" customHeight="1" x14ac:dyDescent="0.3">
      <c r="A8" s="300"/>
      <c r="B8" s="50">
        <f>B5</f>
        <v>45778</v>
      </c>
      <c r="C8" s="51">
        <f>C5</f>
        <v>45901</v>
      </c>
      <c r="D8" s="52">
        <f>D5</f>
        <v>45992</v>
      </c>
      <c r="E8" s="34" t="s">
        <v>151</v>
      </c>
      <c r="F8" s="35" t="s">
        <v>120</v>
      </c>
      <c r="G8" s="7" t="s">
        <v>159</v>
      </c>
      <c r="H8" s="47">
        <f>IF(IFERROR(B6/(B9/100*B9/100),0)*3&gt;70,120-IFERROR(B6/(B9/100*B9/100),0)*3,IFERROR(B6/(B9/100*B9/100),0)*3)</f>
        <v>49.586776859504127</v>
      </c>
      <c r="I8" s="47">
        <f>IF(IFERROR(C6/(C9/100*C9/100),0)*3&gt;70,120-IFERROR(C6/(C9/100*C9/100),0)*3,IFERROR(C6/(C9/100*C9/100),0)*3)</f>
        <v>49.159166696547032</v>
      </c>
      <c r="J8" s="47">
        <f>IF(IFERROR(D6/(D9/100*D9/100),0)*3&gt;70,120-IFERROR(D6/(D9/100*D9/100),0)*3,IFERROR(D6/(D9/100*D9/100),0)*3)</f>
        <v>0</v>
      </c>
      <c r="K8" s="2">
        <f>IFERROR(ROUND(AVERAGEIF(H8:J8,"&gt;0"),0),0)</f>
        <v>49</v>
      </c>
      <c r="L8" s="82" t="s">
        <v>151</v>
      </c>
    </row>
    <row r="9" spans="1:12" ht="50.4" customHeight="1" thickBot="1" x14ac:dyDescent="0.35">
      <c r="A9" s="300"/>
      <c r="B9" s="176">
        <v>165</v>
      </c>
      <c r="C9" s="176">
        <v>167</v>
      </c>
      <c r="D9" s="176"/>
      <c r="E9" s="180" t="str">
        <f>_xlfn.XLOOKUP(IF(ROUND((AVERAGEIF(B6:D6,"&gt;0")/(AVERAGEIF(B9:D9,"&gt;0")*AVERAGEIF(B9:D9,"&gt;0")/10000)*3)/3,0)&gt;70,120-ROUND((AVERAGEIF(B6:D6,"&gt;0")/(AVERAGEIF(B9:D9,"&gt;0")*AVERAGEIF(B9:D9,"&gt;0")/10000)*3)/3,0),ROUND((AVERAGEIF(B6:D6,"&gt;0")/(AVERAGEIF(B9:D9,"&gt;0")*AVERAGEIF(B9:D9,"&gt;0")/10000)*3)/3,0)),BASEDATI!B15:B21,BASEDATI!C15:C21,,1)</f>
        <v>Magro</v>
      </c>
      <c r="F9" s="181" t="s">
        <v>1</v>
      </c>
      <c r="G9" s="263" t="s">
        <v>178</v>
      </c>
      <c r="H9" s="264">
        <v>17.309999999999999</v>
      </c>
      <c r="I9" s="265"/>
      <c r="J9" s="266"/>
      <c r="K9" s="39"/>
      <c r="L9" s="39"/>
    </row>
    <row r="10" spans="1:12" ht="50.4" customHeight="1" thickTop="1" x14ac:dyDescent="0.3">
      <c r="A10" s="287" t="s">
        <v>55</v>
      </c>
      <c r="B10" s="27">
        <f>B8</f>
        <v>45778</v>
      </c>
      <c r="C10" s="27">
        <f>C8</f>
        <v>45901</v>
      </c>
      <c r="D10" s="27">
        <f>D8</f>
        <v>45992</v>
      </c>
      <c r="E10" s="289" t="s">
        <v>59</v>
      </c>
      <c r="F10" s="57"/>
      <c r="G10" s="287" t="s">
        <v>57</v>
      </c>
      <c r="H10" s="27">
        <f>H2</f>
        <v>45778</v>
      </c>
      <c r="I10" s="27">
        <f>I2</f>
        <v>45901</v>
      </c>
      <c r="J10" s="27">
        <f>J2</f>
        <v>45992</v>
      </c>
      <c r="K10" s="285" t="s">
        <v>59</v>
      </c>
      <c r="L10" s="285" t="s">
        <v>59</v>
      </c>
    </row>
    <row r="11" spans="1:12" ht="50.4" customHeight="1" x14ac:dyDescent="0.3">
      <c r="A11" s="288"/>
      <c r="B11" s="31">
        <f>IFERROR(SUM(HLOOKUP(B12,BASEDATI!$C$4:$H$5,2,FALSE),HLOOKUP(B13,BASEDATI!$C$4:$H$5,2,FALSE),HLOOKUP(B14,BASEDATI!$C$4:$H$5,2,FALSE),HLOOKUP(B15,BASEDATI!$C$4:$H$5,2,FALSE),HLOOKUP(B16,BASEDATI!$C$4:$H$5,2,FALSE),HLOOKUP(B17,BASEDATI!$C$4:$H$5,2,FALSE))/COUNTA(B12:B17),0)</f>
        <v>68.333333333333329</v>
      </c>
      <c r="C11" s="31">
        <f>IFERROR(SUM(HLOOKUP(C12,BASEDATI!$C$4:$H$5,2,FALSE),HLOOKUP(C13,BASEDATI!$C$4:$H$5,2,FALSE),HLOOKUP(C14,BASEDATI!$C$4:$H$5,2,FALSE),HLOOKUP(C15,BASEDATI!$C$4:$H$5,2,FALSE),HLOOKUP(C16,BASEDATI!$C$4:$H$5,2,FALSE),HLOOKUP(C17,BASEDATI!$C$4:$H$5,2,FALSE))/COUNTA(C12:C17),0)</f>
        <v>0</v>
      </c>
      <c r="D11" s="31">
        <f>IFERROR(SUM(HLOOKUP(D12,BASEDATI!$C$4:$H$5,2,FALSE),HLOOKUP(D13,BASEDATI!$C$4:$H$5,2,FALSE),HLOOKUP(D14,BASEDATI!$C$4:$H$5,2,FALSE),HLOOKUP(D15,BASEDATI!$C$4:$H$5,2,FALSE),HLOOKUP(D16,BASEDATI!$C$4:$H$5,2,FALSE),HLOOKUP(D17,BASEDATI!$C$4:$H$5,2,FALSE))/COUNTA(D12:D17),0)</f>
        <v>0</v>
      </c>
      <c r="E11" s="290"/>
      <c r="F11" s="40"/>
      <c r="G11" s="288"/>
      <c r="H11" s="31">
        <f>IFERROR(SUM(HLOOKUP(H12,BASEDATI!$C$4:$H$5,2,FALSE),HLOOKUP(H13,BASEDATI!$C$4:$H$5,2,FALSE),HLOOKUP(H14,BASEDATI!$C$4:$H$5,2,FALSE),HLOOKUP(H15,BASEDATI!$C$4:$H$5,2,FALSE),HLOOKUP(H16,BASEDATI!$C$4:$H$5,2,FALSE),HLOOKUP(H17,BASEDATI!$C$4:$H$5,2,FALSE))/COUNTA(H12:H17),0)</f>
        <v>71.666666666666671</v>
      </c>
      <c r="I11" s="31">
        <f>IFERROR(SUM(HLOOKUP(I12,BASEDATI!$C$4:$H$5,2,FALSE),HLOOKUP(I13,BASEDATI!$C$4:$H$5,2,FALSE),HLOOKUP(I14,BASEDATI!$C$4:$H$5,2,FALSE),HLOOKUP(I15,BASEDATI!$C$4:$H$5,2,FALSE),HLOOKUP(I16,BASEDATI!$C$4:$H$5,2,FALSE),HLOOKUP(I17,BASEDATI!$C$4:$H$5,2,FALSE))/COUNTA(I12:I17),0)</f>
        <v>0</v>
      </c>
      <c r="J11" s="31">
        <f>IFERROR(SUM(HLOOKUP(J12,BASEDATI!$C$4:$H$5,2,FALSE),HLOOKUP(J13,BASEDATI!$C$4:$H$5,2,FALSE),HLOOKUP(J14,BASEDATI!$C$4:$H$5,2,FALSE),HLOOKUP(J15,BASEDATI!$C$4:$H$5,2,FALSE),HLOOKUP(J16,BASEDATI!$C$4:$H$5,2,FALSE),HLOOKUP(J17,BASEDATI!$C$4:$H$5,2,FALSE))/COUNTA(J12:J17),0)</f>
        <v>0</v>
      </c>
      <c r="K11" s="286"/>
      <c r="L11" s="286"/>
    </row>
    <row r="12" spans="1:12" ht="50.4" customHeight="1" x14ac:dyDescent="0.3">
      <c r="A12" s="58" t="s">
        <v>3</v>
      </c>
      <c r="B12" s="171" t="s">
        <v>14</v>
      </c>
      <c r="C12" s="171"/>
      <c r="D12" s="171"/>
      <c r="E12" s="60">
        <f>SUM(IFERROR(HLOOKUP(B12,BASEDATI!$C$4:$H$5,2,FALSE),0),IFERROR(HLOOKUP(C12,BASEDATI!$C$4:$H$5,2,FALSE),0),IFERROR(HLOOKUP(D12,BASEDATI!$C$4:$H$5,2,FALSE),0))/COUNTA(B12:D12)</f>
        <v>70</v>
      </c>
      <c r="F12" s="40" t="str">
        <f>LEFT(A12,3)</f>
        <v>For</v>
      </c>
      <c r="G12" s="36" t="s">
        <v>37</v>
      </c>
      <c r="H12" s="171" t="s">
        <v>14</v>
      </c>
      <c r="I12" s="171"/>
      <c r="J12" s="171"/>
      <c r="K12" s="60">
        <f>SUM(IFERROR(HLOOKUP(H12,BASEDATI!$C$4:$H$5,2,FALSE),0),IFERROR(HLOOKUP(I12,BASEDATI!$C$4:$H$5,2,FALSE),0),IFERROR(HLOOKUP(J12,BASEDATI!$C$4:$H$5,2,FALSE),0))/COUNTA(H12:J12)</f>
        <v>70</v>
      </c>
      <c r="L12" s="40" t="str">
        <f>LEFT(G12,3)</f>
        <v>Gui</v>
      </c>
    </row>
    <row r="13" spans="1:12" ht="50.4" customHeight="1" x14ac:dyDescent="0.3">
      <c r="A13" s="61" t="s">
        <v>4</v>
      </c>
      <c r="B13" s="172" t="s">
        <v>14</v>
      </c>
      <c r="C13" s="172"/>
      <c r="D13" s="172"/>
      <c r="E13" s="60">
        <f>SUM(IFERROR(HLOOKUP(B13,BASEDATI!$C$4:$H$5,2,FALSE),0),IFERROR(HLOOKUP(C13,BASEDATI!$C$4:$H$5,2,FALSE),0),IFERROR(HLOOKUP(D13,BASEDATI!$C$4:$H$5,2,FALSE),0))/COUNTA(B13:D13)</f>
        <v>70</v>
      </c>
      <c r="F13" s="40" t="str">
        <f t="shared" ref="F13:F17" si="2">LEFT(A13,3)</f>
        <v>Vel</v>
      </c>
      <c r="G13" s="46" t="s">
        <v>12</v>
      </c>
      <c r="H13" s="172" t="s">
        <v>13</v>
      </c>
      <c r="I13" s="172"/>
      <c r="J13" s="172"/>
      <c r="K13" s="60">
        <f>SUM(IFERROR(HLOOKUP(H13,BASEDATI!$C$4:$H$5,2,FALSE),0),IFERROR(HLOOKUP(I13,BASEDATI!$C$4:$H$5,2,FALSE),0),IFERROR(HLOOKUP(J13,BASEDATI!$C$4:$H$5,2,FALSE),0))/COUNTA(H13:J13)</f>
        <v>80</v>
      </c>
      <c r="L13" s="40" t="str">
        <f t="shared" ref="L13:L17" si="3">LEFT(G13,3)</f>
        <v>Con</v>
      </c>
    </row>
    <row r="14" spans="1:12" ht="50.4" customHeight="1" x14ac:dyDescent="0.3">
      <c r="A14" s="61" t="s">
        <v>5</v>
      </c>
      <c r="B14" s="172" t="s">
        <v>15</v>
      </c>
      <c r="C14" s="172"/>
      <c r="D14" s="172"/>
      <c r="E14" s="60">
        <f>SUM(IFERROR(HLOOKUP(B14,BASEDATI!$C$4:$H$5,2,FALSE),0),IFERROR(HLOOKUP(C14,BASEDATI!$C$4:$H$5,2,FALSE),0),IFERROR(HLOOKUP(D14,BASEDATI!$C$4:$H$5,2,FALSE),0))/COUNTA(B14:D14)</f>
        <v>60</v>
      </c>
      <c r="F14" s="40" t="str">
        <f t="shared" si="2"/>
        <v>Res</v>
      </c>
      <c r="G14" s="46" t="s">
        <v>28</v>
      </c>
      <c r="H14" s="172" t="s">
        <v>14</v>
      </c>
      <c r="I14" s="172"/>
      <c r="J14" s="172"/>
      <c r="K14" s="60">
        <f>SUM(IFERROR(HLOOKUP(H14,BASEDATI!$C$4:$H$5,2,FALSE),0),IFERROR(HLOOKUP(I14,BASEDATI!$C$4:$H$5,2,FALSE),0),IFERROR(HLOOKUP(J14,BASEDATI!$C$4:$H$5,2,FALSE),0))/COUNTA(H14:J14)</f>
        <v>70</v>
      </c>
      <c r="L14" s="40" t="str">
        <f t="shared" si="3"/>
        <v>Con</v>
      </c>
    </row>
    <row r="15" spans="1:12" ht="50.4" customHeight="1" x14ac:dyDescent="0.3">
      <c r="A15" s="61" t="s">
        <v>6</v>
      </c>
      <c r="B15" s="172" t="s">
        <v>13</v>
      </c>
      <c r="C15" s="172"/>
      <c r="D15" s="172"/>
      <c r="E15" s="60">
        <f>SUM(IFERROR(HLOOKUP(B15,BASEDATI!$C$4:$H$5,2,FALSE),0),IFERROR(HLOOKUP(C15,BASEDATI!$C$4:$H$5,2,FALSE),0),IFERROR(HLOOKUP(D15,BASEDATI!$C$4:$H$5,2,FALSE),0))/COUNTA(B15:D15)</f>
        <v>80</v>
      </c>
      <c r="F15" s="40" t="str">
        <f t="shared" si="2"/>
        <v>Coo</v>
      </c>
      <c r="G15" s="46" t="s">
        <v>9</v>
      </c>
      <c r="H15" s="172" t="s">
        <v>13</v>
      </c>
      <c r="I15" s="172"/>
      <c r="J15" s="172"/>
      <c r="K15" s="60">
        <f>SUM(IFERROR(HLOOKUP(H15,BASEDATI!$C$4:$H$5,2,FALSE),0),IFERROR(HLOOKUP(I15,BASEDATI!$C$4:$H$5,2,FALSE),0),IFERROR(HLOOKUP(J15,BASEDATI!$C$4:$H$5,2,FALSE),0))/COUNTA(H15:J15)</f>
        <v>80</v>
      </c>
      <c r="L15" s="40" t="str">
        <f t="shared" si="3"/>
        <v>Tir</v>
      </c>
    </row>
    <row r="16" spans="1:12" ht="50.4" customHeight="1" x14ac:dyDescent="0.3">
      <c r="A16" s="61" t="s">
        <v>7</v>
      </c>
      <c r="B16" s="172" t="s">
        <v>14</v>
      </c>
      <c r="C16" s="172"/>
      <c r="D16" s="172"/>
      <c r="E16" s="60">
        <f>SUM(IFERROR(HLOOKUP(B16,BASEDATI!$C$4:$H$5,2,FALSE),0),IFERROR(HLOOKUP(C16,BASEDATI!$C$4:$H$5,2,FALSE),0),IFERROR(HLOOKUP(D16,BASEDATI!$C$4:$H$5,2,FALSE),0))/COUNTA(B16:D16)</f>
        <v>70</v>
      </c>
      <c r="F16" s="40" t="str">
        <f t="shared" si="2"/>
        <v>Rap</v>
      </c>
      <c r="G16" s="46" t="s">
        <v>26</v>
      </c>
      <c r="H16" s="172" t="s">
        <v>15</v>
      </c>
      <c r="I16" s="172"/>
      <c r="J16" s="172"/>
      <c r="K16" s="60">
        <f>SUM(IFERROR(HLOOKUP(H16,BASEDATI!$C$4:$H$5,2,FALSE),0),IFERROR(HLOOKUP(I16,BASEDATI!$C$4:$H$5,2,FALSE),0),IFERROR(HLOOKUP(J16,BASEDATI!$C$4:$H$5,2,FALSE),0))/COUNTA(H16:J16)</f>
        <v>60</v>
      </c>
      <c r="L16" s="40" t="str">
        <f t="shared" si="3"/>
        <v>Uno</v>
      </c>
    </row>
    <row r="17" spans="1:12" ht="50.4" customHeight="1" thickBot="1" x14ac:dyDescent="0.35">
      <c r="A17" s="61" t="s">
        <v>8</v>
      </c>
      <c r="B17" s="172" t="s">
        <v>15</v>
      </c>
      <c r="C17" s="172"/>
      <c r="D17" s="172"/>
      <c r="E17" s="60">
        <f>SUM(IFERROR(HLOOKUP(B17,BASEDATI!$C$4:$H$5,2,FALSE),0),IFERROR(HLOOKUP(C17,BASEDATI!$C$4:$H$5,2,FALSE),0),IFERROR(HLOOKUP(D17,BASEDATI!$C$4:$H$5,2,FALSE),0))/COUNTA(B17:D17)</f>
        <v>60</v>
      </c>
      <c r="F17" s="40" t="str">
        <f t="shared" si="2"/>
        <v>Rec</v>
      </c>
      <c r="G17" s="46" t="s">
        <v>22</v>
      </c>
      <c r="H17" s="172" t="s">
        <v>14</v>
      </c>
      <c r="I17" s="172"/>
      <c r="J17" s="172"/>
      <c r="K17" s="60">
        <f>SUM(IFERROR(HLOOKUP(H17,BASEDATI!$C$4:$H$5,2,FALSE),0),IFERROR(HLOOKUP(I17,BASEDATI!$C$4:$H$5,2,FALSE),0),IFERROR(HLOOKUP(J17,BASEDATI!$C$4:$H$5,2,FALSE),0))/COUNTA(H17:J17)</f>
        <v>70</v>
      </c>
      <c r="L17" s="40" t="str">
        <f t="shared" si="3"/>
        <v>Uso</v>
      </c>
    </row>
    <row r="18" spans="1:12" ht="50.4" customHeight="1" thickTop="1" x14ac:dyDescent="0.3">
      <c r="A18" s="287" t="s">
        <v>56</v>
      </c>
      <c r="B18" s="63">
        <f>B10</f>
        <v>45778</v>
      </c>
      <c r="C18" s="63">
        <f>C10</f>
        <v>45901</v>
      </c>
      <c r="D18" s="63">
        <f>D10</f>
        <v>45992</v>
      </c>
      <c r="E18" s="289" t="s">
        <v>59</v>
      </c>
      <c r="F18" s="57"/>
      <c r="G18" s="287" t="s">
        <v>58</v>
      </c>
      <c r="H18" s="63">
        <f>H10</f>
        <v>45778</v>
      </c>
      <c r="I18" s="63">
        <f>I10</f>
        <v>45901</v>
      </c>
      <c r="J18" s="63">
        <f>J10</f>
        <v>45992</v>
      </c>
      <c r="K18" s="285" t="s">
        <v>59</v>
      </c>
      <c r="L18" s="28"/>
    </row>
    <row r="19" spans="1:12" ht="50.4" customHeight="1" x14ac:dyDescent="0.3">
      <c r="A19" s="288"/>
      <c r="B19" s="31">
        <f>IFERROR(SUM(HLOOKUP(B20,BASEDATI!$C$4:$H$5,2,FALSE),HLOOKUP(B21,BASEDATI!$C$4:$H$5,2,FALSE),HLOOKUP(B22,BASEDATI!$C$4:$H$5,2,FALSE),HLOOKUP(B23,BASEDATI!$C$4:$H$5,2,FALSE),HLOOKUP(B24,BASEDATI!$C$4:$H$5,2,FALSE),HLOOKUP(B25,BASEDATI!$C$4:$H$5,2,FALSE))/COUNTA(B20:B25),0)</f>
        <v>70</v>
      </c>
      <c r="C19" s="31">
        <f>IFERROR(SUM(HLOOKUP(C20,BASEDATI!$C$4:$H$5,2,FALSE),HLOOKUP(C21,BASEDATI!$C$4:$H$5,2,FALSE),HLOOKUP(C22,BASEDATI!$C$4:$H$5,2,FALSE),HLOOKUP(C23,BASEDATI!$C$4:$H$5,2,FALSE),HLOOKUP(C24,BASEDATI!$C$4:$H$5,2,FALSE),HLOOKUP(C25,BASEDATI!$C$4:$H$5,2,FALSE))/COUNTA(C20:C25),0)</f>
        <v>0</v>
      </c>
      <c r="D19" s="31">
        <f>IFERROR(SUM(HLOOKUP(D20,BASEDATI!$C$4:$H$5,2,FALSE),HLOOKUP(D21,BASEDATI!$C$4:$H$5,2,FALSE),HLOOKUP(D22,BASEDATI!$C$4:$H$5,2,FALSE),HLOOKUP(D23,BASEDATI!$C$4:$H$5,2,FALSE),HLOOKUP(D24,BASEDATI!$C$4:$H$5,2,FALSE),HLOOKUP(D25,BASEDATI!$C$4:$H$5,2,FALSE))/COUNTA(D20:D25),0)</f>
        <v>0</v>
      </c>
      <c r="E19" s="290"/>
      <c r="F19" s="40"/>
      <c r="G19" s="288"/>
      <c r="H19" s="31">
        <f>IFERROR(SUM(HLOOKUP(H20,BASEDATI!$C$4:$H$5,2,FALSE),HLOOKUP(H21,BASEDATI!$C$4:$H$5,2,FALSE),HLOOKUP(H22,BASEDATI!$C$4:$H$5,2,FALSE),HLOOKUP(H23,BASEDATI!$C$4:$H$5,2,FALSE),HLOOKUP(H24,BASEDATI!$C$4:$H$5,2,FALSE),HLOOKUP(H25,BASEDATI!$C$4:$H$5,2,FALSE))/COUNTA(H20:H25),0)</f>
        <v>70</v>
      </c>
      <c r="I19" s="31">
        <f>IFERROR(SUM(HLOOKUP(I20,BASEDATI!$C$4:$H$5,2,FALSE),HLOOKUP(I21,BASEDATI!$C$4:$H$5,2,FALSE),HLOOKUP(I22,BASEDATI!$C$4:$H$5,2,FALSE),HLOOKUP(I23,BASEDATI!$C$4:$H$5,2,FALSE),HLOOKUP(I24,BASEDATI!$C$4:$H$5,2,FALSE),HLOOKUP(I25,BASEDATI!$C$4:$H$5,2,FALSE))/COUNTA(I20:I25),0)</f>
        <v>0</v>
      </c>
      <c r="J19" s="31">
        <f>IFERROR(SUM(HLOOKUP(J20,BASEDATI!$C$4:$H$5,2,FALSE),HLOOKUP(J21,BASEDATI!$C$4:$H$5,2,FALSE),HLOOKUP(J22,BASEDATI!$C$4:$H$5,2,FALSE),HLOOKUP(J23,BASEDATI!$C$4:$H$5,2,FALSE),HLOOKUP(J24,BASEDATI!$C$4:$H$5,2,FALSE),HLOOKUP(J25,BASEDATI!$C$4:$H$5,2,FALSE))/COUNTA(J20:J25),0)</f>
        <v>0</v>
      </c>
      <c r="K19" s="286"/>
      <c r="L19" s="33"/>
    </row>
    <row r="20" spans="1:12" ht="50.4" customHeight="1" x14ac:dyDescent="0.3">
      <c r="A20" s="58" t="s">
        <v>34</v>
      </c>
      <c r="B20" s="171" t="s">
        <v>14</v>
      </c>
      <c r="C20" s="171"/>
      <c r="D20" s="171"/>
      <c r="E20" s="60">
        <f>SUM(IFERROR(HLOOKUP(B20,BASEDATI!$C$4:$H$5,2,FALSE),0),IFERROR(HLOOKUP(C20,BASEDATI!$C$4:$H$5,2,FALSE),0),IFERROR(HLOOKUP(D20,BASEDATI!$C$4:$H$5,2,FALSE),0))/COUNTA(B20:D20)</f>
        <v>70</v>
      </c>
      <c r="F20" s="40" t="str">
        <f>LEFT(A20,3)</f>
        <v>Pos</v>
      </c>
      <c r="G20" s="36" t="s">
        <v>32</v>
      </c>
      <c r="H20" s="171" t="s">
        <v>14</v>
      </c>
      <c r="I20" s="171"/>
      <c r="J20" s="171"/>
      <c r="K20" s="60">
        <f>SUM(IFERROR(HLOOKUP(H20,BASEDATI!$C$4:$H$5,2,FALSE),0),IFERROR(HLOOKUP(I20,BASEDATI!$C$4:$H$5,2,FALSE),0),IFERROR(HLOOKUP(J20,BASEDATI!$C$4:$H$5,2,FALSE),0))/COUNTA(H20:J20)</f>
        <v>70</v>
      </c>
      <c r="L20" s="40" t="str">
        <f>LEFT(G20,3)</f>
        <v>Lea</v>
      </c>
    </row>
    <row r="21" spans="1:12" ht="50.4" customHeight="1" x14ac:dyDescent="0.3">
      <c r="A21" s="61" t="s">
        <v>11</v>
      </c>
      <c r="B21" s="172" t="s">
        <v>13</v>
      </c>
      <c r="C21" s="172"/>
      <c r="D21" s="172"/>
      <c r="E21" s="60">
        <f>SUM(IFERROR(HLOOKUP(B21,BASEDATI!$C$4:$H$5,2,FALSE),0),IFERROR(HLOOKUP(C21,BASEDATI!$C$4:$H$5,2,FALSE),0),IFERROR(HLOOKUP(D21,BASEDATI!$C$4:$H$5,2,FALSE),0))/COUNTA(B21:D21)</f>
        <v>80</v>
      </c>
      <c r="F21" s="40" t="str">
        <f t="shared" ref="F21:F25" si="4">LEFT(A21,3)</f>
        <v>Mar</v>
      </c>
      <c r="G21" s="46" t="s">
        <v>36</v>
      </c>
      <c r="H21" s="172" t="s">
        <v>13</v>
      </c>
      <c r="I21" s="172"/>
      <c r="J21" s="172"/>
      <c r="K21" s="60">
        <f>SUM(IFERROR(HLOOKUP(H21,BASEDATI!$C$4:$H$5,2,FALSE),0),IFERROR(HLOOKUP(I21,BASEDATI!$C$4:$H$5,2,FALSE),0),IFERROR(HLOOKUP(J21,BASEDATI!$C$4:$H$5,2,FALSE),0))/COUNTA(H21:J21)</f>
        <v>80</v>
      </c>
      <c r="L21" s="40" t="str">
        <f t="shared" ref="L21:L25" si="5">LEFT(G21,3)</f>
        <v>App</v>
      </c>
    </row>
    <row r="22" spans="1:12" ht="50.4" customHeight="1" x14ac:dyDescent="0.3">
      <c r="A22" s="61" t="s">
        <v>10</v>
      </c>
      <c r="B22" s="172" t="s">
        <v>15</v>
      </c>
      <c r="C22" s="172"/>
      <c r="D22" s="172"/>
      <c r="E22" s="60">
        <f>SUM(IFERROR(HLOOKUP(B22,BASEDATI!$C$4:$H$5,2,FALSE),0),IFERROR(HLOOKUP(C22,BASEDATI!$C$4:$H$5,2,FALSE),0),IFERROR(HLOOKUP(D22,BASEDATI!$C$4:$H$5,2,FALSE),0))/COUNTA(B22:D22)</f>
        <v>60</v>
      </c>
      <c r="F22" s="40" t="str">
        <f t="shared" si="4"/>
        <v>Sma</v>
      </c>
      <c r="G22" s="46" t="s">
        <v>33</v>
      </c>
      <c r="H22" s="172" t="s">
        <v>15</v>
      </c>
      <c r="I22" s="172"/>
      <c r="J22" s="172"/>
      <c r="K22" s="60">
        <f>SUM(IFERROR(HLOOKUP(H22,BASEDATI!$C$4:$H$5,2,FALSE),0),IFERROR(HLOOKUP(I22,BASEDATI!$C$4:$H$5,2,FALSE),0),IFERROR(HLOOKUP(J22,BASEDATI!$C$4:$H$5,2,FALSE),0))/COUNTA(H22:J22)</f>
        <v>60</v>
      </c>
      <c r="L22" s="40" t="str">
        <f t="shared" si="5"/>
        <v>Imp</v>
      </c>
    </row>
    <row r="23" spans="1:12" ht="50.4" customHeight="1" x14ac:dyDescent="0.3">
      <c r="A23" s="61" t="s">
        <v>43</v>
      </c>
      <c r="B23" s="172" t="s">
        <v>13</v>
      </c>
      <c r="C23" s="172"/>
      <c r="D23" s="172"/>
      <c r="E23" s="60">
        <f>SUM(IFERROR(HLOOKUP(B23,BASEDATI!$C$4:$H$5,2,FALSE),0),IFERROR(HLOOKUP(C23,BASEDATI!$C$4:$H$5,2,FALSE),0),IFERROR(HLOOKUP(D23,BASEDATI!$C$4:$H$5,2,FALSE),0))/COUNTA(B23:D23)</f>
        <v>80</v>
      </c>
      <c r="F23" s="40" t="str">
        <f t="shared" si="4"/>
        <v>Vis</v>
      </c>
      <c r="G23" s="46" t="s">
        <v>29</v>
      </c>
      <c r="H23" s="172" t="s">
        <v>13</v>
      </c>
      <c r="I23" s="172"/>
      <c r="J23" s="172"/>
      <c r="K23" s="60">
        <f>SUM(IFERROR(HLOOKUP(H23,BASEDATI!$C$4:$H$5,2,FALSE),0),IFERROR(HLOOKUP(I23,BASEDATI!$C$4:$H$5,2,FALSE),0),IFERROR(HLOOKUP(J23,BASEDATI!$C$4:$H$5,2,FALSE),0))/COUNTA(H23:J23)</f>
        <v>80</v>
      </c>
      <c r="L23" s="40" t="str">
        <f t="shared" si="5"/>
        <v>Res</v>
      </c>
    </row>
    <row r="24" spans="1:12" ht="50.4" customHeight="1" x14ac:dyDescent="0.3">
      <c r="A24" s="61" t="s">
        <v>42</v>
      </c>
      <c r="B24" s="172" t="s">
        <v>14</v>
      </c>
      <c r="C24" s="172"/>
      <c r="D24" s="172"/>
      <c r="E24" s="60">
        <f>SUM(IFERROR(HLOOKUP(B24,BASEDATI!$C$4:$H$5,2,FALSE),0),IFERROR(HLOOKUP(C24,BASEDATI!$C$4:$H$5,2,FALSE),0),IFERROR(HLOOKUP(D24,BASEDATI!$C$4:$H$5,2,FALSE),0))/COUNTA(B24:D24)</f>
        <v>70</v>
      </c>
      <c r="F24" s="40" t="str">
        <f t="shared" si="4"/>
        <v>Ins</v>
      </c>
      <c r="G24" s="46" t="s">
        <v>35</v>
      </c>
      <c r="H24" s="172" t="s">
        <v>14</v>
      </c>
      <c r="I24" s="172"/>
      <c r="J24" s="172"/>
      <c r="K24" s="60">
        <f>SUM(IFERROR(HLOOKUP(H24,BASEDATI!$C$4:$H$5,2,FALSE),0),IFERROR(HLOOKUP(I24,BASEDATI!$C$4:$H$5,2,FALSE),0),IFERROR(HLOOKUP(J24,BASEDATI!$C$4:$H$5,2,FALSE),0))/COUNTA(H24:J24)</f>
        <v>70</v>
      </c>
      <c r="L24" s="40" t="str">
        <f t="shared" si="5"/>
        <v>Emo</v>
      </c>
    </row>
    <row r="25" spans="1:12" ht="50.4" customHeight="1" thickBot="1" x14ac:dyDescent="0.35">
      <c r="A25" s="64" t="s">
        <v>41</v>
      </c>
      <c r="B25" s="173" t="s">
        <v>15</v>
      </c>
      <c r="C25" s="173"/>
      <c r="D25" s="173"/>
      <c r="E25" s="60">
        <f>SUM(IFERROR(HLOOKUP(B25,BASEDATI!$C$4:$H$5,2,FALSE),0),IFERROR(HLOOKUP(C25,BASEDATI!$C$4:$H$5,2,FALSE),0),IFERROR(HLOOKUP(D25,BASEDATI!$C$4:$H$5,2,FALSE),0))/COUNTA(B25:D25)</f>
        <v>60</v>
      </c>
      <c r="F25" s="40" t="str">
        <f t="shared" si="4"/>
        <v>Chi</v>
      </c>
      <c r="G25" s="66" t="s">
        <v>30</v>
      </c>
      <c r="H25" s="173" t="s">
        <v>15</v>
      </c>
      <c r="I25" s="173"/>
      <c r="J25" s="173"/>
      <c r="K25" s="60">
        <f>SUM(IFERROR(HLOOKUP(H25,BASEDATI!$C$4:$H$5,2,FALSE),0),IFERROR(HLOOKUP(I25,BASEDATI!$C$4:$H$5,2,FALSE),0),IFERROR(HLOOKUP(J25,BASEDATI!$C$4:$H$5,2,FALSE),0))/COUNTA(H25:J25)</f>
        <v>60</v>
      </c>
      <c r="L25" s="40" t="str">
        <f t="shared" si="5"/>
        <v>Ris</v>
      </c>
    </row>
    <row r="26" spans="1:12" ht="100.2" customHeight="1" thickTop="1" thickBot="1" x14ac:dyDescent="0.35">
      <c r="A26" s="276" t="s">
        <v>148</v>
      </c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8"/>
    </row>
    <row r="27" spans="1:12" ht="50.4" customHeight="1" thickTop="1" x14ac:dyDescent="0.3">
      <c r="A27" s="279" t="str">
        <f>A2</f>
        <v>LIVIGNALI Erik</v>
      </c>
      <c r="B27" s="280"/>
      <c r="C27" s="280"/>
      <c r="D27" s="280"/>
      <c r="E27" s="185" t="s">
        <v>100</v>
      </c>
      <c r="F27" s="26" t="s">
        <v>49</v>
      </c>
      <c r="G27" s="283" t="s">
        <v>54</v>
      </c>
      <c r="H27" s="27">
        <f>B30</f>
        <v>45778</v>
      </c>
      <c r="I27" s="27">
        <f>C33</f>
        <v>45901</v>
      </c>
      <c r="J27" s="27">
        <f>D33</f>
        <v>45992</v>
      </c>
      <c r="K27" s="285" t="s">
        <v>59</v>
      </c>
      <c r="L27" s="28"/>
    </row>
    <row r="28" spans="1:12" ht="50.4" customHeight="1" x14ac:dyDescent="0.3">
      <c r="A28" s="281"/>
      <c r="B28" s="282"/>
      <c r="C28" s="282"/>
      <c r="D28" s="282"/>
      <c r="E28" s="186">
        <f>E3</f>
        <v>40594</v>
      </c>
      <c r="F28" s="30" t="str">
        <f>F3</f>
        <v>2025/2026</v>
      </c>
      <c r="G28" s="284"/>
      <c r="H28" s="31">
        <f>IFERROR(AVERAGE(H29:H34),0)</f>
        <v>64.250688705234168</v>
      </c>
      <c r="I28" s="31">
        <f>IFERROR(AVERAGE(I29:I34),0)</f>
        <v>9.8318333393094068</v>
      </c>
      <c r="J28" s="32">
        <f>IFERROR(AVERAGE(J29:J34),0)</f>
        <v>0</v>
      </c>
      <c r="K28" s="286"/>
      <c r="L28" s="33"/>
    </row>
    <row r="29" spans="1:12" ht="50.4" customHeight="1" x14ac:dyDescent="0.3">
      <c r="A29" s="299" t="e" vm="6">
        <v>#VALUE!</v>
      </c>
      <c r="B29" s="273" t="s">
        <v>98</v>
      </c>
      <c r="C29" s="274"/>
      <c r="D29" s="274"/>
      <c r="E29" s="188" t="s">
        <v>50</v>
      </c>
      <c r="F29" s="189" t="s">
        <v>92</v>
      </c>
      <c r="G29" s="36" t="s">
        <v>40</v>
      </c>
      <c r="H29" s="37">
        <f>B36</f>
        <v>66.666666666666671</v>
      </c>
      <c r="I29" s="37">
        <f>C36</f>
        <v>0</v>
      </c>
      <c r="J29" s="38">
        <f>D36</f>
        <v>0</v>
      </c>
      <c r="K29" s="39">
        <f>IFERROR(AVERAGEIF(H29:J29,"&gt;0"),0)</f>
        <v>66.666666666666671</v>
      </c>
      <c r="L29" s="40" t="str">
        <f>LEFT(G29,3)</f>
        <v>FIS</v>
      </c>
    </row>
    <row r="30" spans="1:12" ht="50.4" customHeight="1" x14ac:dyDescent="0.3">
      <c r="A30" s="300"/>
      <c r="B30" s="41">
        <f>B5</f>
        <v>45778</v>
      </c>
      <c r="C30" s="42">
        <f>C5</f>
        <v>45901</v>
      </c>
      <c r="D30" s="43">
        <f>D5</f>
        <v>45992</v>
      </c>
      <c r="E30" s="187" t="str">
        <f>E5</f>
        <v>Dx</v>
      </c>
      <c r="F30" s="182" t="str">
        <f>F5</f>
        <v>Buono</v>
      </c>
      <c r="G30" s="46" t="s">
        <v>39</v>
      </c>
      <c r="H30" s="47">
        <f>B44</f>
        <v>70</v>
      </c>
      <c r="I30" s="47">
        <f>C44</f>
        <v>0</v>
      </c>
      <c r="J30" s="47">
        <f>D44</f>
        <v>0</v>
      </c>
      <c r="K30" s="39">
        <f t="shared" ref="K30:K32" si="6">IFERROR(AVERAGEIF(H30:J30,"&gt;0"),0)</f>
        <v>70</v>
      </c>
      <c r="L30" s="40" t="str">
        <f t="shared" ref="L30:L32" si="7">LEFT(G30,3)</f>
        <v>TAT</v>
      </c>
    </row>
    <row r="31" spans="1:12" ht="50.4" customHeight="1" x14ac:dyDescent="0.3">
      <c r="A31" s="300"/>
      <c r="B31" s="175">
        <f>B6</f>
        <v>45</v>
      </c>
      <c r="C31" s="175">
        <f>C6</f>
        <v>45.7</v>
      </c>
      <c r="D31" s="192">
        <f>D6</f>
        <v>0</v>
      </c>
      <c r="E31" s="188" t="s">
        <v>51</v>
      </c>
      <c r="F31" s="189" t="s">
        <v>52</v>
      </c>
      <c r="G31" s="46" t="s">
        <v>38</v>
      </c>
      <c r="H31" s="47">
        <f>H36</f>
        <v>68.333333333333329</v>
      </c>
      <c r="I31" s="47">
        <f>I36</f>
        <v>0</v>
      </c>
      <c r="J31" s="47">
        <f>J36</f>
        <v>0</v>
      </c>
      <c r="K31" s="39">
        <f t="shared" si="6"/>
        <v>68.333333333333329</v>
      </c>
      <c r="L31" s="40" t="str">
        <f t="shared" si="7"/>
        <v>TEC</v>
      </c>
    </row>
    <row r="32" spans="1:12" ht="50.4" customHeight="1" x14ac:dyDescent="0.3">
      <c r="A32" s="300"/>
      <c r="B32" s="273" t="s">
        <v>99</v>
      </c>
      <c r="C32" s="274"/>
      <c r="D32" s="274"/>
      <c r="E32" s="187" t="str">
        <f>E7</f>
        <v>Difensore</v>
      </c>
      <c r="F32" s="182" t="str">
        <f>F7</f>
        <v>Difesa</v>
      </c>
      <c r="G32" s="46" t="s">
        <v>31</v>
      </c>
      <c r="H32" s="47">
        <f>H44</f>
        <v>66.666666666666671</v>
      </c>
      <c r="I32" s="47">
        <f>I44</f>
        <v>0</v>
      </c>
      <c r="J32" s="47">
        <f>J44</f>
        <v>0</v>
      </c>
      <c r="K32" s="39">
        <f t="shared" si="6"/>
        <v>66.666666666666671</v>
      </c>
      <c r="L32" s="40" t="str">
        <f t="shared" si="7"/>
        <v>PSI</v>
      </c>
    </row>
    <row r="33" spans="1:12" ht="50.4" customHeight="1" x14ac:dyDescent="0.3">
      <c r="A33" s="300"/>
      <c r="B33" s="50">
        <f t="shared" ref="B33:D33" si="8">B30</f>
        <v>45778</v>
      </c>
      <c r="C33" s="51">
        <f t="shared" si="8"/>
        <v>45901</v>
      </c>
      <c r="D33" s="52">
        <f t="shared" si="8"/>
        <v>45992</v>
      </c>
      <c r="E33" s="190" t="str">
        <f>E8</f>
        <v>BMI</v>
      </c>
      <c r="F33" s="189" t="s">
        <v>120</v>
      </c>
      <c r="G33" s="5" t="s">
        <v>159</v>
      </c>
      <c r="H33" s="83">
        <f>IF(IFERROR(B31/(B34/100*B34/100),0)*3&gt;70,120-IFERROR(B31/(B34/100*B34/100),0)*3,IFERROR(B31/(B34/100*B34/100),0)*3)</f>
        <v>49.586776859504127</v>
      </c>
      <c r="I33" s="83">
        <f t="shared" ref="I33:J33" si="9">IF(IFERROR(C31/(C34/100*C34/100),0)*3&gt;70,120-IFERROR(C31/(C34/100*C34/100),0)*3,IFERROR(C31/(C34/100*C34/100),0)*3)</f>
        <v>49.159166696547032</v>
      </c>
      <c r="J33" s="83">
        <f t="shared" si="9"/>
        <v>0</v>
      </c>
      <c r="K33" s="2">
        <f>IFERROR(ROUND(AVERAGEIF(H33:J33,"&gt;0"),0),0)</f>
        <v>49</v>
      </c>
      <c r="L33" s="82" t="s">
        <v>151</v>
      </c>
    </row>
    <row r="34" spans="1:12" ht="50.4" customHeight="1" thickBot="1" x14ac:dyDescent="0.35">
      <c r="A34" s="300"/>
      <c r="B34" s="176">
        <f>B9</f>
        <v>165</v>
      </c>
      <c r="C34" s="176">
        <f t="shared" ref="C34:D34" si="10">C9</f>
        <v>167</v>
      </c>
      <c r="D34" s="193">
        <f t="shared" si="10"/>
        <v>0</v>
      </c>
      <c r="E34" s="191" t="str">
        <f>E9</f>
        <v>Magro</v>
      </c>
      <c r="F34" s="182" t="str">
        <f>F9</f>
        <v>Normolineo</v>
      </c>
      <c r="G34" s="46"/>
      <c r="H34" s="47"/>
      <c r="I34" s="47"/>
      <c r="J34" s="56"/>
      <c r="K34" s="39"/>
      <c r="L34" s="39"/>
    </row>
    <row r="35" spans="1:12" ht="50.4" customHeight="1" thickTop="1" x14ac:dyDescent="0.3">
      <c r="A35" s="287" t="s">
        <v>55</v>
      </c>
      <c r="B35" s="27">
        <f>B33</f>
        <v>45778</v>
      </c>
      <c r="C35" s="27">
        <f>C33</f>
        <v>45901</v>
      </c>
      <c r="D35" s="27">
        <f>D33</f>
        <v>45992</v>
      </c>
      <c r="E35" s="289" t="s">
        <v>59</v>
      </c>
      <c r="F35" s="57"/>
      <c r="G35" s="287" t="s">
        <v>57</v>
      </c>
      <c r="H35" s="27">
        <f>H27</f>
        <v>45778</v>
      </c>
      <c r="I35" s="27">
        <f>I27</f>
        <v>45901</v>
      </c>
      <c r="J35" s="27">
        <f>J27</f>
        <v>45992</v>
      </c>
      <c r="K35" s="285" t="s">
        <v>59</v>
      </c>
      <c r="L35" s="33"/>
    </row>
    <row r="36" spans="1:12" ht="50.4" customHeight="1" x14ac:dyDescent="0.3">
      <c r="A36" s="288"/>
      <c r="B36" s="31">
        <f>IFERROR(SUM(HLOOKUP(B37,BASEDATI!$C$4:$H$5,2,FALSE),HLOOKUP(B38,BASEDATI!$C$4:$H$5,2,FALSE),HLOOKUP(B39,BASEDATI!$C$4:$H$5,2,FALSE),HLOOKUP(B40,BASEDATI!$C$4:$H$5,2,FALSE),HLOOKUP(B41,BASEDATI!$C$4:$H$5,2,FALSE),HLOOKUP(B42,BASEDATI!$C$4:$H$5,2,FALSE))/COUNTA(B37:B42),0)</f>
        <v>66.666666666666671</v>
      </c>
      <c r="C36" s="31">
        <f>IFERROR(SUM(HLOOKUP(C37,BASEDATI!$C$4:$H$5,2,FALSE),HLOOKUP(C38,BASEDATI!$C$4:$H$5,2,FALSE),HLOOKUP(C39,BASEDATI!$C$4:$H$5,2,FALSE),HLOOKUP(C40,BASEDATI!$C$4:$H$5,2,FALSE),HLOOKUP(C41,BASEDATI!$C$4:$H$5,2,FALSE),HLOOKUP(C42,BASEDATI!$C$4:$H$5,2,FALSE))/COUNTA(C37:C42),0)</f>
        <v>0</v>
      </c>
      <c r="D36" s="31">
        <f>IFERROR(SUM(HLOOKUP(D37,BASEDATI!$C$4:$H$5,2,FALSE),HLOOKUP(D38,BASEDATI!$C$4:$H$5,2,FALSE),HLOOKUP(D39,BASEDATI!$C$4:$H$5,2,FALSE),HLOOKUP(D40,BASEDATI!$C$4:$H$5,2,FALSE),HLOOKUP(D41,BASEDATI!$C$4:$H$5,2,FALSE),HLOOKUP(D42,BASEDATI!$C$4:$H$5,2,FALSE))/COUNTA(D37:D42),0)</f>
        <v>0</v>
      </c>
      <c r="E36" s="290"/>
      <c r="F36" s="40"/>
      <c r="G36" s="288"/>
      <c r="H36" s="31">
        <f>IFERROR(SUM(HLOOKUP(H37,BASEDATI!$C$4:$H$5,2,FALSE),HLOOKUP(H38,BASEDATI!$C$4:$H$5,2,FALSE),HLOOKUP(H39,BASEDATI!$C$4:$H$5,2,FALSE),HLOOKUP(H40,BASEDATI!$C$4:$H$5,2,FALSE),HLOOKUP(H41,BASEDATI!$C$4:$H$5,2,FALSE),HLOOKUP(H42,BASEDATI!$C$4:$H$5,2,FALSE))/COUNTA(H37:H42),0)</f>
        <v>68.333333333333329</v>
      </c>
      <c r="I36" s="31">
        <f>IFERROR(SUM(HLOOKUP(I37,BASEDATI!$C$4:$H$5,2,FALSE),HLOOKUP(I38,BASEDATI!$C$4:$H$5,2,FALSE),HLOOKUP(I39,BASEDATI!$C$4:$H$5,2,FALSE),HLOOKUP(I40,BASEDATI!$C$4:$H$5,2,FALSE),HLOOKUP(I41,BASEDATI!$C$4:$H$5,2,FALSE),HLOOKUP(I42,BASEDATI!$C$4:$H$5,2,FALSE))/COUNTA(I37:I42),0)</f>
        <v>0</v>
      </c>
      <c r="J36" s="31">
        <f>IFERROR(SUM(HLOOKUP(J37,BASEDATI!$C$4:$H$5,2,FALSE),HLOOKUP(J38,BASEDATI!$C$4:$H$5,2,FALSE),HLOOKUP(J39,BASEDATI!$C$4:$H$5,2,FALSE),HLOOKUP(J40,BASEDATI!$C$4:$H$5,2,FALSE),HLOOKUP(J41,BASEDATI!$C$4:$H$5,2,FALSE),HLOOKUP(J42,BASEDATI!$C$4:$H$5,2,FALSE))/COUNTA(J37:J42),0)</f>
        <v>0</v>
      </c>
      <c r="K36" s="286"/>
      <c r="L36" s="33"/>
    </row>
    <row r="37" spans="1:12" ht="50.4" customHeight="1" x14ac:dyDescent="0.3">
      <c r="A37" s="58" t="s">
        <v>3</v>
      </c>
      <c r="B37" s="171" t="s">
        <v>14</v>
      </c>
      <c r="C37" s="171"/>
      <c r="D37" s="171"/>
      <c r="E37" s="60">
        <f>SUM(IFERROR(HLOOKUP(B37,BASEDATI!$C$4:$H$5,2,FALSE),0),IFERROR(HLOOKUP(C37,BASEDATI!$C$4:$H$5,2,FALSE),0),IFERROR(HLOOKUP(D37,BASEDATI!$C$4:$H$5,2,FALSE),0))/COUNTA(B37:D37)</f>
        <v>70</v>
      </c>
      <c r="F37" s="40" t="str">
        <f>LEFT(A37,3)</f>
        <v>For</v>
      </c>
      <c r="G37" s="36" t="s">
        <v>37</v>
      </c>
      <c r="H37" s="171" t="s">
        <v>14</v>
      </c>
      <c r="I37" s="171"/>
      <c r="J37" s="171"/>
      <c r="K37" s="60">
        <f>SUM(IFERROR(HLOOKUP(H37,BASEDATI!$C$4:$H$5,2,FALSE),0),IFERROR(HLOOKUP(I37,BASEDATI!$C$4:$H$5,2,FALSE),0),IFERROR(HLOOKUP(J37,BASEDATI!$C$4:$H$5,2,FALSE),0))/COUNTA(H37:J37)</f>
        <v>70</v>
      </c>
      <c r="L37" s="40" t="str">
        <f>LEFT(G37,3)</f>
        <v>Gui</v>
      </c>
    </row>
    <row r="38" spans="1:12" ht="50.4" customHeight="1" x14ac:dyDescent="0.3">
      <c r="A38" s="61" t="s">
        <v>4</v>
      </c>
      <c r="B38" s="172" t="s">
        <v>14</v>
      </c>
      <c r="C38" s="172"/>
      <c r="D38" s="172"/>
      <c r="E38" s="60">
        <f>SUM(IFERROR(HLOOKUP(B38,BASEDATI!$C$4:$H$5,2,FALSE),0),IFERROR(HLOOKUP(C38,BASEDATI!$C$4:$H$5,2,FALSE),0),IFERROR(HLOOKUP(D38,BASEDATI!$C$4:$H$5,2,FALSE),0))/COUNTA(B38:D38)</f>
        <v>70</v>
      </c>
      <c r="F38" s="40" t="str">
        <f t="shared" ref="F38:F42" si="11">LEFT(A38,3)</f>
        <v>Vel</v>
      </c>
      <c r="G38" s="46" t="s">
        <v>12</v>
      </c>
      <c r="H38" s="172" t="s">
        <v>14</v>
      </c>
      <c r="I38" s="172"/>
      <c r="J38" s="172"/>
      <c r="K38" s="60">
        <f>SUM(IFERROR(HLOOKUP(H38,BASEDATI!$C$4:$H$5,2,FALSE),0),IFERROR(HLOOKUP(I38,BASEDATI!$C$4:$H$5,2,FALSE),0),IFERROR(HLOOKUP(J38,BASEDATI!$C$4:$H$5,2,FALSE),0))/COUNTA(H38:J38)</f>
        <v>70</v>
      </c>
      <c r="L38" s="40" t="str">
        <f t="shared" ref="L38:L42" si="12">LEFT(G38,3)</f>
        <v>Con</v>
      </c>
    </row>
    <row r="39" spans="1:12" ht="50.4" customHeight="1" x14ac:dyDescent="0.3">
      <c r="A39" s="61" t="s">
        <v>5</v>
      </c>
      <c r="B39" s="172" t="s">
        <v>15</v>
      </c>
      <c r="C39" s="172"/>
      <c r="D39" s="172"/>
      <c r="E39" s="60">
        <f>SUM(IFERROR(HLOOKUP(B39,BASEDATI!$C$4:$H$5,2,FALSE),0),IFERROR(HLOOKUP(C39,BASEDATI!$C$4:$H$5,2,FALSE),0),IFERROR(HLOOKUP(D39,BASEDATI!$C$4:$H$5,2,FALSE),0))/COUNTA(B39:D39)</f>
        <v>60</v>
      </c>
      <c r="F39" s="40" t="str">
        <f t="shared" si="11"/>
        <v>Res</v>
      </c>
      <c r="G39" s="46" t="s">
        <v>28</v>
      </c>
      <c r="H39" s="172" t="s">
        <v>14</v>
      </c>
      <c r="I39" s="172"/>
      <c r="J39" s="172"/>
      <c r="K39" s="60">
        <f>SUM(IFERROR(HLOOKUP(H39,BASEDATI!$C$4:$H$5,2,FALSE),0),IFERROR(HLOOKUP(I39,BASEDATI!$C$4:$H$5,2,FALSE),0),IFERROR(HLOOKUP(J39,BASEDATI!$C$4:$H$5,2,FALSE),0))/COUNTA(H39:J39)</f>
        <v>70</v>
      </c>
      <c r="L39" s="40" t="str">
        <f t="shared" si="12"/>
        <v>Con</v>
      </c>
    </row>
    <row r="40" spans="1:12" ht="50.4" customHeight="1" x14ac:dyDescent="0.3">
      <c r="A40" s="61" t="s">
        <v>6</v>
      </c>
      <c r="B40" s="172" t="s">
        <v>14</v>
      </c>
      <c r="C40" s="172"/>
      <c r="D40" s="172"/>
      <c r="E40" s="60">
        <f>SUM(IFERROR(HLOOKUP(B40,BASEDATI!$C$4:$H$5,2,FALSE),0),IFERROR(HLOOKUP(C40,BASEDATI!$C$4:$H$5,2,FALSE),0),IFERROR(HLOOKUP(D40,BASEDATI!$C$4:$H$5,2,FALSE),0))/COUNTA(B40:D40)</f>
        <v>70</v>
      </c>
      <c r="F40" s="40" t="str">
        <f t="shared" si="11"/>
        <v>Coo</v>
      </c>
      <c r="G40" s="46" t="s">
        <v>9</v>
      </c>
      <c r="H40" s="172" t="s">
        <v>14</v>
      </c>
      <c r="I40" s="172"/>
      <c r="J40" s="172"/>
      <c r="K40" s="60">
        <f>SUM(IFERROR(HLOOKUP(H40,BASEDATI!$C$4:$H$5,2,FALSE),0),IFERROR(HLOOKUP(I40,BASEDATI!$C$4:$H$5,2,FALSE),0),IFERROR(HLOOKUP(J40,BASEDATI!$C$4:$H$5,2,FALSE),0))/COUNTA(H40:J40)</f>
        <v>70</v>
      </c>
      <c r="L40" s="40" t="str">
        <f t="shared" si="12"/>
        <v>Tir</v>
      </c>
    </row>
    <row r="41" spans="1:12" ht="50.4" customHeight="1" x14ac:dyDescent="0.3">
      <c r="A41" s="61" t="s">
        <v>7</v>
      </c>
      <c r="B41" s="172" t="s">
        <v>15</v>
      </c>
      <c r="C41" s="172"/>
      <c r="D41" s="172"/>
      <c r="E41" s="60">
        <f>SUM(IFERROR(HLOOKUP(B41,BASEDATI!$C$4:$H$5,2,FALSE),0),IFERROR(HLOOKUP(C41,BASEDATI!$C$4:$H$5,2,FALSE),0),IFERROR(HLOOKUP(D41,BASEDATI!$C$4:$H$5,2,FALSE),0))/COUNTA(B41:D41)</f>
        <v>60</v>
      </c>
      <c r="F41" s="40" t="str">
        <f t="shared" si="11"/>
        <v>Rap</v>
      </c>
      <c r="G41" s="46" t="s">
        <v>26</v>
      </c>
      <c r="H41" s="172" t="s">
        <v>15</v>
      </c>
      <c r="I41" s="172"/>
      <c r="J41" s="172"/>
      <c r="K41" s="60">
        <f>SUM(IFERROR(HLOOKUP(H41,BASEDATI!$C$4:$H$5,2,FALSE),0),IFERROR(HLOOKUP(I41,BASEDATI!$C$4:$H$5,2,FALSE),0),IFERROR(HLOOKUP(J41,BASEDATI!$C$4:$H$5,2,FALSE),0))/COUNTA(H41:J41)</f>
        <v>60</v>
      </c>
      <c r="L41" s="40" t="str">
        <f t="shared" si="12"/>
        <v>Uno</v>
      </c>
    </row>
    <row r="42" spans="1:12" ht="50.4" customHeight="1" thickBot="1" x14ac:dyDescent="0.35">
      <c r="A42" s="61" t="s">
        <v>8</v>
      </c>
      <c r="B42" s="172" t="s">
        <v>14</v>
      </c>
      <c r="C42" s="172"/>
      <c r="D42" s="172"/>
      <c r="E42" s="60">
        <f>SUM(IFERROR(HLOOKUP(B42,BASEDATI!$C$4:$H$5,2,FALSE),0),IFERROR(HLOOKUP(C42,BASEDATI!$C$4:$H$5,2,FALSE),0),IFERROR(HLOOKUP(D42,BASEDATI!$C$4:$H$5,2,FALSE),0))/COUNTA(B42:D42)</f>
        <v>70</v>
      </c>
      <c r="F42" s="40" t="str">
        <f t="shared" si="11"/>
        <v>Rec</v>
      </c>
      <c r="G42" s="46" t="s">
        <v>22</v>
      </c>
      <c r="H42" s="172" t="s">
        <v>14</v>
      </c>
      <c r="I42" s="172"/>
      <c r="J42" s="172"/>
      <c r="K42" s="60">
        <f>SUM(IFERROR(HLOOKUP(H42,BASEDATI!$C$4:$H$5,2,FALSE),0),IFERROR(HLOOKUP(I42,BASEDATI!$C$4:$H$5,2,FALSE),0),IFERROR(HLOOKUP(J42,BASEDATI!$C$4:$H$5,2,FALSE),0))/COUNTA(H42:J42)</f>
        <v>70</v>
      </c>
      <c r="L42" s="40" t="str">
        <f t="shared" si="12"/>
        <v>Uso</v>
      </c>
    </row>
    <row r="43" spans="1:12" ht="50.4" customHeight="1" thickTop="1" x14ac:dyDescent="0.3">
      <c r="A43" s="287" t="s">
        <v>56</v>
      </c>
      <c r="B43" s="63">
        <f>B35</f>
        <v>45778</v>
      </c>
      <c r="C43" s="63">
        <f>C35</f>
        <v>45901</v>
      </c>
      <c r="D43" s="63">
        <f>D35</f>
        <v>45992</v>
      </c>
      <c r="E43" s="289" t="s">
        <v>59</v>
      </c>
      <c r="F43" s="57"/>
      <c r="G43" s="287" t="s">
        <v>58</v>
      </c>
      <c r="H43" s="63">
        <f>H35</f>
        <v>45778</v>
      </c>
      <c r="I43" s="63">
        <f>I35</f>
        <v>45901</v>
      </c>
      <c r="J43" s="63">
        <f>J35</f>
        <v>45992</v>
      </c>
      <c r="K43" s="285" t="s">
        <v>59</v>
      </c>
      <c r="L43" s="28"/>
    </row>
    <row r="44" spans="1:12" ht="50.4" customHeight="1" x14ac:dyDescent="0.3">
      <c r="A44" s="288"/>
      <c r="B44" s="31">
        <f>IFERROR(SUM(HLOOKUP(B45,BASEDATI!$C$4:$H$5,2,FALSE),HLOOKUP(B46,BASEDATI!$C$4:$H$5,2,FALSE),HLOOKUP(B47,BASEDATI!$C$4:$H$5,2,FALSE),HLOOKUP(B48,BASEDATI!$C$4:$H$5,2,FALSE),HLOOKUP(B49,BASEDATI!$C$4:$H$5,2,FALSE),HLOOKUP(B50,BASEDATI!$C$4:$H$5,2,FALSE))/COUNTA(B45:B50),0)</f>
        <v>70</v>
      </c>
      <c r="C44" s="31">
        <f>IFERROR(SUM(HLOOKUP(C45,BASEDATI!$C$4:$H$5,2,FALSE),HLOOKUP(C46,BASEDATI!$C$4:$H$5,2,FALSE),HLOOKUP(C47,BASEDATI!$C$4:$H$5,2,FALSE),HLOOKUP(C48,BASEDATI!$C$4:$H$5,2,FALSE),HLOOKUP(C49,BASEDATI!$C$4:$H$5,2,FALSE),HLOOKUP(C50,BASEDATI!$C$4:$H$5,2,FALSE))/COUNTA(C45:C50),0)</f>
        <v>0</v>
      </c>
      <c r="D44" s="31">
        <f>IFERROR(SUM(HLOOKUP(D45,BASEDATI!$C$4:$H$5,2,FALSE),HLOOKUP(D46,BASEDATI!$C$4:$H$5,2,FALSE),HLOOKUP(D47,BASEDATI!$C$4:$H$5,2,FALSE),HLOOKUP(D48,BASEDATI!$C$4:$H$5,2,FALSE),HLOOKUP(D49,BASEDATI!$C$4:$H$5,2,FALSE),HLOOKUP(D50,BASEDATI!$C$4:$H$5,2,FALSE))/COUNTA(D45:D50),0)</f>
        <v>0</v>
      </c>
      <c r="E44" s="290"/>
      <c r="F44" s="40"/>
      <c r="G44" s="288"/>
      <c r="H44" s="31">
        <f>IFERROR(SUM(HLOOKUP(H45,BASEDATI!$C$4:$H$5,2,FALSE),HLOOKUP(H46,BASEDATI!$C$4:$H$5,2,FALSE),HLOOKUP(H47,BASEDATI!$C$4:$H$5,2,FALSE),HLOOKUP(H48,BASEDATI!$C$4:$H$5,2,FALSE),HLOOKUP(H49,BASEDATI!$C$4:$H$5,2,FALSE),HLOOKUP(H50,BASEDATI!$C$4:$H$5,2,FALSE))/COUNTA(H45:H50),0)</f>
        <v>66.666666666666671</v>
      </c>
      <c r="I44" s="31">
        <f>IFERROR(SUM(HLOOKUP(I45,BASEDATI!$C$4:$H$5,2,FALSE),HLOOKUP(I46,BASEDATI!$C$4:$H$5,2,FALSE),HLOOKUP(I47,BASEDATI!$C$4:$H$5,2,FALSE),HLOOKUP(I48,BASEDATI!$C$4:$H$5,2,FALSE),HLOOKUP(I49,BASEDATI!$C$4:$H$5,2,FALSE),HLOOKUP(I50,BASEDATI!$C$4:$H$5,2,FALSE))/COUNTA(I45:I50),0)</f>
        <v>0</v>
      </c>
      <c r="J44" s="31">
        <f>IFERROR(SUM(HLOOKUP(J45,BASEDATI!$C$4:$H$5,2,FALSE),HLOOKUP(J46,BASEDATI!$C$4:$H$5,2,FALSE),HLOOKUP(J47,BASEDATI!$C$4:$H$5,2,FALSE),HLOOKUP(J48,BASEDATI!$C$4:$H$5,2,FALSE),HLOOKUP(J49,BASEDATI!$C$4:$H$5,2,FALSE),HLOOKUP(J50,BASEDATI!$C$4:$H$5,2,FALSE))/COUNTA(J45:J50),0)</f>
        <v>0</v>
      </c>
      <c r="K44" s="286"/>
      <c r="L44" s="33"/>
    </row>
    <row r="45" spans="1:12" ht="50.4" customHeight="1" x14ac:dyDescent="0.3">
      <c r="A45" s="58" t="s">
        <v>34</v>
      </c>
      <c r="B45" s="171" t="s">
        <v>14</v>
      </c>
      <c r="C45" s="171"/>
      <c r="D45" s="171"/>
      <c r="E45" s="60">
        <f>SUM(IFERROR(HLOOKUP(B45,BASEDATI!$C$4:$H$5,2,FALSE),0),IFERROR(HLOOKUP(C45,BASEDATI!$C$4:$H$5,2,FALSE),0),IFERROR(HLOOKUP(D45,BASEDATI!$C$4:$H$5,2,FALSE),0))/COUNTA(B45:D45)</f>
        <v>70</v>
      </c>
      <c r="F45" s="40" t="str">
        <f>LEFT(A45,3)</f>
        <v>Pos</v>
      </c>
      <c r="G45" s="36" t="s">
        <v>32</v>
      </c>
      <c r="H45" s="171" t="s">
        <v>15</v>
      </c>
      <c r="I45" s="171"/>
      <c r="J45" s="171"/>
      <c r="K45" s="60">
        <f>SUM(IFERROR(HLOOKUP(H45,BASEDATI!$C$4:$H$5,2,FALSE),0),IFERROR(HLOOKUP(I45,BASEDATI!$C$4:$H$5,2,FALSE),0),IFERROR(HLOOKUP(J45,BASEDATI!$C$4:$H$5,2,FALSE),0))/COUNTA(H45:J45)</f>
        <v>60</v>
      </c>
      <c r="L45" s="40" t="str">
        <f>LEFT(G45,3)</f>
        <v>Lea</v>
      </c>
    </row>
    <row r="46" spans="1:12" ht="50.4" customHeight="1" x14ac:dyDescent="0.3">
      <c r="A46" s="61" t="s">
        <v>11</v>
      </c>
      <c r="B46" s="172" t="s">
        <v>14</v>
      </c>
      <c r="C46" s="172"/>
      <c r="D46" s="172"/>
      <c r="E46" s="60">
        <f>SUM(IFERROR(HLOOKUP(B46,BASEDATI!$C$4:$H$5,2,FALSE),0),IFERROR(HLOOKUP(C46,BASEDATI!$C$4:$H$5,2,FALSE),0),IFERROR(HLOOKUP(D46,BASEDATI!$C$4:$H$5,2,FALSE),0))/COUNTA(B46:D46)</f>
        <v>70</v>
      </c>
      <c r="F46" s="40" t="str">
        <f t="shared" ref="F46:F50" si="13">LEFT(A46,3)</f>
        <v>Mar</v>
      </c>
      <c r="G46" s="46" t="s">
        <v>36</v>
      </c>
      <c r="H46" s="172" t="s">
        <v>14</v>
      </c>
      <c r="I46" s="172"/>
      <c r="J46" s="172"/>
      <c r="K46" s="60">
        <f>SUM(IFERROR(HLOOKUP(H46,BASEDATI!$C$4:$H$5,2,FALSE),0),IFERROR(HLOOKUP(I46,BASEDATI!$C$4:$H$5,2,FALSE),0),IFERROR(HLOOKUP(J46,BASEDATI!$C$4:$H$5,2,FALSE),0))/COUNTA(H46:J46)</f>
        <v>70</v>
      </c>
      <c r="L46" s="40" t="str">
        <f t="shared" ref="L46:L50" si="14">LEFT(G46,3)</f>
        <v>App</v>
      </c>
    </row>
    <row r="47" spans="1:12" ht="50.4" customHeight="1" x14ac:dyDescent="0.3">
      <c r="A47" s="61" t="s">
        <v>10</v>
      </c>
      <c r="B47" s="172" t="s">
        <v>14</v>
      </c>
      <c r="C47" s="172"/>
      <c r="D47" s="172"/>
      <c r="E47" s="60">
        <f>SUM(IFERROR(HLOOKUP(B47,BASEDATI!$C$4:$H$5,2,FALSE),0),IFERROR(HLOOKUP(C47,BASEDATI!$C$4:$H$5,2,FALSE),0),IFERROR(HLOOKUP(D47,BASEDATI!$C$4:$H$5,2,FALSE),0))/COUNTA(B47:D47)</f>
        <v>70</v>
      </c>
      <c r="F47" s="40" t="str">
        <f t="shared" si="13"/>
        <v>Sma</v>
      </c>
      <c r="G47" s="46" t="s">
        <v>33</v>
      </c>
      <c r="H47" s="172" t="s">
        <v>14</v>
      </c>
      <c r="I47" s="172"/>
      <c r="J47" s="172"/>
      <c r="K47" s="60">
        <f>SUM(IFERROR(HLOOKUP(H47,BASEDATI!$C$4:$H$5,2,FALSE),0),IFERROR(HLOOKUP(I47,BASEDATI!$C$4:$H$5,2,FALSE),0),IFERROR(HLOOKUP(J47,BASEDATI!$C$4:$H$5,2,FALSE),0))/COUNTA(H47:J47)</f>
        <v>70</v>
      </c>
      <c r="L47" s="40" t="str">
        <f t="shared" si="14"/>
        <v>Imp</v>
      </c>
    </row>
    <row r="48" spans="1:12" ht="50.4" customHeight="1" x14ac:dyDescent="0.3">
      <c r="A48" s="61" t="s">
        <v>43</v>
      </c>
      <c r="B48" s="172" t="s">
        <v>14</v>
      </c>
      <c r="C48" s="172"/>
      <c r="D48" s="172"/>
      <c r="E48" s="60">
        <f>SUM(IFERROR(HLOOKUP(B48,BASEDATI!$C$4:$H$5,2,FALSE),0),IFERROR(HLOOKUP(C48,BASEDATI!$C$4:$H$5,2,FALSE),0),IFERROR(HLOOKUP(D48,BASEDATI!$C$4:$H$5,2,FALSE),0))/COUNTA(B48:D48)</f>
        <v>70</v>
      </c>
      <c r="F48" s="40" t="str">
        <f t="shared" si="13"/>
        <v>Vis</v>
      </c>
      <c r="G48" s="46" t="s">
        <v>29</v>
      </c>
      <c r="H48" s="172" t="s">
        <v>14</v>
      </c>
      <c r="I48" s="172"/>
      <c r="J48" s="172"/>
      <c r="K48" s="60">
        <f>SUM(IFERROR(HLOOKUP(H48,BASEDATI!$C$4:$H$5,2,FALSE),0),IFERROR(HLOOKUP(I48,BASEDATI!$C$4:$H$5,2,FALSE),0),IFERROR(HLOOKUP(J48,BASEDATI!$C$4:$H$5,2,FALSE),0))/COUNTA(H48:J48)</f>
        <v>70</v>
      </c>
      <c r="L48" s="40" t="str">
        <f t="shared" si="14"/>
        <v>Res</v>
      </c>
    </row>
    <row r="49" spans="1:12" ht="50.4" customHeight="1" x14ac:dyDescent="0.3">
      <c r="A49" s="61" t="s">
        <v>42</v>
      </c>
      <c r="B49" s="172" t="s">
        <v>14</v>
      </c>
      <c r="C49" s="172"/>
      <c r="D49" s="172"/>
      <c r="E49" s="60">
        <f>SUM(IFERROR(HLOOKUP(B49,BASEDATI!$C$4:$H$5,2,FALSE),0),IFERROR(HLOOKUP(C49,BASEDATI!$C$4:$H$5,2,FALSE),0),IFERROR(HLOOKUP(D49,BASEDATI!$C$4:$H$5,2,FALSE),0))/COUNTA(B49:D49)</f>
        <v>70</v>
      </c>
      <c r="F49" s="40" t="str">
        <f t="shared" si="13"/>
        <v>Ins</v>
      </c>
      <c r="G49" s="46" t="s">
        <v>35</v>
      </c>
      <c r="H49" s="172" t="s">
        <v>15</v>
      </c>
      <c r="I49" s="172"/>
      <c r="J49" s="172"/>
      <c r="K49" s="60">
        <f>SUM(IFERROR(HLOOKUP(H49,BASEDATI!$C$4:$H$5,2,FALSE),0),IFERROR(HLOOKUP(I49,BASEDATI!$C$4:$H$5,2,FALSE),0),IFERROR(HLOOKUP(J49,BASEDATI!$C$4:$H$5,2,FALSE),0))/COUNTA(H49:J49)</f>
        <v>60</v>
      </c>
      <c r="L49" s="40" t="str">
        <f t="shared" si="14"/>
        <v>Emo</v>
      </c>
    </row>
    <row r="50" spans="1:12" ht="50.4" customHeight="1" thickBot="1" x14ac:dyDescent="0.35">
      <c r="A50" s="64" t="s">
        <v>41</v>
      </c>
      <c r="B50" s="172" t="s">
        <v>14</v>
      </c>
      <c r="C50" s="173"/>
      <c r="D50" s="173"/>
      <c r="E50" s="60">
        <f>SUM(IFERROR(HLOOKUP(B50,BASEDATI!$C$4:$H$5,2,FALSE),0),IFERROR(HLOOKUP(C50,BASEDATI!$C$4:$H$5,2,FALSE),0),IFERROR(HLOOKUP(D50,BASEDATI!$C$4:$H$5,2,FALSE),0))/COUNTA(B50:D50)</f>
        <v>70</v>
      </c>
      <c r="F50" s="40" t="str">
        <f t="shared" si="13"/>
        <v>Chi</v>
      </c>
      <c r="G50" s="66" t="s">
        <v>30</v>
      </c>
      <c r="H50" s="173" t="s">
        <v>14</v>
      </c>
      <c r="I50" s="173"/>
      <c r="J50" s="173"/>
      <c r="K50" s="60">
        <f>SUM(IFERROR(HLOOKUP(H50,BASEDATI!$C$4:$H$5,2,FALSE),0),IFERROR(HLOOKUP(I50,BASEDATI!$C$4:$H$5,2,FALSE),0),IFERROR(HLOOKUP(J50,BASEDATI!$C$4:$H$5,2,FALSE),0))/COUNTA(H50:J50)</f>
        <v>70</v>
      </c>
      <c r="L50" s="40" t="str">
        <f t="shared" si="14"/>
        <v>Ris</v>
      </c>
    </row>
    <row r="51" spans="1:12" ht="50.4" customHeight="1" thickTop="1" x14ac:dyDescent="0.3"/>
  </sheetData>
  <mergeCells count="31">
    <mergeCell ref="A35:A36"/>
    <mergeCell ref="E35:E36"/>
    <mergeCell ref="G35:G36"/>
    <mergeCell ref="K35:K36"/>
    <mergeCell ref="A43:A44"/>
    <mergeCell ref="E43:E44"/>
    <mergeCell ref="G43:G44"/>
    <mergeCell ref="K43:K44"/>
    <mergeCell ref="A26:L26"/>
    <mergeCell ref="A27:D28"/>
    <mergeCell ref="G27:G28"/>
    <mergeCell ref="K27:K28"/>
    <mergeCell ref="A29:A34"/>
    <mergeCell ref="B29:D29"/>
    <mergeCell ref="B32:D32"/>
    <mergeCell ref="A18:A19"/>
    <mergeCell ref="E18:E19"/>
    <mergeCell ref="G18:G19"/>
    <mergeCell ref="K18:K19"/>
    <mergeCell ref="A1:L1"/>
    <mergeCell ref="A2:D3"/>
    <mergeCell ref="G2:G3"/>
    <mergeCell ref="K2:K3"/>
    <mergeCell ref="A4:A9"/>
    <mergeCell ref="B4:D4"/>
    <mergeCell ref="B7:D7"/>
    <mergeCell ref="A10:A11"/>
    <mergeCell ref="E10:E11"/>
    <mergeCell ref="G10:G11"/>
    <mergeCell ref="K10:K11"/>
    <mergeCell ref="L10:L11"/>
  </mergeCells>
  <dataValidations count="1">
    <dataValidation type="list" allowBlank="1" showInputMessage="1" showErrorMessage="1" sqref="H12:J17 B20:D25 H45:J50 B12:D17 B45:D50 B37:D42 H20:J25 H37:J42" xr:uid="{13D5D61C-7B55-449D-9876-3CCDF891075E}">
      <formula1>VOTI</formula1>
    </dataValidation>
  </dataValidation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33" orientation="landscape" r:id="rId1"/>
  <rowBreaks count="1" manualBreakCount="1">
    <brk id="25" max="1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DFD8F4-CA03-4137-ADC6-FF2FD6D968C0}">
          <x14:formula1>
            <xm:f>BASEDATI!$C$3:$E$3</xm:f>
          </x14:formula1>
          <xm:sqref>F9</xm:sqref>
        </x14:dataValidation>
        <x14:dataValidation type="list" allowBlank="1" showInputMessage="1" showErrorMessage="1" xr:uid="{3615D269-7761-4F1F-A3EA-E0DD5150552D}">
          <x14:formula1>
            <xm:f>BASEDATI!$C$9:$E$9</xm:f>
          </x14:formula1>
          <xm:sqref>E5</xm:sqref>
        </x14:dataValidation>
        <x14:dataValidation type="list" allowBlank="1" showInputMessage="1" showErrorMessage="1" xr:uid="{CEB1D027-B94F-4A6A-81F2-17B29B5D53BF}">
          <x14:formula1>
            <xm:f>BASEDATI!$C$10:$E$10</xm:f>
          </x14:formula1>
          <xm:sqref>F5</xm:sqref>
        </x14:dataValidation>
        <x14:dataValidation type="list" allowBlank="1" showInputMessage="1" showErrorMessage="1" xr:uid="{6D7454EC-6F68-41B5-AFCE-F3DB78C46A54}">
          <x14:formula1>
            <xm:f>BASEDATI!$C$6:$F$6</xm:f>
          </x14:formula1>
          <xm:sqref>E7</xm:sqref>
        </x14:dataValidation>
        <x14:dataValidation type="list" allowBlank="1" showInputMessage="1" showErrorMessage="1" xr:uid="{F4DDEFD1-1C1E-4660-AE0B-3EA35268B096}">
          <x14:formula1>
            <xm:f>BASEDATI!$C$7:$K$7</xm:f>
          </x14:formula1>
          <xm:sqref>F7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4618-25D0-4249-AD86-1EA209CC7176}">
  <sheetPr>
    <tabColor rgb="FF00B050"/>
  </sheetPr>
  <dimension ref="A1:L51"/>
  <sheetViews>
    <sheetView view="pageBreakPreview" zoomScale="40" zoomScaleNormal="85" zoomScaleSheetLayoutView="40" workbookViewId="0">
      <selection activeCell="E4" sqref="E4"/>
    </sheetView>
  </sheetViews>
  <sheetFormatPr defaultColWidth="23.109375" defaultRowHeight="50.4" customHeight="1" x14ac:dyDescent="0.3"/>
  <cols>
    <col min="1" max="1" width="69.88671875" style="67" bestFit="1" customWidth="1"/>
    <col min="2" max="4" width="20.6640625" style="67" customWidth="1"/>
    <col min="5" max="6" width="37.6640625" style="67" customWidth="1"/>
    <col min="7" max="7" width="50.33203125" style="67" bestFit="1" customWidth="1"/>
    <col min="8" max="10" width="20.6640625" style="67" customWidth="1"/>
    <col min="11" max="11" width="37.6640625" style="67" customWidth="1"/>
    <col min="12" max="12" width="37.6640625" style="24" customWidth="1"/>
    <col min="13" max="16384" width="23.109375" style="24"/>
  </cols>
  <sheetData>
    <row r="1" spans="1:12" ht="100.2" customHeight="1" thickTop="1" thickBot="1" x14ac:dyDescent="0.35">
      <c r="A1" s="276" t="s">
        <v>147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8"/>
    </row>
    <row r="2" spans="1:12" ht="50.4" customHeight="1" thickTop="1" x14ac:dyDescent="0.3">
      <c r="A2" s="279" t="s">
        <v>143</v>
      </c>
      <c r="B2" s="280"/>
      <c r="C2" s="280"/>
      <c r="D2" s="280"/>
      <c r="E2" s="185" t="s">
        <v>100</v>
      </c>
      <c r="F2" s="26" t="s">
        <v>49</v>
      </c>
      <c r="G2" s="283" t="s">
        <v>54</v>
      </c>
      <c r="H2" s="27">
        <f>B5</f>
        <v>45778</v>
      </c>
      <c r="I2" s="27">
        <f>C8</f>
        <v>45901</v>
      </c>
      <c r="J2" s="27">
        <f>D8</f>
        <v>45992</v>
      </c>
      <c r="K2" s="285" t="s">
        <v>59</v>
      </c>
      <c r="L2" s="28"/>
    </row>
    <row r="3" spans="1:12" ht="50.4" customHeight="1" x14ac:dyDescent="0.3">
      <c r="A3" s="281"/>
      <c r="B3" s="282"/>
      <c r="C3" s="282"/>
      <c r="D3" s="282"/>
      <c r="E3" s="197">
        <v>41762</v>
      </c>
      <c r="F3" s="170" t="s">
        <v>101</v>
      </c>
      <c r="G3" s="284"/>
      <c r="H3" s="31">
        <f>IFERROR(AVERAGE(H4:H9),0)</f>
        <v>56.634478458049891</v>
      </c>
      <c r="I3" s="31">
        <f>IFERROR(AVERAGE(I4:I9),0)</f>
        <v>9.4013886282604595</v>
      </c>
      <c r="J3" s="32">
        <f>IFERROR(AVERAGE(J4:J9),0)</f>
        <v>9.995835068721366</v>
      </c>
      <c r="K3" s="286"/>
      <c r="L3" s="33"/>
    </row>
    <row r="4" spans="1:12" ht="50.4" customHeight="1" x14ac:dyDescent="0.3">
      <c r="A4" s="299" t="e" vm="7">
        <v>#VALUE!</v>
      </c>
      <c r="B4" s="303" t="s">
        <v>98</v>
      </c>
      <c r="C4" s="304"/>
      <c r="D4" s="304"/>
      <c r="E4" s="68" t="s">
        <v>50</v>
      </c>
      <c r="F4" s="69" t="s">
        <v>92</v>
      </c>
      <c r="G4" s="36" t="s">
        <v>40</v>
      </c>
      <c r="H4" s="37">
        <f>B11</f>
        <v>68.333333333333329</v>
      </c>
      <c r="I4" s="37">
        <f>C11</f>
        <v>0</v>
      </c>
      <c r="J4" s="38">
        <f>D11</f>
        <v>0</v>
      </c>
      <c r="K4" s="39">
        <f>IFERROR(AVERAGEIF(H4:J4,"&gt;0"),0)</f>
        <v>68.333333333333329</v>
      </c>
      <c r="L4" s="40" t="str">
        <f>LEFT(G4,3)</f>
        <v>FIS</v>
      </c>
    </row>
    <row r="5" spans="1:12" ht="50.4" customHeight="1" x14ac:dyDescent="0.3">
      <c r="A5" s="300"/>
      <c r="B5" s="41">
        <v>45778</v>
      </c>
      <c r="C5" s="42">
        <v>45901</v>
      </c>
      <c r="D5" s="43">
        <v>45992</v>
      </c>
      <c r="E5" s="117" t="s">
        <v>94</v>
      </c>
      <c r="F5" s="116" t="s">
        <v>15</v>
      </c>
      <c r="G5" s="46" t="s">
        <v>39</v>
      </c>
      <c r="H5" s="47">
        <f>B19</f>
        <v>66.666666666666671</v>
      </c>
      <c r="I5" s="47">
        <f>C19</f>
        <v>0</v>
      </c>
      <c r="J5" s="47">
        <f>D19</f>
        <v>0</v>
      </c>
      <c r="K5" s="39">
        <f t="shared" ref="K5:K7" si="0">IFERROR(AVERAGEIF(H5:J5,"&gt;0"),0)</f>
        <v>66.666666666666671</v>
      </c>
      <c r="L5" s="40" t="str">
        <f t="shared" ref="L5:L7" si="1">LEFT(G5,3)</f>
        <v>TAT</v>
      </c>
    </row>
    <row r="6" spans="1:12" ht="50.4" customHeight="1" x14ac:dyDescent="0.3">
      <c r="A6" s="300"/>
      <c r="B6" s="112">
        <v>33</v>
      </c>
      <c r="C6" s="112">
        <v>33.4</v>
      </c>
      <c r="D6" s="195">
        <v>36</v>
      </c>
      <c r="E6" s="68" t="s">
        <v>51</v>
      </c>
      <c r="F6" s="69" t="s">
        <v>52</v>
      </c>
      <c r="G6" s="46" t="s">
        <v>38</v>
      </c>
      <c r="H6" s="47">
        <f>H11</f>
        <v>65</v>
      </c>
      <c r="I6" s="47">
        <f>I11</f>
        <v>0</v>
      </c>
      <c r="J6" s="47">
        <f>J11</f>
        <v>0</v>
      </c>
      <c r="K6" s="39">
        <f t="shared" si="0"/>
        <v>65</v>
      </c>
      <c r="L6" s="40" t="str">
        <f t="shared" si="1"/>
        <v>TEC</v>
      </c>
    </row>
    <row r="7" spans="1:12" ht="50.4" customHeight="1" x14ac:dyDescent="0.3">
      <c r="A7" s="300"/>
      <c r="B7" s="303" t="s">
        <v>99</v>
      </c>
      <c r="C7" s="304"/>
      <c r="D7" s="304"/>
      <c r="E7" s="117" t="s">
        <v>48</v>
      </c>
      <c r="F7" s="116" t="s">
        <v>96</v>
      </c>
      <c r="G7" s="46" t="s">
        <v>31</v>
      </c>
      <c r="H7" s="47">
        <f>H19</f>
        <v>71.666666666666671</v>
      </c>
      <c r="I7" s="47">
        <f>I19</f>
        <v>0</v>
      </c>
      <c r="J7" s="47">
        <f>J19</f>
        <v>0</v>
      </c>
      <c r="K7" s="39">
        <f t="shared" si="0"/>
        <v>71.666666666666671</v>
      </c>
      <c r="L7" s="40" t="str">
        <f t="shared" si="1"/>
        <v>PSI</v>
      </c>
    </row>
    <row r="8" spans="1:12" ht="50.4" customHeight="1" x14ac:dyDescent="0.3">
      <c r="A8" s="300"/>
      <c r="B8" s="41">
        <v>45778</v>
      </c>
      <c r="C8" s="42">
        <v>45901</v>
      </c>
      <c r="D8" s="43">
        <v>45992</v>
      </c>
      <c r="E8" s="68" t="s">
        <v>151</v>
      </c>
      <c r="F8" s="69" t="s">
        <v>120</v>
      </c>
      <c r="G8" s="7" t="s">
        <v>159</v>
      </c>
      <c r="H8" s="83">
        <f>IFERROR(B6/(B9/100*B9/100),0)*3</f>
        <v>50.510204081632658</v>
      </c>
      <c r="I8" s="83">
        <f>IFERROR(C6/(C9/100*C9/100),0)*3</f>
        <v>47.006943141302301</v>
      </c>
      <c r="J8" s="83">
        <f>IFERROR(D6/(D9/100*D9/100),0)*3</f>
        <v>49.979175343606833</v>
      </c>
      <c r="K8" s="2">
        <f>IFERROR(ROUND(AVERAGEIF(H8:J8,"&gt;0"),0),0)</f>
        <v>49</v>
      </c>
      <c r="L8" s="82" t="s">
        <v>151</v>
      </c>
    </row>
    <row r="9" spans="1:12" ht="50.4" customHeight="1" thickBot="1" x14ac:dyDescent="0.35">
      <c r="A9" s="302"/>
      <c r="B9" s="113">
        <v>140</v>
      </c>
      <c r="C9" s="113">
        <v>146</v>
      </c>
      <c r="D9" s="196">
        <v>147</v>
      </c>
      <c r="E9" s="180" t="str">
        <f>_xlfn.XLOOKUP(IF(ROUND((AVERAGEIF(B6:D6,"&gt;0")/(AVERAGEIF(B9:D9,"&gt;0")*AVERAGEIF(B9:D9,"&gt;0")/10000)*3)/3,0)&gt;70,120-ROUND((AVERAGEIF(B6:D6,"&gt;0")/(AVERAGEIF(B9:D9,"&gt;0")*AVERAGEIF(B9:D9,"&gt;0")/10000)*3)/3,0),ROUND((AVERAGEIF(B6:D6,"&gt;0")/(AVERAGEIF(B9:D9,"&gt;0")*AVERAGEIF(B9:D9,"&gt;0")/10000)*3)/3,0)),BASEDATI!B15:B21,BASEDATI!C15:C21,,1)</f>
        <v>Magro</v>
      </c>
      <c r="F9" s="114" t="s">
        <v>1</v>
      </c>
      <c r="G9" s="263" t="s">
        <v>178</v>
      </c>
      <c r="H9" s="264">
        <v>17.63</v>
      </c>
      <c r="I9" s="265"/>
      <c r="J9" s="266"/>
      <c r="K9" s="39"/>
      <c r="L9" s="39"/>
    </row>
    <row r="10" spans="1:12" ht="50.4" customHeight="1" thickTop="1" x14ac:dyDescent="0.3">
      <c r="A10" s="287" t="s">
        <v>55</v>
      </c>
      <c r="B10" s="27">
        <f>B8</f>
        <v>45778</v>
      </c>
      <c r="C10" s="27">
        <f>C8</f>
        <v>45901</v>
      </c>
      <c r="D10" s="27">
        <f>D8</f>
        <v>45992</v>
      </c>
      <c r="E10" s="289" t="s">
        <v>59</v>
      </c>
      <c r="F10" s="57"/>
      <c r="G10" s="287" t="s">
        <v>57</v>
      </c>
      <c r="H10" s="27">
        <f>H2</f>
        <v>45778</v>
      </c>
      <c r="I10" s="27">
        <f>I2</f>
        <v>45901</v>
      </c>
      <c r="J10" s="27">
        <f>J2</f>
        <v>45992</v>
      </c>
      <c r="K10" s="285" t="s">
        <v>59</v>
      </c>
      <c r="L10" s="285" t="s">
        <v>59</v>
      </c>
    </row>
    <row r="11" spans="1:12" ht="50.4" customHeight="1" x14ac:dyDescent="0.3">
      <c r="A11" s="288"/>
      <c r="B11" s="31">
        <f>IFERROR(SUM(HLOOKUP(B12,BASEDATI!$C$4:$H$5,2,FALSE),HLOOKUP(B13,BASEDATI!$C$4:$H$5,2,FALSE),HLOOKUP(B14,BASEDATI!$C$4:$H$5,2,FALSE),HLOOKUP(B15,BASEDATI!$C$4:$H$5,2,FALSE),HLOOKUP(B16,BASEDATI!$C$4:$H$5,2,FALSE),HLOOKUP(B17,BASEDATI!$C$4:$H$5,2,FALSE))/COUNTA(B12:B17),0)</f>
        <v>68.333333333333329</v>
      </c>
      <c r="C11" s="31">
        <f>IFERROR(SUM(HLOOKUP(C12,BASEDATI!$C$4:$H$5,2,FALSE),HLOOKUP(C13,BASEDATI!$C$4:$H$5,2,FALSE),HLOOKUP(C14,BASEDATI!$C$4:$H$5,2,FALSE),HLOOKUP(C15,BASEDATI!$C$4:$H$5,2,FALSE),HLOOKUP(C16,BASEDATI!$C$4:$H$5,2,FALSE),HLOOKUP(C17,BASEDATI!$C$4:$H$5,2,FALSE))/COUNTA(C12:C17),0)</f>
        <v>0</v>
      </c>
      <c r="D11" s="31">
        <f>IFERROR(SUM(HLOOKUP(D12,BASEDATI!$C$4:$H$5,2,FALSE),HLOOKUP(D13,BASEDATI!$C$4:$H$5,2,FALSE),HLOOKUP(D14,BASEDATI!$C$4:$H$5,2,FALSE),HLOOKUP(D15,BASEDATI!$C$4:$H$5,2,FALSE),HLOOKUP(D16,BASEDATI!$C$4:$H$5,2,FALSE),HLOOKUP(D17,BASEDATI!$C$4:$H$5,2,FALSE))/COUNTA(D12:D17),0)</f>
        <v>0</v>
      </c>
      <c r="E11" s="290"/>
      <c r="F11" s="40"/>
      <c r="G11" s="288"/>
      <c r="H11" s="31">
        <f>IFERROR(SUM(HLOOKUP(H12,BASEDATI!$C$4:$H$5,2,FALSE),HLOOKUP(H13,BASEDATI!$C$4:$H$5,2,FALSE),HLOOKUP(H14,BASEDATI!$C$4:$H$5,2,FALSE),HLOOKUP(H15,BASEDATI!$C$4:$H$5,2,FALSE),HLOOKUP(H16,BASEDATI!$C$4:$H$5,2,FALSE),HLOOKUP(H17,BASEDATI!$C$4:$H$5,2,FALSE))/COUNTA(H12:H17),0)</f>
        <v>65</v>
      </c>
      <c r="I11" s="31">
        <f>IFERROR(SUM(HLOOKUP(I12,BASEDATI!$C$4:$H$5,2,FALSE),HLOOKUP(I13,BASEDATI!$C$4:$H$5,2,FALSE),HLOOKUP(I14,BASEDATI!$C$4:$H$5,2,FALSE),HLOOKUP(I15,BASEDATI!$C$4:$H$5,2,FALSE),HLOOKUP(I16,BASEDATI!$C$4:$H$5,2,FALSE),HLOOKUP(I17,BASEDATI!$C$4:$H$5,2,FALSE))/COUNTA(I12:I17),0)</f>
        <v>0</v>
      </c>
      <c r="J11" s="31">
        <f>IFERROR(SUM(HLOOKUP(J12,BASEDATI!$C$4:$H$5,2,FALSE),HLOOKUP(J13,BASEDATI!$C$4:$H$5,2,FALSE),HLOOKUP(J14,BASEDATI!$C$4:$H$5,2,FALSE),HLOOKUP(J15,BASEDATI!$C$4:$H$5,2,FALSE),HLOOKUP(J16,BASEDATI!$C$4:$H$5,2,FALSE),HLOOKUP(J17,BASEDATI!$C$4:$H$5,2,FALSE))/COUNTA(J12:J17),0)</f>
        <v>0</v>
      </c>
      <c r="K11" s="286"/>
      <c r="L11" s="286"/>
    </row>
    <row r="12" spans="1:12" ht="50.4" customHeight="1" x14ac:dyDescent="0.3">
      <c r="A12" s="58" t="s">
        <v>3</v>
      </c>
      <c r="B12" s="171" t="s">
        <v>15</v>
      </c>
      <c r="C12" s="171"/>
      <c r="D12" s="171"/>
      <c r="E12" s="60">
        <f>SUM(IFERROR(HLOOKUP(B12,BASEDATI!$C$4:$H$5,2,FALSE),0),IFERROR(HLOOKUP(C12,BASEDATI!$C$4:$H$5,2,FALSE),0),IFERROR(HLOOKUP(D12,BASEDATI!$C$4:$H$5,2,FALSE),0))/COUNTA(B12:D12)</f>
        <v>60</v>
      </c>
      <c r="F12" s="40" t="str">
        <f>LEFT(A12,3)</f>
        <v>For</v>
      </c>
      <c r="G12" s="36" t="s">
        <v>37</v>
      </c>
      <c r="H12" s="171" t="s">
        <v>15</v>
      </c>
      <c r="I12" s="171"/>
      <c r="J12" s="171"/>
      <c r="K12" s="60">
        <f>SUM(IFERROR(HLOOKUP(H12,BASEDATI!$C$4:$H$5,2,FALSE),0),IFERROR(HLOOKUP(I12,BASEDATI!$C$4:$H$5,2,FALSE),0),IFERROR(HLOOKUP(J12,BASEDATI!$C$4:$H$5,2,FALSE),0))/COUNTA(H12:J12)</f>
        <v>60</v>
      </c>
      <c r="L12" s="40" t="str">
        <f>LEFT(G12,3)</f>
        <v>Gui</v>
      </c>
    </row>
    <row r="13" spans="1:12" ht="50.4" customHeight="1" x14ac:dyDescent="0.3">
      <c r="A13" s="61" t="s">
        <v>4</v>
      </c>
      <c r="B13" s="172" t="s">
        <v>13</v>
      </c>
      <c r="C13" s="172"/>
      <c r="D13" s="172"/>
      <c r="E13" s="60">
        <f>SUM(IFERROR(HLOOKUP(B13,BASEDATI!$C$4:$H$5,2,FALSE),0),IFERROR(HLOOKUP(C13,BASEDATI!$C$4:$H$5,2,FALSE),0),IFERROR(HLOOKUP(D13,BASEDATI!$C$4:$H$5,2,FALSE),0))/COUNTA(B13:D13)</f>
        <v>80</v>
      </c>
      <c r="F13" s="40" t="str">
        <f t="shared" ref="F13:F17" si="2">LEFT(A13,3)</f>
        <v>Vel</v>
      </c>
      <c r="G13" s="46" t="s">
        <v>12</v>
      </c>
      <c r="H13" s="172" t="s">
        <v>14</v>
      </c>
      <c r="I13" s="172"/>
      <c r="J13" s="172"/>
      <c r="K13" s="60">
        <f>SUM(IFERROR(HLOOKUP(H13,BASEDATI!$C$4:$H$5,2,FALSE),0),IFERROR(HLOOKUP(I13,BASEDATI!$C$4:$H$5,2,FALSE),0),IFERROR(HLOOKUP(J13,BASEDATI!$C$4:$H$5,2,FALSE),0))/COUNTA(H13:J13)</f>
        <v>70</v>
      </c>
      <c r="L13" s="40" t="str">
        <f t="shared" ref="L13:L17" si="3">LEFT(G13,3)</f>
        <v>Con</v>
      </c>
    </row>
    <row r="14" spans="1:12" ht="50.4" customHeight="1" x14ac:dyDescent="0.3">
      <c r="A14" s="61" t="s">
        <v>5</v>
      </c>
      <c r="B14" s="172" t="s">
        <v>14</v>
      </c>
      <c r="C14" s="172"/>
      <c r="D14" s="172"/>
      <c r="E14" s="60">
        <f>SUM(IFERROR(HLOOKUP(B14,BASEDATI!$C$4:$H$5,2,FALSE),0),IFERROR(HLOOKUP(C14,BASEDATI!$C$4:$H$5,2,FALSE),0),IFERROR(HLOOKUP(D14,BASEDATI!$C$4:$H$5,2,FALSE),0))/COUNTA(B14:D14)</f>
        <v>70</v>
      </c>
      <c r="F14" s="40" t="str">
        <f t="shared" si="2"/>
        <v>Res</v>
      </c>
      <c r="G14" s="46" t="s">
        <v>28</v>
      </c>
      <c r="H14" s="172" t="s">
        <v>14</v>
      </c>
      <c r="I14" s="172"/>
      <c r="J14" s="172"/>
      <c r="K14" s="60">
        <f>SUM(IFERROR(HLOOKUP(H14,BASEDATI!$C$4:$H$5,2,FALSE),0),IFERROR(HLOOKUP(I14,BASEDATI!$C$4:$H$5,2,FALSE),0),IFERROR(HLOOKUP(J14,BASEDATI!$C$4:$H$5,2,FALSE),0))/COUNTA(H14:J14)</f>
        <v>70</v>
      </c>
      <c r="L14" s="40" t="str">
        <f t="shared" si="3"/>
        <v>Con</v>
      </c>
    </row>
    <row r="15" spans="1:12" ht="50.4" customHeight="1" x14ac:dyDescent="0.3">
      <c r="A15" s="61" t="s">
        <v>6</v>
      </c>
      <c r="B15" s="172" t="s">
        <v>14</v>
      </c>
      <c r="C15" s="172"/>
      <c r="D15" s="172"/>
      <c r="E15" s="60">
        <f>SUM(IFERROR(HLOOKUP(B15,BASEDATI!$C$4:$H$5,2,FALSE),0),IFERROR(HLOOKUP(C15,BASEDATI!$C$4:$H$5,2,FALSE),0),IFERROR(HLOOKUP(D15,BASEDATI!$C$4:$H$5,2,FALSE),0))/COUNTA(B15:D15)</f>
        <v>70</v>
      </c>
      <c r="F15" s="40" t="str">
        <f t="shared" si="2"/>
        <v>Coo</v>
      </c>
      <c r="G15" s="46" t="s">
        <v>9</v>
      </c>
      <c r="H15" s="172" t="s">
        <v>14</v>
      </c>
      <c r="I15" s="172"/>
      <c r="J15" s="172"/>
      <c r="K15" s="60">
        <f>SUM(IFERROR(HLOOKUP(H15,BASEDATI!$C$4:$H$5,2,FALSE),0),IFERROR(HLOOKUP(I15,BASEDATI!$C$4:$H$5,2,FALSE),0),IFERROR(HLOOKUP(J15,BASEDATI!$C$4:$H$5,2,FALSE),0))/COUNTA(H15:J15)</f>
        <v>70</v>
      </c>
      <c r="L15" s="40" t="str">
        <f t="shared" si="3"/>
        <v>Tir</v>
      </c>
    </row>
    <row r="16" spans="1:12" ht="50.4" customHeight="1" x14ac:dyDescent="0.3">
      <c r="A16" s="61" t="s">
        <v>7</v>
      </c>
      <c r="B16" s="172" t="s">
        <v>14</v>
      </c>
      <c r="C16" s="172"/>
      <c r="D16" s="172"/>
      <c r="E16" s="60">
        <f>SUM(IFERROR(HLOOKUP(B16,BASEDATI!$C$4:$H$5,2,FALSE),0),IFERROR(HLOOKUP(C16,BASEDATI!$C$4:$H$5,2,FALSE),0),IFERROR(HLOOKUP(D16,BASEDATI!$C$4:$H$5,2,FALSE),0))/COUNTA(B16:D16)</f>
        <v>70</v>
      </c>
      <c r="F16" s="40" t="str">
        <f t="shared" si="2"/>
        <v>Rap</v>
      </c>
      <c r="G16" s="46" t="s">
        <v>26</v>
      </c>
      <c r="H16" s="172" t="s">
        <v>15</v>
      </c>
      <c r="I16" s="172"/>
      <c r="J16" s="172"/>
      <c r="K16" s="60">
        <f>SUM(IFERROR(HLOOKUP(H16,BASEDATI!$C$4:$H$5,2,FALSE),0),IFERROR(HLOOKUP(I16,BASEDATI!$C$4:$H$5,2,FALSE),0),IFERROR(HLOOKUP(J16,BASEDATI!$C$4:$H$5,2,FALSE),0))/COUNTA(H16:J16)</f>
        <v>60</v>
      </c>
      <c r="L16" s="40" t="str">
        <f t="shared" si="3"/>
        <v>Uno</v>
      </c>
    </row>
    <row r="17" spans="1:12" ht="50.4" customHeight="1" thickBot="1" x14ac:dyDescent="0.35">
      <c r="A17" s="61" t="s">
        <v>8</v>
      </c>
      <c r="B17" s="172" t="s">
        <v>15</v>
      </c>
      <c r="C17" s="172"/>
      <c r="D17" s="172"/>
      <c r="E17" s="60">
        <f>SUM(IFERROR(HLOOKUP(B17,BASEDATI!$C$4:$H$5,2,FALSE),0),IFERROR(HLOOKUP(C17,BASEDATI!$C$4:$H$5,2,FALSE),0),IFERROR(HLOOKUP(D17,BASEDATI!$C$4:$H$5,2,FALSE),0))/COUNTA(B17:D17)</f>
        <v>60</v>
      </c>
      <c r="F17" s="40" t="str">
        <f t="shared" si="2"/>
        <v>Rec</v>
      </c>
      <c r="G17" s="46" t="s">
        <v>22</v>
      </c>
      <c r="H17" s="172" t="s">
        <v>15</v>
      </c>
      <c r="I17" s="172"/>
      <c r="J17" s="172"/>
      <c r="K17" s="60">
        <f>SUM(IFERROR(HLOOKUP(H17,BASEDATI!$C$4:$H$5,2,FALSE),0),IFERROR(HLOOKUP(I17,BASEDATI!$C$4:$H$5,2,FALSE),0),IFERROR(HLOOKUP(J17,BASEDATI!$C$4:$H$5,2,FALSE),0))/COUNTA(H17:J17)</f>
        <v>60</v>
      </c>
      <c r="L17" s="40" t="str">
        <f t="shared" si="3"/>
        <v>Uso</v>
      </c>
    </row>
    <row r="18" spans="1:12" ht="50.4" customHeight="1" thickTop="1" x14ac:dyDescent="0.3">
      <c r="A18" s="287" t="s">
        <v>56</v>
      </c>
      <c r="B18" s="63">
        <v>45778</v>
      </c>
      <c r="C18" s="63">
        <f>C10</f>
        <v>45901</v>
      </c>
      <c r="D18" s="63">
        <f>D10</f>
        <v>45992</v>
      </c>
      <c r="E18" s="289" t="s">
        <v>59</v>
      </c>
      <c r="F18" s="57"/>
      <c r="G18" s="287" t="s">
        <v>58</v>
      </c>
      <c r="H18" s="63">
        <v>45778</v>
      </c>
      <c r="I18" s="63">
        <f>I10</f>
        <v>45901</v>
      </c>
      <c r="J18" s="63">
        <f>J10</f>
        <v>45992</v>
      </c>
      <c r="K18" s="285" t="s">
        <v>59</v>
      </c>
      <c r="L18" s="28"/>
    </row>
    <row r="19" spans="1:12" ht="50.4" customHeight="1" x14ac:dyDescent="0.3">
      <c r="A19" s="288"/>
      <c r="B19" s="31">
        <f>IFERROR(SUM(HLOOKUP(B20,BASEDATI!$C$4:$H$5,2,FALSE),HLOOKUP(B21,BASEDATI!$C$4:$H$5,2,FALSE),HLOOKUP(B22,BASEDATI!$C$4:$H$5,2,FALSE),HLOOKUP(B23,BASEDATI!$C$4:$H$5,2,FALSE),HLOOKUP(B24,BASEDATI!$C$4:$H$5,2,FALSE),HLOOKUP(B25,BASEDATI!$C$4:$H$5,2,FALSE))/COUNTA(B20:B25),0)</f>
        <v>66.666666666666671</v>
      </c>
      <c r="C19" s="31">
        <f>IFERROR(SUM(HLOOKUP(C20,BASEDATI!$C$4:$H$5,2,FALSE),HLOOKUP(C21,BASEDATI!$C$4:$H$5,2,FALSE),HLOOKUP(C22,BASEDATI!$C$4:$H$5,2,FALSE),HLOOKUP(C23,BASEDATI!$C$4:$H$5,2,FALSE),HLOOKUP(C24,BASEDATI!$C$4:$H$5,2,FALSE),HLOOKUP(C25,BASEDATI!$C$4:$H$5,2,FALSE))/COUNTA(C20:C25),0)</f>
        <v>0</v>
      </c>
      <c r="D19" s="31">
        <f>IFERROR(SUM(HLOOKUP(D20,BASEDATI!$C$4:$H$5,2,FALSE),HLOOKUP(D21,BASEDATI!$C$4:$H$5,2,FALSE),HLOOKUP(D22,BASEDATI!$C$4:$H$5,2,FALSE),HLOOKUP(D23,BASEDATI!$C$4:$H$5,2,FALSE),HLOOKUP(D24,BASEDATI!$C$4:$H$5,2,FALSE),HLOOKUP(D25,BASEDATI!$C$4:$H$5,2,FALSE))/COUNTA(D20:D25),0)</f>
        <v>0</v>
      </c>
      <c r="E19" s="290"/>
      <c r="F19" s="40"/>
      <c r="G19" s="288"/>
      <c r="H19" s="31">
        <f>IFERROR(SUM(HLOOKUP(H20,BASEDATI!$C$4:$H$5,2,FALSE),HLOOKUP(H21,BASEDATI!$C$4:$H$5,2,FALSE),HLOOKUP(H22,BASEDATI!$C$4:$H$5,2,FALSE),HLOOKUP(H23,BASEDATI!$C$4:$H$5,2,FALSE),HLOOKUP(H24,BASEDATI!$C$4:$H$5,2,FALSE),HLOOKUP(H25,BASEDATI!$C$4:$H$5,2,FALSE))/COUNTA(H20:H25),0)</f>
        <v>71.666666666666671</v>
      </c>
      <c r="I19" s="31">
        <f>IFERROR(SUM(HLOOKUP(I20,BASEDATI!$C$4:$H$5,2,FALSE),HLOOKUP(I21,BASEDATI!$C$4:$H$5,2,FALSE),HLOOKUP(I22,BASEDATI!$C$4:$H$5,2,FALSE),HLOOKUP(I23,BASEDATI!$C$4:$H$5,2,FALSE),HLOOKUP(I24,BASEDATI!$C$4:$H$5,2,FALSE),HLOOKUP(I25,BASEDATI!$C$4:$H$5,2,FALSE))/COUNTA(I20:I25),0)</f>
        <v>0</v>
      </c>
      <c r="J19" s="31">
        <f>IFERROR(SUM(HLOOKUP(J20,BASEDATI!$C$4:$H$5,2,FALSE),HLOOKUP(J21,BASEDATI!$C$4:$H$5,2,FALSE),HLOOKUP(J22,BASEDATI!$C$4:$H$5,2,FALSE),HLOOKUP(J23,BASEDATI!$C$4:$H$5,2,FALSE),HLOOKUP(J24,BASEDATI!$C$4:$H$5,2,FALSE),HLOOKUP(J25,BASEDATI!$C$4:$H$5,2,FALSE))/COUNTA(J20:J25),0)</f>
        <v>0</v>
      </c>
      <c r="K19" s="286"/>
      <c r="L19" s="33"/>
    </row>
    <row r="20" spans="1:12" ht="50.4" customHeight="1" x14ac:dyDescent="0.3">
      <c r="A20" s="58" t="s">
        <v>34</v>
      </c>
      <c r="B20" s="171" t="s">
        <v>14</v>
      </c>
      <c r="C20" s="171"/>
      <c r="D20" s="171"/>
      <c r="E20" s="60">
        <f>SUM(IFERROR(HLOOKUP(B20,BASEDATI!$C$4:$H$5,2,FALSE),0),IFERROR(HLOOKUP(C20,BASEDATI!$C$4:$H$5,2,FALSE),0),IFERROR(HLOOKUP(D20,BASEDATI!$C$4:$H$5,2,FALSE),0))/COUNTA(B20:D20)</f>
        <v>70</v>
      </c>
      <c r="F20" s="40" t="str">
        <f>LEFT(A20,3)</f>
        <v>Pos</v>
      </c>
      <c r="G20" s="36" t="s">
        <v>32</v>
      </c>
      <c r="H20" s="171" t="s">
        <v>14</v>
      </c>
      <c r="I20" s="171"/>
      <c r="J20" s="171"/>
      <c r="K20" s="60">
        <f>SUM(IFERROR(HLOOKUP(H20,BASEDATI!$C$4:$H$5,2,FALSE),0),IFERROR(HLOOKUP(I20,BASEDATI!$C$4:$H$5,2,FALSE),0),IFERROR(HLOOKUP(J20,BASEDATI!$C$4:$H$5,2,FALSE),0))/COUNTA(H20:J20)</f>
        <v>70</v>
      </c>
      <c r="L20" s="40" t="str">
        <f>LEFT(G20,3)</f>
        <v>Lea</v>
      </c>
    </row>
    <row r="21" spans="1:12" ht="50.4" customHeight="1" x14ac:dyDescent="0.3">
      <c r="A21" s="61" t="s">
        <v>11</v>
      </c>
      <c r="B21" s="172" t="s">
        <v>15</v>
      </c>
      <c r="C21" s="172"/>
      <c r="D21" s="172"/>
      <c r="E21" s="60">
        <f>SUM(IFERROR(HLOOKUP(B21,BASEDATI!$C$4:$H$5,2,FALSE),0),IFERROR(HLOOKUP(C21,BASEDATI!$C$4:$H$5,2,FALSE),0),IFERROR(HLOOKUP(D21,BASEDATI!$C$4:$H$5,2,FALSE),0))/COUNTA(B21:D21)</f>
        <v>60</v>
      </c>
      <c r="F21" s="40" t="str">
        <f t="shared" ref="F21:F25" si="4">LEFT(A21,3)</f>
        <v>Mar</v>
      </c>
      <c r="G21" s="46" t="s">
        <v>36</v>
      </c>
      <c r="H21" s="172" t="s">
        <v>14</v>
      </c>
      <c r="I21" s="172"/>
      <c r="J21" s="172"/>
      <c r="K21" s="60">
        <f>SUM(IFERROR(HLOOKUP(H21,BASEDATI!$C$4:$H$5,2,FALSE),0),IFERROR(HLOOKUP(I21,BASEDATI!$C$4:$H$5,2,FALSE),0),IFERROR(HLOOKUP(J21,BASEDATI!$C$4:$H$5,2,FALSE),0))/COUNTA(H21:J21)</f>
        <v>70</v>
      </c>
      <c r="L21" s="40" t="str">
        <f t="shared" ref="L21:L25" si="5">LEFT(G21,3)</f>
        <v>App</v>
      </c>
    </row>
    <row r="22" spans="1:12" ht="50.4" customHeight="1" x14ac:dyDescent="0.3">
      <c r="A22" s="61" t="s">
        <v>10</v>
      </c>
      <c r="B22" s="172" t="s">
        <v>14</v>
      </c>
      <c r="C22" s="172"/>
      <c r="D22" s="172"/>
      <c r="E22" s="60">
        <f>SUM(IFERROR(HLOOKUP(B22,BASEDATI!$C$4:$H$5,2,FALSE),0),IFERROR(HLOOKUP(C22,BASEDATI!$C$4:$H$5,2,FALSE),0),IFERROR(HLOOKUP(D22,BASEDATI!$C$4:$H$5,2,FALSE),0))/COUNTA(B22:D22)</f>
        <v>70</v>
      </c>
      <c r="F22" s="40" t="str">
        <f t="shared" si="4"/>
        <v>Sma</v>
      </c>
      <c r="G22" s="46" t="s">
        <v>33</v>
      </c>
      <c r="H22" s="172" t="s">
        <v>13</v>
      </c>
      <c r="I22" s="172"/>
      <c r="J22" s="172"/>
      <c r="K22" s="60">
        <f>SUM(IFERROR(HLOOKUP(H22,BASEDATI!$C$4:$H$5,2,FALSE),0),IFERROR(HLOOKUP(I22,BASEDATI!$C$4:$H$5,2,FALSE),0),IFERROR(HLOOKUP(J22,BASEDATI!$C$4:$H$5,2,FALSE),0))/COUNTA(H22:J22)</f>
        <v>80</v>
      </c>
      <c r="L22" s="40" t="str">
        <f t="shared" si="5"/>
        <v>Imp</v>
      </c>
    </row>
    <row r="23" spans="1:12" ht="50.4" customHeight="1" x14ac:dyDescent="0.3">
      <c r="A23" s="61" t="s">
        <v>43</v>
      </c>
      <c r="B23" s="172" t="s">
        <v>14</v>
      </c>
      <c r="C23" s="172"/>
      <c r="D23" s="172"/>
      <c r="E23" s="60">
        <f>SUM(IFERROR(HLOOKUP(B23,BASEDATI!$C$4:$H$5,2,FALSE),0),IFERROR(HLOOKUP(C23,BASEDATI!$C$4:$H$5,2,FALSE),0),IFERROR(HLOOKUP(D23,BASEDATI!$C$4:$H$5,2,FALSE),0))/COUNTA(B23:D23)</f>
        <v>70</v>
      </c>
      <c r="F23" s="40" t="str">
        <f t="shared" si="4"/>
        <v>Vis</v>
      </c>
      <c r="G23" s="46" t="s">
        <v>29</v>
      </c>
      <c r="H23" s="172" t="s">
        <v>14</v>
      </c>
      <c r="I23" s="172"/>
      <c r="J23" s="172"/>
      <c r="K23" s="60">
        <f>SUM(IFERROR(HLOOKUP(H23,BASEDATI!$C$4:$H$5,2,FALSE),0),IFERROR(HLOOKUP(I23,BASEDATI!$C$4:$H$5,2,FALSE),0),IFERROR(HLOOKUP(J23,BASEDATI!$C$4:$H$5,2,FALSE),0))/COUNTA(H23:J23)</f>
        <v>70</v>
      </c>
      <c r="L23" s="40" t="str">
        <f t="shared" si="5"/>
        <v>Res</v>
      </c>
    </row>
    <row r="24" spans="1:12" ht="50.4" customHeight="1" x14ac:dyDescent="0.3">
      <c r="A24" s="61" t="s">
        <v>42</v>
      </c>
      <c r="B24" s="172" t="s">
        <v>15</v>
      </c>
      <c r="C24" s="172"/>
      <c r="D24" s="172"/>
      <c r="E24" s="60">
        <f>SUM(IFERROR(HLOOKUP(B24,BASEDATI!$C$4:$H$5,2,FALSE),0),IFERROR(HLOOKUP(C24,BASEDATI!$C$4:$H$5,2,FALSE),0),IFERROR(HLOOKUP(D24,BASEDATI!$C$4:$H$5,2,FALSE),0))/COUNTA(B24:D24)</f>
        <v>60</v>
      </c>
      <c r="F24" s="40" t="str">
        <f t="shared" si="4"/>
        <v>Ins</v>
      </c>
      <c r="G24" s="46" t="s">
        <v>35</v>
      </c>
      <c r="H24" s="172" t="s">
        <v>14</v>
      </c>
      <c r="I24" s="172"/>
      <c r="J24" s="172"/>
      <c r="K24" s="60">
        <f>SUM(IFERROR(HLOOKUP(H24,BASEDATI!$C$4:$H$5,2,FALSE),0),IFERROR(HLOOKUP(I24,BASEDATI!$C$4:$H$5,2,FALSE),0),IFERROR(HLOOKUP(J24,BASEDATI!$C$4:$H$5,2,FALSE),0))/COUNTA(H24:J24)</f>
        <v>70</v>
      </c>
      <c r="L24" s="40" t="str">
        <f t="shared" si="5"/>
        <v>Emo</v>
      </c>
    </row>
    <row r="25" spans="1:12" ht="50.4" customHeight="1" thickBot="1" x14ac:dyDescent="0.35">
      <c r="A25" s="64" t="s">
        <v>41</v>
      </c>
      <c r="B25" s="173" t="s">
        <v>14</v>
      </c>
      <c r="C25" s="173"/>
      <c r="D25" s="173"/>
      <c r="E25" s="60">
        <f>SUM(IFERROR(HLOOKUP(B25,BASEDATI!$C$4:$H$5,2,FALSE),0),IFERROR(HLOOKUP(C25,BASEDATI!$C$4:$H$5,2,FALSE),0),IFERROR(HLOOKUP(D25,BASEDATI!$C$4:$H$5,2,FALSE),0))/COUNTA(B25:D25)</f>
        <v>70</v>
      </c>
      <c r="F25" s="40" t="str">
        <f t="shared" si="4"/>
        <v>Chi</v>
      </c>
      <c r="G25" s="66" t="s">
        <v>30</v>
      </c>
      <c r="H25" s="173" t="s">
        <v>14</v>
      </c>
      <c r="I25" s="173"/>
      <c r="J25" s="173"/>
      <c r="K25" s="60">
        <f>SUM(IFERROR(HLOOKUP(H25,BASEDATI!$C$4:$H$5,2,FALSE),0),IFERROR(HLOOKUP(I25,BASEDATI!$C$4:$H$5,2,FALSE),0),IFERROR(HLOOKUP(J25,BASEDATI!$C$4:$H$5,2,FALSE),0))/COUNTA(H25:J25)</f>
        <v>70</v>
      </c>
      <c r="L25" s="40" t="str">
        <f t="shared" si="5"/>
        <v>Ris</v>
      </c>
    </row>
    <row r="26" spans="1:12" ht="100.2" customHeight="1" thickTop="1" thickBot="1" x14ac:dyDescent="0.35">
      <c r="A26" s="276" t="s">
        <v>148</v>
      </c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8"/>
    </row>
    <row r="27" spans="1:12" ht="50.4" customHeight="1" thickTop="1" x14ac:dyDescent="0.3">
      <c r="A27" s="295" t="str">
        <f>A2</f>
        <v>VENEZIANI Riccardo</v>
      </c>
      <c r="B27" s="296"/>
      <c r="C27" s="296"/>
      <c r="D27" s="296"/>
      <c r="E27" s="185" t="s">
        <v>100</v>
      </c>
      <c r="F27" s="26" t="s">
        <v>49</v>
      </c>
      <c r="G27" s="283" t="s">
        <v>54</v>
      </c>
      <c r="H27" s="27">
        <f>B30</f>
        <v>45778</v>
      </c>
      <c r="I27" s="27">
        <f>C33</f>
        <v>45901</v>
      </c>
      <c r="J27" s="27">
        <f>D33</f>
        <v>45992</v>
      </c>
      <c r="K27" s="285" t="s">
        <v>59</v>
      </c>
      <c r="L27" s="28"/>
    </row>
    <row r="28" spans="1:12" ht="50.4" customHeight="1" x14ac:dyDescent="0.3">
      <c r="A28" s="297"/>
      <c r="B28" s="298"/>
      <c r="C28" s="298"/>
      <c r="D28" s="298"/>
      <c r="E28" s="186">
        <f>E3</f>
        <v>41762</v>
      </c>
      <c r="F28" s="30" t="str">
        <f>F3</f>
        <v>2025/2026</v>
      </c>
      <c r="G28" s="284"/>
      <c r="H28" s="31">
        <f>IFERROR(AVERAGE(H29:H34),0)</f>
        <v>63.768707482993207</v>
      </c>
      <c r="I28" s="31">
        <f>IFERROR(AVERAGE(I29:I34),0)</f>
        <v>0</v>
      </c>
      <c r="J28" s="32">
        <f>IFERROR(AVERAGE(J29:J34),0)</f>
        <v>0</v>
      </c>
      <c r="K28" s="286"/>
      <c r="L28" s="33"/>
    </row>
    <row r="29" spans="1:12" ht="50.4" customHeight="1" x14ac:dyDescent="0.3">
      <c r="A29" s="299" t="e" vm="7">
        <v>#VALUE!</v>
      </c>
      <c r="B29" s="273" t="s">
        <v>98</v>
      </c>
      <c r="C29" s="274"/>
      <c r="D29" s="274"/>
      <c r="E29" s="34" t="s">
        <v>50</v>
      </c>
      <c r="F29" s="35" t="s">
        <v>92</v>
      </c>
      <c r="G29" s="36" t="s">
        <v>40</v>
      </c>
      <c r="H29" s="37">
        <f>B36</f>
        <v>66.666666666666671</v>
      </c>
      <c r="I29" s="37">
        <f>C36</f>
        <v>0</v>
      </c>
      <c r="J29" s="38">
        <f>D36</f>
        <v>0</v>
      </c>
      <c r="K29" s="39">
        <f>IFERROR(AVERAGEIF(H29:J29,"&gt;0"),0)</f>
        <v>66.666666666666671</v>
      </c>
      <c r="L29" s="40" t="str">
        <f>LEFT(G29,3)</f>
        <v>FIS</v>
      </c>
    </row>
    <row r="30" spans="1:12" ht="50.4" customHeight="1" x14ac:dyDescent="0.3">
      <c r="A30" s="300"/>
      <c r="B30" s="41">
        <f>B5</f>
        <v>45778</v>
      </c>
      <c r="C30" s="42">
        <f>C5</f>
        <v>45901</v>
      </c>
      <c r="D30" s="43">
        <f>D5</f>
        <v>45992</v>
      </c>
      <c r="E30" s="194" t="str">
        <f>E5</f>
        <v>Dx</v>
      </c>
      <c r="F30" s="71" t="str">
        <f>F5</f>
        <v>Sufficiente</v>
      </c>
      <c r="G30" s="46" t="s">
        <v>39</v>
      </c>
      <c r="H30" s="47">
        <f>B44</f>
        <v>68.333333333333329</v>
      </c>
      <c r="I30" s="47">
        <f>C44</f>
        <v>0</v>
      </c>
      <c r="J30" s="47">
        <f>D44</f>
        <v>0</v>
      </c>
      <c r="K30" s="39">
        <f t="shared" ref="K30:K32" si="6">IFERROR(AVERAGEIF(H30:J30,"&gt;0"),0)</f>
        <v>68.333333333333329</v>
      </c>
      <c r="L30" s="40" t="str">
        <f t="shared" ref="L30:L32" si="7">LEFT(G30,3)</f>
        <v>TAT</v>
      </c>
    </row>
    <row r="31" spans="1:12" ht="50.4" customHeight="1" x14ac:dyDescent="0.3">
      <c r="A31" s="300"/>
      <c r="B31" s="48">
        <f>B6</f>
        <v>33</v>
      </c>
      <c r="C31" s="48"/>
      <c r="D31" s="183"/>
      <c r="E31" s="34" t="s">
        <v>51</v>
      </c>
      <c r="F31" s="35" t="s">
        <v>52</v>
      </c>
      <c r="G31" s="46" t="s">
        <v>38</v>
      </c>
      <c r="H31" s="47">
        <f>H36</f>
        <v>66.666666666666671</v>
      </c>
      <c r="I31" s="47">
        <f>I36</f>
        <v>0</v>
      </c>
      <c r="J31" s="47">
        <f>J36</f>
        <v>0</v>
      </c>
      <c r="K31" s="39">
        <f t="shared" si="6"/>
        <v>66.666666666666671</v>
      </c>
      <c r="L31" s="40" t="str">
        <f t="shared" si="7"/>
        <v>TEC</v>
      </c>
    </row>
    <row r="32" spans="1:12" ht="50.4" customHeight="1" x14ac:dyDescent="0.3">
      <c r="A32" s="300"/>
      <c r="B32" s="273" t="s">
        <v>99</v>
      </c>
      <c r="C32" s="274"/>
      <c r="D32" s="274"/>
      <c r="E32" s="194" t="str">
        <f>E7</f>
        <v>Laterale</v>
      </c>
      <c r="F32" s="71" t="str">
        <f>F7</f>
        <v>Attacco</v>
      </c>
      <c r="G32" s="46" t="s">
        <v>31</v>
      </c>
      <c r="H32" s="47">
        <f>H44</f>
        <v>66.666666666666671</v>
      </c>
      <c r="I32" s="47">
        <f>I44</f>
        <v>0</v>
      </c>
      <c r="J32" s="47">
        <f>J44</f>
        <v>0</v>
      </c>
      <c r="K32" s="39">
        <f t="shared" si="6"/>
        <v>66.666666666666671</v>
      </c>
      <c r="L32" s="40" t="str">
        <f t="shared" si="7"/>
        <v>PSI</v>
      </c>
    </row>
    <row r="33" spans="1:12" ht="50.4" customHeight="1" x14ac:dyDescent="0.3">
      <c r="A33" s="300"/>
      <c r="B33" s="50">
        <f t="shared" ref="B33:D33" si="8">B30</f>
        <v>45778</v>
      </c>
      <c r="C33" s="51">
        <f t="shared" si="8"/>
        <v>45901</v>
      </c>
      <c r="D33" s="52">
        <f t="shared" si="8"/>
        <v>45992</v>
      </c>
      <c r="E33" s="136" t="str">
        <f>E8</f>
        <v>BMI</v>
      </c>
      <c r="F33" s="35" t="s">
        <v>120</v>
      </c>
      <c r="G33" s="5" t="s">
        <v>159</v>
      </c>
      <c r="H33" s="83">
        <f>IF(IFERROR(B31/(B34/100*B34/100),0)*3&gt;70,120-IFERROR(B31/(B34/100*B34/100),0)*3,IFERROR(B31/(B34/100*B34/100),0)*3)</f>
        <v>50.510204081632658</v>
      </c>
      <c r="I33" s="83">
        <f t="shared" ref="I33:J33" si="9">IF(IFERROR(C31/(C34/100*C34/100),0)*3&gt;70,120-IFERROR(C31/(C34/100*C34/100),0)*3,IFERROR(C31/(C34/100*C34/100),0)*3)</f>
        <v>0</v>
      </c>
      <c r="J33" s="83">
        <f t="shared" si="9"/>
        <v>0</v>
      </c>
      <c r="K33" s="2">
        <f>IFERROR(ROUND(AVERAGEIF(H33:J33,"&gt;0"),0),0)</f>
        <v>51</v>
      </c>
      <c r="L33" s="82" t="s">
        <v>151</v>
      </c>
    </row>
    <row r="34" spans="1:12" ht="50.4" customHeight="1" thickBot="1" x14ac:dyDescent="0.35">
      <c r="A34" s="302"/>
      <c r="B34" s="53">
        <f>B9</f>
        <v>140</v>
      </c>
      <c r="C34" s="53"/>
      <c r="D34" s="184"/>
      <c r="E34" s="148" t="str">
        <f>E9</f>
        <v>Magro</v>
      </c>
      <c r="F34" s="71" t="str">
        <f>F9</f>
        <v>Normolineo</v>
      </c>
      <c r="G34" s="46"/>
      <c r="H34" s="47"/>
      <c r="I34" s="47"/>
      <c r="J34" s="56"/>
      <c r="K34" s="39"/>
      <c r="L34" s="40"/>
    </row>
    <row r="35" spans="1:12" ht="50.4" customHeight="1" thickTop="1" x14ac:dyDescent="0.3">
      <c r="A35" s="287" t="s">
        <v>55</v>
      </c>
      <c r="B35" s="27">
        <f>B33</f>
        <v>45778</v>
      </c>
      <c r="C35" s="27">
        <f>C33</f>
        <v>45901</v>
      </c>
      <c r="D35" s="27">
        <f>D33</f>
        <v>45992</v>
      </c>
      <c r="E35" s="289" t="s">
        <v>59</v>
      </c>
      <c r="F35" s="57"/>
      <c r="G35" s="287" t="s">
        <v>57</v>
      </c>
      <c r="H35" s="27">
        <f>H27</f>
        <v>45778</v>
      </c>
      <c r="I35" s="27">
        <f>I27</f>
        <v>45901</v>
      </c>
      <c r="J35" s="27">
        <f>J27</f>
        <v>45992</v>
      </c>
      <c r="K35" s="285" t="s">
        <v>59</v>
      </c>
      <c r="L35" s="33"/>
    </row>
    <row r="36" spans="1:12" ht="50.4" customHeight="1" x14ac:dyDescent="0.3">
      <c r="A36" s="288"/>
      <c r="B36" s="31">
        <f>IFERROR(SUM(HLOOKUP(B37,BASEDATI!$C$4:$H$5,2,FALSE),HLOOKUP(B38,BASEDATI!$C$4:$H$5,2,FALSE),HLOOKUP(B39,BASEDATI!$C$4:$H$5,2,FALSE),HLOOKUP(B40,BASEDATI!$C$4:$H$5,2,FALSE),HLOOKUP(B41,BASEDATI!$C$4:$H$5,2,FALSE),HLOOKUP(B42,BASEDATI!$C$4:$H$5,2,FALSE))/COUNTA(B37:B42),0)</f>
        <v>66.666666666666671</v>
      </c>
      <c r="C36" s="31">
        <f>IFERROR(SUM(HLOOKUP(C37,BASEDATI!$C$4:$H$5,2,FALSE),HLOOKUP(C38,BASEDATI!$C$4:$H$5,2,FALSE),HLOOKUP(C39,BASEDATI!$C$4:$H$5,2,FALSE),HLOOKUP(C40,BASEDATI!$C$4:$H$5,2,FALSE),HLOOKUP(C41,BASEDATI!$C$4:$H$5,2,FALSE),HLOOKUP(C42,BASEDATI!$C$4:$H$5,2,FALSE))/COUNTA(C37:C42),0)</f>
        <v>0</v>
      </c>
      <c r="D36" s="31">
        <f>IFERROR(SUM(HLOOKUP(D37,BASEDATI!$C$4:$H$5,2,FALSE),HLOOKUP(D38,BASEDATI!$C$4:$H$5,2,FALSE),HLOOKUP(D39,BASEDATI!$C$4:$H$5,2,FALSE),HLOOKUP(D40,BASEDATI!$C$4:$H$5,2,FALSE),HLOOKUP(D41,BASEDATI!$C$4:$H$5,2,FALSE),HLOOKUP(D42,BASEDATI!$C$4:$H$5,2,FALSE))/COUNTA(D37:D42),0)</f>
        <v>0</v>
      </c>
      <c r="E36" s="290"/>
      <c r="F36" s="40"/>
      <c r="G36" s="288"/>
      <c r="H36" s="31">
        <f>IFERROR(SUM(HLOOKUP(H37,BASEDATI!$C$4:$H$5,2,FALSE),HLOOKUP(H38,BASEDATI!$C$4:$H$5,2,FALSE),HLOOKUP(H39,BASEDATI!$C$4:$H$5,2,FALSE),HLOOKUP(H40,BASEDATI!$C$4:$H$5,2,FALSE),HLOOKUP(H41,BASEDATI!$C$4:$H$5,2,FALSE),HLOOKUP(H42,BASEDATI!$C$4:$H$5,2,FALSE))/COUNTA(H37:H42),0)</f>
        <v>66.666666666666671</v>
      </c>
      <c r="I36" s="31">
        <f>IFERROR(SUM(HLOOKUP(I37,BASEDATI!$C$4:$H$5,2,FALSE),HLOOKUP(I38,BASEDATI!$C$4:$H$5,2,FALSE),HLOOKUP(I39,BASEDATI!$C$4:$H$5,2,FALSE),HLOOKUP(I40,BASEDATI!$C$4:$H$5,2,FALSE),HLOOKUP(I41,BASEDATI!$C$4:$H$5,2,FALSE),HLOOKUP(I42,BASEDATI!$C$4:$H$5,2,FALSE))/COUNTA(I37:I42),0)</f>
        <v>0</v>
      </c>
      <c r="J36" s="31">
        <f>IFERROR(SUM(HLOOKUP(J37,BASEDATI!$C$4:$H$5,2,FALSE),HLOOKUP(J38,BASEDATI!$C$4:$H$5,2,FALSE),HLOOKUP(J39,BASEDATI!$C$4:$H$5,2,FALSE),HLOOKUP(J40,BASEDATI!$C$4:$H$5,2,FALSE),HLOOKUP(J41,BASEDATI!$C$4:$H$5,2,FALSE),HLOOKUP(J42,BASEDATI!$C$4:$H$5,2,FALSE))/COUNTA(J37:J42),0)</f>
        <v>0</v>
      </c>
      <c r="K36" s="286"/>
      <c r="L36" s="33"/>
    </row>
    <row r="37" spans="1:12" ht="50.4" customHeight="1" x14ac:dyDescent="0.3">
      <c r="A37" s="58" t="s">
        <v>3</v>
      </c>
      <c r="B37" s="171" t="s">
        <v>14</v>
      </c>
      <c r="C37" s="171"/>
      <c r="D37" s="171"/>
      <c r="E37" s="60">
        <f>SUM(IFERROR(HLOOKUP(B37,BASEDATI!$C$4:$H$5,2,FALSE),0),IFERROR(HLOOKUP(C37,BASEDATI!$C$4:$H$5,2,FALSE),0),IFERROR(HLOOKUP(D37,BASEDATI!$C$4:$H$5,2,FALSE),0))/COUNTA(B37:D37)</f>
        <v>70</v>
      </c>
      <c r="F37" s="40" t="str">
        <f>LEFT(A37,3)</f>
        <v>For</v>
      </c>
      <c r="G37" s="36" t="s">
        <v>37</v>
      </c>
      <c r="H37" s="171" t="s">
        <v>14</v>
      </c>
      <c r="I37" s="171"/>
      <c r="J37" s="171"/>
      <c r="K37" s="60">
        <f>SUM(IFERROR(HLOOKUP(H37,BASEDATI!$C$4:$H$5,2,FALSE),0),IFERROR(HLOOKUP(I37,BASEDATI!$C$4:$H$5,2,FALSE),0),IFERROR(HLOOKUP(J37,BASEDATI!$C$4:$H$5,2,FALSE),0))/COUNTA(H37:J37)</f>
        <v>70</v>
      </c>
      <c r="L37" s="40" t="str">
        <f>LEFT(G37,3)</f>
        <v>Gui</v>
      </c>
    </row>
    <row r="38" spans="1:12" ht="50.4" customHeight="1" x14ac:dyDescent="0.3">
      <c r="A38" s="61" t="s">
        <v>4</v>
      </c>
      <c r="B38" s="172" t="s">
        <v>14</v>
      </c>
      <c r="C38" s="172"/>
      <c r="D38" s="172"/>
      <c r="E38" s="60">
        <f>SUM(IFERROR(HLOOKUP(B38,BASEDATI!$C$4:$H$5,2,FALSE),0),IFERROR(HLOOKUP(C38,BASEDATI!$C$4:$H$5,2,FALSE),0),IFERROR(HLOOKUP(D38,BASEDATI!$C$4:$H$5,2,FALSE),0))/COUNTA(B38:D38)</f>
        <v>70</v>
      </c>
      <c r="F38" s="40" t="str">
        <f t="shared" ref="F38:F42" si="10">LEFT(A38,3)</f>
        <v>Vel</v>
      </c>
      <c r="G38" s="46" t="s">
        <v>12</v>
      </c>
      <c r="H38" s="172" t="s">
        <v>14</v>
      </c>
      <c r="I38" s="172"/>
      <c r="J38" s="172"/>
      <c r="K38" s="60">
        <f>SUM(IFERROR(HLOOKUP(H38,BASEDATI!$C$4:$H$5,2,FALSE),0),IFERROR(HLOOKUP(I38,BASEDATI!$C$4:$H$5,2,FALSE),0),IFERROR(HLOOKUP(J38,BASEDATI!$C$4:$H$5,2,FALSE),0))/COUNTA(H38:J38)</f>
        <v>70</v>
      </c>
      <c r="L38" s="40" t="str">
        <f t="shared" ref="L38:L42" si="11">LEFT(G38,3)</f>
        <v>Con</v>
      </c>
    </row>
    <row r="39" spans="1:12" ht="50.4" customHeight="1" x14ac:dyDescent="0.3">
      <c r="A39" s="61" t="s">
        <v>5</v>
      </c>
      <c r="B39" s="172" t="s">
        <v>15</v>
      </c>
      <c r="C39" s="172"/>
      <c r="D39" s="172"/>
      <c r="E39" s="60">
        <f>SUM(IFERROR(HLOOKUP(B39,BASEDATI!$C$4:$H$5,2,FALSE),0),IFERROR(HLOOKUP(C39,BASEDATI!$C$4:$H$5,2,FALSE),0),IFERROR(HLOOKUP(D39,BASEDATI!$C$4:$H$5,2,FALSE),0))/COUNTA(B39:D39)</f>
        <v>60</v>
      </c>
      <c r="F39" s="40" t="str">
        <f t="shared" si="10"/>
        <v>Res</v>
      </c>
      <c r="G39" s="46" t="s">
        <v>28</v>
      </c>
      <c r="H39" s="172" t="s">
        <v>14</v>
      </c>
      <c r="I39" s="172"/>
      <c r="J39" s="172"/>
      <c r="K39" s="60">
        <f>SUM(IFERROR(HLOOKUP(H39,BASEDATI!$C$4:$H$5,2,FALSE),0),IFERROR(HLOOKUP(I39,BASEDATI!$C$4:$H$5,2,FALSE),0),IFERROR(HLOOKUP(J39,BASEDATI!$C$4:$H$5,2,FALSE),0))/COUNTA(H39:J39)</f>
        <v>70</v>
      </c>
      <c r="L39" s="40" t="str">
        <f t="shared" si="11"/>
        <v>Con</v>
      </c>
    </row>
    <row r="40" spans="1:12" ht="50.4" customHeight="1" x14ac:dyDescent="0.3">
      <c r="A40" s="61" t="s">
        <v>6</v>
      </c>
      <c r="B40" s="172" t="s">
        <v>14</v>
      </c>
      <c r="C40" s="172"/>
      <c r="D40" s="172"/>
      <c r="E40" s="60">
        <f>SUM(IFERROR(HLOOKUP(B40,BASEDATI!$C$4:$H$5,2,FALSE),0),IFERROR(HLOOKUP(C40,BASEDATI!$C$4:$H$5,2,FALSE),0),IFERROR(HLOOKUP(D40,BASEDATI!$C$4:$H$5,2,FALSE),0))/COUNTA(B40:D40)</f>
        <v>70</v>
      </c>
      <c r="F40" s="40" t="str">
        <f t="shared" si="10"/>
        <v>Coo</v>
      </c>
      <c r="G40" s="46" t="s">
        <v>9</v>
      </c>
      <c r="H40" s="172" t="s">
        <v>14</v>
      </c>
      <c r="I40" s="172"/>
      <c r="J40" s="172"/>
      <c r="K40" s="60">
        <f>SUM(IFERROR(HLOOKUP(H40,BASEDATI!$C$4:$H$5,2,FALSE),0),IFERROR(HLOOKUP(I40,BASEDATI!$C$4:$H$5,2,FALSE),0),IFERROR(HLOOKUP(J40,BASEDATI!$C$4:$H$5,2,FALSE),0))/COUNTA(H40:J40)</f>
        <v>70</v>
      </c>
      <c r="L40" s="40" t="str">
        <f t="shared" si="11"/>
        <v>Tir</v>
      </c>
    </row>
    <row r="41" spans="1:12" ht="50.4" customHeight="1" x14ac:dyDescent="0.3">
      <c r="A41" s="61" t="s">
        <v>7</v>
      </c>
      <c r="B41" s="172" t="s">
        <v>15</v>
      </c>
      <c r="C41" s="172"/>
      <c r="D41" s="172"/>
      <c r="E41" s="60">
        <f>SUM(IFERROR(HLOOKUP(B41,BASEDATI!$C$4:$H$5,2,FALSE),0),IFERROR(HLOOKUP(C41,BASEDATI!$C$4:$H$5,2,FALSE),0),IFERROR(HLOOKUP(D41,BASEDATI!$C$4:$H$5,2,FALSE),0))/COUNTA(B41:D41)</f>
        <v>60</v>
      </c>
      <c r="F41" s="40" t="str">
        <f t="shared" si="10"/>
        <v>Rap</v>
      </c>
      <c r="G41" s="46" t="s">
        <v>26</v>
      </c>
      <c r="H41" s="172" t="s">
        <v>15</v>
      </c>
      <c r="I41" s="172"/>
      <c r="J41" s="172"/>
      <c r="K41" s="60">
        <f>SUM(IFERROR(HLOOKUP(H41,BASEDATI!$C$4:$H$5,2,FALSE),0),IFERROR(HLOOKUP(I41,BASEDATI!$C$4:$H$5,2,FALSE),0),IFERROR(HLOOKUP(J41,BASEDATI!$C$4:$H$5,2,FALSE),0))/COUNTA(H41:J41)</f>
        <v>60</v>
      </c>
      <c r="L41" s="40" t="str">
        <f t="shared" si="11"/>
        <v>Uno</v>
      </c>
    </row>
    <row r="42" spans="1:12" ht="50.4" customHeight="1" thickBot="1" x14ac:dyDescent="0.35">
      <c r="A42" s="61" t="s">
        <v>8</v>
      </c>
      <c r="B42" s="172" t="s">
        <v>14</v>
      </c>
      <c r="C42" s="172"/>
      <c r="D42" s="172"/>
      <c r="E42" s="60">
        <f>SUM(IFERROR(HLOOKUP(B42,BASEDATI!$C$4:$H$5,2,FALSE),0),IFERROR(HLOOKUP(C42,BASEDATI!$C$4:$H$5,2,FALSE),0),IFERROR(HLOOKUP(D42,BASEDATI!$C$4:$H$5,2,FALSE),0))/COUNTA(B42:D42)</f>
        <v>70</v>
      </c>
      <c r="F42" s="40" t="str">
        <f t="shared" si="10"/>
        <v>Rec</v>
      </c>
      <c r="G42" s="46" t="s">
        <v>22</v>
      </c>
      <c r="H42" s="172" t="s">
        <v>15</v>
      </c>
      <c r="I42" s="172"/>
      <c r="J42" s="172"/>
      <c r="K42" s="60">
        <f>SUM(IFERROR(HLOOKUP(H42,BASEDATI!$C$4:$H$5,2,FALSE),0),IFERROR(HLOOKUP(I42,BASEDATI!$C$4:$H$5,2,FALSE),0),IFERROR(HLOOKUP(J42,BASEDATI!$C$4:$H$5,2,FALSE),0))/COUNTA(H42:J42)</f>
        <v>60</v>
      </c>
      <c r="L42" s="40" t="str">
        <f t="shared" si="11"/>
        <v>Uso</v>
      </c>
    </row>
    <row r="43" spans="1:12" ht="50.4" customHeight="1" thickTop="1" x14ac:dyDescent="0.3">
      <c r="A43" s="287" t="s">
        <v>56</v>
      </c>
      <c r="B43" s="63">
        <f>B35</f>
        <v>45778</v>
      </c>
      <c r="C43" s="63">
        <f>C35</f>
        <v>45901</v>
      </c>
      <c r="D43" s="63">
        <f>D35</f>
        <v>45992</v>
      </c>
      <c r="E43" s="289" t="s">
        <v>59</v>
      </c>
      <c r="F43" s="57"/>
      <c r="G43" s="287" t="s">
        <v>58</v>
      </c>
      <c r="H43" s="63">
        <f>H35</f>
        <v>45778</v>
      </c>
      <c r="I43" s="63">
        <f>I35</f>
        <v>45901</v>
      </c>
      <c r="J43" s="63">
        <f>J35</f>
        <v>45992</v>
      </c>
      <c r="K43" s="285" t="s">
        <v>59</v>
      </c>
      <c r="L43" s="28"/>
    </row>
    <row r="44" spans="1:12" ht="50.4" customHeight="1" x14ac:dyDescent="0.3">
      <c r="A44" s="288"/>
      <c r="B44" s="31">
        <f>IFERROR(SUM(HLOOKUP(B45,BASEDATI!$C$4:$H$5,2,FALSE),HLOOKUP(B46,BASEDATI!$C$4:$H$5,2,FALSE),HLOOKUP(B47,BASEDATI!$C$4:$H$5,2,FALSE),HLOOKUP(B48,BASEDATI!$C$4:$H$5,2,FALSE),HLOOKUP(B49,BASEDATI!$C$4:$H$5,2,FALSE),HLOOKUP(B50,BASEDATI!$C$4:$H$5,2,FALSE))/COUNTA(B45:B50),0)</f>
        <v>68.333333333333329</v>
      </c>
      <c r="C44" s="31">
        <f>IFERROR(SUM(HLOOKUP(C45,BASEDATI!$C$4:$H$5,2,FALSE),HLOOKUP(C46,BASEDATI!$C$4:$H$5,2,FALSE),HLOOKUP(C47,BASEDATI!$C$4:$H$5,2,FALSE),HLOOKUP(C48,BASEDATI!$C$4:$H$5,2,FALSE),HLOOKUP(C49,BASEDATI!$C$4:$H$5,2,FALSE),HLOOKUP(C50,BASEDATI!$C$4:$H$5,2,FALSE))/COUNTA(C45:C50),0)</f>
        <v>0</v>
      </c>
      <c r="D44" s="31">
        <f>IFERROR(SUM(HLOOKUP(D45,BASEDATI!$C$4:$H$5,2,FALSE),HLOOKUP(D46,BASEDATI!$C$4:$H$5,2,FALSE),HLOOKUP(D47,BASEDATI!$C$4:$H$5,2,FALSE),HLOOKUP(D48,BASEDATI!$C$4:$H$5,2,FALSE),HLOOKUP(D49,BASEDATI!$C$4:$H$5,2,FALSE),HLOOKUP(D50,BASEDATI!$C$4:$H$5,2,FALSE))/COUNTA(D45:D50),0)</f>
        <v>0</v>
      </c>
      <c r="E44" s="290"/>
      <c r="F44" s="40"/>
      <c r="G44" s="288"/>
      <c r="H44" s="31">
        <f>IFERROR(SUM(HLOOKUP(H45,BASEDATI!$C$4:$H$5,2,FALSE),HLOOKUP(H46,BASEDATI!$C$4:$H$5,2,FALSE),HLOOKUP(H47,BASEDATI!$C$4:$H$5,2,FALSE),HLOOKUP(H48,BASEDATI!$C$4:$H$5,2,FALSE),HLOOKUP(H49,BASEDATI!$C$4:$H$5,2,FALSE),HLOOKUP(H50,BASEDATI!$C$4:$H$5,2,FALSE))/COUNTA(H45:H50),0)</f>
        <v>66.666666666666671</v>
      </c>
      <c r="I44" s="31">
        <f>IFERROR(SUM(HLOOKUP(I45,BASEDATI!$C$4:$H$5,2,FALSE),HLOOKUP(I46,BASEDATI!$C$4:$H$5,2,FALSE),HLOOKUP(I47,BASEDATI!$C$4:$H$5,2,FALSE),HLOOKUP(I48,BASEDATI!$C$4:$H$5,2,FALSE),HLOOKUP(I49,BASEDATI!$C$4:$H$5,2,FALSE),HLOOKUP(I50,BASEDATI!$C$4:$H$5,2,FALSE))/COUNTA(I45:I50),0)</f>
        <v>0</v>
      </c>
      <c r="J44" s="31">
        <f>IFERROR(SUM(HLOOKUP(J45,BASEDATI!$C$4:$H$5,2,FALSE),HLOOKUP(J46,BASEDATI!$C$4:$H$5,2,FALSE),HLOOKUP(J47,BASEDATI!$C$4:$H$5,2,FALSE),HLOOKUP(J48,BASEDATI!$C$4:$H$5,2,FALSE),HLOOKUP(J49,BASEDATI!$C$4:$H$5,2,FALSE),HLOOKUP(J50,BASEDATI!$C$4:$H$5,2,FALSE))/COUNTA(J45:J50),0)</f>
        <v>0</v>
      </c>
      <c r="K44" s="286"/>
      <c r="L44" s="33"/>
    </row>
    <row r="45" spans="1:12" ht="50.4" customHeight="1" x14ac:dyDescent="0.3">
      <c r="A45" s="58" t="s">
        <v>34</v>
      </c>
      <c r="B45" s="171" t="s">
        <v>14</v>
      </c>
      <c r="C45" s="171"/>
      <c r="D45" s="171"/>
      <c r="E45" s="60">
        <f>SUM(IFERROR(HLOOKUP(B45,BASEDATI!$C$4:$H$5,2,FALSE),0),IFERROR(HLOOKUP(C45,BASEDATI!$C$4:$H$5,2,FALSE),0),IFERROR(HLOOKUP(D45,BASEDATI!$C$4:$H$5,2,FALSE),0))/COUNTA(B45:D45)</f>
        <v>70</v>
      </c>
      <c r="F45" s="40" t="str">
        <f>LEFT(A45,3)</f>
        <v>Pos</v>
      </c>
      <c r="G45" s="36" t="s">
        <v>32</v>
      </c>
      <c r="H45" s="171" t="s">
        <v>15</v>
      </c>
      <c r="I45" s="171"/>
      <c r="J45" s="171"/>
      <c r="K45" s="60">
        <f>SUM(IFERROR(HLOOKUP(H45,BASEDATI!$C$4:$H$5,2,FALSE),0),IFERROR(HLOOKUP(I45,BASEDATI!$C$4:$H$5,2,FALSE),0),IFERROR(HLOOKUP(J45,BASEDATI!$C$4:$H$5,2,FALSE),0))/COUNTA(H45:J45)</f>
        <v>60</v>
      </c>
      <c r="L45" s="40" t="str">
        <f>LEFT(G45,3)</f>
        <v>Lea</v>
      </c>
    </row>
    <row r="46" spans="1:12" ht="50.4" customHeight="1" x14ac:dyDescent="0.3">
      <c r="A46" s="61" t="s">
        <v>11</v>
      </c>
      <c r="B46" s="172" t="s">
        <v>15</v>
      </c>
      <c r="C46" s="172"/>
      <c r="D46" s="172"/>
      <c r="E46" s="60">
        <f>SUM(IFERROR(HLOOKUP(B46,BASEDATI!$C$4:$H$5,2,FALSE),0),IFERROR(HLOOKUP(C46,BASEDATI!$C$4:$H$5,2,FALSE),0),IFERROR(HLOOKUP(D46,BASEDATI!$C$4:$H$5,2,FALSE),0))/COUNTA(B46:D46)</f>
        <v>60</v>
      </c>
      <c r="F46" s="40" t="str">
        <f t="shared" ref="F46:F50" si="12">LEFT(A46,3)</f>
        <v>Mar</v>
      </c>
      <c r="G46" s="46" t="s">
        <v>36</v>
      </c>
      <c r="H46" s="172" t="s">
        <v>14</v>
      </c>
      <c r="I46" s="172"/>
      <c r="J46" s="172"/>
      <c r="K46" s="60">
        <f>SUM(IFERROR(HLOOKUP(H46,BASEDATI!$C$4:$H$5,2,FALSE),0),IFERROR(HLOOKUP(I46,BASEDATI!$C$4:$H$5,2,FALSE),0),IFERROR(HLOOKUP(J46,BASEDATI!$C$4:$H$5,2,FALSE),0))/COUNTA(H46:J46)</f>
        <v>70</v>
      </c>
      <c r="L46" s="40" t="str">
        <f t="shared" ref="L46:L50" si="13">LEFT(G46,3)</f>
        <v>App</v>
      </c>
    </row>
    <row r="47" spans="1:12" ht="50.4" customHeight="1" x14ac:dyDescent="0.3">
      <c r="A47" s="61" t="s">
        <v>10</v>
      </c>
      <c r="B47" s="172" t="s">
        <v>14</v>
      </c>
      <c r="C47" s="172"/>
      <c r="D47" s="172"/>
      <c r="E47" s="60">
        <f>SUM(IFERROR(HLOOKUP(B47,BASEDATI!$C$4:$H$5,2,FALSE),0),IFERROR(HLOOKUP(C47,BASEDATI!$C$4:$H$5,2,FALSE),0),IFERROR(HLOOKUP(D47,BASEDATI!$C$4:$H$5,2,FALSE),0))/COUNTA(B47:D47)</f>
        <v>70</v>
      </c>
      <c r="F47" s="40" t="str">
        <f t="shared" si="12"/>
        <v>Sma</v>
      </c>
      <c r="G47" s="46" t="s">
        <v>33</v>
      </c>
      <c r="H47" s="172" t="s">
        <v>14</v>
      </c>
      <c r="I47" s="172"/>
      <c r="J47" s="172"/>
      <c r="K47" s="60">
        <f>SUM(IFERROR(HLOOKUP(H47,BASEDATI!$C$4:$H$5,2,FALSE),0),IFERROR(HLOOKUP(I47,BASEDATI!$C$4:$H$5,2,FALSE),0),IFERROR(HLOOKUP(J47,BASEDATI!$C$4:$H$5,2,FALSE),0))/COUNTA(H47:J47)</f>
        <v>70</v>
      </c>
      <c r="L47" s="40" t="str">
        <f t="shared" si="13"/>
        <v>Imp</v>
      </c>
    </row>
    <row r="48" spans="1:12" ht="50.4" customHeight="1" x14ac:dyDescent="0.3">
      <c r="A48" s="61" t="s">
        <v>43</v>
      </c>
      <c r="B48" s="172" t="s">
        <v>14</v>
      </c>
      <c r="C48" s="172"/>
      <c r="D48" s="172"/>
      <c r="E48" s="60">
        <f>SUM(IFERROR(HLOOKUP(B48,BASEDATI!$C$4:$H$5,2,FALSE),0),IFERROR(HLOOKUP(C48,BASEDATI!$C$4:$H$5,2,FALSE),0),IFERROR(HLOOKUP(D48,BASEDATI!$C$4:$H$5,2,FALSE),0))/COUNTA(B48:D48)</f>
        <v>70</v>
      </c>
      <c r="F48" s="40" t="str">
        <f t="shared" si="12"/>
        <v>Vis</v>
      </c>
      <c r="G48" s="46" t="s">
        <v>29</v>
      </c>
      <c r="H48" s="172" t="s">
        <v>14</v>
      </c>
      <c r="I48" s="172"/>
      <c r="J48" s="172"/>
      <c r="K48" s="60">
        <f>SUM(IFERROR(HLOOKUP(H48,BASEDATI!$C$4:$H$5,2,FALSE),0),IFERROR(HLOOKUP(I48,BASEDATI!$C$4:$H$5,2,FALSE),0),IFERROR(HLOOKUP(J48,BASEDATI!$C$4:$H$5,2,FALSE),0))/COUNTA(H48:J48)</f>
        <v>70</v>
      </c>
      <c r="L48" s="40" t="str">
        <f t="shared" si="13"/>
        <v>Res</v>
      </c>
    </row>
    <row r="49" spans="1:12" ht="50.4" customHeight="1" x14ac:dyDescent="0.3">
      <c r="A49" s="61" t="s">
        <v>42</v>
      </c>
      <c r="B49" s="172" t="s">
        <v>14</v>
      </c>
      <c r="C49" s="172"/>
      <c r="D49" s="172"/>
      <c r="E49" s="60">
        <f>SUM(IFERROR(HLOOKUP(B49,BASEDATI!$C$4:$H$5,2,FALSE),0),IFERROR(HLOOKUP(C49,BASEDATI!$C$4:$H$5,2,FALSE),0),IFERROR(HLOOKUP(D49,BASEDATI!$C$4:$H$5,2,FALSE),0))/COUNTA(B49:D49)</f>
        <v>70</v>
      </c>
      <c r="F49" s="40" t="str">
        <f t="shared" si="12"/>
        <v>Ins</v>
      </c>
      <c r="G49" s="46" t="s">
        <v>35</v>
      </c>
      <c r="H49" s="172" t="s">
        <v>15</v>
      </c>
      <c r="I49" s="172"/>
      <c r="J49" s="172"/>
      <c r="K49" s="60">
        <f>SUM(IFERROR(HLOOKUP(H49,BASEDATI!$C$4:$H$5,2,FALSE),0),IFERROR(HLOOKUP(I49,BASEDATI!$C$4:$H$5,2,FALSE),0),IFERROR(HLOOKUP(J49,BASEDATI!$C$4:$H$5,2,FALSE),0))/COUNTA(H49:J49)</f>
        <v>60</v>
      </c>
      <c r="L49" s="40" t="str">
        <f t="shared" si="13"/>
        <v>Emo</v>
      </c>
    </row>
    <row r="50" spans="1:12" ht="50.4" customHeight="1" thickBot="1" x14ac:dyDescent="0.35">
      <c r="A50" s="64" t="s">
        <v>41</v>
      </c>
      <c r="B50" s="172" t="s">
        <v>14</v>
      </c>
      <c r="C50" s="173"/>
      <c r="D50" s="173"/>
      <c r="E50" s="60">
        <f>SUM(IFERROR(HLOOKUP(B50,BASEDATI!$C$4:$H$5,2,FALSE),0),IFERROR(HLOOKUP(C50,BASEDATI!$C$4:$H$5,2,FALSE),0),IFERROR(HLOOKUP(D50,BASEDATI!$C$4:$H$5,2,FALSE),0))/COUNTA(B50:D50)</f>
        <v>70</v>
      </c>
      <c r="F50" s="40" t="str">
        <f t="shared" si="12"/>
        <v>Chi</v>
      </c>
      <c r="G50" s="66" t="s">
        <v>30</v>
      </c>
      <c r="H50" s="173" t="s">
        <v>14</v>
      </c>
      <c r="I50" s="173"/>
      <c r="J50" s="173"/>
      <c r="K50" s="60">
        <f>SUM(IFERROR(HLOOKUP(H50,BASEDATI!$C$4:$H$5,2,FALSE),0),IFERROR(HLOOKUP(I50,BASEDATI!$C$4:$H$5,2,FALSE),0),IFERROR(HLOOKUP(J50,BASEDATI!$C$4:$H$5,2,FALSE),0))/COUNTA(H50:J50)</f>
        <v>70</v>
      </c>
      <c r="L50" s="40" t="str">
        <f t="shared" si="13"/>
        <v>Ris</v>
      </c>
    </row>
    <row r="51" spans="1:12" ht="50.4" customHeight="1" thickTop="1" x14ac:dyDescent="0.3"/>
  </sheetData>
  <mergeCells count="31">
    <mergeCell ref="A18:A19"/>
    <mergeCell ref="E18:E19"/>
    <mergeCell ref="G18:G19"/>
    <mergeCell ref="K18:K19"/>
    <mergeCell ref="A1:L1"/>
    <mergeCell ref="A2:D3"/>
    <mergeCell ref="G2:G3"/>
    <mergeCell ref="K2:K3"/>
    <mergeCell ref="A4:A9"/>
    <mergeCell ref="B4:D4"/>
    <mergeCell ref="B7:D7"/>
    <mergeCell ref="A10:A11"/>
    <mergeCell ref="E10:E11"/>
    <mergeCell ref="G10:G11"/>
    <mergeCell ref="K10:K11"/>
    <mergeCell ref="L10:L11"/>
    <mergeCell ref="A26:L26"/>
    <mergeCell ref="A27:D28"/>
    <mergeCell ref="G27:G28"/>
    <mergeCell ref="K27:K28"/>
    <mergeCell ref="A29:A34"/>
    <mergeCell ref="B29:D29"/>
    <mergeCell ref="B32:D32"/>
    <mergeCell ref="A35:A36"/>
    <mergeCell ref="E35:E36"/>
    <mergeCell ref="G35:G36"/>
    <mergeCell ref="K35:K36"/>
    <mergeCell ref="A43:A44"/>
    <mergeCell ref="E43:E44"/>
    <mergeCell ref="G43:G44"/>
    <mergeCell ref="K43:K44"/>
  </mergeCells>
  <dataValidations count="1">
    <dataValidation type="list" allowBlank="1" showInputMessage="1" showErrorMessage="1" sqref="H12:J17 B20:D25 H45:J50 B12:D17 B45:D50 B37:D42 H20:J25 H37:J42" xr:uid="{F7D084E4-20E8-49FC-A383-83ED9083B0DB}">
      <formula1>VOTI</formula1>
    </dataValidation>
  </dataValidation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33" orientation="landscape" r:id="rId1"/>
  <rowBreaks count="1" manualBreakCount="1">
    <brk id="25" max="1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DA03995-7251-4514-AC6E-339CF4980A5E}">
          <x14:formula1>
            <xm:f>BASEDATI!$C$7:$K$7</xm:f>
          </x14:formula1>
          <xm:sqref>F7</xm:sqref>
        </x14:dataValidation>
        <x14:dataValidation type="list" allowBlank="1" showInputMessage="1" showErrorMessage="1" xr:uid="{FBD0BB8D-F5E3-4919-AA90-E99B204C5066}">
          <x14:formula1>
            <xm:f>BASEDATI!$C$6:$F$6</xm:f>
          </x14:formula1>
          <xm:sqref>E7</xm:sqref>
        </x14:dataValidation>
        <x14:dataValidation type="list" allowBlank="1" showInputMessage="1" showErrorMessage="1" xr:uid="{94CA5F78-5B34-44B0-A565-51B6DAD2A840}">
          <x14:formula1>
            <xm:f>BASEDATI!$C$10:$E$10</xm:f>
          </x14:formula1>
          <xm:sqref>F5</xm:sqref>
        </x14:dataValidation>
        <x14:dataValidation type="list" allowBlank="1" showInputMessage="1" showErrorMessage="1" xr:uid="{0FF996A7-73DC-4784-8150-DDE80533D043}">
          <x14:formula1>
            <xm:f>BASEDATI!$C$9:$E$9</xm:f>
          </x14:formula1>
          <xm:sqref>E5</xm:sqref>
        </x14:dataValidation>
        <x14:dataValidation type="list" allowBlank="1" showInputMessage="1" showErrorMessage="1" xr:uid="{700E2901-5AE6-43AA-9D45-9D42BBC033BD}">
          <x14:formula1>
            <xm:f>BASEDATI!$C$3:$E$3</xm:f>
          </x14:formula1>
          <xm:sqref>F9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311F1-5938-4E1E-936B-4C8B013D50CC}">
  <sheetPr>
    <tabColor rgb="FF00B050"/>
    <pageSetUpPr fitToPage="1"/>
  </sheetPr>
  <dimension ref="A1:L51"/>
  <sheetViews>
    <sheetView view="pageBreakPreview" zoomScale="40" zoomScaleNormal="85" zoomScaleSheetLayoutView="40" workbookViewId="0">
      <selection activeCell="D6" sqref="D6"/>
    </sheetView>
  </sheetViews>
  <sheetFormatPr defaultColWidth="23.109375" defaultRowHeight="50.4" customHeight="1" x14ac:dyDescent="0.3"/>
  <cols>
    <col min="1" max="1" width="45.88671875" style="94" bestFit="1" customWidth="1"/>
    <col min="2" max="2" width="14.33203125" style="94" bestFit="1" customWidth="1"/>
    <col min="3" max="3" width="13" style="94" customWidth="1"/>
    <col min="4" max="4" width="15.33203125" style="94" bestFit="1" customWidth="1"/>
    <col min="5" max="6" width="37.6640625" style="94" customWidth="1"/>
    <col min="7" max="7" width="50.33203125" style="94" bestFit="1" customWidth="1"/>
    <col min="8" max="8" width="14.33203125" style="94" bestFit="1" customWidth="1"/>
    <col min="9" max="9" width="13" style="94" customWidth="1"/>
    <col min="10" max="10" width="15.33203125" style="94" customWidth="1"/>
    <col min="11" max="11" width="37.6640625" style="94" customWidth="1"/>
    <col min="12" max="12" width="37.6640625" style="76" customWidth="1"/>
    <col min="13" max="16384" width="23.109375" style="76"/>
  </cols>
  <sheetData>
    <row r="1" spans="1:12" ht="93" thickTop="1" thickBot="1" x14ac:dyDescent="0.35">
      <c r="A1" s="276" t="s">
        <v>147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8"/>
    </row>
    <row r="2" spans="1:12" ht="50.4" customHeight="1" thickTop="1" x14ac:dyDescent="0.3">
      <c r="A2" s="308" t="s">
        <v>134</v>
      </c>
      <c r="B2" s="309"/>
      <c r="C2" s="309"/>
      <c r="D2" s="309"/>
      <c r="E2" s="72" t="s">
        <v>100</v>
      </c>
      <c r="F2" s="73" t="s">
        <v>49</v>
      </c>
      <c r="G2" s="312" t="s">
        <v>54</v>
      </c>
      <c r="H2" s="74">
        <f>B8</f>
        <v>45778</v>
      </c>
      <c r="I2" s="74">
        <f>C8</f>
        <v>45901</v>
      </c>
      <c r="J2" s="74">
        <f>D8</f>
        <v>45992</v>
      </c>
      <c r="K2" s="314" t="s">
        <v>59</v>
      </c>
      <c r="L2" s="75"/>
    </row>
    <row r="3" spans="1:12" ht="50.4" customHeight="1" x14ac:dyDescent="0.3">
      <c r="A3" s="310"/>
      <c r="B3" s="311"/>
      <c r="C3" s="311"/>
      <c r="D3" s="311"/>
      <c r="E3" s="109">
        <v>41032</v>
      </c>
      <c r="F3" s="110" t="s">
        <v>97</v>
      </c>
      <c r="G3" s="313"/>
      <c r="H3" s="77">
        <f>IFERROR(AVERAGE(H4:H9),0)</f>
        <v>56.923888888888882</v>
      </c>
      <c r="I3" s="77">
        <f>IFERROR(AVERAGE(I4:I9),0)</f>
        <v>10.053146172258508</v>
      </c>
      <c r="J3" s="78">
        <f>IFERROR(AVERAGE(J4:J9),0)</f>
        <v>10.382951450088129</v>
      </c>
      <c r="K3" s="315"/>
      <c r="L3" s="79"/>
    </row>
    <row r="4" spans="1:12" ht="50.4" customHeight="1" thickBot="1" x14ac:dyDescent="0.35">
      <c r="A4" s="305" t="e" vm="8">
        <v>#VALUE!</v>
      </c>
      <c r="B4" s="303" t="s">
        <v>98</v>
      </c>
      <c r="C4" s="304"/>
      <c r="D4" s="307"/>
      <c r="E4" s="68" t="s">
        <v>50</v>
      </c>
      <c r="F4" s="69" t="s">
        <v>92</v>
      </c>
      <c r="G4" s="6" t="s">
        <v>40</v>
      </c>
      <c r="H4" s="80">
        <f>B11</f>
        <v>71.666666666666671</v>
      </c>
      <c r="I4" s="80">
        <f>C11</f>
        <v>0</v>
      </c>
      <c r="J4" s="81">
        <f>D11</f>
        <v>0</v>
      </c>
      <c r="K4" s="2">
        <f>IFERROR(AVERAGEIF(H4:J4,"&gt;0"),0)</f>
        <v>71.666666666666671</v>
      </c>
      <c r="L4" s="82" t="s">
        <v>72</v>
      </c>
    </row>
    <row r="5" spans="1:12" ht="50.4" customHeight="1" thickTop="1" x14ac:dyDescent="0.3">
      <c r="A5" s="306"/>
      <c r="B5" s="74">
        <v>45778</v>
      </c>
      <c r="C5" s="74">
        <v>45901</v>
      </c>
      <c r="D5" s="74">
        <v>45992</v>
      </c>
      <c r="E5" s="115" t="s">
        <v>93</v>
      </c>
      <c r="F5" s="116" t="s">
        <v>14</v>
      </c>
      <c r="G5" s="7" t="s">
        <v>39</v>
      </c>
      <c r="H5" s="83">
        <f>B19</f>
        <v>66.666666666666671</v>
      </c>
      <c r="I5" s="83">
        <f>C19</f>
        <v>0</v>
      </c>
      <c r="J5" s="83">
        <f>D19</f>
        <v>0</v>
      </c>
      <c r="K5" s="2">
        <f t="shared" ref="K5:K7" si="0">IFERROR(AVERAGEIF(H5:J5,"&gt;0"),0)</f>
        <v>66.666666666666671</v>
      </c>
      <c r="L5" s="82" t="s">
        <v>73</v>
      </c>
    </row>
    <row r="6" spans="1:12" ht="50.4" customHeight="1" x14ac:dyDescent="0.3">
      <c r="A6" s="306"/>
      <c r="B6" s="112">
        <v>37</v>
      </c>
      <c r="C6" s="112">
        <v>41.3</v>
      </c>
      <c r="D6" s="112">
        <v>43.2</v>
      </c>
      <c r="E6" s="68" t="s">
        <v>51</v>
      </c>
      <c r="F6" s="69" t="s">
        <v>52</v>
      </c>
      <c r="G6" s="7" t="s">
        <v>38</v>
      </c>
      <c r="H6" s="83">
        <f>H11</f>
        <v>66.666666666666671</v>
      </c>
      <c r="I6" s="83">
        <f>I11</f>
        <v>0</v>
      </c>
      <c r="J6" s="83">
        <f>J11</f>
        <v>0</v>
      </c>
      <c r="K6" s="2">
        <f t="shared" si="0"/>
        <v>66.666666666666671</v>
      </c>
      <c r="L6" s="82" t="s">
        <v>74</v>
      </c>
    </row>
    <row r="7" spans="1:12" ht="50.4" customHeight="1" thickBot="1" x14ac:dyDescent="0.35">
      <c r="A7" s="306"/>
      <c r="B7" s="303" t="s">
        <v>99</v>
      </c>
      <c r="C7" s="304"/>
      <c r="D7" s="304"/>
      <c r="E7" s="117" t="s">
        <v>48</v>
      </c>
      <c r="F7" s="116" t="s">
        <v>96</v>
      </c>
      <c r="G7" s="7" t="s">
        <v>31</v>
      </c>
      <c r="H7" s="83">
        <f>H19</f>
        <v>70</v>
      </c>
      <c r="I7" s="83">
        <f>I19</f>
        <v>0</v>
      </c>
      <c r="J7" s="83">
        <f>J19</f>
        <v>0</v>
      </c>
      <c r="K7" s="2">
        <f t="shared" si="0"/>
        <v>70</v>
      </c>
      <c r="L7" s="82" t="s">
        <v>75</v>
      </c>
    </row>
    <row r="8" spans="1:12" ht="50.4" customHeight="1" thickTop="1" x14ac:dyDescent="0.3">
      <c r="A8" s="306"/>
      <c r="B8" s="74">
        <v>45778</v>
      </c>
      <c r="C8" s="74">
        <v>45901</v>
      </c>
      <c r="D8" s="74">
        <v>45992</v>
      </c>
      <c r="E8" s="68" t="s">
        <v>151</v>
      </c>
      <c r="F8" s="69" t="s">
        <v>120</v>
      </c>
      <c r="G8" s="7" t="s">
        <v>159</v>
      </c>
      <c r="H8" s="83">
        <f>IFERROR(B6/(B9/100*B9/100),0)*3</f>
        <v>49.333333333333329</v>
      </c>
      <c r="I8" s="83">
        <f>IFERROR(C6/(C9/100*C9/100),0)*3</f>
        <v>50.265730861292539</v>
      </c>
      <c r="J8" s="83">
        <f>IFERROR(D6/(D9/100*D9/100),0)*3</f>
        <v>51.914757250440644</v>
      </c>
      <c r="K8" s="2">
        <f>IFERROR(ROUND(AVERAGEIF(H8:J8,"&gt;0"),0),0)</f>
        <v>51</v>
      </c>
      <c r="L8" s="82" t="s">
        <v>151</v>
      </c>
    </row>
    <row r="9" spans="1:12" ht="50.4" customHeight="1" thickBot="1" x14ac:dyDescent="0.35">
      <c r="A9" s="306"/>
      <c r="B9" s="113">
        <v>150</v>
      </c>
      <c r="C9" s="113">
        <v>157</v>
      </c>
      <c r="D9" s="113">
        <v>158</v>
      </c>
      <c r="E9" s="180" t="str">
        <f>_xlfn.XLOOKUP(IF(ROUND((AVERAGEIF(B6:D6,"&gt;0")/(AVERAGEIF(B9:D9,"&gt;0")*AVERAGEIF(B9:D9,"&gt;0")/10000)*3)/3,0)&gt;70,120-ROUND((AVERAGEIF(B6:D6,"&gt;0")/(AVERAGEIF(B9:D9,"&gt;0")*AVERAGEIF(B9:D9,"&gt;0")/10000)*3)/3,0),ROUND((AVERAGEIF(B6:D6,"&gt;0")/(AVERAGEIF(B9:D9,"&gt;0")*AVERAGEIF(B9:D9,"&gt;0")/10000)*3)/3,0)),BASEDATI!B15:B21,BASEDATI!C15:C21,,1)</f>
        <v>Sottopeso</v>
      </c>
      <c r="F9" s="114" t="s">
        <v>1</v>
      </c>
      <c r="G9" s="263" t="s">
        <v>178</v>
      </c>
      <c r="H9" s="264">
        <v>17.21</v>
      </c>
      <c r="I9" s="265"/>
      <c r="J9" s="266"/>
      <c r="K9" s="2"/>
      <c r="L9" s="85"/>
    </row>
    <row r="10" spans="1:12" ht="50.4" customHeight="1" thickTop="1" x14ac:dyDescent="0.3">
      <c r="A10" s="320" t="s">
        <v>55</v>
      </c>
      <c r="B10" s="74">
        <f>B8</f>
        <v>45778</v>
      </c>
      <c r="C10" s="74">
        <f>C8</f>
        <v>45901</v>
      </c>
      <c r="D10" s="74">
        <f>D8</f>
        <v>45992</v>
      </c>
      <c r="E10" s="322" t="s">
        <v>59</v>
      </c>
      <c r="F10" s="86"/>
      <c r="G10" s="320" t="s">
        <v>57</v>
      </c>
      <c r="H10" s="74">
        <f>H2</f>
        <v>45778</v>
      </c>
      <c r="I10" s="74">
        <f>I2</f>
        <v>45901</v>
      </c>
      <c r="J10" s="74">
        <f>J2</f>
        <v>45992</v>
      </c>
      <c r="K10" s="314" t="s">
        <v>59</v>
      </c>
      <c r="L10" s="79"/>
    </row>
    <row r="11" spans="1:12" ht="50.4" customHeight="1" x14ac:dyDescent="0.3">
      <c r="A11" s="321"/>
      <c r="B11" s="87">
        <f>IFERROR(AVERAGE(_xlfn.XLOOKUP(B12,VOTI,VOTI_ESITO,"",0),_xlfn.XLOOKUP(B13,VOTI,VOTI_ESITO,"",0),_xlfn.XLOOKUP(B14,VOTI,VOTI_ESITO,"",0),_xlfn.XLOOKUP(B15,VOTI,VOTI_ESITO,"",0),_xlfn.XLOOKUP(B16,VOTI,VOTI_ESITO,"",0),_xlfn.XLOOKUP(B17,VOTI,VOTI_ESITO,"",0)),0)</f>
        <v>71.666666666666671</v>
      </c>
      <c r="C11" s="87">
        <f>IFERROR(AVERAGE(_xlfn.XLOOKUP(C12,VOTI,VOTI_ESITO,"",0),_xlfn.XLOOKUP(C13,VOTI,VOTI_ESITO,"",0),_xlfn.XLOOKUP(C14,VOTI,VOTI_ESITO,"",0),_xlfn.XLOOKUP(C15,VOTI,VOTI_ESITO,"",0),_xlfn.XLOOKUP(C16,VOTI,VOTI_ESITO,"",0),_xlfn.XLOOKUP(C17,VOTI,VOTI_ESITO,"",0)),0)</f>
        <v>0</v>
      </c>
      <c r="D11" s="87">
        <f>IFERROR(AVERAGE(_xlfn.XLOOKUP(D12,VOTI,VOTI_ESITO,"",0),_xlfn.XLOOKUP(D13,VOTI,VOTI_ESITO,"",0),_xlfn.XLOOKUP(D14,VOTI,VOTI_ESITO,"",0),_xlfn.XLOOKUP(D15,VOTI,VOTI_ESITO,"",0),_xlfn.XLOOKUP(D16,VOTI,VOTI_ESITO,"",0),_xlfn.XLOOKUP(D17,VOTI,VOTI_ESITO,"",0)),0)</f>
        <v>0</v>
      </c>
      <c r="E11" s="323"/>
      <c r="F11" s="88"/>
      <c r="G11" s="321"/>
      <c r="H11" s="77">
        <f>IFERROR(AVERAGE(_xlfn.XLOOKUP(H12,VOTI,VOTI_ESITO,"",0),_xlfn.XLOOKUP(H13,VOTI,VOTI_ESITO,"",0),_xlfn.XLOOKUP(H14,VOTI,VOTI_ESITO,"",0),_xlfn.XLOOKUP(H15,VOTI,VOTI_ESITO,"",0),_xlfn.XLOOKUP(H16,VOTI,VOTI_ESITO,"",0),_xlfn.XLOOKUP(H17,VOTI,VOTI_ESITO,"",0)),0)</f>
        <v>66.666666666666671</v>
      </c>
      <c r="I11" s="77">
        <f>IFERROR(AVERAGE(_xlfn.XLOOKUP(I12,VOTI,VOTI_ESITO,"",0),_xlfn.XLOOKUP(I13,VOTI,VOTI_ESITO,"",0),_xlfn.XLOOKUP(I14,VOTI,VOTI_ESITO,"",0),_xlfn.XLOOKUP(I15,VOTI,VOTI_ESITO,"",0),_xlfn.XLOOKUP(I16,VOTI,VOTI_ESITO,"",0),_xlfn.XLOOKUP(I17,VOTI,VOTI_ESITO,"",0)),0)</f>
        <v>0</v>
      </c>
      <c r="J11" s="77">
        <f>IFERROR(AVERAGE(_xlfn.XLOOKUP(J12,VOTI,VOTI_ESITO,"",0),_xlfn.XLOOKUP(J13,VOTI,VOTI_ESITO,"",0),_xlfn.XLOOKUP(J14,VOTI,VOTI_ESITO,"",0),_xlfn.XLOOKUP(J15,VOTI,VOTI_ESITO,"",0),_xlfn.XLOOKUP(J16,VOTI,VOTI_ESITO,"",0),_xlfn.XLOOKUP(J17,VOTI,VOTI_ESITO,"",0)),0)</f>
        <v>0</v>
      </c>
      <c r="K11" s="315"/>
      <c r="L11" s="79"/>
    </row>
    <row r="12" spans="1:12" ht="50.4" customHeight="1" x14ac:dyDescent="0.3">
      <c r="A12" s="4" t="s">
        <v>3</v>
      </c>
      <c r="B12" s="118" t="s">
        <v>15</v>
      </c>
      <c r="C12" s="14"/>
      <c r="D12" s="14"/>
      <c r="E12" s="3">
        <f t="shared" ref="E12:E17" si="1">SUM(_xlfn.XLOOKUP(B12,VOTI,VOTI_ESITO,0,0),_xlfn.XLOOKUP(C12,VOTI,VOTI_ESITO,0,0),_xlfn.XLOOKUP(D12,VOTI,VOTI_ESITO,0,0))/COUNTA(B12:D12)</f>
        <v>60</v>
      </c>
      <c r="F12" s="89" t="s">
        <v>66</v>
      </c>
      <c r="G12" s="21" t="s">
        <v>37</v>
      </c>
      <c r="H12" s="126" t="s">
        <v>14</v>
      </c>
      <c r="I12" s="12"/>
      <c r="J12" s="12"/>
      <c r="K12" s="3">
        <f t="shared" ref="K12:K17" si="2">SUM(_xlfn.XLOOKUP(H12,VOTI,VOTI_ESITO,0,0),_xlfn.XLOOKUP(I12,VOTI,VOTI_ESITO,0,0),_xlfn.XLOOKUP(J12,VOTI,VOTI_ESITO,0,0))/COUNTA(H12:J12)</f>
        <v>70</v>
      </c>
      <c r="L12" s="82" t="s">
        <v>82</v>
      </c>
    </row>
    <row r="13" spans="1:12" ht="50.4" customHeight="1" x14ac:dyDescent="0.3">
      <c r="A13" s="5" t="s">
        <v>4</v>
      </c>
      <c r="B13" s="119" t="s">
        <v>13</v>
      </c>
      <c r="C13" s="15"/>
      <c r="D13" s="15"/>
      <c r="E13" s="3">
        <f t="shared" si="1"/>
        <v>80</v>
      </c>
      <c r="F13" s="89" t="s">
        <v>67</v>
      </c>
      <c r="G13" s="22" t="s">
        <v>12</v>
      </c>
      <c r="H13" s="127" t="s">
        <v>15</v>
      </c>
      <c r="I13" s="13"/>
      <c r="J13" s="13"/>
      <c r="K13" s="3">
        <f t="shared" si="2"/>
        <v>60</v>
      </c>
      <c r="L13" s="82" t="s">
        <v>83</v>
      </c>
    </row>
    <row r="14" spans="1:12" ht="50.4" customHeight="1" x14ac:dyDescent="0.3">
      <c r="A14" s="5" t="s">
        <v>5</v>
      </c>
      <c r="B14" s="119" t="s">
        <v>14</v>
      </c>
      <c r="C14" s="15"/>
      <c r="D14" s="15"/>
      <c r="E14" s="3">
        <f t="shared" si="1"/>
        <v>70</v>
      </c>
      <c r="F14" s="89" t="s">
        <v>68</v>
      </c>
      <c r="G14" s="22" t="s">
        <v>28</v>
      </c>
      <c r="H14" s="127" t="s">
        <v>15</v>
      </c>
      <c r="I14" s="13"/>
      <c r="J14" s="13"/>
      <c r="K14" s="3">
        <f t="shared" si="2"/>
        <v>60</v>
      </c>
      <c r="L14" s="82" t="s">
        <v>84</v>
      </c>
    </row>
    <row r="15" spans="1:12" ht="50.4" customHeight="1" x14ac:dyDescent="0.3">
      <c r="A15" s="5" t="s">
        <v>6</v>
      </c>
      <c r="B15" s="119" t="s">
        <v>14</v>
      </c>
      <c r="C15" s="15"/>
      <c r="D15" s="15"/>
      <c r="E15" s="3">
        <f t="shared" si="1"/>
        <v>70</v>
      </c>
      <c r="F15" s="89" t="s">
        <v>69</v>
      </c>
      <c r="G15" s="22" t="s">
        <v>9</v>
      </c>
      <c r="H15" s="127" t="s">
        <v>14</v>
      </c>
      <c r="I15" s="13"/>
      <c r="J15" s="13"/>
      <c r="K15" s="3">
        <f t="shared" si="2"/>
        <v>70</v>
      </c>
      <c r="L15" s="82" t="s">
        <v>85</v>
      </c>
    </row>
    <row r="16" spans="1:12" ht="50.4" customHeight="1" x14ac:dyDescent="0.3">
      <c r="A16" s="5" t="s">
        <v>7</v>
      </c>
      <c r="B16" s="119" t="s">
        <v>13</v>
      </c>
      <c r="C16" s="15"/>
      <c r="D16" s="15"/>
      <c r="E16" s="3">
        <f t="shared" si="1"/>
        <v>80</v>
      </c>
      <c r="F16" s="89" t="s">
        <v>70</v>
      </c>
      <c r="G16" s="22" t="s">
        <v>26</v>
      </c>
      <c r="H16" s="127" t="s">
        <v>14</v>
      </c>
      <c r="I16" s="13"/>
      <c r="J16" s="13"/>
      <c r="K16" s="3">
        <f t="shared" si="2"/>
        <v>70</v>
      </c>
      <c r="L16" s="82" t="s">
        <v>86</v>
      </c>
    </row>
    <row r="17" spans="1:12" ht="50.4" customHeight="1" thickBot="1" x14ac:dyDescent="0.35">
      <c r="A17" s="5" t="s">
        <v>8</v>
      </c>
      <c r="B17" s="119" t="s">
        <v>14</v>
      </c>
      <c r="C17" s="15"/>
      <c r="D17" s="15"/>
      <c r="E17" s="3">
        <f t="shared" si="1"/>
        <v>70</v>
      </c>
      <c r="F17" s="89" t="s">
        <v>71</v>
      </c>
      <c r="G17" s="22" t="s">
        <v>22</v>
      </c>
      <c r="H17" s="127" t="s">
        <v>14</v>
      </c>
      <c r="I17" s="13"/>
      <c r="J17" s="13"/>
      <c r="K17" s="3">
        <f t="shared" si="2"/>
        <v>70</v>
      </c>
      <c r="L17" s="82" t="s">
        <v>87</v>
      </c>
    </row>
    <row r="18" spans="1:12" ht="50.4" customHeight="1" thickTop="1" x14ac:dyDescent="0.3">
      <c r="A18" s="320" t="s">
        <v>56</v>
      </c>
      <c r="B18" s="74">
        <f>B10</f>
        <v>45778</v>
      </c>
      <c r="C18" s="74">
        <f>C10</f>
        <v>45901</v>
      </c>
      <c r="D18" s="74">
        <f>D10</f>
        <v>45992</v>
      </c>
      <c r="E18" s="324" t="s">
        <v>59</v>
      </c>
      <c r="F18" s="90"/>
      <c r="G18" s="320" t="s">
        <v>58</v>
      </c>
      <c r="H18" s="74">
        <f>H10</f>
        <v>45778</v>
      </c>
      <c r="I18" s="74">
        <f>I10</f>
        <v>45901</v>
      </c>
      <c r="J18" s="74">
        <f>J10</f>
        <v>45992</v>
      </c>
      <c r="K18" s="314" t="s">
        <v>59</v>
      </c>
      <c r="L18" s="75"/>
    </row>
    <row r="19" spans="1:12" ht="50.4" customHeight="1" x14ac:dyDescent="0.3">
      <c r="A19" s="321"/>
      <c r="B19" s="77">
        <f>IFERROR(AVERAGE(_xlfn.XLOOKUP(B20,VOTI,VOTI_ESITO,"",0),_xlfn.XLOOKUP(B21,VOTI,VOTI_ESITO,"",0),_xlfn.XLOOKUP(B22,VOTI,VOTI_ESITO,"",0),_xlfn.XLOOKUP(B23,VOTI,VOTI_ESITO,"",0),_xlfn.XLOOKUP(B24,VOTI,VOTI_ESITO,"",0),_xlfn.XLOOKUP(B25,VOTI,VOTI_ESITO,"",0)),0)</f>
        <v>66.666666666666671</v>
      </c>
      <c r="C19" s="77">
        <f>IFERROR(AVERAGE(_xlfn.XLOOKUP(C20,VOTI,VOTI_ESITO,"",0),_xlfn.XLOOKUP(C21,VOTI,VOTI_ESITO,"",0),_xlfn.XLOOKUP(C22,VOTI,VOTI_ESITO,"",0),_xlfn.XLOOKUP(C23,VOTI,VOTI_ESITO,"",0),_xlfn.XLOOKUP(C24,VOTI,VOTI_ESITO,"",0),_xlfn.XLOOKUP(C25,VOTI,VOTI_ESITO,"",0)),0)</f>
        <v>0</v>
      </c>
      <c r="D19" s="77">
        <f>IFERROR(AVERAGE(_xlfn.XLOOKUP(D20,VOTI,VOTI_ESITO,"",0),_xlfn.XLOOKUP(D21,VOTI,VOTI_ESITO,"",0),_xlfn.XLOOKUP(D22,VOTI,VOTI_ESITO,"",0),_xlfn.XLOOKUP(D23,VOTI,VOTI_ESITO,"",0),_xlfn.XLOOKUP(D24,VOTI,VOTI_ESITO,"",0),_xlfn.XLOOKUP(D25,VOTI,VOTI_ESITO,"",0)),0)</f>
        <v>0</v>
      </c>
      <c r="E19" s="325"/>
      <c r="F19" s="89"/>
      <c r="G19" s="321"/>
      <c r="H19" s="77">
        <f>IFERROR(AVERAGE(_xlfn.XLOOKUP(H20,VOTI,VOTI_ESITO,"",0),_xlfn.XLOOKUP(H21,VOTI,VOTI_ESITO,"",0),_xlfn.XLOOKUP(H22,VOTI,VOTI_ESITO,"",0),_xlfn.XLOOKUP(H23,VOTI,VOTI_ESITO,"",0),_xlfn.XLOOKUP(H24,VOTI,VOTI_ESITO,"",0),_xlfn.XLOOKUP(H25,VOTI,VOTI_ESITO,"",0)),0)</f>
        <v>70</v>
      </c>
      <c r="I19" s="77">
        <f>IFERROR(AVERAGE(_xlfn.XLOOKUP(I20,VOTI,VOTI_ESITO,"",0),_xlfn.XLOOKUP(I21,VOTI,VOTI_ESITO,"",0),_xlfn.XLOOKUP(I22,VOTI,VOTI_ESITO,"",0),_xlfn.XLOOKUP(I23,VOTI,VOTI_ESITO,"",0),_xlfn.XLOOKUP(I24,VOTI,VOTI_ESITO,"",0),_xlfn.XLOOKUP(I25,VOTI,VOTI_ESITO,"",0)),0)</f>
        <v>0</v>
      </c>
      <c r="J19" s="77">
        <f>IFERROR(AVERAGE(_xlfn.XLOOKUP(J20,VOTI,VOTI_ESITO,"",0),_xlfn.XLOOKUP(J21,VOTI,VOTI_ESITO,"",0),_xlfn.XLOOKUP(J22,VOTI,VOTI_ESITO,"",0),_xlfn.XLOOKUP(J23,VOTI,VOTI_ESITO,"",0),_xlfn.XLOOKUP(J24,VOTI,VOTI_ESITO,"",0),_xlfn.XLOOKUP(J25,VOTI,VOTI_ESITO,"",0)),0)</f>
        <v>0</v>
      </c>
      <c r="K19" s="315"/>
      <c r="L19" s="79"/>
    </row>
    <row r="20" spans="1:12" ht="50.4" customHeight="1" x14ac:dyDescent="0.3">
      <c r="A20" s="4" t="s">
        <v>34</v>
      </c>
      <c r="B20" s="118" t="s">
        <v>14</v>
      </c>
      <c r="C20" s="14"/>
      <c r="D20" s="14"/>
      <c r="E20" s="3">
        <f t="shared" ref="E20:E25" si="3">SUM(_xlfn.XLOOKUP(B20,VOTI,VOTI_ESITO,0,0),_xlfn.XLOOKUP(C20,VOTI,VOTI_ESITO,0,0),_xlfn.XLOOKUP(D20,VOTI,VOTI_ESITO,0,0))/COUNTA(B20:D20)</f>
        <v>70</v>
      </c>
      <c r="F20" s="89" t="s">
        <v>60</v>
      </c>
      <c r="G20" s="21" t="s">
        <v>32</v>
      </c>
      <c r="H20" s="126" t="s">
        <v>16</v>
      </c>
      <c r="I20" s="12"/>
      <c r="J20" s="12"/>
      <c r="K20" s="3">
        <f t="shared" ref="K20:K25" si="4">SUM(_xlfn.XLOOKUP(H20,VOTI,VOTI_ESITO,0,0),_xlfn.XLOOKUP(I20,VOTI,VOTI_ESITO,0,0),_xlfn.XLOOKUP(J20,VOTI,VOTI_ESITO,0,0))/COUNTA(H20:J20)</f>
        <v>50</v>
      </c>
      <c r="L20" s="91" t="s">
        <v>76</v>
      </c>
    </row>
    <row r="21" spans="1:12" ht="50.4" customHeight="1" x14ac:dyDescent="0.3">
      <c r="A21" s="5" t="s">
        <v>11</v>
      </c>
      <c r="B21" s="119" t="s">
        <v>14</v>
      </c>
      <c r="C21" s="15"/>
      <c r="D21" s="15"/>
      <c r="E21" s="3">
        <f t="shared" si="3"/>
        <v>70</v>
      </c>
      <c r="F21" s="89" t="s">
        <v>61</v>
      </c>
      <c r="G21" s="22" t="s">
        <v>36</v>
      </c>
      <c r="H21" s="127" t="s">
        <v>13</v>
      </c>
      <c r="I21" s="13"/>
      <c r="J21" s="13"/>
      <c r="K21" s="3">
        <f t="shared" si="4"/>
        <v>80</v>
      </c>
      <c r="L21" s="79" t="s">
        <v>77</v>
      </c>
    </row>
    <row r="22" spans="1:12" ht="50.4" customHeight="1" x14ac:dyDescent="0.3">
      <c r="A22" s="5" t="s">
        <v>10</v>
      </c>
      <c r="B22" s="119" t="s">
        <v>14</v>
      </c>
      <c r="C22" s="15"/>
      <c r="D22" s="15"/>
      <c r="E22" s="3">
        <f t="shared" si="3"/>
        <v>70</v>
      </c>
      <c r="F22" s="89" t="s">
        <v>62</v>
      </c>
      <c r="G22" s="22" t="s">
        <v>33</v>
      </c>
      <c r="H22" s="127" t="s">
        <v>13</v>
      </c>
      <c r="I22" s="13"/>
      <c r="J22" s="13"/>
      <c r="K22" s="3">
        <f t="shared" si="4"/>
        <v>80</v>
      </c>
      <c r="L22" s="79" t="s">
        <v>78</v>
      </c>
    </row>
    <row r="23" spans="1:12" ht="50.4" customHeight="1" x14ac:dyDescent="0.3">
      <c r="A23" s="5" t="s">
        <v>43</v>
      </c>
      <c r="B23" s="119" t="s">
        <v>14</v>
      </c>
      <c r="C23" s="15"/>
      <c r="D23" s="15"/>
      <c r="E23" s="3">
        <f t="shared" si="3"/>
        <v>70</v>
      </c>
      <c r="F23" s="89" t="s">
        <v>63</v>
      </c>
      <c r="G23" s="22" t="s">
        <v>29</v>
      </c>
      <c r="H23" s="127" t="s">
        <v>14</v>
      </c>
      <c r="I23" s="13"/>
      <c r="J23" s="13"/>
      <c r="K23" s="3">
        <f t="shared" si="4"/>
        <v>70</v>
      </c>
      <c r="L23" s="79" t="s">
        <v>79</v>
      </c>
    </row>
    <row r="24" spans="1:12" ht="50.4" customHeight="1" x14ac:dyDescent="0.3">
      <c r="A24" s="5" t="s">
        <v>42</v>
      </c>
      <c r="B24" s="119" t="s">
        <v>15</v>
      </c>
      <c r="C24" s="15"/>
      <c r="D24" s="15"/>
      <c r="E24" s="3">
        <f t="shared" si="3"/>
        <v>60</v>
      </c>
      <c r="F24" s="89" t="s">
        <v>64</v>
      </c>
      <c r="G24" s="22" t="s">
        <v>35</v>
      </c>
      <c r="H24" s="127" t="s">
        <v>14</v>
      </c>
      <c r="I24" s="13"/>
      <c r="J24" s="13"/>
      <c r="K24" s="3">
        <f t="shared" si="4"/>
        <v>70</v>
      </c>
      <c r="L24" s="79" t="s">
        <v>80</v>
      </c>
    </row>
    <row r="25" spans="1:12" ht="50.4" customHeight="1" thickBot="1" x14ac:dyDescent="0.35">
      <c r="A25" s="8" t="s">
        <v>41</v>
      </c>
      <c r="B25" s="119" t="s">
        <v>15</v>
      </c>
      <c r="C25" s="15"/>
      <c r="D25" s="15"/>
      <c r="E25" s="3">
        <f t="shared" si="3"/>
        <v>60</v>
      </c>
      <c r="F25" s="92" t="s">
        <v>65</v>
      </c>
      <c r="G25" s="23" t="s">
        <v>30</v>
      </c>
      <c r="H25" s="127" t="s">
        <v>14</v>
      </c>
      <c r="I25" s="13"/>
      <c r="J25" s="13"/>
      <c r="K25" s="3">
        <f t="shared" si="4"/>
        <v>70</v>
      </c>
      <c r="L25" s="93" t="s">
        <v>81</v>
      </c>
    </row>
    <row r="26" spans="1:12" ht="93" thickTop="1" thickBot="1" x14ac:dyDescent="0.35">
      <c r="A26" s="276" t="s">
        <v>148</v>
      </c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8"/>
    </row>
    <row r="27" spans="1:12" ht="50.4" customHeight="1" thickTop="1" x14ac:dyDescent="0.3">
      <c r="A27" s="316" t="str">
        <f>A2</f>
        <v>VENEZIANI Nicola</v>
      </c>
      <c r="B27" s="317"/>
      <c r="C27" s="317"/>
      <c r="D27" s="317"/>
      <c r="E27" s="72" t="s">
        <v>100</v>
      </c>
      <c r="F27" s="73" t="s">
        <v>49</v>
      </c>
      <c r="G27" s="312" t="s">
        <v>54</v>
      </c>
      <c r="H27" s="74">
        <f>B33</f>
        <v>45778</v>
      </c>
      <c r="I27" s="74">
        <f>C33</f>
        <v>45901</v>
      </c>
      <c r="J27" s="74">
        <f>D33</f>
        <v>45992</v>
      </c>
      <c r="K27" s="314" t="s">
        <v>59</v>
      </c>
      <c r="L27" s="75"/>
    </row>
    <row r="28" spans="1:12" ht="50.4" customHeight="1" x14ac:dyDescent="0.3">
      <c r="A28" s="318"/>
      <c r="B28" s="319"/>
      <c r="C28" s="319"/>
      <c r="D28" s="319"/>
      <c r="E28" s="20">
        <f>E3</f>
        <v>41032</v>
      </c>
      <c r="F28" s="19" t="str">
        <f>F3</f>
        <v>2024/2025</v>
      </c>
      <c r="G28" s="313"/>
      <c r="H28" s="77">
        <f>IFERROR(AVERAGE(H29:H34),0)</f>
        <v>63.2</v>
      </c>
      <c r="I28" s="77">
        <f>IFERROR(AVERAGE(I29:I34),0)</f>
        <v>10.053146172258508</v>
      </c>
      <c r="J28" s="78">
        <f>IFERROR(AVERAGE(J29:J34),0)</f>
        <v>10.382951450088129</v>
      </c>
      <c r="K28" s="315"/>
      <c r="L28" s="79"/>
    </row>
    <row r="29" spans="1:12" ht="50.4" customHeight="1" thickBot="1" x14ac:dyDescent="0.35">
      <c r="A29" s="305" t="e" vm="8">
        <v>#VALUE!</v>
      </c>
      <c r="B29" s="303" t="s">
        <v>98</v>
      </c>
      <c r="C29" s="304"/>
      <c r="D29" s="307"/>
      <c r="E29" s="68" t="s">
        <v>50</v>
      </c>
      <c r="F29" s="69" t="s">
        <v>92</v>
      </c>
      <c r="G29" s="6" t="s">
        <v>40</v>
      </c>
      <c r="H29" s="80">
        <f>B36</f>
        <v>71.666666666666671</v>
      </c>
      <c r="I29" s="80">
        <f>C36</f>
        <v>0</v>
      </c>
      <c r="J29" s="81">
        <f>D36</f>
        <v>0</v>
      </c>
      <c r="K29" s="2">
        <f>IFERROR(AVERAGEIF(H29:J29,"&gt;0"),0)</f>
        <v>71.666666666666671</v>
      </c>
      <c r="L29" s="82" t="s">
        <v>72</v>
      </c>
    </row>
    <row r="30" spans="1:12" ht="50.4" customHeight="1" thickTop="1" x14ac:dyDescent="0.3">
      <c r="A30" s="306"/>
      <c r="B30" s="74">
        <v>45778</v>
      </c>
      <c r="C30" s="74">
        <v>45901</v>
      </c>
      <c r="D30" s="74">
        <v>45992</v>
      </c>
      <c r="E30" s="17" t="str">
        <f>E5</f>
        <v>Sx</v>
      </c>
      <c r="F30" s="18" t="str">
        <f>F5</f>
        <v>Buono</v>
      </c>
      <c r="G30" s="7" t="s">
        <v>39</v>
      </c>
      <c r="H30" s="83">
        <f>B44</f>
        <v>66.666666666666671</v>
      </c>
      <c r="I30" s="83">
        <f>C44</f>
        <v>0</v>
      </c>
      <c r="J30" s="83">
        <f>D44</f>
        <v>0</v>
      </c>
      <c r="K30" s="2">
        <f t="shared" ref="K30:K32" si="5">IFERROR(AVERAGEIF(H30:J30,"&gt;0"),0)</f>
        <v>66.666666666666671</v>
      </c>
      <c r="L30" s="82" t="s">
        <v>73</v>
      </c>
    </row>
    <row r="31" spans="1:12" ht="50.4" customHeight="1" x14ac:dyDescent="0.3">
      <c r="A31" s="306"/>
      <c r="B31" s="16">
        <f>B6</f>
        <v>37</v>
      </c>
      <c r="C31" s="16">
        <f t="shared" ref="C31:D31" si="6">C6</f>
        <v>41.3</v>
      </c>
      <c r="D31" s="16">
        <f t="shared" si="6"/>
        <v>43.2</v>
      </c>
      <c r="E31" s="68" t="s">
        <v>51</v>
      </c>
      <c r="F31" s="69" t="s">
        <v>52</v>
      </c>
      <c r="G31" s="7" t="s">
        <v>38</v>
      </c>
      <c r="H31" s="83">
        <f>H36</f>
        <v>66.666666666666671</v>
      </c>
      <c r="I31" s="83">
        <f>I36</f>
        <v>0</v>
      </c>
      <c r="J31" s="83">
        <f>J36</f>
        <v>0</v>
      </c>
      <c r="K31" s="2">
        <f t="shared" si="5"/>
        <v>66.666666666666671</v>
      </c>
      <c r="L31" s="82" t="s">
        <v>74</v>
      </c>
    </row>
    <row r="32" spans="1:12" ht="50.4" customHeight="1" thickBot="1" x14ac:dyDescent="0.35">
      <c r="A32" s="306"/>
      <c r="B32" s="303" t="s">
        <v>99</v>
      </c>
      <c r="C32" s="304"/>
      <c r="D32" s="304"/>
      <c r="E32" s="17" t="str">
        <f>E7</f>
        <v>Laterale</v>
      </c>
      <c r="F32" s="18" t="str">
        <f>F7</f>
        <v>Attacco</v>
      </c>
      <c r="G32" s="7" t="s">
        <v>31</v>
      </c>
      <c r="H32" s="83">
        <f>H44</f>
        <v>61.666666666666664</v>
      </c>
      <c r="I32" s="83">
        <f>I44</f>
        <v>0</v>
      </c>
      <c r="J32" s="83">
        <f>J44</f>
        <v>0</v>
      </c>
      <c r="K32" s="2">
        <f t="shared" si="5"/>
        <v>61.666666666666664</v>
      </c>
      <c r="L32" s="82" t="s">
        <v>75</v>
      </c>
    </row>
    <row r="33" spans="1:12" ht="50.4" customHeight="1" thickTop="1" x14ac:dyDescent="0.3">
      <c r="A33" s="306"/>
      <c r="B33" s="74">
        <v>45778</v>
      </c>
      <c r="C33" s="74">
        <v>45901</v>
      </c>
      <c r="D33" s="74">
        <v>45992</v>
      </c>
      <c r="E33" s="136" t="str">
        <f>E8</f>
        <v>BMI</v>
      </c>
      <c r="F33" s="69" t="s">
        <v>120</v>
      </c>
      <c r="G33" s="7" t="s">
        <v>159</v>
      </c>
      <c r="H33" s="47">
        <f>IF(IFERROR(B31/(B34/100*B34/100),0)*3&gt;70,120-IFERROR(B31/(B34/100*B34/100),0)*3,IFERROR(B31/(B34/100*B34/100),0)*3)</f>
        <v>49.333333333333329</v>
      </c>
      <c r="I33" s="47">
        <f>IF(IFERROR(C31/(C34/100*C34/100),0)*3&gt;70,120-IFERROR(C31/(C34/100*C34/100),0)*3,IFERROR(C31/(C34/100*C34/100),0)*3)</f>
        <v>50.265730861292539</v>
      </c>
      <c r="J33" s="47">
        <f>IF(IFERROR(D31/(D34/100*D34/100),0)*3&gt;70,120-IFERROR(D31/(D34/100*D34/100),0)*3,IFERROR(D31/(D34/100*D34/100),0)*3)</f>
        <v>51.914757250440644</v>
      </c>
      <c r="K33" s="2">
        <f>IFERROR(ROUND(AVERAGEIF(H33:J33,"&gt;0"),0),0)</f>
        <v>51</v>
      </c>
      <c r="L33" s="82" t="s">
        <v>151</v>
      </c>
    </row>
    <row r="34" spans="1:12" ht="50.4" customHeight="1" thickBot="1" x14ac:dyDescent="0.35">
      <c r="A34" s="306"/>
      <c r="B34" s="16">
        <f>B9</f>
        <v>150</v>
      </c>
      <c r="C34" s="16">
        <f t="shared" ref="C34:D34" si="7">C9</f>
        <v>157</v>
      </c>
      <c r="D34" s="16">
        <f t="shared" si="7"/>
        <v>158</v>
      </c>
      <c r="E34" s="148" t="str">
        <f>E9</f>
        <v>Sottopeso</v>
      </c>
      <c r="F34" s="18" t="str">
        <f>F9</f>
        <v>Normolineo</v>
      </c>
      <c r="G34" s="7"/>
      <c r="H34" s="83"/>
      <c r="I34" s="83"/>
      <c r="J34" s="84"/>
      <c r="K34" s="2"/>
      <c r="L34" s="85"/>
    </row>
    <row r="35" spans="1:12" ht="50.4" customHeight="1" thickTop="1" x14ac:dyDescent="0.3">
      <c r="A35" s="320" t="s">
        <v>55</v>
      </c>
      <c r="B35" s="74">
        <f>B33</f>
        <v>45778</v>
      </c>
      <c r="C35" s="74">
        <f>C33</f>
        <v>45901</v>
      </c>
      <c r="D35" s="74">
        <f>D33</f>
        <v>45992</v>
      </c>
      <c r="E35" s="322" t="s">
        <v>59</v>
      </c>
      <c r="F35" s="86"/>
      <c r="G35" s="320" t="s">
        <v>57</v>
      </c>
      <c r="H35" s="74">
        <f>H27</f>
        <v>45778</v>
      </c>
      <c r="I35" s="74">
        <f>I27</f>
        <v>45901</v>
      </c>
      <c r="J35" s="74">
        <f>J27</f>
        <v>45992</v>
      </c>
      <c r="K35" s="314" t="s">
        <v>59</v>
      </c>
      <c r="L35" s="79"/>
    </row>
    <row r="36" spans="1:12" ht="50.4" customHeight="1" x14ac:dyDescent="0.3">
      <c r="A36" s="321"/>
      <c r="B36" s="87">
        <f>IFERROR(AVERAGE(_xlfn.XLOOKUP(B37,VOTI,VOTI_ESITO,"",0),_xlfn.XLOOKUP(B38,VOTI,VOTI_ESITO,"",0),_xlfn.XLOOKUP(B39,VOTI,VOTI_ESITO,"",0),_xlfn.XLOOKUP(B40,VOTI,VOTI_ESITO,"",0),_xlfn.XLOOKUP(B41,VOTI,VOTI_ESITO,"",0),_xlfn.XLOOKUP(B42,VOTI,VOTI_ESITO,"",0)),0)</f>
        <v>71.666666666666671</v>
      </c>
      <c r="C36" s="87">
        <f>IFERROR(AVERAGE(_xlfn.XLOOKUP(C37,VOTI,VOTI_ESITO,"",0),_xlfn.XLOOKUP(C38,VOTI,VOTI_ESITO,"",0),_xlfn.XLOOKUP(C39,VOTI,VOTI_ESITO,"",0),_xlfn.XLOOKUP(C40,VOTI,VOTI_ESITO,"",0),_xlfn.XLOOKUP(C41,VOTI,VOTI_ESITO,"",0),_xlfn.XLOOKUP(C42,VOTI,VOTI_ESITO,"",0)),0)</f>
        <v>0</v>
      </c>
      <c r="D36" s="87">
        <f>IFERROR(AVERAGE(_xlfn.XLOOKUP(D37,VOTI,VOTI_ESITO,"",0),_xlfn.XLOOKUP(D38,VOTI,VOTI_ESITO,"",0),_xlfn.XLOOKUP(D39,VOTI,VOTI_ESITO,"",0),_xlfn.XLOOKUP(D40,VOTI,VOTI_ESITO,"",0),_xlfn.XLOOKUP(D41,VOTI,VOTI_ESITO,"",0),_xlfn.XLOOKUP(D42,VOTI,VOTI_ESITO,"",0)),0)</f>
        <v>0</v>
      </c>
      <c r="E36" s="323"/>
      <c r="F36" s="88"/>
      <c r="G36" s="321"/>
      <c r="H36" s="77">
        <f>IFERROR(AVERAGE(_xlfn.XLOOKUP(H37,VOTI,VOTI_ESITO,"",0),_xlfn.XLOOKUP(H38,VOTI,VOTI_ESITO,"",0),_xlfn.XLOOKUP(H39,VOTI,VOTI_ESITO,"",0),_xlfn.XLOOKUP(H40,VOTI,VOTI_ESITO,"",0),_xlfn.XLOOKUP(H41,VOTI,VOTI_ESITO,"",0),_xlfn.XLOOKUP(H42,VOTI,VOTI_ESITO,"",0)),0)</f>
        <v>66.666666666666671</v>
      </c>
      <c r="I36" s="77">
        <f>IFERROR(AVERAGE(_xlfn.XLOOKUP(I37,VOTI,VOTI_ESITO,"",0),_xlfn.XLOOKUP(I38,VOTI,VOTI_ESITO,"",0),_xlfn.XLOOKUP(I39,VOTI,VOTI_ESITO,"",0),_xlfn.XLOOKUP(I40,VOTI,VOTI_ESITO,"",0),_xlfn.XLOOKUP(I41,VOTI,VOTI_ESITO,"",0),_xlfn.XLOOKUP(I42,VOTI,VOTI_ESITO,"",0)),0)</f>
        <v>0</v>
      </c>
      <c r="J36" s="77">
        <f>IFERROR(AVERAGE(_xlfn.XLOOKUP(J37,VOTI,VOTI_ESITO,"",0),_xlfn.XLOOKUP(J38,VOTI,VOTI_ESITO,"",0),_xlfn.XLOOKUP(J39,VOTI,VOTI_ESITO,"",0),_xlfn.XLOOKUP(J40,VOTI,VOTI_ESITO,"",0),_xlfn.XLOOKUP(J41,VOTI,VOTI_ESITO,"",0),_xlfn.XLOOKUP(J42,VOTI,VOTI_ESITO,"",0)),0)</f>
        <v>0</v>
      </c>
      <c r="K36" s="315"/>
      <c r="L36" s="79"/>
    </row>
    <row r="37" spans="1:12" ht="50.4" customHeight="1" x14ac:dyDescent="0.3">
      <c r="A37" s="4" t="s">
        <v>3</v>
      </c>
      <c r="B37" s="118" t="s">
        <v>15</v>
      </c>
      <c r="C37" s="118"/>
      <c r="D37" s="118"/>
      <c r="E37" s="3">
        <f t="shared" ref="E37:E42" si="8">SUM(_xlfn.XLOOKUP(B37,VOTI,VOTI_ESITO,0,0),_xlfn.XLOOKUP(C37,VOTI,VOTI_ESITO,0,0),_xlfn.XLOOKUP(D37,VOTI,VOTI_ESITO,0,0))/COUNTA(B37:D37)</f>
        <v>60</v>
      </c>
      <c r="F37" s="89" t="s">
        <v>66</v>
      </c>
      <c r="G37" s="21" t="s">
        <v>37</v>
      </c>
      <c r="H37" s="126" t="s">
        <v>14</v>
      </c>
      <c r="I37" s="126"/>
      <c r="J37" s="126"/>
      <c r="K37" s="3">
        <f t="shared" ref="K37:K42" si="9">SUM(_xlfn.XLOOKUP(H37,VOTI,VOTI_ESITO,0,0),_xlfn.XLOOKUP(I37,VOTI,VOTI_ESITO,0,0),_xlfn.XLOOKUP(J37,VOTI,VOTI_ESITO,0,0))/COUNTA(H37:J37)</f>
        <v>70</v>
      </c>
      <c r="L37" s="82" t="s">
        <v>82</v>
      </c>
    </row>
    <row r="38" spans="1:12" ht="50.4" customHeight="1" x14ac:dyDescent="0.3">
      <c r="A38" s="5" t="s">
        <v>4</v>
      </c>
      <c r="B38" s="119" t="s">
        <v>13</v>
      </c>
      <c r="C38" s="119"/>
      <c r="D38" s="119"/>
      <c r="E38" s="3">
        <f t="shared" si="8"/>
        <v>80</v>
      </c>
      <c r="F38" s="89" t="s">
        <v>67</v>
      </c>
      <c r="G38" s="22" t="s">
        <v>12</v>
      </c>
      <c r="H38" s="127" t="s">
        <v>15</v>
      </c>
      <c r="I38" s="127"/>
      <c r="J38" s="127"/>
      <c r="K38" s="3">
        <f t="shared" si="9"/>
        <v>60</v>
      </c>
      <c r="L38" s="82" t="s">
        <v>83</v>
      </c>
    </row>
    <row r="39" spans="1:12" ht="50.4" customHeight="1" x14ac:dyDescent="0.3">
      <c r="A39" s="5" t="s">
        <v>5</v>
      </c>
      <c r="B39" s="119" t="s">
        <v>14</v>
      </c>
      <c r="C39" s="119"/>
      <c r="D39" s="119"/>
      <c r="E39" s="3">
        <f t="shared" si="8"/>
        <v>70</v>
      </c>
      <c r="F39" s="89" t="s">
        <v>68</v>
      </c>
      <c r="G39" s="22" t="s">
        <v>28</v>
      </c>
      <c r="H39" s="127" t="s">
        <v>15</v>
      </c>
      <c r="I39" s="127"/>
      <c r="J39" s="127"/>
      <c r="K39" s="3">
        <f t="shared" si="9"/>
        <v>60</v>
      </c>
      <c r="L39" s="82" t="s">
        <v>84</v>
      </c>
    </row>
    <row r="40" spans="1:12" ht="50.4" customHeight="1" x14ac:dyDescent="0.3">
      <c r="A40" s="5" t="s">
        <v>6</v>
      </c>
      <c r="B40" s="119" t="s">
        <v>14</v>
      </c>
      <c r="C40" s="119"/>
      <c r="D40" s="119"/>
      <c r="E40" s="3">
        <f t="shared" si="8"/>
        <v>70</v>
      </c>
      <c r="F40" s="89" t="s">
        <v>69</v>
      </c>
      <c r="G40" s="22" t="s">
        <v>9</v>
      </c>
      <c r="H40" s="127" t="s">
        <v>14</v>
      </c>
      <c r="I40" s="127"/>
      <c r="J40" s="127"/>
      <c r="K40" s="3">
        <f t="shared" si="9"/>
        <v>70</v>
      </c>
      <c r="L40" s="82" t="s">
        <v>85</v>
      </c>
    </row>
    <row r="41" spans="1:12" ht="50.4" customHeight="1" x14ac:dyDescent="0.3">
      <c r="A41" s="5" t="s">
        <v>7</v>
      </c>
      <c r="B41" s="119" t="s">
        <v>13</v>
      </c>
      <c r="C41" s="119"/>
      <c r="D41" s="119"/>
      <c r="E41" s="3">
        <f t="shared" si="8"/>
        <v>80</v>
      </c>
      <c r="F41" s="89" t="s">
        <v>70</v>
      </c>
      <c r="G41" s="22" t="s">
        <v>26</v>
      </c>
      <c r="H41" s="127" t="s">
        <v>14</v>
      </c>
      <c r="I41" s="127"/>
      <c r="J41" s="127"/>
      <c r="K41" s="3">
        <f t="shared" si="9"/>
        <v>70</v>
      </c>
      <c r="L41" s="82" t="s">
        <v>86</v>
      </c>
    </row>
    <row r="42" spans="1:12" ht="50.4" customHeight="1" thickBot="1" x14ac:dyDescent="0.35">
      <c r="A42" s="5" t="s">
        <v>8</v>
      </c>
      <c r="B42" s="119" t="s">
        <v>14</v>
      </c>
      <c r="C42" s="119"/>
      <c r="D42" s="119"/>
      <c r="E42" s="3">
        <f t="shared" si="8"/>
        <v>70</v>
      </c>
      <c r="F42" s="89" t="s">
        <v>71</v>
      </c>
      <c r="G42" s="22" t="s">
        <v>22</v>
      </c>
      <c r="H42" s="127" t="s">
        <v>14</v>
      </c>
      <c r="I42" s="127"/>
      <c r="J42" s="127"/>
      <c r="K42" s="3">
        <f t="shared" si="9"/>
        <v>70</v>
      </c>
      <c r="L42" s="82" t="s">
        <v>87</v>
      </c>
    </row>
    <row r="43" spans="1:12" ht="50.4" customHeight="1" thickTop="1" x14ac:dyDescent="0.3">
      <c r="A43" s="320" t="s">
        <v>56</v>
      </c>
      <c r="B43" s="74">
        <f>B35</f>
        <v>45778</v>
      </c>
      <c r="C43" s="74">
        <f>C35</f>
        <v>45901</v>
      </c>
      <c r="D43" s="74">
        <f>D35</f>
        <v>45992</v>
      </c>
      <c r="E43" s="324" t="s">
        <v>59</v>
      </c>
      <c r="F43" s="90"/>
      <c r="G43" s="320" t="s">
        <v>58</v>
      </c>
      <c r="H43" s="74">
        <f>H35</f>
        <v>45778</v>
      </c>
      <c r="I43" s="74">
        <f>I35</f>
        <v>45901</v>
      </c>
      <c r="J43" s="74">
        <f>J35</f>
        <v>45992</v>
      </c>
      <c r="K43" s="314" t="s">
        <v>59</v>
      </c>
      <c r="L43" s="75"/>
    </row>
    <row r="44" spans="1:12" ht="50.4" customHeight="1" x14ac:dyDescent="0.3">
      <c r="A44" s="321"/>
      <c r="B44" s="77">
        <f>IFERROR(AVERAGE(_xlfn.XLOOKUP(B45,VOTI,VOTI_ESITO,"",0),_xlfn.XLOOKUP(B46,VOTI,VOTI_ESITO,"",0),_xlfn.XLOOKUP(B47,VOTI,VOTI_ESITO,"",0),_xlfn.XLOOKUP(B48,VOTI,VOTI_ESITO,"",0),_xlfn.XLOOKUP(B49,VOTI,VOTI_ESITO,"",0),_xlfn.XLOOKUP(B50,VOTI,VOTI_ESITO,"",0)),0)</f>
        <v>66.666666666666671</v>
      </c>
      <c r="C44" s="77">
        <f>IFERROR(AVERAGE(_xlfn.XLOOKUP(C45,VOTI,VOTI_ESITO,"",0),_xlfn.XLOOKUP(C46,VOTI,VOTI_ESITO,"",0),_xlfn.XLOOKUP(C47,VOTI,VOTI_ESITO,"",0),_xlfn.XLOOKUP(C48,VOTI,VOTI_ESITO,"",0),_xlfn.XLOOKUP(C49,VOTI,VOTI_ESITO,"",0),_xlfn.XLOOKUP(C50,VOTI,VOTI_ESITO,"",0)),0)</f>
        <v>0</v>
      </c>
      <c r="D44" s="77">
        <f>IFERROR(AVERAGE(_xlfn.XLOOKUP(D45,VOTI,VOTI_ESITO,"",0),_xlfn.XLOOKUP(D46,VOTI,VOTI_ESITO,"",0),_xlfn.XLOOKUP(D47,VOTI,VOTI_ESITO,"",0),_xlfn.XLOOKUP(D48,VOTI,VOTI_ESITO,"",0),_xlfn.XLOOKUP(D49,VOTI,VOTI_ESITO,"",0),_xlfn.XLOOKUP(D50,VOTI,VOTI_ESITO,"",0)),0)</f>
        <v>0</v>
      </c>
      <c r="E44" s="325"/>
      <c r="F44" s="89"/>
      <c r="G44" s="321"/>
      <c r="H44" s="77">
        <f>IFERROR(AVERAGE(_xlfn.XLOOKUP(H45,VOTI,VOTI_ESITO,"",0),_xlfn.XLOOKUP(H46,VOTI,VOTI_ESITO,"",0),_xlfn.XLOOKUP(H47,VOTI,VOTI_ESITO,"",0),_xlfn.XLOOKUP(H48,VOTI,VOTI_ESITO,"",0),_xlfn.XLOOKUP(H49,VOTI,VOTI_ESITO,"",0),_xlfn.XLOOKUP(H50,VOTI,VOTI_ESITO,"",0)),0)</f>
        <v>61.666666666666664</v>
      </c>
      <c r="I44" s="77">
        <f>IFERROR(AVERAGE(_xlfn.XLOOKUP(I45,VOTI,VOTI_ESITO,"",0),_xlfn.XLOOKUP(I46,VOTI,VOTI_ESITO,"",0),_xlfn.XLOOKUP(I47,VOTI,VOTI_ESITO,"",0),_xlfn.XLOOKUP(I48,VOTI,VOTI_ESITO,"",0),_xlfn.XLOOKUP(I49,VOTI,VOTI_ESITO,"",0),_xlfn.XLOOKUP(I50,VOTI,VOTI_ESITO,"",0)),0)</f>
        <v>0</v>
      </c>
      <c r="J44" s="77">
        <f>IFERROR(AVERAGE(_xlfn.XLOOKUP(J45,VOTI,VOTI_ESITO,"",0),_xlfn.XLOOKUP(J46,VOTI,VOTI_ESITO,"",0),_xlfn.XLOOKUP(J47,VOTI,VOTI_ESITO,"",0),_xlfn.XLOOKUP(J48,VOTI,VOTI_ESITO,"",0),_xlfn.XLOOKUP(J49,VOTI,VOTI_ESITO,"",0),_xlfn.XLOOKUP(J50,VOTI,VOTI_ESITO,"",0)),0)</f>
        <v>0</v>
      </c>
      <c r="K44" s="315"/>
      <c r="L44" s="79"/>
    </row>
    <row r="45" spans="1:12" ht="50.4" customHeight="1" x14ac:dyDescent="0.3">
      <c r="A45" s="4" t="s">
        <v>34</v>
      </c>
      <c r="B45" s="118" t="s">
        <v>14</v>
      </c>
      <c r="C45" s="118"/>
      <c r="D45" s="118"/>
      <c r="E45" s="3">
        <f t="shared" ref="E45:E50" si="10">SUM(_xlfn.XLOOKUP(B45,VOTI,VOTI_ESITO,0,0),_xlfn.XLOOKUP(C45,VOTI,VOTI_ESITO,0,0),_xlfn.XLOOKUP(D45,VOTI,VOTI_ESITO,0,0))/COUNTA(B45:D45)</f>
        <v>70</v>
      </c>
      <c r="F45" s="89" t="s">
        <v>60</v>
      </c>
      <c r="G45" s="21" t="s">
        <v>32</v>
      </c>
      <c r="H45" s="126" t="s">
        <v>16</v>
      </c>
      <c r="I45" s="126"/>
      <c r="J45" s="126"/>
      <c r="K45" s="3">
        <f t="shared" ref="K45:K50" si="11">SUM(_xlfn.XLOOKUP(H45,VOTI,VOTI_ESITO,0,0),_xlfn.XLOOKUP(I45,VOTI,VOTI_ESITO,0,0),_xlfn.XLOOKUP(J45,VOTI,VOTI_ESITO,0,0))/COUNTA(H45:J45)</f>
        <v>50</v>
      </c>
      <c r="L45" s="91" t="s">
        <v>76</v>
      </c>
    </row>
    <row r="46" spans="1:12" ht="50.4" customHeight="1" x14ac:dyDescent="0.3">
      <c r="A46" s="5" t="s">
        <v>11</v>
      </c>
      <c r="B46" s="119" t="s">
        <v>14</v>
      </c>
      <c r="C46" s="119"/>
      <c r="D46" s="119"/>
      <c r="E46" s="3">
        <f t="shared" si="10"/>
        <v>70</v>
      </c>
      <c r="F46" s="89" t="s">
        <v>61</v>
      </c>
      <c r="G46" s="22" t="s">
        <v>36</v>
      </c>
      <c r="H46" s="127" t="s">
        <v>15</v>
      </c>
      <c r="I46" s="127"/>
      <c r="J46" s="127"/>
      <c r="K46" s="3">
        <f t="shared" si="11"/>
        <v>60</v>
      </c>
      <c r="L46" s="79" t="s">
        <v>77</v>
      </c>
    </row>
    <row r="47" spans="1:12" ht="50.4" customHeight="1" x14ac:dyDescent="0.3">
      <c r="A47" s="5" t="s">
        <v>10</v>
      </c>
      <c r="B47" s="119" t="s">
        <v>14</v>
      </c>
      <c r="C47" s="119"/>
      <c r="D47" s="119"/>
      <c r="E47" s="3">
        <f t="shared" si="10"/>
        <v>70</v>
      </c>
      <c r="F47" s="89" t="s">
        <v>62</v>
      </c>
      <c r="G47" s="22" t="s">
        <v>33</v>
      </c>
      <c r="H47" s="127" t="s">
        <v>13</v>
      </c>
      <c r="I47" s="127"/>
      <c r="J47" s="127"/>
      <c r="K47" s="3">
        <f t="shared" si="11"/>
        <v>80</v>
      </c>
      <c r="L47" s="79" t="s">
        <v>78</v>
      </c>
    </row>
    <row r="48" spans="1:12" ht="50.4" customHeight="1" x14ac:dyDescent="0.3">
      <c r="A48" s="5" t="s">
        <v>43</v>
      </c>
      <c r="B48" s="119" t="s">
        <v>14</v>
      </c>
      <c r="C48" s="119"/>
      <c r="D48" s="119"/>
      <c r="E48" s="3">
        <f t="shared" si="10"/>
        <v>70</v>
      </c>
      <c r="F48" s="89" t="s">
        <v>63</v>
      </c>
      <c r="G48" s="22" t="s">
        <v>29</v>
      </c>
      <c r="H48" s="127" t="s">
        <v>15</v>
      </c>
      <c r="I48" s="127"/>
      <c r="J48" s="127"/>
      <c r="K48" s="3">
        <f t="shared" si="11"/>
        <v>60</v>
      </c>
      <c r="L48" s="79" t="s">
        <v>79</v>
      </c>
    </row>
    <row r="49" spans="1:12" ht="50.4" customHeight="1" x14ac:dyDescent="0.3">
      <c r="A49" s="5" t="s">
        <v>42</v>
      </c>
      <c r="B49" s="119" t="s">
        <v>15</v>
      </c>
      <c r="C49" s="119"/>
      <c r="D49" s="119"/>
      <c r="E49" s="3">
        <f t="shared" si="10"/>
        <v>60</v>
      </c>
      <c r="F49" s="89" t="s">
        <v>64</v>
      </c>
      <c r="G49" s="22" t="s">
        <v>35</v>
      </c>
      <c r="H49" s="127" t="s">
        <v>15</v>
      </c>
      <c r="I49" s="127"/>
      <c r="J49" s="127"/>
      <c r="K49" s="3">
        <f t="shared" si="11"/>
        <v>60</v>
      </c>
      <c r="L49" s="79" t="s">
        <v>80</v>
      </c>
    </row>
    <row r="50" spans="1:12" ht="50.4" customHeight="1" thickBot="1" x14ac:dyDescent="0.35">
      <c r="A50" s="8" t="s">
        <v>41</v>
      </c>
      <c r="B50" s="119" t="s">
        <v>15</v>
      </c>
      <c r="C50" s="119"/>
      <c r="D50" s="119"/>
      <c r="E50" s="3">
        <f t="shared" si="10"/>
        <v>60</v>
      </c>
      <c r="F50" s="92" t="s">
        <v>65</v>
      </c>
      <c r="G50" s="23" t="s">
        <v>30</v>
      </c>
      <c r="H50" s="127" t="s">
        <v>15</v>
      </c>
      <c r="I50" s="127"/>
      <c r="J50" s="127"/>
      <c r="K50" s="3">
        <f t="shared" si="11"/>
        <v>60</v>
      </c>
      <c r="L50" s="93" t="s">
        <v>81</v>
      </c>
    </row>
    <row r="51" spans="1:12" ht="50.4" customHeight="1" thickTop="1" x14ac:dyDescent="0.3"/>
  </sheetData>
  <mergeCells count="30">
    <mergeCell ref="G35:G36"/>
    <mergeCell ref="K35:K36"/>
    <mergeCell ref="A43:A44"/>
    <mergeCell ref="E43:E44"/>
    <mergeCell ref="G43:G44"/>
    <mergeCell ref="K43:K44"/>
    <mergeCell ref="A29:A34"/>
    <mergeCell ref="B29:D29"/>
    <mergeCell ref="B32:D32"/>
    <mergeCell ref="A35:A36"/>
    <mergeCell ref="E35:E36"/>
    <mergeCell ref="A27:D28"/>
    <mergeCell ref="G27:G28"/>
    <mergeCell ref="K27:K28"/>
    <mergeCell ref="A10:A11"/>
    <mergeCell ref="E10:E11"/>
    <mergeCell ref="G10:G11"/>
    <mergeCell ref="K10:K11"/>
    <mergeCell ref="A18:A19"/>
    <mergeCell ref="E18:E19"/>
    <mergeCell ref="G18:G19"/>
    <mergeCell ref="K18:K19"/>
    <mergeCell ref="A4:A9"/>
    <mergeCell ref="B4:D4"/>
    <mergeCell ref="B7:D7"/>
    <mergeCell ref="A1:L1"/>
    <mergeCell ref="A26:L26"/>
    <mergeCell ref="A2:D3"/>
    <mergeCell ref="G2:G3"/>
    <mergeCell ref="K2:K3"/>
  </mergeCells>
  <dataValidations count="1">
    <dataValidation type="list" allowBlank="1" showInputMessage="1" showErrorMessage="1" sqref="H20:J25 H12:J17 B12:D17 B20:D25 H45:J50 H37:J42 B37:D42 B45:D50" xr:uid="{F115725C-5753-42F7-8ECC-6AD4D526F83F}">
      <formula1>VOTI</formula1>
    </dataValidation>
  </dataValidation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2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994F1F8-6D37-49DF-AB34-E89059287648}">
          <x14:formula1>
            <xm:f>BASEDATI!$C$7:$K$7</xm:f>
          </x14:formula1>
          <xm:sqref>F7</xm:sqref>
        </x14:dataValidation>
        <x14:dataValidation type="list" allowBlank="1" showInputMessage="1" showErrorMessage="1" xr:uid="{C5620BD8-13FE-477E-BDBB-F2F0835815FD}">
          <x14:formula1>
            <xm:f>BASEDATI!$C$6:$F$6</xm:f>
          </x14:formula1>
          <xm:sqref>E7</xm:sqref>
        </x14:dataValidation>
        <x14:dataValidation type="list" allowBlank="1" showInputMessage="1" showErrorMessage="1" xr:uid="{BB5A51C7-02F4-45E8-B741-DB9403DCC6D8}">
          <x14:formula1>
            <xm:f>BASEDATI!$C$10:$E$10</xm:f>
          </x14:formula1>
          <xm:sqref>F5 F30 F32 F34</xm:sqref>
        </x14:dataValidation>
        <x14:dataValidation type="list" allowBlank="1" showInputMessage="1" showErrorMessage="1" xr:uid="{81B2AA05-6AB2-4F24-8D15-ADAF96E26072}">
          <x14:formula1>
            <xm:f>BASEDATI!$C$9:$E$9</xm:f>
          </x14:formula1>
          <xm:sqref>E5 E30 E32</xm:sqref>
        </x14:dataValidation>
        <x14:dataValidation type="list" allowBlank="1" showInputMessage="1" showErrorMessage="1" xr:uid="{CB762B41-2928-4E23-90F5-C5EF5D9D1A90}">
          <x14:formula1>
            <xm:f>BASEDATI!$C$3:$E$3</xm:f>
          </x14:formula1>
          <xm:sqref>F9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8684-B8E9-4E6E-A8E4-D9D820F84810}">
  <sheetPr>
    <tabColor rgb="FF00B050"/>
    <pageSetUpPr fitToPage="1"/>
  </sheetPr>
  <dimension ref="A1:L51"/>
  <sheetViews>
    <sheetView view="pageBreakPreview" zoomScale="47" zoomScaleNormal="85" zoomScaleSheetLayoutView="40" workbookViewId="0">
      <selection activeCell="I9" sqref="I9"/>
    </sheetView>
  </sheetViews>
  <sheetFormatPr defaultColWidth="23.109375" defaultRowHeight="50.4" customHeight="1" x14ac:dyDescent="0.3"/>
  <cols>
    <col min="1" max="1" width="45.88671875" style="94" bestFit="1" customWidth="1"/>
    <col min="2" max="2" width="14.33203125" style="94" bestFit="1" customWidth="1"/>
    <col min="3" max="3" width="13" style="94" customWidth="1"/>
    <col min="4" max="4" width="15.33203125" style="94" bestFit="1" customWidth="1"/>
    <col min="5" max="6" width="37.6640625" style="94" customWidth="1"/>
    <col min="7" max="7" width="50.33203125" style="94" bestFit="1" customWidth="1"/>
    <col min="8" max="8" width="14.33203125" style="94" bestFit="1" customWidth="1"/>
    <col min="9" max="9" width="13" style="94" customWidth="1"/>
    <col min="10" max="10" width="15.33203125" style="94" customWidth="1"/>
    <col min="11" max="11" width="37.6640625" style="94" customWidth="1"/>
    <col min="12" max="12" width="37.6640625" style="76" customWidth="1"/>
    <col min="13" max="16384" width="23.109375" style="76"/>
  </cols>
  <sheetData>
    <row r="1" spans="1:12" ht="93" thickTop="1" thickBot="1" x14ac:dyDescent="0.35">
      <c r="A1" s="276" t="s">
        <v>147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8"/>
    </row>
    <row r="2" spans="1:12" ht="50.4" customHeight="1" thickTop="1" x14ac:dyDescent="0.3">
      <c r="A2" s="308" t="s">
        <v>133</v>
      </c>
      <c r="B2" s="309"/>
      <c r="C2" s="309"/>
      <c r="D2" s="309"/>
      <c r="E2" s="72" t="s">
        <v>100</v>
      </c>
      <c r="F2" s="95" t="s">
        <v>49</v>
      </c>
      <c r="G2" s="312" t="s">
        <v>54</v>
      </c>
      <c r="H2" s="96">
        <f>B8</f>
        <v>45778</v>
      </c>
      <c r="I2" s="96">
        <f>C8</f>
        <v>45901</v>
      </c>
      <c r="J2" s="96">
        <f>D8</f>
        <v>45992</v>
      </c>
      <c r="K2" s="314" t="s">
        <v>59</v>
      </c>
      <c r="L2" s="75"/>
    </row>
    <row r="3" spans="1:12" ht="50.4" customHeight="1" x14ac:dyDescent="0.3">
      <c r="A3" s="310"/>
      <c r="B3" s="311"/>
      <c r="C3" s="311"/>
      <c r="D3" s="311"/>
      <c r="E3" s="109">
        <v>40842</v>
      </c>
      <c r="F3" s="125" t="s">
        <v>97</v>
      </c>
      <c r="G3" s="313"/>
      <c r="H3" s="77">
        <f>IFERROR(AVERAGE(H4:H9),0)</f>
        <v>57.0411111111111</v>
      </c>
      <c r="I3" s="77">
        <f>IFERROR(AVERAGE(I4:I9),0)</f>
        <v>10.354991669870563</v>
      </c>
      <c r="J3" s="78">
        <f>IFERROR(AVERAGE(J4:J9),0)</f>
        <v>10.231755424063115</v>
      </c>
      <c r="K3" s="315"/>
      <c r="L3" s="79"/>
    </row>
    <row r="4" spans="1:12" ht="50.4" customHeight="1" thickBot="1" x14ac:dyDescent="0.35">
      <c r="A4" s="305" t="e" vm="9">
        <v>#VALUE!</v>
      </c>
      <c r="B4" s="303" t="s">
        <v>98</v>
      </c>
      <c r="C4" s="304"/>
      <c r="D4" s="307"/>
      <c r="E4" s="68" t="s">
        <v>50</v>
      </c>
      <c r="F4" s="69" t="s">
        <v>92</v>
      </c>
      <c r="G4" s="6" t="s">
        <v>40</v>
      </c>
      <c r="H4" s="80">
        <f>B11</f>
        <v>65</v>
      </c>
      <c r="I4" s="80">
        <f>C11</f>
        <v>0</v>
      </c>
      <c r="J4" s="81">
        <f>D11</f>
        <v>0</v>
      </c>
      <c r="K4" s="2">
        <f>IFERROR(AVERAGEIF(H4:J4,"&gt;0"),0)</f>
        <v>65</v>
      </c>
      <c r="L4" s="82" t="s">
        <v>72</v>
      </c>
    </row>
    <row r="5" spans="1:12" ht="50.4" customHeight="1" thickTop="1" x14ac:dyDescent="0.3">
      <c r="A5" s="306"/>
      <c r="B5" s="74">
        <v>45778</v>
      </c>
      <c r="C5" s="96">
        <v>45901</v>
      </c>
      <c r="D5" s="74">
        <v>45992</v>
      </c>
      <c r="E5" s="123" t="s">
        <v>94</v>
      </c>
      <c r="F5" s="124" t="s">
        <v>15</v>
      </c>
      <c r="G5" s="7" t="s">
        <v>39</v>
      </c>
      <c r="H5" s="83">
        <f>B19</f>
        <v>68.333333333333329</v>
      </c>
      <c r="I5" s="83">
        <f>C19</f>
        <v>0</v>
      </c>
      <c r="J5" s="83">
        <f>D19</f>
        <v>0</v>
      </c>
      <c r="K5" s="2">
        <f t="shared" ref="K5:K7" si="0">IFERROR(AVERAGEIF(H5:J5,"&gt;0"),0)</f>
        <v>68.333333333333329</v>
      </c>
      <c r="L5" s="82" t="s">
        <v>73</v>
      </c>
    </row>
    <row r="6" spans="1:12" ht="50.4" customHeight="1" x14ac:dyDescent="0.3">
      <c r="A6" s="306"/>
      <c r="B6" s="112">
        <v>39</v>
      </c>
      <c r="C6" s="112">
        <v>40.4</v>
      </c>
      <c r="D6" s="112">
        <v>41.5</v>
      </c>
      <c r="E6" s="68" t="s">
        <v>51</v>
      </c>
      <c r="F6" s="69" t="s">
        <v>52</v>
      </c>
      <c r="G6" s="7" t="s">
        <v>38</v>
      </c>
      <c r="H6" s="83">
        <f>H11</f>
        <v>63.333333333333336</v>
      </c>
      <c r="I6" s="83">
        <f>I11</f>
        <v>0</v>
      </c>
      <c r="J6" s="83">
        <f>J11</f>
        <v>0</v>
      </c>
      <c r="K6" s="2">
        <f t="shared" si="0"/>
        <v>63.333333333333336</v>
      </c>
      <c r="L6" s="82" t="s">
        <v>74</v>
      </c>
    </row>
    <row r="7" spans="1:12" ht="50.4" customHeight="1" thickBot="1" x14ac:dyDescent="0.35">
      <c r="A7" s="306"/>
      <c r="B7" s="303" t="s">
        <v>99</v>
      </c>
      <c r="C7" s="304"/>
      <c r="D7" s="304"/>
      <c r="E7" s="117" t="s">
        <v>21</v>
      </c>
      <c r="F7" s="116" t="s">
        <v>96</v>
      </c>
      <c r="G7" s="7" t="s">
        <v>31</v>
      </c>
      <c r="H7" s="83">
        <f>H19</f>
        <v>75</v>
      </c>
      <c r="I7" s="83">
        <f>I19</f>
        <v>0</v>
      </c>
      <c r="J7" s="83">
        <f>J19</f>
        <v>0</v>
      </c>
      <c r="K7" s="2">
        <f t="shared" si="0"/>
        <v>75</v>
      </c>
      <c r="L7" s="82" t="s">
        <v>75</v>
      </c>
    </row>
    <row r="8" spans="1:12" ht="50.4" customHeight="1" thickTop="1" x14ac:dyDescent="0.3">
      <c r="A8" s="306"/>
      <c r="B8" s="74">
        <f>B5</f>
        <v>45778</v>
      </c>
      <c r="C8" s="74">
        <f>C5</f>
        <v>45901</v>
      </c>
      <c r="D8" s="74">
        <f>D5</f>
        <v>45992</v>
      </c>
      <c r="E8" s="68" t="s">
        <v>151</v>
      </c>
      <c r="F8" s="69" t="s">
        <v>120</v>
      </c>
      <c r="G8" s="7" t="s">
        <v>159</v>
      </c>
      <c r="H8" s="47">
        <f>IF(IFERROR(B6/(B9/100*B9/100),0)*3&gt;70,120-IFERROR(B6/(B9/100*B9/100),0)*3,IFERROR(B6/(B9/100*B9/100),0)*3)</f>
        <v>52</v>
      </c>
      <c r="I8" s="47">
        <f>IF(IFERROR(C6/(C9/100*C9/100),0)*3&gt;70,120-IFERROR(C6/(C9/100*C9/100),0)*3,IFERROR(C6/(C9/100*C9/100),0)*3)</f>
        <v>51.774958349352815</v>
      </c>
      <c r="J8" s="47">
        <f>IF(IFERROR(D6/(D9/100*D9/100),0)*3&gt;70,120-IFERROR(D6/(D9/100*D9/100),0)*3,IFERROR(D6/(D9/100*D9/100),0)*3)</f>
        <v>51.158777120315577</v>
      </c>
      <c r="K8" s="2">
        <f>IFERROR(ROUND(AVERAGEIF(H8:J8,"&gt;0"),0),0)</f>
        <v>52</v>
      </c>
      <c r="L8" s="82" t="s">
        <v>151</v>
      </c>
    </row>
    <row r="9" spans="1:12" ht="50.4" customHeight="1" thickBot="1" x14ac:dyDescent="0.35">
      <c r="A9" s="306"/>
      <c r="B9" s="113">
        <v>150</v>
      </c>
      <c r="C9" s="113">
        <v>153</v>
      </c>
      <c r="D9" s="113">
        <v>156</v>
      </c>
      <c r="E9" s="180" t="str">
        <f>_xlfn.XLOOKUP(IF(ROUND((AVERAGEIF(B6:D6,"&gt;0")/(AVERAGEIF(B9:D9,"&gt;0")*AVERAGEIF(B9:D9,"&gt;0")/10000)*3)/3,0)&gt;70,120-ROUND((AVERAGEIF(B6:D6,"&gt;0")/(AVERAGEIF(B9:D9,"&gt;0")*AVERAGEIF(B9:D9,"&gt;0")/10000)*3)/3,0),ROUND((AVERAGEIF(B6:D6,"&gt;0")/(AVERAGEIF(B9:D9,"&gt;0")*AVERAGEIF(B9:D9,"&gt;0")/10000)*3)/3,0)),BASEDATI!B15:B21,BASEDATI!C15:C21,,1)</f>
        <v>Sottopeso</v>
      </c>
      <c r="F9" s="114" t="s">
        <v>1</v>
      </c>
      <c r="G9" s="263" t="s">
        <v>178</v>
      </c>
      <c r="H9" s="264">
        <v>18.579999999999998</v>
      </c>
      <c r="I9" s="265"/>
      <c r="J9" s="266"/>
      <c r="K9" s="2"/>
      <c r="L9" s="85"/>
    </row>
    <row r="10" spans="1:12" ht="50.4" customHeight="1" thickTop="1" x14ac:dyDescent="0.3">
      <c r="A10" s="320" t="s">
        <v>55</v>
      </c>
      <c r="B10" s="74">
        <f>B8</f>
        <v>45778</v>
      </c>
      <c r="C10" s="96">
        <f>C8</f>
        <v>45901</v>
      </c>
      <c r="D10" s="74">
        <f>D8</f>
        <v>45992</v>
      </c>
      <c r="E10" s="324" t="s">
        <v>59</v>
      </c>
      <c r="F10" s="90"/>
      <c r="G10" s="320" t="s">
        <v>57</v>
      </c>
      <c r="H10" s="74">
        <f>H2</f>
        <v>45778</v>
      </c>
      <c r="I10" s="96">
        <f>I2</f>
        <v>45901</v>
      </c>
      <c r="J10" s="74">
        <f>J2</f>
        <v>45992</v>
      </c>
      <c r="K10" s="314" t="s">
        <v>59</v>
      </c>
      <c r="L10" s="79"/>
    </row>
    <row r="11" spans="1:12" ht="50.4" customHeight="1" x14ac:dyDescent="0.3">
      <c r="A11" s="321"/>
      <c r="B11" s="77">
        <f>IFERROR(AVERAGE(_xlfn.XLOOKUP(B12,VOTI,VOTI_ESITO,"",0),_xlfn.XLOOKUP(B13,VOTI,VOTI_ESITO,"",0),_xlfn.XLOOKUP(B14,VOTI,VOTI_ESITO,"",0),_xlfn.XLOOKUP(B15,VOTI,VOTI_ESITO,"",0),_xlfn.XLOOKUP(B16,VOTI,VOTI_ESITO,"",0),_xlfn.XLOOKUP(B17,VOTI,VOTI_ESITO,"",0)),0)</f>
        <v>65</v>
      </c>
      <c r="C11" s="77">
        <f>IFERROR(AVERAGE(_xlfn.XLOOKUP(C12,VOTI,VOTI_ESITO,"",0),_xlfn.XLOOKUP(C13,VOTI,VOTI_ESITO,"",0),_xlfn.XLOOKUP(C14,VOTI,VOTI_ESITO,"",0),_xlfn.XLOOKUP(C15,VOTI,VOTI_ESITO,"",0),_xlfn.XLOOKUP(C16,VOTI,VOTI_ESITO,"",0),_xlfn.XLOOKUP(C17,VOTI,VOTI_ESITO,"",0)),0)</f>
        <v>0</v>
      </c>
      <c r="D11" s="77">
        <f>IFERROR(AVERAGE(_xlfn.XLOOKUP(D12,VOTI,VOTI_ESITO,"",0),_xlfn.XLOOKUP(D13,VOTI,VOTI_ESITO,"",0),_xlfn.XLOOKUP(D14,VOTI,VOTI_ESITO,"",0),_xlfn.XLOOKUP(D15,VOTI,VOTI_ESITO,"",0),_xlfn.XLOOKUP(D16,VOTI,VOTI_ESITO,"",0),_xlfn.XLOOKUP(D17,VOTI,VOTI_ESITO,"",0)),0)</f>
        <v>0</v>
      </c>
      <c r="E11" s="325"/>
      <c r="F11" s="89"/>
      <c r="G11" s="321"/>
      <c r="H11" s="77">
        <f>IFERROR(AVERAGE(_xlfn.XLOOKUP(H12,VOTI,VOTI_ESITO,"",0),_xlfn.XLOOKUP(H13,VOTI,VOTI_ESITO,"",0),_xlfn.XLOOKUP(H14,VOTI,VOTI_ESITO,"",0),_xlfn.XLOOKUP(H15,VOTI,VOTI_ESITO,"",0),_xlfn.XLOOKUP(H16,VOTI,VOTI_ESITO,"",0),_xlfn.XLOOKUP(H17,VOTI,VOTI_ESITO,"",0)),0)</f>
        <v>63.333333333333336</v>
      </c>
      <c r="I11" s="77">
        <f>IFERROR(AVERAGE(_xlfn.XLOOKUP(I12,VOTI,VOTI_ESITO,"",0),_xlfn.XLOOKUP(I13,VOTI,VOTI_ESITO,"",0),_xlfn.XLOOKUP(I14,VOTI,VOTI_ESITO,"",0),_xlfn.XLOOKUP(I15,VOTI,VOTI_ESITO,"",0),_xlfn.XLOOKUP(I16,VOTI,VOTI_ESITO,"",0),_xlfn.XLOOKUP(I17,VOTI,VOTI_ESITO,"",0)),0)</f>
        <v>0</v>
      </c>
      <c r="J11" s="77">
        <f>IFERROR(AVERAGE(_xlfn.XLOOKUP(J12,VOTI,VOTI_ESITO,"",0),_xlfn.XLOOKUP(J13,VOTI,VOTI_ESITO,"",0),_xlfn.XLOOKUP(J14,VOTI,VOTI_ESITO,"",0),_xlfn.XLOOKUP(J15,VOTI,VOTI_ESITO,"",0),_xlfn.XLOOKUP(J16,VOTI,VOTI_ESITO,"",0),_xlfn.XLOOKUP(J17,VOTI,VOTI_ESITO,"",0)),0)</f>
        <v>0</v>
      </c>
      <c r="K11" s="315"/>
      <c r="L11" s="79"/>
    </row>
    <row r="12" spans="1:12" ht="50.4" customHeight="1" x14ac:dyDescent="0.3">
      <c r="A12" s="4" t="s">
        <v>3</v>
      </c>
      <c r="B12" s="118" t="s">
        <v>14</v>
      </c>
      <c r="C12" s="14"/>
      <c r="D12" s="14"/>
      <c r="E12" s="3">
        <f t="shared" ref="E12:E17" si="1">SUM(_xlfn.XLOOKUP(B12,VOTI,VOTI_ESITO,0,0),_xlfn.XLOOKUP(C12,VOTI,VOTI_ESITO,0,0),_xlfn.XLOOKUP(D12,VOTI,VOTI_ESITO,0,0))/COUNTA(B12:D12)</f>
        <v>70</v>
      </c>
      <c r="F12" s="89" t="s">
        <v>66</v>
      </c>
      <c r="G12" s="6" t="s">
        <v>37</v>
      </c>
      <c r="H12" s="118" t="s">
        <v>15</v>
      </c>
      <c r="I12" s="14"/>
      <c r="J12" s="14"/>
      <c r="K12" s="3">
        <f t="shared" ref="K12:K17" si="2">SUM(_xlfn.XLOOKUP(H12,VOTI,VOTI_ESITO,0,0),_xlfn.XLOOKUP(I12,VOTI,VOTI_ESITO,0,0),_xlfn.XLOOKUP(J12,VOTI,VOTI_ESITO,0,0))/COUNTA(H12:J12)</f>
        <v>60</v>
      </c>
      <c r="L12" s="82" t="s">
        <v>82</v>
      </c>
    </row>
    <row r="13" spans="1:12" ht="50.4" customHeight="1" x14ac:dyDescent="0.3">
      <c r="A13" s="5" t="s">
        <v>4</v>
      </c>
      <c r="B13" s="119" t="s">
        <v>15</v>
      </c>
      <c r="C13" s="15"/>
      <c r="D13" s="15"/>
      <c r="E13" s="3">
        <f t="shared" si="1"/>
        <v>60</v>
      </c>
      <c r="F13" s="89" t="s">
        <v>67</v>
      </c>
      <c r="G13" s="7" t="s">
        <v>12</v>
      </c>
      <c r="H13" s="119" t="s">
        <v>15</v>
      </c>
      <c r="I13" s="15"/>
      <c r="J13" s="15"/>
      <c r="K13" s="3">
        <f t="shared" si="2"/>
        <v>60</v>
      </c>
      <c r="L13" s="82" t="s">
        <v>83</v>
      </c>
    </row>
    <row r="14" spans="1:12" ht="50.4" customHeight="1" x14ac:dyDescent="0.3">
      <c r="A14" s="5" t="s">
        <v>5</v>
      </c>
      <c r="B14" s="119" t="s">
        <v>15</v>
      </c>
      <c r="C14" s="15"/>
      <c r="D14" s="15"/>
      <c r="E14" s="3">
        <f t="shared" si="1"/>
        <v>60</v>
      </c>
      <c r="F14" s="89" t="s">
        <v>68</v>
      </c>
      <c r="G14" s="7" t="s">
        <v>28</v>
      </c>
      <c r="H14" s="119" t="s">
        <v>14</v>
      </c>
      <c r="I14" s="15"/>
      <c r="J14" s="15"/>
      <c r="K14" s="3">
        <f t="shared" si="2"/>
        <v>70</v>
      </c>
      <c r="L14" s="82" t="s">
        <v>84</v>
      </c>
    </row>
    <row r="15" spans="1:12" ht="50.4" customHeight="1" x14ac:dyDescent="0.3">
      <c r="A15" s="5" t="s">
        <v>6</v>
      </c>
      <c r="B15" s="119" t="s">
        <v>15</v>
      </c>
      <c r="C15" s="15"/>
      <c r="D15" s="15"/>
      <c r="E15" s="3">
        <f t="shared" si="1"/>
        <v>60</v>
      </c>
      <c r="F15" s="89" t="s">
        <v>69</v>
      </c>
      <c r="G15" s="7" t="s">
        <v>9</v>
      </c>
      <c r="H15" s="119" t="s">
        <v>14</v>
      </c>
      <c r="I15" s="15"/>
      <c r="J15" s="15"/>
      <c r="K15" s="3">
        <f t="shared" si="2"/>
        <v>70</v>
      </c>
      <c r="L15" s="82" t="s">
        <v>85</v>
      </c>
    </row>
    <row r="16" spans="1:12" ht="50.4" customHeight="1" x14ac:dyDescent="0.3">
      <c r="A16" s="5" t="s">
        <v>7</v>
      </c>
      <c r="B16" s="119" t="s">
        <v>13</v>
      </c>
      <c r="C16" s="15"/>
      <c r="D16" s="15"/>
      <c r="E16" s="3">
        <f t="shared" si="1"/>
        <v>80</v>
      </c>
      <c r="F16" s="89" t="s">
        <v>70</v>
      </c>
      <c r="G16" s="7" t="s">
        <v>26</v>
      </c>
      <c r="H16" s="119" t="s">
        <v>14</v>
      </c>
      <c r="I16" s="15"/>
      <c r="J16" s="15"/>
      <c r="K16" s="3">
        <f t="shared" si="2"/>
        <v>70</v>
      </c>
      <c r="L16" s="82" t="s">
        <v>86</v>
      </c>
    </row>
    <row r="17" spans="1:12" ht="50.4" customHeight="1" thickBot="1" x14ac:dyDescent="0.35">
      <c r="A17" s="5" t="s">
        <v>8</v>
      </c>
      <c r="B17" s="119" t="s">
        <v>15</v>
      </c>
      <c r="C17" s="15"/>
      <c r="D17" s="15"/>
      <c r="E17" s="3">
        <f t="shared" si="1"/>
        <v>60</v>
      </c>
      <c r="F17" s="89" t="s">
        <v>71</v>
      </c>
      <c r="G17" s="7" t="s">
        <v>22</v>
      </c>
      <c r="H17" s="119" t="s">
        <v>16</v>
      </c>
      <c r="I17" s="15"/>
      <c r="J17" s="15"/>
      <c r="K17" s="3">
        <f t="shared" si="2"/>
        <v>50</v>
      </c>
      <c r="L17" s="82" t="s">
        <v>87</v>
      </c>
    </row>
    <row r="18" spans="1:12" ht="50.4" customHeight="1" thickTop="1" x14ac:dyDescent="0.3">
      <c r="A18" s="320" t="s">
        <v>56</v>
      </c>
      <c r="B18" s="74">
        <f>B10</f>
        <v>45778</v>
      </c>
      <c r="C18" s="96">
        <f>C10</f>
        <v>45901</v>
      </c>
      <c r="D18" s="74">
        <f>D10</f>
        <v>45992</v>
      </c>
      <c r="E18" s="324" t="s">
        <v>59</v>
      </c>
      <c r="F18" s="90"/>
      <c r="G18" s="320" t="s">
        <v>58</v>
      </c>
      <c r="H18" s="74">
        <f>H10</f>
        <v>45778</v>
      </c>
      <c r="I18" s="96">
        <f>I10</f>
        <v>45901</v>
      </c>
      <c r="J18" s="74">
        <f>J10</f>
        <v>45992</v>
      </c>
      <c r="K18" s="314" t="s">
        <v>59</v>
      </c>
      <c r="L18" s="75"/>
    </row>
    <row r="19" spans="1:12" ht="50.4" customHeight="1" x14ac:dyDescent="0.3">
      <c r="A19" s="321"/>
      <c r="B19" s="77">
        <f>IFERROR(AVERAGE(_xlfn.XLOOKUP(B20,VOTI,VOTI_ESITO,"",0),_xlfn.XLOOKUP(B21,VOTI,VOTI_ESITO,"",0),_xlfn.XLOOKUP(B22,VOTI,VOTI_ESITO,"",0),_xlfn.XLOOKUP(B23,VOTI,VOTI_ESITO,"",0),_xlfn.XLOOKUP(B24,VOTI,VOTI_ESITO,"",0),_xlfn.XLOOKUP(B25,VOTI,VOTI_ESITO,"",0)),0)</f>
        <v>68.333333333333329</v>
      </c>
      <c r="C19" s="77">
        <f>IFERROR(AVERAGE(_xlfn.XLOOKUP(C20,VOTI,VOTI_ESITO,"",0),_xlfn.XLOOKUP(C21,VOTI,VOTI_ESITO,"",0),_xlfn.XLOOKUP(C22,VOTI,VOTI_ESITO,"",0),_xlfn.XLOOKUP(C23,VOTI,VOTI_ESITO,"",0),_xlfn.XLOOKUP(C24,VOTI,VOTI_ESITO,"",0),_xlfn.XLOOKUP(C25,VOTI,VOTI_ESITO,"",0)),0)</f>
        <v>0</v>
      </c>
      <c r="D19" s="77">
        <f>IFERROR(AVERAGE(_xlfn.XLOOKUP(D20,VOTI,VOTI_ESITO,"",0),_xlfn.XLOOKUP(D21,VOTI,VOTI_ESITO,"",0),_xlfn.XLOOKUP(D22,VOTI,VOTI_ESITO,"",0),_xlfn.XLOOKUP(D23,VOTI,VOTI_ESITO,"",0),_xlfn.XLOOKUP(D24,VOTI,VOTI_ESITO,"",0),_xlfn.XLOOKUP(D25,VOTI,VOTI_ESITO,"",0)),0)</f>
        <v>0</v>
      </c>
      <c r="E19" s="325"/>
      <c r="F19" s="89"/>
      <c r="G19" s="321"/>
      <c r="H19" s="77">
        <f>IFERROR(AVERAGE(_xlfn.XLOOKUP(H20,VOTI,VOTI_ESITO,"",0),_xlfn.XLOOKUP(H21,VOTI,VOTI_ESITO,"",0),_xlfn.XLOOKUP(H22,VOTI,VOTI_ESITO,"",0),_xlfn.XLOOKUP(H23,VOTI,VOTI_ESITO,"",0),_xlfn.XLOOKUP(H24,VOTI,VOTI_ESITO,"",0),_xlfn.XLOOKUP(H25,VOTI,VOTI_ESITO,"",0)),0)</f>
        <v>75</v>
      </c>
      <c r="I19" s="77">
        <f>IFERROR(AVERAGE(_xlfn.XLOOKUP(I20,VOTI,VOTI_ESITO,"",0),_xlfn.XLOOKUP(I21,VOTI,VOTI_ESITO,"",0),_xlfn.XLOOKUP(I22,VOTI,VOTI_ESITO,"",0),_xlfn.XLOOKUP(I23,VOTI,VOTI_ESITO,"",0),_xlfn.XLOOKUP(I24,VOTI,VOTI_ESITO,"",0),_xlfn.XLOOKUP(I25,VOTI,VOTI_ESITO,"",0)),0)</f>
        <v>0</v>
      </c>
      <c r="J19" s="77">
        <f>IFERROR(AVERAGE(_xlfn.XLOOKUP(J20,VOTI,VOTI_ESITO,"",0),_xlfn.XLOOKUP(J21,VOTI,VOTI_ESITO,"",0),_xlfn.XLOOKUP(J22,VOTI,VOTI_ESITO,"",0),_xlfn.XLOOKUP(J23,VOTI,VOTI_ESITO,"",0),_xlfn.XLOOKUP(J24,VOTI,VOTI_ESITO,"",0),_xlfn.XLOOKUP(J25,VOTI,VOTI_ESITO,"",0)),0)</f>
        <v>0</v>
      </c>
      <c r="K19" s="315"/>
      <c r="L19" s="79"/>
    </row>
    <row r="20" spans="1:12" ht="50.4" customHeight="1" x14ac:dyDescent="0.3">
      <c r="A20" s="4" t="s">
        <v>34</v>
      </c>
      <c r="B20" s="118" t="s">
        <v>14</v>
      </c>
      <c r="C20" s="14"/>
      <c r="D20" s="14"/>
      <c r="E20" s="3">
        <f t="shared" ref="E20:E25" si="3">SUM(_xlfn.XLOOKUP(B20,VOTI,VOTI_ESITO,0,0),_xlfn.XLOOKUP(C20,VOTI,VOTI_ESITO,0,0),_xlfn.XLOOKUP(D20,VOTI,VOTI_ESITO,0,0))/COUNTA(B20:D20)</f>
        <v>70</v>
      </c>
      <c r="F20" s="89" t="s">
        <v>60</v>
      </c>
      <c r="G20" s="6" t="s">
        <v>32</v>
      </c>
      <c r="H20" s="118" t="s">
        <v>15</v>
      </c>
      <c r="I20" s="14"/>
      <c r="J20" s="14"/>
      <c r="K20" s="3">
        <f t="shared" ref="K20:K25" si="4">SUM(_xlfn.XLOOKUP(H20,VOTI,VOTI_ESITO,0,0),_xlfn.XLOOKUP(I20,VOTI,VOTI_ESITO,0,0),_xlfn.XLOOKUP(J20,VOTI,VOTI_ESITO,0,0))/COUNTA(H20:J20)</f>
        <v>60</v>
      </c>
      <c r="L20" s="91" t="s">
        <v>76</v>
      </c>
    </row>
    <row r="21" spans="1:12" ht="50.4" customHeight="1" x14ac:dyDescent="0.3">
      <c r="A21" s="5" t="s">
        <v>11</v>
      </c>
      <c r="B21" s="119" t="s">
        <v>14</v>
      </c>
      <c r="C21" s="15"/>
      <c r="D21" s="15"/>
      <c r="E21" s="3">
        <f t="shared" si="3"/>
        <v>70</v>
      </c>
      <c r="F21" s="89" t="s">
        <v>61</v>
      </c>
      <c r="G21" s="7" t="s">
        <v>36</v>
      </c>
      <c r="H21" s="119" t="s">
        <v>13</v>
      </c>
      <c r="I21" s="15"/>
      <c r="J21" s="15"/>
      <c r="K21" s="3">
        <f t="shared" si="4"/>
        <v>80</v>
      </c>
      <c r="L21" s="79" t="s">
        <v>77</v>
      </c>
    </row>
    <row r="22" spans="1:12" ht="50.4" customHeight="1" x14ac:dyDescent="0.3">
      <c r="A22" s="5" t="s">
        <v>10</v>
      </c>
      <c r="B22" s="119" t="s">
        <v>15</v>
      </c>
      <c r="C22" s="15"/>
      <c r="D22" s="15"/>
      <c r="E22" s="3">
        <f t="shared" si="3"/>
        <v>60</v>
      </c>
      <c r="F22" s="89" t="s">
        <v>62</v>
      </c>
      <c r="G22" s="7" t="s">
        <v>33</v>
      </c>
      <c r="H22" s="119" t="s">
        <v>14</v>
      </c>
      <c r="I22" s="15"/>
      <c r="J22" s="15"/>
      <c r="K22" s="3">
        <f t="shared" si="4"/>
        <v>70</v>
      </c>
      <c r="L22" s="79" t="s">
        <v>78</v>
      </c>
    </row>
    <row r="23" spans="1:12" ht="50.4" customHeight="1" x14ac:dyDescent="0.3">
      <c r="A23" s="5" t="s">
        <v>43</v>
      </c>
      <c r="B23" s="119" t="s">
        <v>14</v>
      </c>
      <c r="C23" s="15"/>
      <c r="D23" s="15"/>
      <c r="E23" s="3">
        <f t="shared" si="3"/>
        <v>70</v>
      </c>
      <c r="F23" s="89" t="s">
        <v>63</v>
      </c>
      <c r="G23" s="7" t="s">
        <v>29</v>
      </c>
      <c r="H23" s="119" t="s">
        <v>13</v>
      </c>
      <c r="I23" s="15"/>
      <c r="J23" s="15"/>
      <c r="K23" s="3">
        <f t="shared" si="4"/>
        <v>80</v>
      </c>
      <c r="L23" s="79" t="s">
        <v>79</v>
      </c>
    </row>
    <row r="24" spans="1:12" ht="50.4" customHeight="1" x14ac:dyDescent="0.3">
      <c r="A24" s="5" t="s">
        <v>42</v>
      </c>
      <c r="B24" s="119" t="s">
        <v>14</v>
      </c>
      <c r="C24" s="15"/>
      <c r="D24" s="15"/>
      <c r="E24" s="3">
        <f t="shared" si="3"/>
        <v>70</v>
      </c>
      <c r="F24" s="89" t="s">
        <v>64</v>
      </c>
      <c r="G24" s="7" t="s">
        <v>35</v>
      </c>
      <c r="H24" s="119" t="s">
        <v>13</v>
      </c>
      <c r="I24" s="15"/>
      <c r="J24" s="15"/>
      <c r="K24" s="3">
        <f t="shared" si="4"/>
        <v>80</v>
      </c>
      <c r="L24" s="79" t="s">
        <v>80</v>
      </c>
    </row>
    <row r="25" spans="1:12" ht="50.4" customHeight="1" thickBot="1" x14ac:dyDescent="0.35">
      <c r="A25" s="8" t="s">
        <v>41</v>
      </c>
      <c r="B25" s="119" t="s">
        <v>14</v>
      </c>
      <c r="C25" s="15"/>
      <c r="D25" s="15"/>
      <c r="E25" s="3">
        <f t="shared" si="3"/>
        <v>70</v>
      </c>
      <c r="F25" s="92" t="s">
        <v>65</v>
      </c>
      <c r="G25" s="9" t="s">
        <v>30</v>
      </c>
      <c r="H25" s="119" t="s">
        <v>13</v>
      </c>
      <c r="I25" s="15"/>
      <c r="J25" s="15"/>
      <c r="K25" s="3">
        <f t="shared" si="4"/>
        <v>80</v>
      </c>
      <c r="L25" s="93" t="s">
        <v>81</v>
      </c>
    </row>
    <row r="26" spans="1:12" ht="93" thickTop="1" thickBot="1" x14ac:dyDescent="0.35">
      <c r="A26" s="276" t="s">
        <v>148</v>
      </c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8"/>
    </row>
    <row r="27" spans="1:12" ht="50.4" customHeight="1" thickTop="1" x14ac:dyDescent="0.3">
      <c r="A27" s="316" t="s">
        <v>133</v>
      </c>
      <c r="B27" s="317"/>
      <c r="C27" s="317"/>
      <c r="D27" s="317"/>
      <c r="E27" s="72" t="s">
        <v>100</v>
      </c>
      <c r="F27" s="95" t="s">
        <v>49</v>
      </c>
      <c r="G27" s="312" t="s">
        <v>54</v>
      </c>
      <c r="H27" s="96">
        <f>B33</f>
        <v>45778</v>
      </c>
      <c r="I27" s="96">
        <f>C33</f>
        <v>45901</v>
      </c>
      <c r="J27" s="96">
        <f>D33</f>
        <v>45992</v>
      </c>
      <c r="K27" s="314" t="s">
        <v>59</v>
      </c>
      <c r="L27" s="75"/>
    </row>
    <row r="28" spans="1:12" ht="50.4" customHeight="1" x14ac:dyDescent="0.3">
      <c r="A28" s="318"/>
      <c r="B28" s="319"/>
      <c r="C28" s="319"/>
      <c r="D28" s="319"/>
      <c r="E28" s="109">
        <v>40842</v>
      </c>
      <c r="F28" s="125" t="s">
        <v>97</v>
      </c>
      <c r="G28" s="313"/>
      <c r="H28" s="77">
        <f>IFERROR(AVERAGE(H29:H34),0)</f>
        <v>62.066666666666677</v>
      </c>
      <c r="I28" s="77">
        <f>IFERROR(AVERAGE(I29:I34),0)</f>
        <v>0</v>
      </c>
      <c r="J28" s="78">
        <f>IFERROR(AVERAGE(J29:J34),0)</f>
        <v>0</v>
      </c>
      <c r="K28" s="315"/>
      <c r="L28" s="79"/>
    </row>
    <row r="29" spans="1:12" ht="50.4" customHeight="1" thickBot="1" x14ac:dyDescent="0.35">
      <c r="A29" s="305" t="e" vm="9">
        <v>#VALUE!</v>
      </c>
      <c r="B29" s="303" t="s">
        <v>98</v>
      </c>
      <c r="C29" s="304"/>
      <c r="D29" s="307"/>
      <c r="E29" s="68" t="str">
        <f>E4</f>
        <v>PIEDE FORTE</v>
      </c>
      <c r="F29" s="69" t="s">
        <v>92</v>
      </c>
      <c r="G29" s="6" t="s">
        <v>40</v>
      </c>
      <c r="H29" s="80">
        <f>B36</f>
        <v>61.666666666666664</v>
      </c>
      <c r="I29" s="80">
        <f>C36</f>
        <v>0</v>
      </c>
      <c r="J29" s="81">
        <f>D36</f>
        <v>0</v>
      </c>
      <c r="K29" s="2">
        <f>IFERROR(AVERAGEIF(H29:J29,"&gt;0"),0)</f>
        <v>61.666666666666664</v>
      </c>
      <c r="L29" s="82" t="s">
        <v>72</v>
      </c>
    </row>
    <row r="30" spans="1:12" ht="50.4" customHeight="1" thickTop="1" x14ac:dyDescent="0.3">
      <c r="A30" s="306"/>
      <c r="B30" s="74">
        <v>45778</v>
      </c>
      <c r="C30" s="96">
        <v>45901</v>
      </c>
      <c r="D30" s="74">
        <v>45992</v>
      </c>
      <c r="E30" s="115" t="s">
        <v>94</v>
      </c>
      <c r="F30" s="116" t="s">
        <v>15</v>
      </c>
      <c r="G30" s="7" t="s">
        <v>39</v>
      </c>
      <c r="H30" s="83">
        <f>B44</f>
        <v>66.666666666666671</v>
      </c>
      <c r="I30" s="83">
        <f>C44</f>
        <v>0</v>
      </c>
      <c r="J30" s="83">
        <f>D44</f>
        <v>0</v>
      </c>
      <c r="K30" s="2">
        <f t="shared" ref="K30:K32" si="5">IFERROR(AVERAGEIF(H30:J30,"&gt;0"),0)</f>
        <v>66.666666666666671</v>
      </c>
      <c r="L30" s="82" t="s">
        <v>73</v>
      </c>
    </row>
    <row r="31" spans="1:12" ht="50.4" customHeight="1" x14ac:dyDescent="0.3">
      <c r="A31" s="306"/>
      <c r="B31" s="112">
        <v>39</v>
      </c>
      <c r="C31" s="112"/>
      <c r="D31" s="112"/>
      <c r="E31" s="68" t="s">
        <v>51</v>
      </c>
      <c r="F31" s="69" t="s">
        <v>52</v>
      </c>
      <c r="G31" s="7" t="s">
        <v>38</v>
      </c>
      <c r="H31" s="83">
        <f>H36</f>
        <v>60</v>
      </c>
      <c r="I31" s="83">
        <f>I36</f>
        <v>0</v>
      </c>
      <c r="J31" s="83">
        <f>J36</f>
        <v>0</v>
      </c>
      <c r="K31" s="2">
        <f t="shared" si="5"/>
        <v>60</v>
      </c>
      <c r="L31" s="82" t="s">
        <v>74</v>
      </c>
    </row>
    <row r="32" spans="1:12" ht="50.4" customHeight="1" thickBot="1" x14ac:dyDescent="0.35">
      <c r="A32" s="306"/>
      <c r="B32" s="303" t="s">
        <v>99</v>
      </c>
      <c r="C32" s="304"/>
      <c r="D32" s="304"/>
      <c r="E32" s="117" t="s">
        <v>21</v>
      </c>
      <c r="F32" s="116" t="s">
        <v>96</v>
      </c>
      <c r="G32" s="7" t="s">
        <v>31</v>
      </c>
      <c r="H32" s="83">
        <f>H44</f>
        <v>70</v>
      </c>
      <c r="I32" s="83">
        <f>I44</f>
        <v>0</v>
      </c>
      <c r="J32" s="83">
        <f>J44</f>
        <v>0</v>
      </c>
      <c r="K32" s="2">
        <f t="shared" si="5"/>
        <v>70</v>
      </c>
      <c r="L32" s="82" t="s">
        <v>75</v>
      </c>
    </row>
    <row r="33" spans="1:12" ht="50.4" customHeight="1" thickTop="1" x14ac:dyDescent="0.3">
      <c r="A33" s="306"/>
      <c r="B33" s="74">
        <f>B30</f>
        <v>45778</v>
      </c>
      <c r="C33" s="74">
        <f>C30</f>
        <v>45901</v>
      </c>
      <c r="D33" s="74">
        <f>D30</f>
        <v>45992</v>
      </c>
      <c r="E33" s="68" t="s">
        <v>53</v>
      </c>
      <c r="F33" s="69" t="s">
        <v>120</v>
      </c>
      <c r="G33" s="5" t="s">
        <v>159</v>
      </c>
      <c r="H33" s="83">
        <f>IF(IFERROR(B31/(B34/100*B34/100),0)*3&gt;70,120-IFERROR(B31/(B34/100*B34/100),0)*3,IFERROR(B31/(B34/100*B34/100),0)*3)</f>
        <v>52</v>
      </c>
      <c r="I33" s="83">
        <f t="shared" ref="I33:J33" si="6">IF(IFERROR(C31/(C34/100*C34/100),0)*3&gt;70,120-IFERROR(C31/(C34/100*C34/100),0)*3,IFERROR(C31/(C34/100*C34/100),0)*3)</f>
        <v>0</v>
      </c>
      <c r="J33" s="83">
        <f t="shared" si="6"/>
        <v>0</v>
      </c>
      <c r="K33" s="2">
        <f>IFERROR(ROUND(AVERAGEIF(H33:J33,"&gt;0"),0),0)</f>
        <v>52</v>
      </c>
      <c r="L33" s="82" t="s">
        <v>151</v>
      </c>
    </row>
    <row r="34" spans="1:12" ht="50.4" customHeight="1" thickBot="1" x14ac:dyDescent="0.35">
      <c r="A34" s="306"/>
      <c r="B34" s="113">
        <v>150</v>
      </c>
      <c r="C34" s="113">
        <v>153</v>
      </c>
      <c r="D34" s="113"/>
      <c r="E34" s="148" t="str">
        <f>E9</f>
        <v>Sottopeso</v>
      </c>
      <c r="F34" s="114" t="s">
        <v>1</v>
      </c>
      <c r="G34" s="7"/>
      <c r="H34" s="83"/>
      <c r="I34" s="83"/>
      <c r="J34" s="84"/>
      <c r="K34" s="2"/>
      <c r="L34" s="85"/>
    </row>
    <row r="35" spans="1:12" ht="50.4" customHeight="1" thickTop="1" x14ac:dyDescent="0.3">
      <c r="A35" s="320" t="s">
        <v>55</v>
      </c>
      <c r="B35" s="74">
        <f>B33</f>
        <v>45778</v>
      </c>
      <c r="C35" s="96">
        <f>C33</f>
        <v>45901</v>
      </c>
      <c r="D35" s="74">
        <f>D33</f>
        <v>45992</v>
      </c>
      <c r="E35" s="324" t="s">
        <v>59</v>
      </c>
      <c r="F35" s="90"/>
      <c r="G35" s="320" t="s">
        <v>57</v>
      </c>
      <c r="H35" s="74">
        <f>H27</f>
        <v>45778</v>
      </c>
      <c r="I35" s="96">
        <f>I27</f>
        <v>45901</v>
      </c>
      <c r="J35" s="74">
        <f>J27</f>
        <v>45992</v>
      </c>
      <c r="K35" s="314" t="s">
        <v>59</v>
      </c>
      <c r="L35" s="79"/>
    </row>
    <row r="36" spans="1:12" ht="50.4" customHeight="1" x14ac:dyDescent="0.3">
      <c r="A36" s="321"/>
      <c r="B36" s="77">
        <f>IFERROR(AVERAGE(_xlfn.XLOOKUP(B37,VOTI,VOTI_ESITO,"",0),_xlfn.XLOOKUP(B38,VOTI,VOTI_ESITO,"",0),_xlfn.XLOOKUP(B39,VOTI,VOTI_ESITO,"",0),_xlfn.XLOOKUP(B40,VOTI,VOTI_ESITO,"",0),_xlfn.XLOOKUP(B41,VOTI,VOTI_ESITO,"",0),_xlfn.XLOOKUP(B42,VOTI,VOTI_ESITO,"",0)),0)</f>
        <v>61.666666666666664</v>
      </c>
      <c r="C36" s="77">
        <f>IFERROR(AVERAGE(_xlfn.XLOOKUP(C37,VOTI,VOTI_ESITO,"",0),_xlfn.XLOOKUP(C38,VOTI,VOTI_ESITO,"",0),_xlfn.XLOOKUP(C39,VOTI,VOTI_ESITO,"",0),_xlfn.XLOOKUP(C40,VOTI,VOTI_ESITO,"",0),_xlfn.XLOOKUP(C41,VOTI,VOTI_ESITO,"",0),_xlfn.XLOOKUP(C42,VOTI,VOTI_ESITO,"",0)),0)</f>
        <v>0</v>
      </c>
      <c r="D36" s="77">
        <f>IFERROR(AVERAGE(_xlfn.XLOOKUP(D37,VOTI,VOTI_ESITO,"",0),_xlfn.XLOOKUP(D38,VOTI,VOTI_ESITO,"",0),_xlfn.XLOOKUP(D39,VOTI,VOTI_ESITO,"",0),_xlfn.XLOOKUP(D40,VOTI,VOTI_ESITO,"",0),_xlfn.XLOOKUP(D41,VOTI,VOTI_ESITO,"",0),_xlfn.XLOOKUP(D42,VOTI,VOTI_ESITO,"",0)),0)</f>
        <v>0</v>
      </c>
      <c r="E36" s="325"/>
      <c r="F36" s="89"/>
      <c r="G36" s="321"/>
      <c r="H36" s="77">
        <f>IFERROR(AVERAGE(_xlfn.XLOOKUP(H37,VOTI,VOTI_ESITO,"",0),_xlfn.XLOOKUP(H38,VOTI,VOTI_ESITO,"",0),_xlfn.XLOOKUP(H39,VOTI,VOTI_ESITO,"",0),_xlfn.XLOOKUP(H40,VOTI,VOTI_ESITO,"",0),_xlfn.XLOOKUP(H41,VOTI,VOTI_ESITO,"",0),_xlfn.XLOOKUP(H42,VOTI,VOTI_ESITO,"",0)),0)</f>
        <v>60</v>
      </c>
      <c r="I36" s="77">
        <f>IFERROR(AVERAGE(_xlfn.XLOOKUP(I37,VOTI,VOTI_ESITO,"",0),_xlfn.XLOOKUP(I38,VOTI,VOTI_ESITO,"",0),_xlfn.XLOOKUP(I39,VOTI,VOTI_ESITO,"",0),_xlfn.XLOOKUP(I40,VOTI,VOTI_ESITO,"",0),_xlfn.XLOOKUP(I41,VOTI,VOTI_ESITO,"",0),_xlfn.XLOOKUP(I42,VOTI,VOTI_ESITO,"",0)),0)</f>
        <v>0</v>
      </c>
      <c r="J36" s="77">
        <f>IFERROR(AVERAGE(_xlfn.XLOOKUP(J37,VOTI,VOTI_ESITO,"",0),_xlfn.XLOOKUP(J38,VOTI,VOTI_ESITO,"",0),_xlfn.XLOOKUP(J39,VOTI,VOTI_ESITO,"",0),_xlfn.XLOOKUP(J40,VOTI,VOTI_ESITO,"",0),_xlfn.XLOOKUP(J41,VOTI,VOTI_ESITO,"",0),_xlfn.XLOOKUP(J42,VOTI,VOTI_ESITO,"",0)),0)</f>
        <v>0</v>
      </c>
      <c r="K36" s="315"/>
      <c r="L36" s="79"/>
    </row>
    <row r="37" spans="1:12" ht="50.4" customHeight="1" x14ac:dyDescent="0.3">
      <c r="A37" s="4" t="s">
        <v>3</v>
      </c>
      <c r="B37" s="118" t="s">
        <v>15</v>
      </c>
      <c r="C37" s="118"/>
      <c r="D37" s="118"/>
      <c r="E37" s="3">
        <f t="shared" ref="E37:E42" si="7">SUM(_xlfn.XLOOKUP(B37,VOTI,VOTI_ESITO,0,0),_xlfn.XLOOKUP(C37,VOTI,VOTI_ESITO,0,0),_xlfn.XLOOKUP(D37,VOTI,VOTI_ESITO,0,0))/COUNTA(B37:D37)</f>
        <v>60</v>
      </c>
      <c r="F37" s="89" t="s">
        <v>66</v>
      </c>
      <c r="G37" s="6" t="s">
        <v>37</v>
      </c>
      <c r="H37" s="118" t="s">
        <v>15</v>
      </c>
      <c r="I37" s="118"/>
      <c r="J37" s="118"/>
      <c r="K37" s="3">
        <f t="shared" ref="K37:K42" si="8">SUM(_xlfn.XLOOKUP(H37,VOTI,VOTI_ESITO,0,0),_xlfn.XLOOKUP(I37,VOTI,VOTI_ESITO,0,0),_xlfn.XLOOKUP(J37,VOTI,VOTI_ESITO,0,0))/COUNTA(H37:J37)</f>
        <v>60</v>
      </c>
      <c r="L37" s="82" t="s">
        <v>82</v>
      </c>
    </row>
    <row r="38" spans="1:12" ht="50.4" customHeight="1" x14ac:dyDescent="0.3">
      <c r="A38" s="5" t="s">
        <v>4</v>
      </c>
      <c r="B38" s="119" t="s">
        <v>15</v>
      </c>
      <c r="C38" s="119"/>
      <c r="D38" s="119"/>
      <c r="E38" s="3">
        <f t="shared" si="7"/>
        <v>60</v>
      </c>
      <c r="F38" s="89" t="s">
        <v>67</v>
      </c>
      <c r="G38" s="7" t="s">
        <v>12</v>
      </c>
      <c r="H38" s="119" t="s">
        <v>15</v>
      </c>
      <c r="I38" s="119"/>
      <c r="J38" s="119"/>
      <c r="K38" s="3">
        <f t="shared" si="8"/>
        <v>60</v>
      </c>
      <c r="L38" s="82" t="s">
        <v>83</v>
      </c>
    </row>
    <row r="39" spans="1:12" ht="50.4" customHeight="1" x14ac:dyDescent="0.3">
      <c r="A39" s="5" t="s">
        <v>5</v>
      </c>
      <c r="B39" s="119" t="s">
        <v>15</v>
      </c>
      <c r="C39" s="119"/>
      <c r="D39" s="119"/>
      <c r="E39" s="3">
        <f t="shared" si="7"/>
        <v>60</v>
      </c>
      <c r="F39" s="89" t="s">
        <v>68</v>
      </c>
      <c r="G39" s="7" t="s">
        <v>28</v>
      </c>
      <c r="H39" s="119" t="s">
        <v>14</v>
      </c>
      <c r="I39" s="119"/>
      <c r="J39" s="119"/>
      <c r="K39" s="3">
        <f t="shared" si="8"/>
        <v>70</v>
      </c>
      <c r="L39" s="82" t="s">
        <v>84</v>
      </c>
    </row>
    <row r="40" spans="1:12" ht="50.4" customHeight="1" x14ac:dyDescent="0.3">
      <c r="A40" s="5" t="s">
        <v>6</v>
      </c>
      <c r="B40" s="119" t="s">
        <v>15</v>
      </c>
      <c r="C40" s="119"/>
      <c r="D40" s="119"/>
      <c r="E40" s="3">
        <f t="shared" si="7"/>
        <v>60</v>
      </c>
      <c r="F40" s="89" t="s">
        <v>69</v>
      </c>
      <c r="G40" s="7" t="s">
        <v>9</v>
      </c>
      <c r="H40" s="119" t="s">
        <v>15</v>
      </c>
      <c r="I40" s="119"/>
      <c r="J40" s="119"/>
      <c r="K40" s="3">
        <f t="shared" si="8"/>
        <v>60</v>
      </c>
      <c r="L40" s="82" t="s">
        <v>85</v>
      </c>
    </row>
    <row r="41" spans="1:12" ht="50.4" customHeight="1" x14ac:dyDescent="0.3">
      <c r="A41" s="5" t="s">
        <v>7</v>
      </c>
      <c r="B41" s="119" t="s">
        <v>14</v>
      </c>
      <c r="C41" s="119"/>
      <c r="D41" s="119"/>
      <c r="E41" s="3">
        <f t="shared" si="7"/>
        <v>70</v>
      </c>
      <c r="F41" s="89" t="s">
        <v>70</v>
      </c>
      <c r="G41" s="7" t="s">
        <v>26</v>
      </c>
      <c r="H41" s="119" t="s">
        <v>15</v>
      </c>
      <c r="I41" s="119"/>
      <c r="J41" s="119"/>
      <c r="K41" s="3">
        <f t="shared" si="8"/>
        <v>60</v>
      </c>
      <c r="L41" s="82" t="s">
        <v>86</v>
      </c>
    </row>
    <row r="42" spans="1:12" ht="50.4" customHeight="1" thickBot="1" x14ac:dyDescent="0.35">
      <c r="A42" s="5" t="s">
        <v>8</v>
      </c>
      <c r="B42" s="119" t="s">
        <v>15</v>
      </c>
      <c r="C42" s="119"/>
      <c r="D42" s="119"/>
      <c r="E42" s="3">
        <f t="shared" si="7"/>
        <v>60</v>
      </c>
      <c r="F42" s="89" t="s">
        <v>71</v>
      </c>
      <c r="G42" s="7" t="s">
        <v>22</v>
      </c>
      <c r="H42" s="119" t="s">
        <v>16</v>
      </c>
      <c r="I42" s="119"/>
      <c r="J42" s="119"/>
      <c r="K42" s="3">
        <f t="shared" si="8"/>
        <v>50</v>
      </c>
      <c r="L42" s="82" t="s">
        <v>87</v>
      </c>
    </row>
    <row r="43" spans="1:12" ht="50.4" customHeight="1" thickTop="1" x14ac:dyDescent="0.3">
      <c r="A43" s="320" t="s">
        <v>56</v>
      </c>
      <c r="B43" s="74">
        <f>B35</f>
        <v>45778</v>
      </c>
      <c r="C43" s="96">
        <f>C35</f>
        <v>45901</v>
      </c>
      <c r="D43" s="74">
        <f>D35</f>
        <v>45992</v>
      </c>
      <c r="E43" s="324" t="s">
        <v>59</v>
      </c>
      <c r="F43" s="90"/>
      <c r="G43" s="320" t="s">
        <v>58</v>
      </c>
      <c r="H43" s="74">
        <f>H35</f>
        <v>45778</v>
      </c>
      <c r="I43" s="96">
        <f>I35</f>
        <v>45901</v>
      </c>
      <c r="J43" s="74">
        <f>J35</f>
        <v>45992</v>
      </c>
      <c r="K43" s="314" t="s">
        <v>59</v>
      </c>
      <c r="L43" s="75"/>
    </row>
    <row r="44" spans="1:12" ht="50.4" customHeight="1" x14ac:dyDescent="0.3">
      <c r="A44" s="321"/>
      <c r="B44" s="77">
        <f>IFERROR(AVERAGE(_xlfn.XLOOKUP(B45,VOTI,VOTI_ESITO,"",0),_xlfn.XLOOKUP(B46,VOTI,VOTI_ESITO,"",0),_xlfn.XLOOKUP(B47,VOTI,VOTI_ESITO,"",0),_xlfn.XLOOKUP(B48,VOTI,VOTI_ESITO,"",0),_xlfn.XLOOKUP(B49,VOTI,VOTI_ESITO,"",0),_xlfn.XLOOKUP(B50,VOTI,VOTI_ESITO,"",0)),0)</f>
        <v>66.666666666666671</v>
      </c>
      <c r="C44" s="77">
        <f>IFERROR(AVERAGE(_xlfn.XLOOKUP(C45,VOTI,VOTI_ESITO,"",0),_xlfn.XLOOKUP(C46,VOTI,VOTI_ESITO,"",0),_xlfn.XLOOKUP(C47,VOTI,VOTI_ESITO,"",0),_xlfn.XLOOKUP(C48,VOTI,VOTI_ESITO,"",0),_xlfn.XLOOKUP(C49,VOTI,VOTI_ESITO,"",0),_xlfn.XLOOKUP(C50,VOTI,VOTI_ESITO,"",0)),0)</f>
        <v>0</v>
      </c>
      <c r="D44" s="77">
        <f>IFERROR(AVERAGE(_xlfn.XLOOKUP(D45,VOTI,VOTI_ESITO,"",0),_xlfn.XLOOKUP(D46,VOTI,VOTI_ESITO,"",0),_xlfn.XLOOKUP(D47,VOTI,VOTI_ESITO,"",0),_xlfn.XLOOKUP(D48,VOTI,VOTI_ESITO,"",0),_xlfn.XLOOKUP(D49,VOTI,VOTI_ESITO,"",0),_xlfn.XLOOKUP(D50,VOTI,VOTI_ESITO,"",0)),0)</f>
        <v>0</v>
      </c>
      <c r="E44" s="325"/>
      <c r="F44" s="89"/>
      <c r="G44" s="321"/>
      <c r="H44" s="77">
        <f>IFERROR(AVERAGE(_xlfn.XLOOKUP(H45,VOTI,VOTI_ESITO,"",0),_xlfn.XLOOKUP(H46,VOTI,VOTI_ESITO,"",0),_xlfn.XLOOKUP(H47,VOTI,VOTI_ESITO,"",0),_xlfn.XLOOKUP(H48,VOTI,VOTI_ESITO,"",0),_xlfn.XLOOKUP(H49,VOTI,VOTI_ESITO,"",0),_xlfn.XLOOKUP(H50,VOTI,VOTI_ESITO,"",0)),0)</f>
        <v>70</v>
      </c>
      <c r="I44" s="77">
        <f>IFERROR(AVERAGE(_xlfn.XLOOKUP(I45,VOTI,VOTI_ESITO,"",0),_xlfn.XLOOKUP(I46,VOTI,VOTI_ESITO,"",0),_xlfn.XLOOKUP(I47,VOTI,VOTI_ESITO,"",0),_xlfn.XLOOKUP(I48,VOTI,VOTI_ESITO,"",0),_xlfn.XLOOKUP(I49,VOTI,VOTI_ESITO,"",0),_xlfn.XLOOKUP(I50,VOTI,VOTI_ESITO,"",0)),0)</f>
        <v>0</v>
      </c>
      <c r="J44" s="77">
        <f>IFERROR(AVERAGE(_xlfn.XLOOKUP(J45,VOTI,VOTI_ESITO,"",0),_xlfn.XLOOKUP(J46,VOTI,VOTI_ESITO,"",0),_xlfn.XLOOKUP(J47,VOTI,VOTI_ESITO,"",0),_xlfn.XLOOKUP(J48,VOTI,VOTI_ESITO,"",0),_xlfn.XLOOKUP(J49,VOTI,VOTI_ESITO,"",0),_xlfn.XLOOKUP(J50,VOTI,VOTI_ESITO,"",0)),0)</f>
        <v>0</v>
      </c>
      <c r="K44" s="315"/>
      <c r="L44" s="79"/>
    </row>
    <row r="45" spans="1:12" ht="50.4" customHeight="1" x14ac:dyDescent="0.3">
      <c r="A45" s="4" t="s">
        <v>34</v>
      </c>
      <c r="B45" s="118" t="s">
        <v>14</v>
      </c>
      <c r="C45" s="118"/>
      <c r="D45" s="118"/>
      <c r="E45" s="3">
        <f t="shared" ref="E45:E50" si="9">SUM(_xlfn.XLOOKUP(B45,VOTI,VOTI_ESITO,0,0),_xlfn.XLOOKUP(C45,VOTI,VOTI_ESITO,0,0),_xlfn.XLOOKUP(D45,VOTI,VOTI_ESITO,0,0))/COUNTA(B45:D45)</f>
        <v>70</v>
      </c>
      <c r="F45" s="89" t="s">
        <v>60</v>
      </c>
      <c r="G45" s="6" t="s">
        <v>32</v>
      </c>
      <c r="H45" s="118" t="s">
        <v>15</v>
      </c>
      <c r="I45" s="118"/>
      <c r="J45" s="118"/>
      <c r="K45" s="3">
        <f t="shared" ref="K45:K50" si="10">SUM(_xlfn.XLOOKUP(H45,VOTI,VOTI_ESITO,0,0),_xlfn.XLOOKUP(I45,VOTI,VOTI_ESITO,0,0),_xlfn.XLOOKUP(J45,VOTI,VOTI_ESITO,0,0))/COUNTA(H45:J45)</f>
        <v>60</v>
      </c>
      <c r="L45" s="91" t="s">
        <v>76</v>
      </c>
    </row>
    <row r="46" spans="1:12" ht="50.4" customHeight="1" x14ac:dyDescent="0.3">
      <c r="A46" s="5" t="s">
        <v>11</v>
      </c>
      <c r="B46" s="119" t="s">
        <v>15</v>
      </c>
      <c r="C46" s="119"/>
      <c r="D46" s="119"/>
      <c r="E46" s="3">
        <f t="shared" si="9"/>
        <v>60</v>
      </c>
      <c r="F46" s="89" t="s">
        <v>61</v>
      </c>
      <c r="G46" s="7" t="s">
        <v>36</v>
      </c>
      <c r="H46" s="119" t="s">
        <v>14</v>
      </c>
      <c r="I46" s="119"/>
      <c r="J46" s="119"/>
      <c r="K46" s="3">
        <f t="shared" si="10"/>
        <v>70</v>
      </c>
      <c r="L46" s="79" t="s">
        <v>77</v>
      </c>
    </row>
    <row r="47" spans="1:12" ht="50.4" customHeight="1" x14ac:dyDescent="0.3">
      <c r="A47" s="5" t="s">
        <v>10</v>
      </c>
      <c r="B47" s="119" t="s">
        <v>15</v>
      </c>
      <c r="C47" s="119"/>
      <c r="D47" s="119"/>
      <c r="E47" s="3">
        <f t="shared" si="9"/>
        <v>60</v>
      </c>
      <c r="F47" s="89" t="s">
        <v>62</v>
      </c>
      <c r="G47" s="7" t="s">
        <v>33</v>
      </c>
      <c r="H47" s="119" t="s">
        <v>14</v>
      </c>
      <c r="I47" s="119"/>
      <c r="J47" s="119"/>
      <c r="K47" s="3">
        <f t="shared" si="10"/>
        <v>70</v>
      </c>
      <c r="L47" s="79" t="s">
        <v>78</v>
      </c>
    </row>
    <row r="48" spans="1:12" ht="50.4" customHeight="1" x14ac:dyDescent="0.3">
      <c r="A48" s="5" t="s">
        <v>43</v>
      </c>
      <c r="B48" s="119" t="s">
        <v>14</v>
      </c>
      <c r="C48" s="119"/>
      <c r="D48" s="119"/>
      <c r="E48" s="3">
        <f t="shared" si="9"/>
        <v>70</v>
      </c>
      <c r="F48" s="89" t="s">
        <v>63</v>
      </c>
      <c r="G48" s="7" t="s">
        <v>29</v>
      </c>
      <c r="H48" s="119" t="s">
        <v>14</v>
      </c>
      <c r="I48" s="119"/>
      <c r="J48" s="119"/>
      <c r="K48" s="3">
        <f t="shared" si="10"/>
        <v>70</v>
      </c>
      <c r="L48" s="79" t="s">
        <v>79</v>
      </c>
    </row>
    <row r="49" spans="1:12" ht="50.4" customHeight="1" x14ac:dyDescent="0.3">
      <c r="A49" s="5" t="s">
        <v>42</v>
      </c>
      <c r="B49" s="119" t="s">
        <v>14</v>
      </c>
      <c r="C49" s="119"/>
      <c r="D49" s="119"/>
      <c r="E49" s="3">
        <f t="shared" si="9"/>
        <v>70</v>
      </c>
      <c r="F49" s="89" t="s">
        <v>64</v>
      </c>
      <c r="G49" s="7" t="s">
        <v>35</v>
      </c>
      <c r="H49" s="119" t="s">
        <v>14</v>
      </c>
      <c r="I49" s="119"/>
      <c r="J49" s="119"/>
      <c r="K49" s="3">
        <f t="shared" si="10"/>
        <v>70</v>
      </c>
      <c r="L49" s="79" t="s">
        <v>80</v>
      </c>
    </row>
    <row r="50" spans="1:12" ht="50.4" customHeight="1" thickBot="1" x14ac:dyDescent="0.35">
      <c r="A50" s="8" t="s">
        <v>41</v>
      </c>
      <c r="B50" s="119" t="s">
        <v>14</v>
      </c>
      <c r="C50" s="119"/>
      <c r="D50" s="119"/>
      <c r="E50" s="3">
        <f t="shared" si="9"/>
        <v>70</v>
      </c>
      <c r="F50" s="92" t="s">
        <v>65</v>
      </c>
      <c r="G50" s="9" t="s">
        <v>30</v>
      </c>
      <c r="H50" s="119" t="s">
        <v>13</v>
      </c>
      <c r="I50" s="119"/>
      <c r="J50" s="119"/>
      <c r="K50" s="3">
        <f t="shared" si="10"/>
        <v>80</v>
      </c>
      <c r="L50" s="93" t="s">
        <v>81</v>
      </c>
    </row>
    <row r="51" spans="1:12" ht="50.4" customHeight="1" thickTop="1" x14ac:dyDescent="0.3"/>
  </sheetData>
  <mergeCells count="30">
    <mergeCell ref="G35:G36"/>
    <mergeCell ref="K35:K36"/>
    <mergeCell ref="A43:A44"/>
    <mergeCell ref="E43:E44"/>
    <mergeCell ref="G43:G44"/>
    <mergeCell ref="K43:K44"/>
    <mergeCell ref="A29:A34"/>
    <mergeCell ref="B29:D29"/>
    <mergeCell ref="B32:D32"/>
    <mergeCell ref="A35:A36"/>
    <mergeCell ref="E35:E36"/>
    <mergeCell ref="A27:D28"/>
    <mergeCell ref="G27:G28"/>
    <mergeCell ref="K27:K28"/>
    <mergeCell ref="A10:A11"/>
    <mergeCell ref="E10:E11"/>
    <mergeCell ref="G10:G11"/>
    <mergeCell ref="K10:K11"/>
    <mergeCell ref="A18:A19"/>
    <mergeCell ref="E18:E19"/>
    <mergeCell ref="G18:G19"/>
    <mergeCell ref="K18:K19"/>
    <mergeCell ref="A4:A9"/>
    <mergeCell ref="B4:D4"/>
    <mergeCell ref="B7:D7"/>
    <mergeCell ref="A1:L1"/>
    <mergeCell ref="A26:L26"/>
    <mergeCell ref="A2:D3"/>
    <mergeCell ref="G2:G3"/>
    <mergeCell ref="K2:K3"/>
  </mergeCells>
  <dataValidations count="1">
    <dataValidation type="list" allowBlank="1" showInputMessage="1" showErrorMessage="1" sqref="H20:J25 H12:J17 B12:D17 B20:D25 H45:J50 H37:J42 B37:D42 B45:D50" xr:uid="{2C9A6D84-C3D6-428E-A889-9626FFD5DBC3}">
      <formula1>VOTI</formula1>
    </dataValidation>
  </dataValidation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2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23F40CD-5DE7-47DB-8CF2-263B3600E4E5}">
          <x14:formula1>
            <xm:f>BASEDATI!$C$3:$E$3</xm:f>
          </x14:formula1>
          <xm:sqref>F9 F34</xm:sqref>
        </x14:dataValidation>
        <x14:dataValidation type="list" allowBlank="1" showInputMessage="1" showErrorMessage="1" xr:uid="{AB6AD09E-0349-42F6-A9CB-F089747D45F9}">
          <x14:formula1>
            <xm:f>BASEDATI!$C$9:$E$9</xm:f>
          </x14:formula1>
          <xm:sqref>E5 E30</xm:sqref>
        </x14:dataValidation>
        <x14:dataValidation type="list" allowBlank="1" showInputMessage="1" showErrorMessage="1" xr:uid="{46230EB4-8EDD-4462-895C-EA27FD1FBFAD}">
          <x14:formula1>
            <xm:f>BASEDATI!$C$10:$E$10</xm:f>
          </x14:formula1>
          <xm:sqref>F5 F30</xm:sqref>
        </x14:dataValidation>
        <x14:dataValidation type="list" allowBlank="1" showInputMessage="1" showErrorMessage="1" xr:uid="{6AAACFB2-2137-44A6-93D5-865052CE2E69}">
          <x14:formula1>
            <xm:f>BASEDATI!$C$6:$F$6</xm:f>
          </x14:formula1>
          <xm:sqref>E7 E32</xm:sqref>
        </x14:dataValidation>
        <x14:dataValidation type="list" allowBlank="1" showInputMessage="1" showErrorMessage="1" xr:uid="{BB0BC1ED-960A-400B-9448-802940801D18}">
          <x14:formula1>
            <xm:f>BASEDATI!$C$7:$K$7</xm:f>
          </x14:formula1>
          <xm:sqref>F7 F32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486E2-9D27-4748-9810-84A390F6709D}">
  <sheetPr>
    <tabColor rgb="FF00B050"/>
    <pageSetUpPr fitToPage="1"/>
  </sheetPr>
  <dimension ref="A1:L51"/>
  <sheetViews>
    <sheetView view="pageBreakPreview" zoomScale="40" zoomScaleNormal="85" zoomScaleSheetLayoutView="40" workbookViewId="0">
      <selection activeCell="A4" sqref="A4:A9"/>
    </sheetView>
  </sheetViews>
  <sheetFormatPr defaultColWidth="23.109375" defaultRowHeight="50.4" customHeight="1" x14ac:dyDescent="0.3"/>
  <cols>
    <col min="1" max="1" width="45.88671875" style="94" bestFit="1" customWidth="1"/>
    <col min="2" max="2" width="14.33203125" style="94" bestFit="1" customWidth="1"/>
    <col min="3" max="3" width="13" style="94" customWidth="1"/>
    <col min="4" max="4" width="15.33203125" style="94" bestFit="1" customWidth="1"/>
    <col min="5" max="6" width="37.6640625" style="94" customWidth="1"/>
    <col min="7" max="7" width="50.33203125" style="94" bestFit="1" customWidth="1"/>
    <col min="8" max="8" width="14.33203125" style="94" bestFit="1" customWidth="1"/>
    <col min="9" max="9" width="13" style="94" customWidth="1"/>
    <col min="10" max="10" width="15.33203125" style="94" customWidth="1"/>
    <col min="11" max="11" width="37.6640625" style="94" customWidth="1"/>
    <col min="12" max="12" width="37.6640625" style="76" customWidth="1"/>
    <col min="13" max="16384" width="23.109375" style="76"/>
  </cols>
  <sheetData>
    <row r="1" spans="1:12" ht="93" thickTop="1" thickBot="1" x14ac:dyDescent="0.35">
      <c r="A1" s="276" t="s">
        <v>147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8"/>
    </row>
    <row r="2" spans="1:12" ht="50.4" customHeight="1" thickTop="1" x14ac:dyDescent="0.3">
      <c r="A2" s="326" t="s">
        <v>132</v>
      </c>
      <c r="B2" s="309"/>
      <c r="C2" s="309"/>
      <c r="D2" s="309"/>
      <c r="E2" s="97" t="s">
        <v>100</v>
      </c>
      <c r="F2" s="98" t="s">
        <v>49</v>
      </c>
      <c r="G2" s="312" t="s">
        <v>54</v>
      </c>
      <c r="H2" s="74">
        <f>B8</f>
        <v>45778</v>
      </c>
      <c r="I2" s="96">
        <f>C8</f>
        <v>45901</v>
      </c>
      <c r="J2" s="74">
        <f>D8</f>
        <v>45992</v>
      </c>
      <c r="K2" s="314" t="s">
        <v>59</v>
      </c>
      <c r="L2" s="75"/>
    </row>
    <row r="3" spans="1:12" ht="50.4" customHeight="1" x14ac:dyDescent="0.3">
      <c r="A3" s="310"/>
      <c r="B3" s="311"/>
      <c r="C3" s="311"/>
      <c r="D3" s="311"/>
      <c r="E3" s="109">
        <v>40854</v>
      </c>
      <c r="F3" s="110" t="s">
        <v>97</v>
      </c>
      <c r="G3" s="313"/>
      <c r="H3" s="77">
        <f>IFERROR(AVERAGE(H4:H9),0)</f>
        <v>63.542517006802726</v>
      </c>
      <c r="I3" s="77">
        <f>IFERROR(AVERAGE(I4:I9),0)</f>
        <v>0</v>
      </c>
      <c r="J3" s="78">
        <f>IFERROR(AVERAGE(J4:J9),0)</f>
        <v>0</v>
      </c>
      <c r="K3" s="315"/>
      <c r="L3" s="79"/>
    </row>
    <row r="4" spans="1:12" ht="50.4" customHeight="1" thickBot="1" x14ac:dyDescent="0.35">
      <c r="A4" s="305" t="e" vm="10">
        <v>#VALUE!</v>
      </c>
      <c r="B4" s="303" t="s">
        <v>98</v>
      </c>
      <c r="C4" s="304"/>
      <c r="D4" s="307"/>
      <c r="E4" s="68" t="s">
        <v>50</v>
      </c>
      <c r="F4" s="69" t="s">
        <v>92</v>
      </c>
      <c r="G4" s="6" t="s">
        <v>40</v>
      </c>
      <c r="H4" s="80">
        <f>B11</f>
        <v>61.666666666666664</v>
      </c>
      <c r="I4" s="80">
        <f>C11</f>
        <v>0</v>
      </c>
      <c r="J4" s="81">
        <f>D11</f>
        <v>0</v>
      </c>
      <c r="K4" s="2">
        <f>IFERROR(AVERAGEIF(H4:J4,"&gt;0"),0)</f>
        <v>61.666666666666664</v>
      </c>
      <c r="L4" s="82" t="s">
        <v>72</v>
      </c>
    </row>
    <row r="5" spans="1:12" ht="50.4" customHeight="1" thickTop="1" x14ac:dyDescent="0.3">
      <c r="A5" s="306"/>
      <c r="B5" s="74">
        <v>45778</v>
      </c>
      <c r="C5" s="96">
        <v>45901</v>
      </c>
      <c r="D5" s="74">
        <v>45992</v>
      </c>
      <c r="E5" s="115" t="s">
        <v>94</v>
      </c>
      <c r="F5" s="116" t="s">
        <v>15</v>
      </c>
      <c r="G5" s="7" t="s">
        <v>39</v>
      </c>
      <c r="H5" s="83">
        <f>B19</f>
        <v>63.333333333333336</v>
      </c>
      <c r="I5" s="83">
        <f>C19</f>
        <v>0</v>
      </c>
      <c r="J5" s="83">
        <f>D19</f>
        <v>0</v>
      </c>
      <c r="K5" s="2">
        <f t="shared" ref="K5:K7" si="0">IFERROR(AVERAGEIF(H5:J5,"&gt;0"),0)</f>
        <v>63.333333333333336</v>
      </c>
      <c r="L5" s="82" t="s">
        <v>73</v>
      </c>
    </row>
    <row r="6" spans="1:12" ht="50.4" customHeight="1" x14ac:dyDescent="0.3">
      <c r="A6" s="306"/>
      <c r="B6" s="112">
        <v>59</v>
      </c>
      <c r="C6" s="112"/>
      <c r="D6" s="112"/>
      <c r="E6" s="68" t="s">
        <v>51</v>
      </c>
      <c r="F6" s="69" t="s">
        <v>52</v>
      </c>
      <c r="G6" s="7" t="s">
        <v>38</v>
      </c>
      <c r="H6" s="83">
        <f>H11</f>
        <v>61.666666666666664</v>
      </c>
      <c r="I6" s="83">
        <f>I11</f>
        <v>0</v>
      </c>
      <c r="J6" s="83">
        <f>J11</f>
        <v>0</v>
      </c>
      <c r="K6" s="2">
        <f t="shared" si="0"/>
        <v>61.666666666666664</v>
      </c>
      <c r="L6" s="82" t="s">
        <v>74</v>
      </c>
    </row>
    <row r="7" spans="1:12" ht="50.4" customHeight="1" thickBot="1" x14ac:dyDescent="0.35">
      <c r="A7" s="306"/>
      <c r="B7" s="303" t="s">
        <v>99</v>
      </c>
      <c r="C7" s="304"/>
      <c r="D7" s="304"/>
      <c r="E7" s="117" t="s">
        <v>21</v>
      </c>
      <c r="F7" s="116" t="s">
        <v>96</v>
      </c>
      <c r="G7" s="7" t="s">
        <v>31</v>
      </c>
      <c r="H7" s="83">
        <f>H19</f>
        <v>68.333333333333329</v>
      </c>
      <c r="I7" s="83">
        <f>I19</f>
        <v>0</v>
      </c>
      <c r="J7" s="83">
        <f>J19</f>
        <v>0</v>
      </c>
      <c r="K7" s="2">
        <f t="shared" si="0"/>
        <v>68.333333333333329</v>
      </c>
      <c r="L7" s="82" t="s">
        <v>75</v>
      </c>
    </row>
    <row r="8" spans="1:12" ht="50.4" customHeight="1" thickTop="1" x14ac:dyDescent="0.3">
      <c r="A8" s="306"/>
      <c r="B8" s="74">
        <v>45778</v>
      </c>
      <c r="C8" s="96">
        <v>45901</v>
      </c>
      <c r="D8" s="74">
        <v>45992</v>
      </c>
      <c r="E8" s="68" t="s">
        <v>151</v>
      </c>
      <c r="F8" s="69" t="s">
        <v>120</v>
      </c>
      <c r="G8" s="7" t="s">
        <v>159</v>
      </c>
      <c r="H8" s="47">
        <f>IF(IFERROR(B6/(B9/100*B9/100),0)*3&gt;70,120-IFERROR(B6/(B9/100*B9/100),0)*3,IFERROR(B6/(B9/100*B9/100),0)*3)</f>
        <v>62.712585034013607</v>
      </c>
      <c r="I8" s="47">
        <f>IF(IFERROR(C6/(C9/100*C9/100),0)*3&gt;70,120-IFERROR(C6/(C9/100*C9/100),0)*3,IFERROR(C6/(C9/100*C9/100),0)*3)</f>
        <v>0</v>
      </c>
      <c r="J8" s="47">
        <f>IF(IFERROR(D6/(D9/100*D9/100),0)*3&gt;70,120-IFERROR(D6/(D9/100*D9/100),0)*3,IFERROR(D6/(D9/100*D9/100),0)*3)</f>
        <v>0</v>
      </c>
      <c r="K8" s="2">
        <f>IFERROR(ROUND(AVERAGEIF(H8:J8,"&gt;0"),0),0)</f>
        <v>63</v>
      </c>
      <c r="L8" s="82" t="s">
        <v>151</v>
      </c>
    </row>
    <row r="9" spans="1:12" ht="50.4" customHeight="1" thickBot="1" x14ac:dyDescent="0.35">
      <c r="A9" s="306"/>
      <c r="B9" s="113">
        <v>168</v>
      </c>
      <c r="C9" s="113">
        <v>172</v>
      </c>
      <c r="D9" s="113"/>
      <c r="E9" s="180" t="str">
        <f>_xlfn.XLOOKUP(IF(ROUND((AVERAGEIF(B6:D6,"&gt;0")/(AVERAGEIF(B9:D9,"&gt;0")*AVERAGEIF(B9:D9,"&gt;0")/10000)*3)/3,0)&gt;70,120-ROUND((AVERAGEIF(B6:D6,"&gt;0")/(AVERAGEIF(B9:D9,"&gt;0")*AVERAGEIF(B9:D9,"&gt;0")/10000)*3)/3,0),ROUND((AVERAGEIF(B6:D6,"&gt;0")/(AVERAGEIF(B9:D9,"&gt;0")*AVERAGEIF(B9:D9,"&gt;0")/10000)*3)/3,0)),BASEDATI!B15:B21,BASEDATI!C15:C21,,1)</f>
        <v>Normale</v>
      </c>
      <c r="F9" s="114" t="s">
        <v>1</v>
      </c>
      <c r="G9" s="7"/>
      <c r="H9" s="83"/>
      <c r="I9" s="83"/>
      <c r="J9" s="84"/>
      <c r="K9" s="2"/>
      <c r="L9" s="85"/>
    </row>
    <row r="10" spans="1:12" ht="50.4" customHeight="1" thickTop="1" x14ac:dyDescent="0.3">
      <c r="A10" s="320" t="s">
        <v>55</v>
      </c>
      <c r="B10" s="74">
        <f>B8</f>
        <v>45778</v>
      </c>
      <c r="C10" s="96">
        <f>C8</f>
        <v>45901</v>
      </c>
      <c r="D10" s="74">
        <f>D8</f>
        <v>45992</v>
      </c>
      <c r="E10" s="324" t="s">
        <v>59</v>
      </c>
      <c r="F10" s="90"/>
      <c r="G10" s="320" t="s">
        <v>57</v>
      </c>
      <c r="H10" s="74">
        <f>H2</f>
        <v>45778</v>
      </c>
      <c r="I10" s="96">
        <f>I2</f>
        <v>45901</v>
      </c>
      <c r="J10" s="74">
        <f>J2</f>
        <v>45992</v>
      </c>
      <c r="K10" s="314" t="s">
        <v>59</v>
      </c>
      <c r="L10" s="79"/>
    </row>
    <row r="11" spans="1:12" ht="50.4" customHeight="1" x14ac:dyDescent="0.3">
      <c r="A11" s="321"/>
      <c r="B11" s="77">
        <f>IFERROR(AVERAGE(_xlfn.XLOOKUP(B12,VOTI,VOTI_ESITO,"",0),_xlfn.XLOOKUP(B13,VOTI,VOTI_ESITO,"",0),_xlfn.XLOOKUP(B14,VOTI,VOTI_ESITO,"",0),_xlfn.XLOOKUP(B15,VOTI,VOTI_ESITO,"",0),_xlfn.XLOOKUP(B16,VOTI,VOTI_ESITO,"",0),_xlfn.XLOOKUP(B17,VOTI,VOTI_ESITO,"",0)),0)</f>
        <v>61.666666666666664</v>
      </c>
      <c r="C11" s="77">
        <f>IFERROR(AVERAGE(_xlfn.XLOOKUP(C12,VOTI,VOTI_ESITO,"",0),_xlfn.XLOOKUP(C13,VOTI,VOTI_ESITO,"",0),_xlfn.XLOOKUP(C14,VOTI,VOTI_ESITO,"",0),_xlfn.XLOOKUP(C15,VOTI,VOTI_ESITO,"",0),_xlfn.XLOOKUP(C16,VOTI,VOTI_ESITO,"",0),_xlfn.XLOOKUP(C17,VOTI,VOTI_ESITO,"",0)),0)</f>
        <v>0</v>
      </c>
      <c r="D11" s="77">
        <f>IFERROR(AVERAGE(_xlfn.XLOOKUP(D12,VOTI,VOTI_ESITO,"",0),_xlfn.XLOOKUP(D13,VOTI,VOTI_ESITO,"",0),_xlfn.XLOOKUP(D14,VOTI,VOTI_ESITO,"",0),_xlfn.XLOOKUP(D15,VOTI,VOTI_ESITO,"",0),_xlfn.XLOOKUP(D16,VOTI,VOTI_ESITO,"",0),_xlfn.XLOOKUP(D17,VOTI,VOTI_ESITO,"",0)),0)</f>
        <v>0</v>
      </c>
      <c r="E11" s="325"/>
      <c r="F11" s="89"/>
      <c r="G11" s="321"/>
      <c r="H11" s="77">
        <f>IFERROR(AVERAGE(_xlfn.XLOOKUP(H12,VOTI,VOTI_ESITO,"",0),_xlfn.XLOOKUP(H13,VOTI,VOTI_ESITO,"",0),_xlfn.XLOOKUP(H14,VOTI,VOTI_ESITO,"",0),_xlfn.XLOOKUP(H15,VOTI,VOTI_ESITO,"",0),_xlfn.XLOOKUP(H16,VOTI,VOTI_ESITO,"",0),_xlfn.XLOOKUP(H17,VOTI,VOTI_ESITO,"",0)),0)</f>
        <v>61.666666666666664</v>
      </c>
      <c r="I11" s="77">
        <f>IFERROR(AVERAGE(_xlfn.XLOOKUP(I12,VOTI,VOTI_ESITO,"",0),_xlfn.XLOOKUP(I13,VOTI,VOTI_ESITO,"",0),_xlfn.XLOOKUP(I14,VOTI,VOTI_ESITO,"",0),_xlfn.XLOOKUP(I15,VOTI,VOTI_ESITO,"",0),_xlfn.XLOOKUP(I16,VOTI,VOTI_ESITO,"",0),_xlfn.XLOOKUP(I17,VOTI,VOTI_ESITO,"",0)),0)</f>
        <v>0</v>
      </c>
      <c r="J11" s="77">
        <f>IFERROR(AVERAGE(_xlfn.XLOOKUP(J12,VOTI,VOTI_ESITO,"",0),_xlfn.XLOOKUP(J13,VOTI,VOTI_ESITO,"",0),_xlfn.XLOOKUP(J14,VOTI,VOTI_ESITO,"",0),_xlfn.XLOOKUP(J15,VOTI,VOTI_ESITO,"",0),_xlfn.XLOOKUP(J16,VOTI,VOTI_ESITO,"",0),_xlfn.XLOOKUP(J17,VOTI,VOTI_ESITO,"",0)),0)</f>
        <v>0</v>
      </c>
      <c r="K11" s="315"/>
      <c r="L11" s="79"/>
    </row>
    <row r="12" spans="1:12" ht="50.4" customHeight="1" x14ac:dyDescent="0.3">
      <c r="A12" s="4" t="s">
        <v>3</v>
      </c>
      <c r="B12" s="118" t="s">
        <v>14</v>
      </c>
      <c r="C12" s="14"/>
      <c r="D12" s="14"/>
      <c r="E12" s="3">
        <f t="shared" ref="E12:E17" si="1">SUM(_xlfn.XLOOKUP(B12,VOTI,VOTI_ESITO,0,0),_xlfn.XLOOKUP(C12,VOTI,VOTI_ESITO,0,0),_xlfn.XLOOKUP(D12,VOTI,VOTI_ESITO,0,0))/COUNTA(B12:D12)</f>
        <v>70</v>
      </c>
      <c r="F12" s="89" t="s">
        <v>66</v>
      </c>
      <c r="G12" s="6" t="s">
        <v>37</v>
      </c>
      <c r="H12" s="118" t="s">
        <v>14</v>
      </c>
      <c r="I12" s="14"/>
      <c r="J12" s="14"/>
      <c r="K12" s="3">
        <f t="shared" ref="K12:K17" si="2">SUM(_xlfn.XLOOKUP(H12,VOTI,VOTI_ESITO,0,0),_xlfn.XLOOKUP(I12,VOTI,VOTI_ESITO,0,0),_xlfn.XLOOKUP(J12,VOTI,VOTI_ESITO,0,0))/COUNTA(H12:J12)</f>
        <v>70</v>
      </c>
      <c r="L12" s="82" t="s">
        <v>82</v>
      </c>
    </row>
    <row r="13" spans="1:12" ht="50.4" customHeight="1" x14ac:dyDescent="0.3">
      <c r="A13" s="5" t="s">
        <v>4</v>
      </c>
      <c r="B13" s="119" t="s">
        <v>15</v>
      </c>
      <c r="C13" s="15"/>
      <c r="D13" s="15"/>
      <c r="E13" s="3">
        <f t="shared" si="1"/>
        <v>60</v>
      </c>
      <c r="F13" s="89" t="s">
        <v>67</v>
      </c>
      <c r="G13" s="7" t="s">
        <v>12</v>
      </c>
      <c r="H13" s="119" t="s">
        <v>14</v>
      </c>
      <c r="I13" s="15"/>
      <c r="J13" s="15"/>
      <c r="K13" s="3">
        <f t="shared" si="2"/>
        <v>70</v>
      </c>
      <c r="L13" s="82" t="s">
        <v>83</v>
      </c>
    </row>
    <row r="14" spans="1:12" ht="50.4" customHeight="1" x14ac:dyDescent="0.3">
      <c r="A14" s="5" t="s">
        <v>5</v>
      </c>
      <c r="B14" s="119" t="s">
        <v>15</v>
      </c>
      <c r="C14" s="15"/>
      <c r="D14" s="15"/>
      <c r="E14" s="3">
        <f t="shared" si="1"/>
        <v>60</v>
      </c>
      <c r="F14" s="89" t="s">
        <v>68</v>
      </c>
      <c r="G14" s="7" t="s">
        <v>28</v>
      </c>
      <c r="H14" s="119" t="s">
        <v>14</v>
      </c>
      <c r="I14" s="15"/>
      <c r="J14" s="15"/>
      <c r="K14" s="3">
        <f t="shared" si="2"/>
        <v>70</v>
      </c>
      <c r="L14" s="82" t="s">
        <v>84</v>
      </c>
    </row>
    <row r="15" spans="1:12" ht="50.4" customHeight="1" x14ac:dyDescent="0.3">
      <c r="A15" s="5" t="s">
        <v>6</v>
      </c>
      <c r="B15" s="119" t="s">
        <v>15</v>
      </c>
      <c r="C15" s="15"/>
      <c r="D15" s="15"/>
      <c r="E15" s="3">
        <f t="shared" si="1"/>
        <v>60</v>
      </c>
      <c r="F15" s="89" t="s">
        <v>69</v>
      </c>
      <c r="G15" s="7" t="s">
        <v>9</v>
      </c>
      <c r="H15" s="119" t="s">
        <v>15</v>
      </c>
      <c r="I15" s="15"/>
      <c r="J15" s="15"/>
      <c r="K15" s="3">
        <f t="shared" si="2"/>
        <v>60</v>
      </c>
      <c r="L15" s="82" t="s">
        <v>85</v>
      </c>
    </row>
    <row r="16" spans="1:12" ht="50.4" customHeight="1" x14ac:dyDescent="0.3">
      <c r="A16" s="5" t="s">
        <v>7</v>
      </c>
      <c r="B16" s="119" t="s">
        <v>15</v>
      </c>
      <c r="C16" s="15"/>
      <c r="D16" s="15"/>
      <c r="E16" s="3">
        <f t="shared" si="1"/>
        <v>60</v>
      </c>
      <c r="F16" s="89" t="s">
        <v>70</v>
      </c>
      <c r="G16" s="7" t="s">
        <v>26</v>
      </c>
      <c r="H16" s="119" t="s">
        <v>16</v>
      </c>
      <c r="I16" s="15"/>
      <c r="J16" s="15"/>
      <c r="K16" s="3">
        <f t="shared" si="2"/>
        <v>50</v>
      </c>
      <c r="L16" s="82" t="s">
        <v>86</v>
      </c>
    </row>
    <row r="17" spans="1:12" ht="50.4" customHeight="1" thickBot="1" x14ac:dyDescent="0.35">
      <c r="A17" s="5" t="s">
        <v>8</v>
      </c>
      <c r="B17" s="119" t="s">
        <v>15</v>
      </c>
      <c r="C17" s="15"/>
      <c r="D17" s="15"/>
      <c r="E17" s="3">
        <f t="shared" si="1"/>
        <v>60</v>
      </c>
      <c r="F17" s="89" t="s">
        <v>71</v>
      </c>
      <c r="G17" s="7" t="s">
        <v>22</v>
      </c>
      <c r="H17" s="119" t="s">
        <v>16</v>
      </c>
      <c r="I17" s="15"/>
      <c r="J17" s="15"/>
      <c r="K17" s="3">
        <f t="shared" si="2"/>
        <v>50</v>
      </c>
      <c r="L17" s="82" t="s">
        <v>87</v>
      </c>
    </row>
    <row r="18" spans="1:12" ht="50.4" customHeight="1" thickTop="1" x14ac:dyDescent="0.3">
      <c r="A18" s="320" t="s">
        <v>56</v>
      </c>
      <c r="B18" s="74">
        <f>B10</f>
        <v>45778</v>
      </c>
      <c r="C18" s="96">
        <f>C10</f>
        <v>45901</v>
      </c>
      <c r="D18" s="74">
        <f>D10</f>
        <v>45992</v>
      </c>
      <c r="E18" s="324" t="s">
        <v>59</v>
      </c>
      <c r="F18" s="90"/>
      <c r="G18" s="320" t="s">
        <v>58</v>
      </c>
      <c r="H18" s="74">
        <f>H10</f>
        <v>45778</v>
      </c>
      <c r="I18" s="96">
        <f>I10</f>
        <v>45901</v>
      </c>
      <c r="J18" s="74">
        <f>J10</f>
        <v>45992</v>
      </c>
      <c r="K18" s="314" t="s">
        <v>59</v>
      </c>
      <c r="L18" s="75"/>
    </row>
    <row r="19" spans="1:12" ht="50.4" customHeight="1" x14ac:dyDescent="0.3">
      <c r="A19" s="321"/>
      <c r="B19" s="77">
        <f>IFERROR(AVERAGE(_xlfn.XLOOKUP(B20,VOTI,VOTI_ESITO,"",0),_xlfn.XLOOKUP(B21,VOTI,VOTI_ESITO,"",0),_xlfn.XLOOKUP(B22,VOTI,VOTI_ESITO,"",0),_xlfn.XLOOKUP(B23,VOTI,VOTI_ESITO,"",0),_xlfn.XLOOKUP(B24,VOTI,VOTI_ESITO,"",0),_xlfn.XLOOKUP(B25,VOTI,VOTI_ESITO,"",0)),0)</f>
        <v>63.333333333333336</v>
      </c>
      <c r="C19" s="77">
        <f>IFERROR(AVERAGE(_xlfn.XLOOKUP(C20,VOTI,VOTI_ESITO,"",0),_xlfn.XLOOKUP(C21,VOTI,VOTI_ESITO,"",0),_xlfn.XLOOKUP(C22,VOTI,VOTI_ESITO,"",0),_xlfn.XLOOKUP(C23,VOTI,VOTI_ESITO,"",0),_xlfn.XLOOKUP(C24,VOTI,VOTI_ESITO,"",0),_xlfn.XLOOKUP(C25,VOTI,VOTI_ESITO,"",0)),0)</f>
        <v>0</v>
      </c>
      <c r="D19" s="77">
        <f>IFERROR(AVERAGE(_xlfn.XLOOKUP(D20,VOTI,VOTI_ESITO,"",0),_xlfn.XLOOKUP(D21,VOTI,VOTI_ESITO,"",0),_xlfn.XLOOKUP(D22,VOTI,VOTI_ESITO,"",0),_xlfn.XLOOKUP(D23,VOTI,VOTI_ESITO,"",0),_xlfn.XLOOKUP(D24,VOTI,VOTI_ESITO,"",0),_xlfn.XLOOKUP(D25,VOTI,VOTI_ESITO,"",0)),0)</f>
        <v>0</v>
      </c>
      <c r="E19" s="325"/>
      <c r="F19" s="89"/>
      <c r="G19" s="321"/>
      <c r="H19" s="77">
        <f>IFERROR(AVERAGE(_xlfn.XLOOKUP(H20,VOTI,VOTI_ESITO,"",0),_xlfn.XLOOKUP(H21,VOTI,VOTI_ESITO,"",0),_xlfn.XLOOKUP(H22,VOTI,VOTI_ESITO,"",0),_xlfn.XLOOKUP(H23,VOTI,VOTI_ESITO,"",0),_xlfn.XLOOKUP(H24,VOTI,VOTI_ESITO,"",0),_xlfn.XLOOKUP(H25,VOTI,VOTI_ESITO,"",0)),0)</f>
        <v>68.333333333333329</v>
      </c>
      <c r="I19" s="77">
        <f>IFERROR(AVERAGE(_xlfn.XLOOKUP(I20,VOTI,VOTI_ESITO,"",0),_xlfn.XLOOKUP(I21,VOTI,VOTI_ESITO,"",0),_xlfn.XLOOKUP(I22,VOTI,VOTI_ESITO,"",0),_xlfn.XLOOKUP(I23,VOTI,VOTI_ESITO,"",0),_xlfn.XLOOKUP(I24,VOTI,VOTI_ESITO,"",0),_xlfn.XLOOKUP(I25,VOTI,VOTI_ESITO,"",0)),0)</f>
        <v>0</v>
      </c>
      <c r="J19" s="77">
        <f>IFERROR(AVERAGE(_xlfn.XLOOKUP(J20,VOTI,VOTI_ESITO,"",0),_xlfn.XLOOKUP(J21,VOTI,VOTI_ESITO,"",0),_xlfn.XLOOKUP(J22,VOTI,VOTI_ESITO,"",0),_xlfn.XLOOKUP(J23,VOTI,VOTI_ESITO,"",0),_xlfn.XLOOKUP(J24,VOTI,VOTI_ESITO,"",0),_xlfn.XLOOKUP(J25,VOTI,VOTI_ESITO,"",0)),0)</f>
        <v>0</v>
      </c>
      <c r="K19" s="315"/>
      <c r="L19" s="79"/>
    </row>
    <row r="20" spans="1:12" ht="50.4" customHeight="1" x14ac:dyDescent="0.3">
      <c r="A20" s="4" t="s">
        <v>34</v>
      </c>
      <c r="B20" s="118" t="s">
        <v>14</v>
      </c>
      <c r="C20" s="14"/>
      <c r="D20" s="14"/>
      <c r="E20" s="3">
        <f t="shared" ref="E20:E25" si="3">SUM(_xlfn.XLOOKUP(B20,VOTI,VOTI_ESITO,0,0),_xlfn.XLOOKUP(C20,VOTI,VOTI_ESITO,0,0),_xlfn.XLOOKUP(D20,VOTI,VOTI_ESITO,0,0))/COUNTA(B20:D20)</f>
        <v>70</v>
      </c>
      <c r="F20" s="89" t="s">
        <v>60</v>
      </c>
      <c r="G20" s="6" t="s">
        <v>32</v>
      </c>
      <c r="H20" s="118" t="s">
        <v>15</v>
      </c>
      <c r="I20" s="14"/>
      <c r="J20" s="14"/>
      <c r="K20" s="3">
        <f t="shared" ref="K20:K25" si="4">SUM(_xlfn.XLOOKUP(H20,VOTI,VOTI_ESITO,0,0),_xlfn.XLOOKUP(I20,VOTI,VOTI_ESITO,0,0),_xlfn.XLOOKUP(J20,VOTI,VOTI_ESITO,0,0))/COUNTA(H20:J20)</f>
        <v>60</v>
      </c>
      <c r="L20" s="91" t="s">
        <v>76</v>
      </c>
    </row>
    <row r="21" spans="1:12" ht="50.4" customHeight="1" x14ac:dyDescent="0.3">
      <c r="A21" s="5" t="s">
        <v>11</v>
      </c>
      <c r="B21" s="119" t="s">
        <v>14</v>
      </c>
      <c r="C21" s="15"/>
      <c r="D21" s="15"/>
      <c r="E21" s="3">
        <f t="shared" si="3"/>
        <v>70</v>
      </c>
      <c r="F21" s="89" t="s">
        <v>61</v>
      </c>
      <c r="G21" s="7" t="s">
        <v>36</v>
      </c>
      <c r="H21" s="119" t="s">
        <v>15</v>
      </c>
      <c r="I21" s="15"/>
      <c r="J21" s="15"/>
      <c r="K21" s="3">
        <f t="shared" si="4"/>
        <v>60</v>
      </c>
      <c r="L21" s="79" t="s">
        <v>77</v>
      </c>
    </row>
    <row r="22" spans="1:12" ht="50.4" customHeight="1" x14ac:dyDescent="0.3">
      <c r="A22" s="5" t="s">
        <v>10</v>
      </c>
      <c r="B22" s="119" t="s">
        <v>15</v>
      </c>
      <c r="C22" s="15"/>
      <c r="D22" s="15"/>
      <c r="E22" s="3">
        <f t="shared" si="3"/>
        <v>60</v>
      </c>
      <c r="F22" s="89" t="s">
        <v>62</v>
      </c>
      <c r="G22" s="7" t="s">
        <v>33</v>
      </c>
      <c r="H22" s="119" t="s">
        <v>14</v>
      </c>
      <c r="I22" s="15"/>
      <c r="J22" s="15"/>
      <c r="K22" s="3">
        <f t="shared" si="4"/>
        <v>70</v>
      </c>
      <c r="L22" s="79" t="s">
        <v>78</v>
      </c>
    </row>
    <row r="23" spans="1:12" ht="50.4" customHeight="1" x14ac:dyDescent="0.3">
      <c r="A23" s="5" t="s">
        <v>43</v>
      </c>
      <c r="B23" s="119" t="s">
        <v>15</v>
      </c>
      <c r="C23" s="15"/>
      <c r="D23" s="15"/>
      <c r="E23" s="3">
        <f t="shared" si="3"/>
        <v>60</v>
      </c>
      <c r="F23" s="89" t="s">
        <v>63</v>
      </c>
      <c r="G23" s="7" t="s">
        <v>29</v>
      </c>
      <c r="H23" s="119" t="s">
        <v>14</v>
      </c>
      <c r="I23" s="15"/>
      <c r="J23" s="15"/>
      <c r="K23" s="3">
        <f t="shared" si="4"/>
        <v>70</v>
      </c>
      <c r="L23" s="79" t="s">
        <v>79</v>
      </c>
    </row>
    <row r="24" spans="1:12" ht="50.4" customHeight="1" x14ac:dyDescent="0.3">
      <c r="A24" s="5" t="s">
        <v>42</v>
      </c>
      <c r="B24" s="119" t="s">
        <v>15</v>
      </c>
      <c r="C24" s="15"/>
      <c r="D24" s="15"/>
      <c r="E24" s="3">
        <f t="shared" si="3"/>
        <v>60</v>
      </c>
      <c r="F24" s="89" t="s">
        <v>64</v>
      </c>
      <c r="G24" s="7" t="s">
        <v>35</v>
      </c>
      <c r="H24" s="119" t="s">
        <v>14</v>
      </c>
      <c r="I24" s="15"/>
      <c r="J24" s="15"/>
      <c r="K24" s="3">
        <f t="shared" si="4"/>
        <v>70</v>
      </c>
      <c r="L24" s="79" t="s">
        <v>80</v>
      </c>
    </row>
    <row r="25" spans="1:12" ht="50.4" customHeight="1" thickBot="1" x14ac:dyDescent="0.35">
      <c r="A25" s="8" t="s">
        <v>41</v>
      </c>
      <c r="B25" s="119" t="s">
        <v>15</v>
      </c>
      <c r="C25" s="15"/>
      <c r="D25" s="15"/>
      <c r="E25" s="3">
        <f t="shared" si="3"/>
        <v>60</v>
      </c>
      <c r="F25" s="92" t="s">
        <v>65</v>
      </c>
      <c r="G25" s="9" t="s">
        <v>30</v>
      </c>
      <c r="H25" s="119" t="s">
        <v>13</v>
      </c>
      <c r="I25" s="15"/>
      <c r="J25" s="15"/>
      <c r="K25" s="3">
        <f t="shared" si="4"/>
        <v>80</v>
      </c>
      <c r="L25" s="93" t="s">
        <v>81</v>
      </c>
    </row>
    <row r="26" spans="1:12" ht="93" thickTop="1" thickBot="1" x14ac:dyDescent="0.35">
      <c r="A26" s="276" t="s">
        <v>148</v>
      </c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8"/>
    </row>
    <row r="27" spans="1:12" ht="50.4" customHeight="1" thickTop="1" x14ac:dyDescent="0.3">
      <c r="A27" s="326" t="s">
        <v>132</v>
      </c>
      <c r="B27" s="309"/>
      <c r="C27" s="309"/>
      <c r="D27" s="309"/>
      <c r="E27" s="97" t="s">
        <v>100</v>
      </c>
      <c r="F27" s="98" t="s">
        <v>49</v>
      </c>
      <c r="G27" s="312" t="s">
        <v>54</v>
      </c>
      <c r="H27" s="74">
        <f>B33</f>
        <v>45778</v>
      </c>
      <c r="I27" s="96">
        <f>C33</f>
        <v>45901</v>
      </c>
      <c r="J27" s="74">
        <f>D33</f>
        <v>45992</v>
      </c>
      <c r="K27" s="314" t="s">
        <v>59</v>
      </c>
      <c r="L27" s="75"/>
    </row>
    <row r="28" spans="1:12" ht="50.4" customHeight="1" x14ac:dyDescent="0.3">
      <c r="A28" s="310"/>
      <c r="B28" s="311"/>
      <c r="C28" s="311"/>
      <c r="D28" s="311"/>
      <c r="E28" s="109">
        <v>40854</v>
      </c>
      <c r="F28" s="110" t="s">
        <v>97</v>
      </c>
      <c r="G28" s="313"/>
      <c r="H28" s="77">
        <f>IFERROR(AVERAGE(H29:H34),0)</f>
        <v>62.209183673469383</v>
      </c>
      <c r="I28" s="77">
        <f>IFERROR(AVERAGE(I29:I34),0)</f>
        <v>0</v>
      </c>
      <c r="J28" s="78">
        <f>IFERROR(AVERAGE(J29:J34),0)</f>
        <v>0</v>
      </c>
      <c r="K28" s="315"/>
      <c r="L28" s="79"/>
    </row>
    <row r="29" spans="1:12" ht="50.4" customHeight="1" thickBot="1" x14ac:dyDescent="0.35">
      <c r="A29" s="305" t="e" vm="10">
        <v>#VALUE!</v>
      </c>
      <c r="B29" s="303" t="s">
        <v>98</v>
      </c>
      <c r="C29" s="304"/>
      <c r="D29" s="307"/>
      <c r="E29" s="68" t="s">
        <v>50</v>
      </c>
      <c r="F29" s="69" t="s">
        <v>92</v>
      </c>
      <c r="G29" s="6" t="s">
        <v>40</v>
      </c>
      <c r="H29" s="80">
        <f>B36</f>
        <v>61.666666666666664</v>
      </c>
      <c r="I29" s="80">
        <f>C36</f>
        <v>0</v>
      </c>
      <c r="J29" s="81">
        <f>D36</f>
        <v>0</v>
      </c>
      <c r="K29" s="2">
        <f>IFERROR(AVERAGEIF(H29:J29,"&gt;0"),0)</f>
        <v>61.666666666666664</v>
      </c>
      <c r="L29" s="82" t="s">
        <v>72</v>
      </c>
    </row>
    <row r="30" spans="1:12" ht="50.4" customHeight="1" thickTop="1" x14ac:dyDescent="0.3">
      <c r="A30" s="306"/>
      <c r="B30" s="74">
        <v>45778</v>
      </c>
      <c r="C30" s="96">
        <v>45901</v>
      </c>
      <c r="D30" s="74">
        <v>45992</v>
      </c>
      <c r="E30" s="115" t="s">
        <v>94</v>
      </c>
      <c r="F30" s="116" t="s">
        <v>15</v>
      </c>
      <c r="G30" s="7" t="s">
        <v>39</v>
      </c>
      <c r="H30" s="83">
        <f>B44</f>
        <v>60</v>
      </c>
      <c r="I30" s="83">
        <f>C44</f>
        <v>0</v>
      </c>
      <c r="J30" s="83">
        <f>D44</f>
        <v>0</v>
      </c>
      <c r="K30" s="2">
        <f t="shared" ref="K30:K32" si="5">IFERROR(AVERAGEIF(H30:J30,"&gt;0"),0)</f>
        <v>60</v>
      </c>
      <c r="L30" s="82" t="s">
        <v>73</v>
      </c>
    </row>
    <row r="31" spans="1:12" ht="50.4" customHeight="1" x14ac:dyDescent="0.3">
      <c r="A31" s="306"/>
      <c r="B31" s="112">
        <v>59</v>
      </c>
      <c r="C31" s="112"/>
      <c r="D31" s="112"/>
      <c r="E31" s="68" t="s">
        <v>51</v>
      </c>
      <c r="F31" s="69" t="s">
        <v>52</v>
      </c>
      <c r="G31" s="7" t="s">
        <v>38</v>
      </c>
      <c r="H31" s="83">
        <f>H36</f>
        <v>58.333333333333336</v>
      </c>
      <c r="I31" s="83">
        <f>I36</f>
        <v>0</v>
      </c>
      <c r="J31" s="83">
        <f>J36</f>
        <v>0</v>
      </c>
      <c r="K31" s="2">
        <f t="shared" si="5"/>
        <v>58.333333333333336</v>
      </c>
      <c r="L31" s="82" t="s">
        <v>74</v>
      </c>
    </row>
    <row r="32" spans="1:12" ht="50.4" customHeight="1" thickBot="1" x14ac:dyDescent="0.35">
      <c r="A32" s="306"/>
      <c r="B32" s="303" t="s">
        <v>99</v>
      </c>
      <c r="C32" s="304"/>
      <c r="D32" s="304"/>
      <c r="E32" s="117" t="s">
        <v>21</v>
      </c>
      <c r="F32" s="116" t="s">
        <v>96</v>
      </c>
      <c r="G32" s="7" t="s">
        <v>31</v>
      </c>
      <c r="H32" s="83">
        <f>H44</f>
        <v>68.333333333333329</v>
      </c>
      <c r="I32" s="83">
        <f>I44</f>
        <v>0</v>
      </c>
      <c r="J32" s="83">
        <f>J44</f>
        <v>0</v>
      </c>
      <c r="K32" s="2">
        <f t="shared" si="5"/>
        <v>68.333333333333329</v>
      </c>
      <c r="L32" s="82" t="s">
        <v>75</v>
      </c>
    </row>
    <row r="33" spans="1:12" ht="50.4" customHeight="1" thickTop="1" x14ac:dyDescent="0.3">
      <c r="A33" s="306"/>
      <c r="B33" s="74">
        <v>45778</v>
      </c>
      <c r="C33" s="96">
        <v>45901</v>
      </c>
      <c r="D33" s="74">
        <v>45992</v>
      </c>
      <c r="E33" s="68" t="s">
        <v>53</v>
      </c>
      <c r="F33" s="69" t="s">
        <v>120</v>
      </c>
      <c r="G33" s="5" t="s">
        <v>159</v>
      </c>
      <c r="H33" s="83">
        <f>IF(IFERROR(B31/(B34/100*B34/100),0)*3&gt;70,120-IFERROR(B31/(B34/100*B34/100),0)*3,IFERROR(B31/(B34/100*B34/100),0)*3)</f>
        <v>62.712585034013607</v>
      </c>
      <c r="I33" s="83">
        <f t="shared" ref="I33:J33" si="6">IF(IFERROR(C31/(C34/100*C34/100),0)*3&gt;70,120-IFERROR(C31/(C34/100*C34/100),0)*3,IFERROR(C31/(C34/100*C34/100),0)*3)</f>
        <v>0</v>
      </c>
      <c r="J33" s="83">
        <f t="shared" si="6"/>
        <v>0</v>
      </c>
      <c r="K33" s="2">
        <f>IFERROR(ROUND(AVERAGEIF(H33:J33,"&gt;0"),0),0)</f>
        <v>63</v>
      </c>
      <c r="L33" s="82" t="s">
        <v>151</v>
      </c>
    </row>
    <row r="34" spans="1:12" ht="50.4" customHeight="1" thickBot="1" x14ac:dyDescent="0.35">
      <c r="A34" s="306"/>
      <c r="B34" s="113">
        <v>168</v>
      </c>
      <c r="C34" s="113">
        <v>172</v>
      </c>
      <c r="D34" s="113"/>
      <c r="E34" s="148" t="str">
        <f>E9</f>
        <v>Normale</v>
      </c>
      <c r="F34" s="114" t="s">
        <v>1</v>
      </c>
      <c r="G34" s="7"/>
      <c r="H34" s="83"/>
      <c r="I34" s="83"/>
      <c r="J34" s="84"/>
      <c r="K34" s="2"/>
      <c r="L34" s="85"/>
    </row>
    <row r="35" spans="1:12" ht="50.4" customHeight="1" thickTop="1" x14ac:dyDescent="0.3">
      <c r="A35" s="320" t="s">
        <v>55</v>
      </c>
      <c r="B35" s="74">
        <f>B33</f>
        <v>45778</v>
      </c>
      <c r="C35" s="96">
        <f>C33</f>
        <v>45901</v>
      </c>
      <c r="D35" s="74">
        <f>D33</f>
        <v>45992</v>
      </c>
      <c r="E35" s="327" t="s">
        <v>59</v>
      </c>
      <c r="F35" s="168"/>
      <c r="G35" s="320" t="s">
        <v>57</v>
      </c>
      <c r="H35" s="74">
        <f>H27</f>
        <v>45778</v>
      </c>
      <c r="I35" s="96">
        <f>I27</f>
        <v>45901</v>
      </c>
      <c r="J35" s="74">
        <f>J27</f>
        <v>45992</v>
      </c>
      <c r="K35" s="314" t="s">
        <v>59</v>
      </c>
      <c r="L35" s="79"/>
    </row>
    <row r="36" spans="1:12" ht="50.4" customHeight="1" x14ac:dyDescent="0.3">
      <c r="A36" s="321"/>
      <c r="B36" s="77">
        <f>IFERROR(AVERAGE(_xlfn.XLOOKUP(B37,VOTI,VOTI_ESITO,"",0),_xlfn.XLOOKUP(B38,VOTI,VOTI_ESITO,"",0),_xlfn.XLOOKUP(B39,VOTI,VOTI_ESITO,"",0),_xlfn.XLOOKUP(B40,VOTI,VOTI_ESITO,"",0),_xlfn.XLOOKUP(B41,VOTI,VOTI_ESITO,"",0),_xlfn.XLOOKUP(B42,VOTI,VOTI_ESITO,"",0)),0)</f>
        <v>61.666666666666664</v>
      </c>
      <c r="C36" s="77">
        <f>IFERROR(AVERAGE(_xlfn.XLOOKUP(C37,VOTI,VOTI_ESITO,"",0),_xlfn.XLOOKUP(C38,VOTI,VOTI_ESITO,"",0),_xlfn.XLOOKUP(C39,VOTI,VOTI_ESITO,"",0),_xlfn.XLOOKUP(C40,VOTI,VOTI_ESITO,"",0),_xlfn.XLOOKUP(C41,VOTI,VOTI_ESITO,"",0),_xlfn.XLOOKUP(C42,VOTI,VOTI_ESITO,"",0)),0)</f>
        <v>0</v>
      </c>
      <c r="D36" s="77">
        <f>IFERROR(AVERAGE(_xlfn.XLOOKUP(D37,VOTI,VOTI_ESITO,"",0),_xlfn.XLOOKUP(D38,VOTI,VOTI_ESITO,"",0),_xlfn.XLOOKUP(D39,VOTI,VOTI_ESITO,"",0),_xlfn.XLOOKUP(D40,VOTI,VOTI_ESITO,"",0),_xlfn.XLOOKUP(D41,VOTI,VOTI_ESITO,"",0),_xlfn.XLOOKUP(D42,VOTI,VOTI_ESITO,"",0)),0)</f>
        <v>0</v>
      </c>
      <c r="E36" s="328"/>
      <c r="F36" s="169"/>
      <c r="G36" s="321"/>
      <c r="H36" s="77">
        <f>IFERROR(AVERAGE(_xlfn.XLOOKUP(H37,VOTI,VOTI_ESITO,"",0),_xlfn.XLOOKUP(H38,VOTI,VOTI_ESITO,"",0),_xlfn.XLOOKUP(H39,VOTI,VOTI_ESITO,"",0),_xlfn.XLOOKUP(H40,VOTI,VOTI_ESITO,"",0),_xlfn.XLOOKUP(H41,VOTI,VOTI_ESITO,"",0),_xlfn.XLOOKUP(H42,VOTI,VOTI_ESITO,"",0)),0)</f>
        <v>58.333333333333336</v>
      </c>
      <c r="I36" s="77">
        <f>IFERROR(AVERAGE(_xlfn.XLOOKUP(I37,VOTI,VOTI_ESITO,"",0),_xlfn.XLOOKUP(I38,VOTI,VOTI_ESITO,"",0),_xlfn.XLOOKUP(I39,VOTI,VOTI_ESITO,"",0),_xlfn.XLOOKUP(I40,VOTI,VOTI_ESITO,"",0),_xlfn.XLOOKUP(I41,VOTI,VOTI_ESITO,"",0),_xlfn.XLOOKUP(I42,VOTI,VOTI_ESITO,"",0)),0)</f>
        <v>0</v>
      </c>
      <c r="J36" s="77">
        <f>IFERROR(AVERAGE(_xlfn.XLOOKUP(J37,VOTI,VOTI_ESITO,"",0),_xlfn.XLOOKUP(J38,VOTI,VOTI_ESITO,"",0),_xlfn.XLOOKUP(J39,VOTI,VOTI_ESITO,"",0),_xlfn.XLOOKUP(J40,VOTI,VOTI_ESITO,"",0),_xlfn.XLOOKUP(J41,VOTI,VOTI_ESITO,"",0),_xlfn.XLOOKUP(J42,VOTI,VOTI_ESITO,"",0)),0)</f>
        <v>0</v>
      </c>
      <c r="K36" s="315"/>
      <c r="L36" s="79"/>
    </row>
    <row r="37" spans="1:12" ht="50.4" customHeight="1" x14ac:dyDescent="0.3">
      <c r="A37" s="4" t="s">
        <v>3</v>
      </c>
      <c r="B37" s="118" t="s">
        <v>14</v>
      </c>
      <c r="C37" s="118"/>
      <c r="D37" s="118"/>
      <c r="E37" s="3">
        <f t="shared" ref="E37:E42" si="7">SUM(_xlfn.XLOOKUP(B37,VOTI,VOTI_ESITO,0,0),_xlfn.XLOOKUP(C37,VOTI,VOTI_ESITO,0,0),_xlfn.XLOOKUP(D37,VOTI,VOTI_ESITO,0,0))/COUNTA(B37:D37)</f>
        <v>70</v>
      </c>
      <c r="F37" s="89" t="s">
        <v>66</v>
      </c>
      <c r="G37" s="6" t="s">
        <v>37</v>
      </c>
      <c r="H37" s="118" t="s">
        <v>15</v>
      </c>
      <c r="I37" s="118"/>
      <c r="J37" s="118"/>
      <c r="K37" s="3">
        <f t="shared" ref="K37:K42" si="8">SUM(_xlfn.XLOOKUP(H37,VOTI,VOTI_ESITO,0,0),_xlfn.XLOOKUP(I37,VOTI,VOTI_ESITO,0,0),_xlfn.XLOOKUP(J37,VOTI,VOTI_ESITO,0,0))/COUNTA(H37:J37)</f>
        <v>60</v>
      </c>
      <c r="L37" s="82" t="s">
        <v>82</v>
      </c>
    </row>
    <row r="38" spans="1:12" ht="50.4" customHeight="1" x14ac:dyDescent="0.3">
      <c r="A38" s="5" t="s">
        <v>4</v>
      </c>
      <c r="B38" s="119" t="s">
        <v>15</v>
      </c>
      <c r="C38" s="119"/>
      <c r="D38" s="119"/>
      <c r="E38" s="3">
        <f t="shared" si="7"/>
        <v>60</v>
      </c>
      <c r="F38" s="89" t="s">
        <v>67</v>
      </c>
      <c r="G38" s="7" t="s">
        <v>12</v>
      </c>
      <c r="H38" s="119" t="s">
        <v>14</v>
      </c>
      <c r="I38" s="119"/>
      <c r="J38" s="119"/>
      <c r="K38" s="3">
        <f t="shared" si="8"/>
        <v>70</v>
      </c>
      <c r="L38" s="82" t="s">
        <v>83</v>
      </c>
    </row>
    <row r="39" spans="1:12" ht="50.4" customHeight="1" x14ac:dyDescent="0.3">
      <c r="A39" s="5" t="s">
        <v>5</v>
      </c>
      <c r="B39" s="119" t="s">
        <v>15</v>
      </c>
      <c r="C39" s="119"/>
      <c r="D39" s="119"/>
      <c r="E39" s="3">
        <f t="shared" si="7"/>
        <v>60</v>
      </c>
      <c r="F39" s="89" t="s">
        <v>68</v>
      </c>
      <c r="G39" s="7" t="s">
        <v>28</v>
      </c>
      <c r="H39" s="119" t="s">
        <v>15</v>
      </c>
      <c r="I39" s="119"/>
      <c r="J39" s="119"/>
      <c r="K39" s="3">
        <f t="shared" si="8"/>
        <v>60</v>
      </c>
      <c r="L39" s="82" t="s">
        <v>84</v>
      </c>
    </row>
    <row r="40" spans="1:12" ht="50.4" customHeight="1" x14ac:dyDescent="0.3">
      <c r="A40" s="5" t="s">
        <v>6</v>
      </c>
      <c r="B40" s="119" t="s">
        <v>15</v>
      </c>
      <c r="C40" s="119"/>
      <c r="D40" s="119"/>
      <c r="E40" s="3">
        <f t="shared" si="7"/>
        <v>60</v>
      </c>
      <c r="F40" s="89" t="s">
        <v>69</v>
      </c>
      <c r="G40" s="7" t="s">
        <v>9</v>
      </c>
      <c r="H40" s="119" t="s">
        <v>15</v>
      </c>
      <c r="I40" s="119"/>
      <c r="J40" s="119"/>
      <c r="K40" s="3">
        <f t="shared" si="8"/>
        <v>60</v>
      </c>
      <c r="L40" s="82" t="s">
        <v>85</v>
      </c>
    </row>
    <row r="41" spans="1:12" ht="50.4" customHeight="1" x14ac:dyDescent="0.3">
      <c r="A41" s="5" t="s">
        <v>7</v>
      </c>
      <c r="B41" s="119" t="s">
        <v>15</v>
      </c>
      <c r="C41" s="119"/>
      <c r="D41" s="119"/>
      <c r="E41" s="3">
        <f t="shared" si="7"/>
        <v>60</v>
      </c>
      <c r="F41" s="89" t="s">
        <v>70</v>
      </c>
      <c r="G41" s="7" t="s">
        <v>26</v>
      </c>
      <c r="H41" s="119" t="s">
        <v>16</v>
      </c>
      <c r="I41" s="119"/>
      <c r="J41" s="119"/>
      <c r="K41" s="3">
        <f t="shared" si="8"/>
        <v>50</v>
      </c>
      <c r="L41" s="82" t="s">
        <v>86</v>
      </c>
    </row>
    <row r="42" spans="1:12" ht="50.4" customHeight="1" thickBot="1" x14ac:dyDescent="0.35">
      <c r="A42" s="5" t="s">
        <v>8</v>
      </c>
      <c r="B42" s="119" t="s">
        <v>15</v>
      </c>
      <c r="C42" s="119"/>
      <c r="D42" s="119"/>
      <c r="E42" s="3">
        <f t="shared" si="7"/>
        <v>60</v>
      </c>
      <c r="F42" s="89" t="s">
        <v>71</v>
      </c>
      <c r="G42" s="7" t="s">
        <v>22</v>
      </c>
      <c r="H42" s="119" t="s">
        <v>16</v>
      </c>
      <c r="I42" s="119"/>
      <c r="J42" s="119"/>
      <c r="K42" s="3">
        <f t="shared" si="8"/>
        <v>50</v>
      </c>
      <c r="L42" s="82" t="s">
        <v>87</v>
      </c>
    </row>
    <row r="43" spans="1:12" ht="50.4" customHeight="1" thickTop="1" x14ac:dyDescent="0.3">
      <c r="A43" s="320" t="s">
        <v>56</v>
      </c>
      <c r="B43" s="74">
        <f>B35</f>
        <v>45778</v>
      </c>
      <c r="C43" s="96">
        <f>C35</f>
        <v>45901</v>
      </c>
      <c r="D43" s="74">
        <f>D35</f>
        <v>45992</v>
      </c>
      <c r="E43" s="324" t="s">
        <v>59</v>
      </c>
      <c r="F43" s="90"/>
      <c r="G43" s="320" t="s">
        <v>58</v>
      </c>
      <c r="H43" s="74">
        <f>H35</f>
        <v>45778</v>
      </c>
      <c r="I43" s="96">
        <f>I35</f>
        <v>45901</v>
      </c>
      <c r="J43" s="74">
        <f>J35</f>
        <v>45992</v>
      </c>
      <c r="K43" s="314" t="s">
        <v>59</v>
      </c>
      <c r="L43" s="75"/>
    </row>
    <row r="44" spans="1:12" ht="50.4" customHeight="1" x14ac:dyDescent="0.3">
      <c r="A44" s="321"/>
      <c r="B44" s="77">
        <f>IFERROR(AVERAGE(_xlfn.XLOOKUP(B45,VOTI,VOTI_ESITO,"",0),_xlfn.XLOOKUP(B46,VOTI,VOTI_ESITO,"",0),_xlfn.XLOOKUP(B47,VOTI,VOTI_ESITO,"",0),_xlfn.XLOOKUP(B48,VOTI,VOTI_ESITO,"",0),_xlfn.XLOOKUP(B49,VOTI,VOTI_ESITO,"",0),_xlfn.XLOOKUP(B50,VOTI,VOTI_ESITO,"",0)),0)</f>
        <v>60</v>
      </c>
      <c r="C44" s="77">
        <f>IFERROR(AVERAGE(_xlfn.XLOOKUP(C45,VOTI,VOTI_ESITO,"",0),_xlfn.XLOOKUP(C46,VOTI,VOTI_ESITO,"",0),_xlfn.XLOOKUP(C47,VOTI,VOTI_ESITO,"",0),_xlfn.XLOOKUP(C48,VOTI,VOTI_ESITO,"",0),_xlfn.XLOOKUP(C49,VOTI,VOTI_ESITO,"",0),_xlfn.XLOOKUP(C50,VOTI,VOTI_ESITO,"",0)),0)</f>
        <v>0</v>
      </c>
      <c r="D44" s="77">
        <f>IFERROR(AVERAGE(_xlfn.XLOOKUP(D45,VOTI,VOTI_ESITO,"",0),_xlfn.XLOOKUP(D46,VOTI,VOTI_ESITO,"",0),_xlfn.XLOOKUP(D47,VOTI,VOTI_ESITO,"",0),_xlfn.XLOOKUP(D48,VOTI,VOTI_ESITO,"",0),_xlfn.XLOOKUP(D49,VOTI,VOTI_ESITO,"",0),_xlfn.XLOOKUP(D50,VOTI,VOTI_ESITO,"",0)),0)</f>
        <v>0</v>
      </c>
      <c r="E44" s="325"/>
      <c r="F44" s="89"/>
      <c r="G44" s="321"/>
      <c r="H44" s="77">
        <f>IFERROR(AVERAGE(_xlfn.XLOOKUP(H45,VOTI,VOTI_ESITO,"",0),_xlfn.XLOOKUP(H46,VOTI,VOTI_ESITO,"",0),_xlfn.XLOOKUP(H47,VOTI,VOTI_ESITO,"",0),_xlfn.XLOOKUP(H48,VOTI,VOTI_ESITO,"",0),_xlfn.XLOOKUP(H49,VOTI,VOTI_ESITO,"",0),_xlfn.XLOOKUP(H50,VOTI,VOTI_ESITO,"",0)),0)</f>
        <v>68.333333333333329</v>
      </c>
      <c r="I44" s="77">
        <f>IFERROR(AVERAGE(_xlfn.XLOOKUP(I45,VOTI,VOTI_ESITO,"",0),_xlfn.XLOOKUP(I46,VOTI,VOTI_ESITO,"",0),_xlfn.XLOOKUP(I47,VOTI,VOTI_ESITO,"",0),_xlfn.XLOOKUP(I48,VOTI,VOTI_ESITO,"",0),_xlfn.XLOOKUP(I49,VOTI,VOTI_ESITO,"",0),_xlfn.XLOOKUP(I50,VOTI,VOTI_ESITO,"",0)),0)</f>
        <v>0</v>
      </c>
      <c r="J44" s="77">
        <f>IFERROR(AVERAGE(_xlfn.XLOOKUP(J45,VOTI,VOTI_ESITO,"",0),_xlfn.XLOOKUP(J46,VOTI,VOTI_ESITO,"",0),_xlfn.XLOOKUP(J47,VOTI,VOTI_ESITO,"",0),_xlfn.XLOOKUP(J48,VOTI,VOTI_ESITO,"",0),_xlfn.XLOOKUP(J49,VOTI,VOTI_ESITO,"",0),_xlfn.XLOOKUP(J50,VOTI,VOTI_ESITO,"",0)),0)</f>
        <v>0</v>
      </c>
      <c r="K44" s="315"/>
      <c r="L44" s="79"/>
    </row>
    <row r="45" spans="1:12" ht="50.4" customHeight="1" x14ac:dyDescent="0.3">
      <c r="A45" s="4" t="s">
        <v>34</v>
      </c>
      <c r="B45" s="118" t="s">
        <v>15</v>
      </c>
      <c r="C45" s="118"/>
      <c r="D45" s="118"/>
      <c r="E45" s="3">
        <f t="shared" ref="E45:E50" si="9">SUM(_xlfn.XLOOKUP(B45,VOTI,VOTI_ESITO,0,0),_xlfn.XLOOKUP(C45,VOTI,VOTI_ESITO,0,0),_xlfn.XLOOKUP(D45,VOTI,VOTI_ESITO,0,0))/COUNTA(B45:D45)</f>
        <v>60</v>
      </c>
      <c r="F45" s="89" t="s">
        <v>60</v>
      </c>
      <c r="G45" s="6" t="s">
        <v>32</v>
      </c>
      <c r="H45" s="118" t="s">
        <v>15</v>
      </c>
      <c r="I45" s="118"/>
      <c r="J45" s="118"/>
      <c r="K45" s="3">
        <f t="shared" ref="K45:K50" si="10">SUM(_xlfn.XLOOKUP(H45,VOTI,VOTI_ESITO,0,0),_xlfn.XLOOKUP(I45,VOTI,VOTI_ESITO,0,0),_xlfn.XLOOKUP(J45,VOTI,VOTI_ESITO,0,0))/COUNTA(H45:J45)</f>
        <v>60</v>
      </c>
      <c r="L45" s="91" t="s">
        <v>76</v>
      </c>
    </row>
    <row r="46" spans="1:12" ht="50.4" customHeight="1" x14ac:dyDescent="0.3">
      <c r="A46" s="5" t="s">
        <v>11</v>
      </c>
      <c r="B46" s="119" t="s">
        <v>15</v>
      </c>
      <c r="C46" s="119"/>
      <c r="D46" s="119"/>
      <c r="E46" s="3">
        <f t="shared" si="9"/>
        <v>60</v>
      </c>
      <c r="F46" s="89" t="s">
        <v>61</v>
      </c>
      <c r="G46" s="7" t="s">
        <v>36</v>
      </c>
      <c r="H46" s="119" t="s">
        <v>15</v>
      </c>
      <c r="I46" s="119"/>
      <c r="J46" s="119"/>
      <c r="K46" s="3">
        <f t="shared" si="10"/>
        <v>60</v>
      </c>
      <c r="L46" s="79" t="s">
        <v>77</v>
      </c>
    </row>
    <row r="47" spans="1:12" ht="50.4" customHeight="1" x14ac:dyDescent="0.3">
      <c r="A47" s="5" t="s">
        <v>10</v>
      </c>
      <c r="B47" s="119" t="s">
        <v>15</v>
      </c>
      <c r="C47" s="119"/>
      <c r="D47" s="119"/>
      <c r="E47" s="3">
        <f t="shared" si="9"/>
        <v>60</v>
      </c>
      <c r="F47" s="89" t="s">
        <v>62</v>
      </c>
      <c r="G47" s="7" t="s">
        <v>33</v>
      </c>
      <c r="H47" s="119" t="s">
        <v>14</v>
      </c>
      <c r="I47" s="119"/>
      <c r="J47" s="119"/>
      <c r="K47" s="3">
        <f t="shared" si="10"/>
        <v>70</v>
      </c>
      <c r="L47" s="79" t="s">
        <v>78</v>
      </c>
    </row>
    <row r="48" spans="1:12" ht="50.4" customHeight="1" x14ac:dyDescent="0.3">
      <c r="A48" s="5" t="s">
        <v>43</v>
      </c>
      <c r="B48" s="119" t="s">
        <v>15</v>
      </c>
      <c r="C48" s="119"/>
      <c r="D48" s="119"/>
      <c r="E48" s="3">
        <f t="shared" si="9"/>
        <v>60</v>
      </c>
      <c r="F48" s="89" t="s">
        <v>63</v>
      </c>
      <c r="G48" s="7" t="s">
        <v>29</v>
      </c>
      <c r="H48" s="119" t="s">
        <v>14</v>
      </c>
      <c r="I48" s="119"/>
      <c r="J48" s="119"/>
      <c r="K48" s="3">
        <f t="shared" si="10"/>
        <v>70</v>
      </c>
      <c r="L48" s="79" t="s">
        <v>79</v>
      </c>
    </row>
    <row r="49" spans="1:12" ht="50.4" customHeight="1" x14ac:dyDescent="0.3">
      <c r="A49" s="5" t="s">
        <v>42</v>
      </c>
      <c r="B49" s="119" t="s">
        <v>15</v>
      </c>
      <c r="C49" s="119"/>
      <c r="D49" s="119"/>
      <c r="E49" s="3">
        <f t="shared" si="9"/>
        <v>60</v>
      </c>
      <c r="F49" s="89" t="s">
        <v>64</v>
      </c>
      <c r="G49" s="7" t="s">
        <v>35</v>
      </c>
      <c r="H49" s="119" t="s">
        <v>14</v>
      </c>
      <c r="I49" s="119"/>
      <c r="J49" s="119"/>
      <c r="K49" s="3">
        <f t="shared" si="10"/>
        <v>70</v>
      </c>
      <c r="L49" s="79" t="s">
        <v>80</v>
      </c>
    </row>
    <row r="50" spans="1:12" ht="50.4" customHeight="1" thickBot="1" x14ac:dyDescent="0.35">
      <c r="A50" s="8" t="s">
        <v>41</v>
      </c>
      <c r="B50" s="119" t="s">
        <v>15</v>
      </c>
      <c r="C50" s="119"/>
      <c r="D50" s="119"/>
      <c r="E50" s="3">
        <f t="shared" si="9"/>
        <v>60</v>
      </c>
      <c r="F50" s="92" t="s">
        <v>65</v>
      </c>
      <c r="G50" s="9" t="s">
        <v>30</v>
      </c>
      <c r="H50" s="119" t="s">
        <v>13</v>
      </c>
      <c r="I50" s="119"/>
      <c r="J50" s="119"/>
      <c r="K50" s="3">
        <f t="shared" si="10"/>
        <v>80</v>
      </c>
      <c r="L50" s="93" t="s">
        <v>81</v>
      </c>
    </row>
    <row r="51" spans="1:12" ht="50.4" customHeight="1" thickTop="1" x14ac:dyDescent="0.3"/>
  </sheetData>
  <mergeCells count="30">
    <mergeCell ref="G35:G36"/>
    <mergeCell ref="K35:K36"/>
    <mergeCell ref="A43:A44"/>
    <mergeCell ref="E43:E44"/>
    <mergeCell ref="G43:G44"/>
    <mergeCell ref="K43:K44"/>
    <mergeCell ref="A29:A34"/>
    <mergeCell ref="B29:D29"/>
    <mergeCell ref="B32:D32"/>
    <mergeCell ref="A35:A36"/>
    <mergeCell ref="E35:E36"/>
    <mergeCell ref="A27:D28"/>
    <mergeCell ref="G27:G28"/>
    <mergeCell ref="K27:K28"/>
    <mergeCell ref="A10:A11"/>
    <mergeCell ref="E10:E11"/>
    <mergeCell ref="G10:G11"/>
    <mergeCell ref="K10:K11"/>
    <mergeCell ref="A18:A19"/>
    <mergeCell ref="E18:E19"/>
    <mergeCell ref="G18:G19"/>
    <mergeCell ref="K18:K19"/>
    <mergeCell ref="A4:A9"/>
    <mergeCell ref="B4:D4"/>
    <mergeCell ref="B7:D7"/>
    <mergeCell ref="A1:L1"/>
    <mergeCell ref="A26:L26"/>
    <mergeCell ref="A2:D3"/>
    <mergeCell ref="G2:G3"/>
    <mergeCell ref="K2:K3"/>
  </mergeCells>
  <dataValidations count="1">
    <dataValidation type="list" allowBlank="1" showInputMessage="1" showErrorMessage="1" sqref="B12:D17 H20:J25 H12:J17 B20:D25 B37:D42 H45:J50 H37:J42 B45:D50" xr:uid="{692789EB-6C9C-42A9-B614-F9631BD25E6C}">
      <formula1>VOTI</formula1>
    </dataValidation>
  </dataValidation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2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C64C78-2270-4D9B-B276-B486E812C1C4}">
          <x14:formula1>
            <xm:f>BASEDATI!$C$7:$K$7</xm:f>
          </x14:formula1>
          <xm:sqref>F7 F32</xm:sqref>
        </x14:dataValidation>
        <x14:dataValidation type="list" allowBlank="1" showInputMessage="1" showErrorMessage="1" xr:uid="{8F098A46-27CA-4363-BAAF-605B178D22C9}">
          <x14:formula1>
            <xm:f>BASEDATI!$C$6:$F$6</xm:f>
          </x14:formula1>
          <xm:sqref>E7 E32</xm:sqref>
        </x14:dataValidation>
        <x14:dataValidation type="list" allowBlank="1" showInputMessage="1" showErrorMessage="1" xr:uid="{3EB94AD7-B218-485A-BFCB-B1D8327686ED}">
          <x14:formula1>
            <xm:f>BASEDATI!$C$10:$E$10</xm:f>
          </x14:formula1>
          <xm:sqref>F5 F30</xm:sqref>
        </x14:dataValidation>
        <x14:dataValidation type="list" allowBlank="1" showInputMessage="1" showErrorMessage="1" xr:uid="{0356BFFB-887C-4196-A804-A9705F51A38E}">
          <x14:formula1>
            <xm:f>BASEDATI!$C$9:$E$9</xm:f>
          </x14:formula1>
          <xm:sqref>E5 E30</xm:sqref>
        </x14:dataValidation>
        <x14:dataValidation type="list" allowBlank="1" showInputMessage="1" showErrorMessage="1" xr:uid="{479C5080-7B66-4C46-BE9C-DEEE2A71A307}">
          <x14:formula1>
            <xm:f>BASEDATI!$C$3:$E$3</xm:f>
          </x14:formula1>
          <xm:sqref>F9 F34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969E5-B11C-4747-9871-743963E57D84}">
  <sheetPr>
    <tabColor rgb="FF00B050"/>
    <pageSetUpPr fitToPage="1"/>
  </sheetPr>
  <dimension ref="A1:N51"/>
  <sheetViews>
    <sheetView view="pageBreakPreview" zoomScale="40" zoomScaleNormal="85" zoomScaleSheetLayoutView="40" workbookViewId="0">
      <selection activeCell="A4" sqref="A4:A9"/>
    </sheetView>
  </sheetViews>
  <sheetFormatPr defaultColWidth="23.109375" defaultRowHeight="50.4" customHeight="1" x14ac:dyDescent="0.3"/>
  <cols>
    <col min="1" max="1" width="45.88671875" style="94" bestFit="1" customWidth="1"/>
    <col min="2" max="2" width="14.33203125" style="94" bestFit="1" customWidth="1"/>
    <col min="3" max="3" width="13" style="94" customWidth="1"/>
    <col min="4" max="4" width="15.44140625" style="94" bestFit="1" customWidth="1"/>
    <col min="5" max="6" width="37.6640625" style="94" customWidth="1"/>
    <col min="7" max="7" width="50.33203125" style="94" bestFit="1" customWidth="1"/>
    <col min="8" max="8" width="14.44140625" style="94" bestFit="1" customWidth="1"/>
    <col min="9" max="9" width="13" style="94" customWidth="1"/>
    <col min="10" max="10" width="15.33203125" style="94" customWidth="1"/>
    <col min="11" max="11" width="37.6640625" style="94" customWidth="1"/>
    <col min="12" max="12" width="37.6640625" style="76" customWidth="1"/>
    <col min="13" max="13" width="23.109375" style="76"/>
    <col min="14" max="14" width="28.21875" style="76" bestFit="1" customWidth="1"/>
    <col min="15" max="16384" width="23.109375" style="76"/>
  </cols>
  <sheetData>
    <row r="1" spans="1:14" ht="93" thickTop="1" thickBot="1" x14ac:dyDescent="0.35">
      <c r="A1" s="276" t="s">
        <v>147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8"/>
    </row>
    <row r="2" spans="1:14" ht="50.4" customHeight="1" thickTop="1" x14ac:dyDescent="0.3">
      <c r="A2" s="308" t="s">
        <v>141</v>
      </c>
      <c r="B2" s="309"/>
      <c r="C2" s="309"/>
      <c r="D2" s="309"/>
      <c r="E2" s="158" t="s">
        <v>100</v>
      </c>
      <c r="F2" s="73" t="s">
        <v>49</v>
      </c>
      <c r="G2" s="312" t="s">
        <v>54</v>
      </c>
      <c r="H2" s="74">
        <f>B8</f>
        <v>45778</v>
      </c>
      <c r="I2" s="96">
        <f>C8</f>
        <v>45901</v>
      </c>
      <c r="J2" s="74">
        <f>D8</f>
        <v>45992</v>
      </c>
      <c r="K2" s="314" t="s">
        <v>59</v>
      </c>
      <c r="L2" s="75"/>
    </row>
    <row r="3" spans="1:14" ht="50.4" customHeight="1" x14ac:dyDescent="0.3">
      <c r="A3" s="310"/>
      <c r="B3" s="311"/>
      <c r="C3" s="311"/>
      <c r="D3" s="311"/>
      <c r="E3" s="159">
        <v>40717</v>
      </c>
      <c r="F3" s="111" t="s">
        <v>97</v>
      </c>
      <c r="G3" s="313"/>
      <c r="H3" s="77">
        <f>IFERROR(AVERAGE(H4:H8),0)</f>
        <v>66.266666666666666</v>
      </c>
      <c r="I3" s="77">
        <f>IFERROR(AVERAGE(I4:I9),0)</f>
        <v>9.2948717948717956</v>
      </c>
      <c r="J3" s="78">
        <f>IFERROR(AVERAGE(J4:J9),0)</f>
        <v>9.7633136094674562</v>
      </c>
      <c r="K3" s="315"/>
      <c r="L3" s="79"/>
    </row>
    <row r="4" spans="1:14" ht="50.4" customHeight="1" x14ac:dyDescent="0.3">
      <c r="A4" s="305" t="e" vm="11">
        <v>#VALUE!</v>
      </c>
      <c r="B4" s="303" t="s">
        <v>98</v>
      </c>
      <c r="C4" s="304"/>
      <c r="D4" s="307"/>
      <c r="E4" s="68" t="s">
        <v>50</v>
      </c>
      <c r="F4" s="69" t="s">
        <v>92</v>
      </c>
      <c r="G4" s="6" t="s">
        <v>40</v>
      </c>
      <c r="H4" s="80">
        <f>B11</f>
        <v>71.666666666666671</v>
      </c>
      <c r="I4" s="80">
        <f>C11</f>
        <v>0</v>
      </c>
      <c r="J4" s="81">
        <f>D11</f>
        <v>0</v>
      </c>
      <c r="K4" s="2">
        <f>IFERROR(AVERAGEIF(H4:J4,"&gt;0"),0)</f>
        <v>71.666666666666671</v>
      </c>
      <c r="L4" s="82" t="s">
        <v>72</v>
      </c>
    </row>
    <row r="5" spans="1:14" ht="50.4" customHeight="1" x14ac:dyDescent="0.3">
      <c r="A5" s="306"/>
      <c r="B5" s="160">
        <v>45778</v>
      </c>
      <c r="C5" s="161">
        <v>45901</v>
      </c>
      <c r="D5" s="160">
        <v>45992</v>
      </c>
      <c r="E5" s="115" t="s">
        <v>95</v>
      </c>
      <c r="F5" s="116" t="s">
        <v>14</v>
      </c>
      <c r="G5" s="7" t="s">
        <v>39</v>
      </c>
      <c r="H5" s="83">
        <f>B19</f>
        <v>70</v>
      </c>
      <c r="I5" s="83">
        <f>C19</f>
        <v>0</v>
      </c>
      <c r="J5" s="83">
        <f>D19</f>
        <v>0</v>
      </c>
      <c r="K5" s="2">
        <f t="shared" ref="K5:K6" si="0">IFERROR(AVERAGEIF(H5:J5,"&gt;0"),0)</f>
        <v>70</v>
      </c>
      <c r="L5" s="82" t="s">
        <v>73</v>
      </c>
    </row>
    <row r="6" spans="1:14" ht="50.4" customHeight="1" x14ac:dyDescent="0.3">
      <c r="A6" s="306"/>
      <c r="B6" s="112">
        <v>36</v>
      </c>
      <c r="C6" s="112">
        <v>37.700000000000003</v>
      </c>
      <c r="D6" s="112">
        <v>39.6</v>
      </c>
      <c r="E6" s="68" t="s">
        <v>51</v>
      </c>
      <c r="F6" s="69" t="s">
        <v>52</v>
      </c>
      <c r="G6" s="7" t="s">
        <v>38</v>
      </c>
      <c r="H6" s="83">
        <f>H11</f>
        <v>68.333333333333329</v>
      </c>
      <c r="I6" s="83">
        <f>I11</f>
        <v>0</v>
      </c>
      <c r="J6" s="83">
        <f>J11</f>
        <v>0</v>
      </c>
      <c r="K6" s="2">
        <f t="shared" si="0"/>
        <v>68.333333333333329</v>
      </c>
      <c r="L6" s="82" t="s">
        <v>74</v>
      </c>
    </row>
    <row r="7" spans="1:14" ht="50.4" customHeight="1" x14ac:dyDescent="0.3">
      <c r="A7" s="306"/>
      <c r="B7" s="303" t="s">
        <v>99</v>
      </c>
      <c r="C7" s="304"/>
      <c r="D7" s="307"/>
      <c r="E7" s="117" t="s">
        <v>48</v>
      </c>
      <c r="F7" s="116" t="s">
        <v>96</v>
      </c>
      <c r="G7" s="7" t="s">
        <v>31</v>
      </c>
      <c r="H7" s="83">
        <f>H19</f>
        <v>73.333333333333329</v>
      </c>
      <c r="I7" s="83">
        <f>I19</f>
        <v>0</v>
      </c>
      <c r="J7" s="83">
        <f>J19</f>
        <v>0</v>
      </c>
      <c r="K7" s="2">
        <f>IFERROR(AVERAGEIF(H7:J7,"&gt;0"),0)</f>
        <v>73.333333333333329</v>
      </c>
      <c r="L7" s="82" t="s">
        <v>75</v>
      </c>
    </row>
    <row r="8" spans="1:14" ht="50.4" customHeight="1" x14ac:dyDescent="0.3">
      <c r="A8" s="306"/>
      <c r="B8" s="160">
        <v>45778</v>
      </c>
      <c r="C8" s="161">
        <v>45901</v>
      </c>
      <c r="D8" s="160">
        <v>45992</v>
      </c>
      <c r="E8" s="68" t="s">
        <v>151</v>
      </c>
      <c r="F8" s="69" t="s">
        <v>120</v>
      </c>
      <c r="G8" s="7" t="s">
        <v>159</v>
      </c>
      <c r="H8" s="47">
        <f>IF(IFERROR(B6/(B9/100*B9/100),0)*3&gt;70,120-IFERROR(B6/(B9/100*B9/100),0)*3,IFERROR(B6/(B9/100*B9/100),0)*3)</f>
        <v>48</v>
      </c>
      <c r="I8" s="47">
        <f>IF(IFERROR(C6/(C9/100*C9/100),0)*3&gt;70,120-IFERROR(C6/(C9/100*C9/100),0)*3,IFERROR(C6/(C9/100*C9/100),0)*3)</f>
        <v>46.474358974358978</v>
      </c>
      <c r="J8" s="47">
        <f>IF(IFERROR(D6/(D9/100*D9/100),0)*3&gt;70,120-IFERROR(D6/(D9/100*D9/100),0)*3,IFERROR(D6/(D9/100*D9/100),0)*3)</f>
        <v>48.816568047337284</v>
      </c>
      <c r="K8" s="2">
        <f>IFERROR(ROUND(AVERAGEIF(H8:J8,"&gt;0"),0),0)</f>
        <v>48</v>
      </c>
      <c r="L8" s="82" t="s">
        <v>151</v>
      </c>
      <c r="N8" s="122"/>
    </row>
    <row r="9" spans="1:14" ht="50.4" customHeight="1" thickBot="1" x14ac:dyDescent="0.35">
      <c r="A9" s="306"/>
      <c r="B9" s="113">
        <v>150</v>
      </c>
      <c r="C9" s="113">
        <v>156</v>
      </c>
      <c r="D9" s="113">
        <v>156</v>
      </c>
      <c r="E9" s="180" t="str">
        <f>_xlfn.XLOOKUP(IF(ROUND((AVERAGEIF(B6:D6,"&gt;0")/(AVERAGEIF(B9:D9,"&gt;0")*AVERAGEIF(B9:D9,"&gt;0")/10000)*3)/3,0)&gt;70,120-ROUND((AVERAGEIF(B6:D6,"&gt;0")/(AVERAGEIF(B9:D9,"&gt;0")*AVERAGEIF(B9:D9,"&gt;0")/10000)*3)/3,0),ROUND((AVERAGEIF(B6:D6,"&gt;0")/(AVERAGEIF(B9:D9,"&gt;0")*AVERAGEIF(B9:D9,"&gt;0")/10000)*3)/3,0)),BASEDATI!$B$15:$B$21,BASEDATI!$C$15:$C$21,,1)</f>
        <v>Magro</v>
      </c>
      <c r="F9" s="114" t="s">
        <v>1</v>
      </c>
      <c r="G9" s="263" t="s">
        <v>178</v>
      </c>
      <c r="H9" s="264">
        <v>18.12</v>
      </c>
      <c r="I9" s="265"/>
      <c r="J9" s="266"/>
      <c r="K9" s="2"/>
      <c r="L9" s="85"/>
    </row>
    <row r="10" spans="1:14" ht="50.4" customHeight="1" thickTop="1" x14ac:dyDescent="0.3">
      <c r="A10" s="320" t="s">
        <v>55</v>
      </c>
      <c r="B10" s="74">
        <f>B8</f>
        <v>45778</v>
      </c>
      <c r="C10" s="96">
        <f>C8</f>
        <v>45901</v>
      </c>
      <c r="D10" s="74">
        <f>D8</f>
        <v>45992</v>
      </c>
      <c r="E10" s="324" t="s">
        <v>59</v>
      </c>
      <c r="F10" s="90"/>
      <c r="G10" s="320" t="s">
        <v>57</v>
      </c>
      <c r="H10" s="74">
        <f>H2</f>
        <v>45778</v>
      </c>
      <c r="I10" s="96">
        <f>I2</f>
        <v>45901</v>
      </c>
      <c r="J10" s="74">
        <f>J2</f>
        <v>45992</v>
      </c>
      <c r="K10" s="314" t="s">
        <v>59</v>
      </c>
      <c r="L10" s="79"/>
    </row>
    <row r="11" spans="1:14" ht="50.4" customHeight="1" x14ac:dyDescent="0.3">
      <c r="A11" s="321"/>
      <c r="B11" s="77">
        <f>IFERROR(AVERAGE(_xlfn.XLOOKUP(B12,VOTI,VOTI_ESITO,"",0),_xlfn.XLOOKUP(B13,VOTI,VOTI_ESITO,"",0),_xlfn.XLOOKUP(B14,VOTI,VOTI_ESITO,"",0),_xlfn.XLOOKUP(B15,VOTI,VOTI_ESITO,"",0),_xlfn.XLOOKUP(B16,VOTI,VOTI_ESITO,"",0),_xlfn.XLOOKUP(B17,VOTI,VOTI_ESITO,"",0)),0)</f>
        <v>71.666666666666671</v>
      </c>
      <c r="C11" s="77">
        <f>IFERROR(AVERAGE(_xlfn.XLOOKUP(C12,VOTI,VOTI_ESITO,"",0),_xlfn.XLOOKUP(C13,VOTI,VOTI_ESITO,"",0),_xlfn.XLOOKUP(C14,VOTI,VOTI_ESITO,"",0),_xlfn.XLOOKUP(C15,VOTI,VOTI_ESITO,"",0),_xlfn.XLOOKUP(C16,VOTI,VOTI_ESITO,"",0),_xlfn.XLOOKUP(C17,VOTI,VOTI_ESITO,"",0)),0)</f>
        <v>0</v>
      </c>
      <c r="D11" s="77">
        <f>IFERROR(AVERAGE(_xlfn.XLOOKUP(D12,VOTI,VOTI_ESITO,"",0),_xlfn.XLOOKUP(D13,VOTI,VOTI_ESITO,"",0),_xlfn.XLOOKUP(D14,VOTI,VOTI_ESITO,"",0),_xlfn.XLOOKUP(D15,VOTI,VOTI_ESITO,"",0),_xlfn.XLOOKUP(D16,VOTI,VOTI_ESITO,"",0),_xlfn.XLOOKUP(D17,VOTI,VOTI_ESITO,"",0)),0)</f>
        <v>0</v>
      </c>
      <c r="E11" s="325"/>
      <c r="F11" s="89"/>
      <c r="G11" s="321"/>
      <c r="H11" s="77">
        <f>IFERROR(AVERAGE(_xlfn.XLOOKUP(H12,VOTI,VOTI_ESITO,"",0),_xlfn.XLOOKUP(H13,VOTI,VOTI_ESITO,"",0),_xlfn.XLOOKUP(H14,VOTI,VOTI_ESITO,"",0),_xlfn.XLOOKUP(H15,VOTI,VOTI_ESITO,"",0),_xlfn.XLOOKUP(H16,VOTI,VOTI_ESITO,"",0),_xlfn.XLOOKUP(H17,VOTI,VOTI_ESITO,"",0)),0)</f>
        <v>68.333333333333329</v>
      </c>
      <c r="I11" s="77">
        <f>IFERROR(AVERAGE(_xlfn.XLOOKUP(I12,VOTI,VOTI_ESITO,"",0),_xlfn.XLOOKUP(I13,VOTI,VOTI_ESITO,"",0),_xlfn.XLOOKUP(I14,VOTI,VOTI_ESITO,"",0),_xlfn.XLOOKUP(I15,VOTI,VOTI_ESITO,"",0),_xlfn.XLOOKUP(I16,VOTI,VOTI_ESITO,"",0),_xlfn.XLOOKUP(I17,VOTI,VOTI_ESITO,"",0)),0)</f>
        <v>0</v>
      </c>
      <c r="J11" s="77">
        <f>IFERROR(AVERAGE(_xlfn.XLOOKUP(J12,VOTI,VOTI_ESITO,"",0),_xlfn.XLOOKUP(J13,VOTI,VOTI_ESITO,"",0),_xlfn.XLOOKUP(J14,VOTI,VOTI_ESITO,"",0),_xlfn.XLOOKUP(J15,VOTI,VOTI_ESITO,"",0),_xlfn.XLOOKUP(J16,VOTI,VOTI_ESITO,"",0),_xlfn.XLOOKUP(J17,VOTI,VOTI_ESITO,"",0)),0)</f>
        <v>0</v>
      </c>
      <c r="K11" s="315"/>
      <c r="L11" s="79"/>
    </row>
    <row r="12" spans="1:14" ht="50.4" customHeight="1" x14ac:dyDescent="0.3">
      <c r="A12" s="4" t="s">
        <v>3</v>
      </c>
      <c r="B12" s="118" t="s">
        <v>15</v>
      </c>
      <c r="C12" s="118"/>
      <c r="D12" s="118"/>
      <c r="E12" s="3">
        <f>SUM(_xlfn.XLOOKUP(B12,VOTI,VOTI_ESITO,0,0),_xlfn.XLOOKUP(C12,VOTI,VOTI_ESITO,0,0),_xlfn.XLOOKUP(D12,VOTI,VOTI_ESITO,0,0))/COUNTA(B12:D12)</f>
        <v>60</v>
      </c>
      <c r="F12" s="89" t="s">
        <v>66</v>
      </c>
      <c r="G12" s="6" t="s">
        <v>37</v>
      </c>
      <c r="H12" s="118" t="s">
        <v>14</v>
      </c>
      <c r="I12" s="118"/>
      <c r="J12" s="118"/>
      <c r="K12" s="3">
        <f>SUM(_xlfn.XLOOKUP(H12,VOTI,VOTI_ESITO,0,0),_xlfn.XLOOKUP(I12,VOTI,VOTI_ESITO,0,0),_xlfn.XLOOKUP(J12,VOTI,VOTI_ESITO,0,0))/COUNTA(H12:J12)</f>
        <v>70</v>
      </c>
      <c r="L12" s="82" t="s">
        <v>82</v>
      </c>
    </row>
    <row r="13" spans="1:14" ht="50.4" customHeight="1" x14ac:dyDescent="0.3">
      <c r="A13" s="5" t="s">
        <v>4</v>
      </c>
      <c r="B13" s="119" t="s">
        <v>13</v>
      </c>
      <c r="C13" s="119"/>
      <c r="D13" s="119"/>
      <c r="E13" s="3">
        <f t="shared" ref="E13:E17" si="1">SUM(_xlfn.XLOOKUP(B13,VOTI,VOTI_ESITO,0,0),_xlfn.XLOOKUP(C13,VOTI,VOTI_ESITO,0,0),_xlfn.XLOOKUP(D13,VOTI,VOTI_ESITO,0,0))/COUNTA(B13:D13)</f>
        <v>80</v>
      </c>
      <c r="F13" s="89" t="s">
        <v>67</v>
      </c>
      <c r="G13" s="7" t="s">
        <v>12</v>
      </c>
      <c r="H13" s="119" t="s">
        <v>14</v>
      </c>
      <c r="I13" s="119"/>
      <c r="J13" s="119"/>
      <c r="K13" s="3">
        <f t="shared" ref="K13:K17" si="2">SUM(_xlfn.XLOOKUP(H13,VOTI,VOTI_ESITO,0,0),_xlfn.XLOOKUP(I13,VOTI,VOTI_ESITO,0,0),_xlfn.XLOOKUP(J13,VOTI,VOTI_ESITO,0,0))/COUNTA(H13:J13)</f>
        <v>70</v>
      </c>
      <c r="L13" s="82" t="s">
        <v>83</v>
      </c>
    </row>
    <row r="14" spans="1:14" ht="50.4" customHeight="1" x14ac:dyDescent="0.3">
      <c r="A14" s="5" t="s">
        <v>5</v>
      </c>
      <c r="B14" s="119" t="s">
        <v>14</v>
      </c>
      <c r="C14" s="119"/>
      <c r="D14" s="119"/>
      <c r="E14" s="3">
        <f t="shared" si="1"/>
        <v>70</v>
      </c>
      <c r="F14" s="89" t="s">
        <v>68</v>
      </c>
      <c r="G14" s="7" t="s">
        <v>28</v>
      </c>
      <c r="H14" s="119" t="s">
        <v>13</v>
      </c>
      <c r="I14" s="119"/>
      <c r="J14" s="119"/>
      <c r="K14" s="3">
        <f t="shared" si="2"/>
        <v>80</v>
      </c>
      <c r="L14" s="82" t="s">
        <v>84</v>
      </c>
    </row>
    <row r="15" spans="1:14" ht="50.4" customHeight="1" x14ac:dyDescent="0.3">
      <c r="A15" s="5" t="s">
        <v>6</v>
      </c>
      <c r="B15" s="119" t="s">
        <v>15</v>
      </c>
      <c r="C15" s="119"/>
      <c r="D15" s="119"/>
      <c r="E15" s="3">
        <f t="shared" si="1"/>
        <v>60</v>
      </c>
      <c r="F15" s="89" t="s">
        <v>69</v>
      </c>
      <c r="G15" s="7" t="s">
        <v>9</v>
      </c>
      <c r="H15" s="119" t="s">
        <v>15</v>
      </c>
      <c r="I15" s="119"/>
      <c r="J15" s="119"/>
      <c r="K15" s="3">
        <f t="shared" si="2"/>
        <v>60</v>
      </c>
      <c r="L15" s="82" t="s">
        <v>85</v>
      </c>
    </row>
    <row r="16" spans="1:14" ht="50.4" customHeight="1" x14ac:dyDescent="0.3">
      <c r="A16" s="5" t="s">
        <v>7</v>
      </c>
      <c r="B16" s="119" t="s">
        <v>13</v>
      </c>
      <c r="C16" s="119"/>
      <c r="D16" s="119"/>
      <c r="E16" s="3">
        <f t="shared" si="1"/>
        <v>80</v>
      </c>
      <c r="F16" s="89" t="s">
        <v>70</v>
      </c>
      <c r="G16" s="7" t="s">
        <v>26</v>
      </c>
      <c r="H16" s="119" t="s">
        <v>14</v>
      </c>
      <c r="I16" s="119"/>
      <c r="J16" s="119"/>
      <c r="K16" s="3">
        <f t="shared" si="2"/>
        <v>70</v>
      </c>
      <c r="L16" s="82" t="s">
        <v>86</v>
      </c>
    </row>
    <row r="17" spans="1:12" ht="50.4" customHeight="1" thickBot="1" x14ac:dyDescent="0.35">
      <c r="A17" s="5" t="s">
        <v>8</v>
      </c>
      <c r="B17" s="119" t="s">
        <v>13</v>
      </c>
      <c r="C17" s="119"/>
      <c r="D17" s="119"/>
      <c r="E17" s="3">
        <f t="shared" si="1"/>
        <v>80</v>
      </c>
      <c r="F17" s="89" t="s">
        <v>71</v>
      </c>
      <c r="G17" s="7" t="s">
        <v>22</v>
      </c>
      <c r="H17" s="119" t="s">
        <v>15</v>
      </c>
      <c r="I17" s="119"/>
      <c r="J17" s="119"/>
      <c r="K17" s="3">
        <f t="shared" si="2"/>
        <v>60</v>
      </c>
      <c r="L17" s="82" t="s">
        <v>87</v>
      </c>
    </row>
    <row r="18" spans="1:12" ht="50.4" customHeight="1" thickTop="1" x14ac:dyDescent="0.3">
      <c r="A18" s="320" t="s">
        <v>56</v>
      </c>
      <c r="B18" s="74">
        <f>B10</f>
        <v>45778</v>
      </c>
      <c r="C18" s="96">
        <f>C10</f>
        <v>45901</v>
      </c>
      <c r="D18" s="74">
        <f>D10</f>
        <v>45992</v>
      </c>
      <c r="E18" s="324" t="s">
        <v>59</v>
      </c>
      <c r="F18" s="90"/>
      <c r="G18" s="320" t="s">
        <v>58</v>
      </c>
      <c r="H18" s="74">
        <f>H10</f>
        <v>45778</v>
      </c>
      <c r="I18" s="96">
        <f>I10</f>
        <v>45901</v>
      </c>
      <c r="J18" s="74">
        <f>J10</f>
        <v>45992</v>
      </c>
      <c r="K18" s="314" t="s">
        <v>59</v>
      </c>
      <c r="L18" s="75"/>
    </row>
    <row r="19" spans="1:12" ht="50.4" customHeight="1" x14ac:dyDescent="0.3">
      <c r="A19" s="321"/>
      <c r="B19" s="77">
        <f>IFERROR(AVERAGE(_xlfn.XLOOKUP(B20,VOTI,VOTI_ESITO,"",0),_xlfn.XLOOKUP(B21,VOTI,VOTI_ESITO,"",0),_xlfn.XLOOKUP(B22,VOTI,VOTI_ESITO,"",0),_xlfn.XLOOKUP(B23,VOTI,VOTI_ESITO,"",0),_xlfn.XLOOKUP(B24,VOTI,VOTI_ESITO,"",0),_xlfn.XLOOKUP(B25,VOTI,VOTI_ESITO,"",0)),0)</f>
        <v>70</v>
      </c>
      <c r="C19" s="77">
        <f>IFERROR(AVERAGE(_xlfn.XLOOKUP(C20,VOTI,VOTI_ESITO,"",0),_xlfn.XLOOKUP(C21,VOTI,VOTI_ESITO,"",0),_xlfn.XLOOKUP(C22,VOTI,VOTI_ESITO,"",0),_xlfn.XLOOKUP(C23,VOTI,VOTI_ESITO,"",0),_xlfn.XLOOKUP(C24,VOTI,VOTI_ESITO,"",0),_xlfn.XLOOKUP(C25,VOTI,VOTI_ESITO,"",0)),0)</f>
        <v>0</v>
      </c>
      <c r="D19" s="77">
        <f>IFERROR(AVERAGE(_xlfn.XLOOKUP(D20,VOTI,VOTI_ESITO,"",0),_xlfn.XLOOKUP(D21,VOTI,VOTI_ESITO,"",0),_xlfn.XLOOKUP(D22,VOTI,VOTI_ESITO,"",0),_xlfn.XLOOKUP(D23,VOTI,VOTI_ESITO,"",0),_xlfn.XLOOKUP(D24,VOTI,VOTI_ESITO,"",0),_xlfn.XLOOKUP(D25,VOTI,VOTI_ESITO,"",0)),0)</f>
        <v>0</v>
      </c>
      <c r="E19" s="325"/>
      <c r="F19" s="89"/>
      <c r="G19" s="321"/>
      <c r="H19" s="77">
        <f>IFERROR(AVERAGE(_xlfn.XLOOKUP(H20,VOTI,VOTI_ESITO,"",0),_xlfn.XLOOKUP(H21,VOTI,VOTI_ESITO,"",0),_xlfn.XLOOKUP(H22,VOTI,VOTI_ESITO,"",0),_xlfn.XLOOKUP(H23,VOTI,VOTI_ESITO,"",0),_xlfn.XLOOKUP(H24,VOTI,VOTI_ESITO,"",0),_xlfn.XLOOKUP(H25,VOTI,VOTI_ESITO,"",0)),0)</f>
        <v>73.333333333333329</v>
      </c>
      <c r="I19" s="77">
        <f>IFERROR(AVERAGE(_xlfn.XLOOKUP(I20,VOTI,VOTI_ESITO,"",0),_xlfn.XLOOKUP(I21,VOTI,VOTI_ESITO,"",0),_xlfn.XLOOKUP(I22,VOTI,VOTI_ESITO,"",0),_xlfn.XLOOKUP(I23,VOTI,VOTI_ESITO,"",0),_xlfn.XLOOKUP(I24,VOTI,VOTI_ESITO,"",0),_xlfn.XLOOKUP(I25,VOTI,VOTI_ESITO,"",0)),0)</f>
        <v>0</v>
      </c>
      <c r="J19" s="77">
        <f>IFERROR(AVERAGE(_xlfn.XLOOKUP(J20,VOTI,VOTI_ESITO,"",0),_xlfn.XLOOKUP(J21,VOTI,VOTI_ESITO,"",0),_xlfn.XLOOKUP(J22,VOTI,VOTI_ESITO,"",0),_xlfn.XLOOKUP(J23,VOTI,VOTI_ESITO,"",0),_xlfn.XLOOKUP(J24,VOTI,VOTI_ESITO,"",0),_xlfn.XLOOKUP(J25,VOTI,VOTI_ESITO,"",0)),0)</f>
        <v>0</v>
      </c>
      <c r="K19" s="315"/>
      <c r="L19" s="79"/>
    </row>
    <row r="20" spans="1:12" ht="50.4" customHeight="1" x14ac:dyDescent="0.3">
      <c r="A20" s="4" t="s">
        <v>34</v>
      </c>
      <c r="B20" s="118" t="s">
        <v>14</v>
      </c>
      <c r="C20" s="118"/>
      <c r="D20" s="118"/>
      <c r="E20" s="3">
        <f t="shared" ref="E20:E25" si="3">SUM(_xlfn.XLOOKUP(B20,VOTI,VOTI_ESITO,0,0),_xlfn.XLOOKUP(C20,VOTI,VOTI_ESITO,0,0),_xlfn.XLOOKUP(D20,VOTI,VOTI_ESITO,0,0))/COUNTA(B20:D20)</f>
        <v>70</v>
      </c>
      <c r="F20" s="89" t="s">
        <v>60</v>
      </c>
      <c r="G20" s="6" t="s">
        <v>32</v>
      </c>
      <c r="H20" s="118" t="s">
        <v>14</v>
      </c>
      <c r="I20" s="118"/>
      <c r="J20" s="118"/>
      <c r="K20" s="3">
        <f t="shared" ref="K20:K25" si="4">SUM(_xlfn.XLOOKUP(H20,VOTI,VOTI_ESITO,0,0),_xlfn.XLOOKUP(I20,VOTI,VOTI_ESITO,0,0),_xlfn.XLOOKUP(J20,VOTI,VOTI_ESITO,0,0))/COUNTA(H20:J20)</f>
        <v>70</v>
      </c>
      <c r="L20" s="91" t="s">
        <v>76</v>
      </c>
    </row>
    <row r="21" spans="1:12" ht="50.4" customHeight="1" x14ac:dyDescent="0.3">
      <c r="A21" s="5" t="s">
        <v>11</v>
      </c>
      <c r="B21" s="119" t="s">
        <v>14</v>
      </c>
      <c r="C21" s="119"/>
      <c r="D21" s="119"/>
      <c r="E21" s="3">
        <f t="shared" si="3"/>
        <v>70</v>
      </c>
      <c r="F21" s="89" t="s">
        <v>61</v>
      </c>
      <c r="G21" s="7" t="s">
        <v>36</v>
      </c>
      <c r="H21" s="119" t="s">
        <v>13</v>
      </c>
      <c r="I21" s="119"/>
      <c r="J21" s="119"/>
      <c r="K21" s="3">
        <f t="shared" si="4"/>
        <v>80</v>
      </c>
      <c r="L21" s="79" t="s">
        <v>77</v>
      </c>
    </row>
    <row r="22" spans="1:12" ht="50.4" customHeight="1" x14ac:dyDescent="0.3">
      <c r="A22" s="5" t="s">
        <v>10</v>
      </c>
      <c r="B22" s="119" t="s">
        <v>13</v>
      </c>
      <c r="C22" s="119"/>
      <c r="D22" s="119"/>
      <c r="E22" s="3">
        <f t="shared" si="3"/>
        <v>80</v>
      </c>
      <c r="F22" s="89" t="s">
        <v>62</v>
      </c>
      <c r="G22" s="7" t="s">
        <v>33</v>
      </c>
      <c r="H22" s="119" t="s">
        <v>13</v>
      </c>
      <c r="I22" s="119"/>
      <c r="J22" s="119"/>
      <c r="K22" s="3">
        <f t="shared" si="4"/>
        <v>80</v>
      </c>
      <c r="L22" s="79" t="s">
        <v>78</v>
      </c>
    </row>
    <row r="23" spans="1:12" ht="50.4" customHeight="1" x14ac:dyDescent="0.3">
      <c r="A23" s="5" t="s">
        <v>43</v>
      </c>
      <c r="B23" s="119" t="s">
        <v>14</v>
      </c>
      <c r="C23" s="119"/>
      <c r="D23" s="119"/>
      <c r="E23" s="3">
        <f t="shared" si="3"/>
        <v>70</v>
      </c>
      <c r="F23" s="89" t="s">
        <v>63</v>
      </c>
      <c r="G23" s="7" t="s">
        <v>29</v>
      </c>
      <c r="H23" s="119" t="s">
        <v>14</v>
      </c>
      <c r="I23" s="119"/>
      <c r="J23" s="119"/>
      <c r="K23" s="3">
        <f t="shared" si="4"/>
        <v>70</v>
      </c>
      <c r="L23" s="79" t="s">
        <v>79</v>
      </c>
    </row>
    <row r="24" spans="1:12" ht="50.4" customHeight="1" x14ac:dyDescent="0.3">
      <c r="A24" s="5" t="s">
        <v>42</v>
      </c>
      <c r="B24" s="119" t="s">
        <v>14</v>
      </c>
      <c r="C24" s="119"/>
      <c r="D24" s="119"/>
      <c r="E24" s="3">
        <f t="shared" si="3"/>
        <v>70</v>
      </c>
      <c r="F24" s="89" t="s">
        <v>64</v>
      </c>
      <c r="G24" s="7" t="s">
        <v>35</v>
      </c>
      <c r="H24" s="119" t="s">
        <v>15</v>
      </c>
      <c r="I24" s="119"/>
      <c r="J24" s="119"/>
      <c r="K24" s="3">
        <f t="shared" si="4"/>
        <v>60</v>
      </c>
      <c r="L24" s="79" t="s">
        <v>80</v>
      </c>
    </row>
    <row r="25" spans="1:12" ht="50.4" customHeight="1" thickBot="1" x14ac:dyDescent="0.35">
      <c r="A25" s="8" t="s">
        <v>41</v>
      </c>
      <c r="B25" s="119" t="s">
        <v>15</v>
      </c>
      <c r="C25" s="119"/>
      <c r="D25" s="119"/>
      <c r="E25" s="3">
        <f t="shared" si="3"/>
        <v>60</v>
      </c>
      <c r="F25" s="92" t="s">
        <v>65</v>
      </c>
      <c r="G25" s="9" t="s">
        <v>30</v>
      </c>
      <c r="H25" s="119" t="s">
        <v>13</v>
      </c>
      <c r="I25" s="119"/>
      <c r="J25" s="119"/>
      <c r="K25" s="3">
        <f t="shared" si="4"/>
        <v>80</v>
      </c>
      <c r="L25" s="93" t="s">
        <v>81</v>
      </c>
    </row>
    <row r="26" spans="1:12" ht="93" thickTop="1" thickBot="1" x14ac:dyDescent="0.35">
      <c r="A26" s="276" t="s">
        <v>148</v>
      </c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8"/>
    </row>
    <row r="27" spans="1:12" ht="50.4" customHeight="1" thickTop="1" x14ac:dyDescent="0.3">
      <c r="A27" s="329" t="str">
        <f>A2</f>
        <v>BIOLCATI Lorenzo</v>
      </c>
      <c r="B27" s="330"/>
      <c r="C27" s="330"/>
      <c r="D27" s="330"/>
      <c r="E27" s="156" t="s">
        <v>100</v>
      </c>
      <c r="F27" s="128" t="s">
        <v>49</v>
      </c>
      <c r="G27" s="333" t="s">
        <v>54</v>
      </c>
      <c r="H27" s="129">
        <f>B33</f>
        <v>45778</v>
      </c>
      <c r="I27" s="130">
        <f>C33</f>
        <v>45901</v>
      </c>
      <c r="J27" s="129">
        <f>D33</f>
        <v>45992</v>
      </c>
      <c r="K27" s="335" t="s">
        <v>59</v>
      </c>
      <c r="L27" s="131"/>
    </row>
    <row r="28" spans="1:12" ht="50.4" customHeight="1" x14ac:dyDescent="0.3">
      <c r="A28" s="331"/>
      <c r="B28" s="332"/>
      <c r="C28" s="332"/>
      <c r="D28" s="332"/>
      <c r="E28" s="157">
        <v>40717</v>
      </c>
      <c r="F28" s="132" t="str">
        <f>F3</f>
        <v>2024/2025</v>
      </c>
      <c r="G28" s="334"/>
      <c r="H28" s="133">
        <f>IFERROR(AVERAGE(H29:H34),0)</f>
        <v>65.933333333333323</v>
      </c>
      <c r="I28" s="133">
        <f>IFERROR(AVERAGE(I29:I34),0)</f>
        <v>9.2948717948717956</v>
      </c>
      <c r="J28" s="134">
        <f>IFERROR(AVERAGE(J29:J34),0)</f>
        <v>9.7633136094674562</v>
      </c>
      <c r="K28" s="336"/>
      <c r="L28" s="135"/>
    </row>
    <row r="29" spans="1:12" ht="50.4" customHeight="1" x14ac:dyDescent="0.3">
      <c r="A29" s="337" t="e" vm="11">
        <v>#VALUE!</v>
      </c>
      <c r="B29" s="339" t="s">
        <v>98</v>
      </c>
      <c r="C29" s="340"/>
      <c r="D29" s="341"/>
      <c r="E29" s="136" t="s">
        <v>50</v>
      </c>
      <c r="F29" s="137" t="s">
        <v>92</v>
      </c>
      <c r="G29" s="138" t="s">
        <v>40</v>
      </c>
      <c r="H29" s="139">
        <f>B36</f>
        <v>68.333333333333329</v>
      </c>
      <c r="I29" s="139">
        <f>C36</f>
        <v>0</v>
      </c>
      <c r="J29" s="140">
        <f>D36</f>
        <v>0</v>
      </c>
      <c r="K29" s="141">
        <f>IFERROR(AVERAGEIF(H29:J29,"&gt;0"),0)</f>
        <v>68.333333333333329</v>
      </c>
      <c r="L29" s="142" t="s">
        <v>72</v>
      </c>
    </row>
    <row r="30" spans="1:12" ht="50.4" customHeight="1" x14ac:dyDescent="0.3">
      <c r="A30" s="338"/>
      <c r="B30" s="154">
        <v>45778</v>
      </c>
      <c r="C30" s="155">
        <v>45901</v>
      </c>
      <c r="D30" s="154">
        <v>45992</v>
      </c>
      <c r="E30" s="143">
        <f>E28</f>
        <v>40717</v>
      </c>
      <c r="F30" s="144" t="str">
        <f>F5</f>
        <v>Buono</v>
      </c>
      <c r="G30" s="145" t="s">
        <v>39</v>
      </c>
      <c r="H30" s="146">
        <f>B44</f>
        <v>70</v>
      </c>
      <c r="I30" s="146">
        <f>C44</f>
        <v>0</v>
      </c>
      <c r="J30" s="146">
        <f>D44</f>
        <v>0</v>
      </c>
      <c r="K30" s="141">
        <f t="shared" ref="K30:K32" si="5">IFERROR(AVERAGEIF(H30:J30,"&gt;0"),0)</f>
        <v>70</v>
      </c>
      <c r="L30" s="142" t="s">
        <v>73</v>
      </c>
    </row>
    <row r="31" spans="1:12" ht="50.4" customHeight="1" x14ac:dyDescent="0.3">
      <c r="A31" s="338"/>
      <c r="B31" s="147">
        <f>B6</f>
        <v>36</v>
      </c>
      <c r="C31" s="147">
        <f>C6</f>
        <v>37.700000000000003</v>
      </c>
      <c r="D31" s="147">
        <f>D6</f>
        <v>39.6</v>
      </c>
      <c r="E31" s="136" t="s">
        <v>51</v>
      </c>
      <c r="F31" s="137" t="s">
        <v>52</v>
      </c>
      <c r="G31" s="145" t="s">
        <v>38</v>
      </c>
      <c r="H31" s="146">
        <f>H36</f>
        <v>70</v>
      </c>
      <c r="I31" s="146">
        <f>I36</f>
        <v>0</v>
      </c>
      <c r="J31" s="146">
        <f>J36</f>
        <v>0</v>
      </c>
      <c r="K31" s="141">
        <f t="shared" si="5"/>
        <v>70</v>
      </c>
      <c r="L31" s="142" t="s">
        <v>74</v>
      </c>
    </row>
    <row r="32" spans="1:12" ht="50.4" customHeight="1" x14ac:dyDescent="0.3">
      <c r="A32" s="338"/>
      <c r="B32" s="339" t="s">
        <v>99</v>
      </c>
      <c r="C32" s="340"/>
      <c r="D32" s="341"/>
      <c r="E32" s="148" t="str">
        <f>E7</f>
        <v>Laterale</v>
      </c>
      <c r="F32" s="144" t="str">
        <f>F7</f>
        <v>Attacco</v>
      </c>
      <c r="G32" s="145" t="s">
        <v>31</v>
      </c>
      <c r="H32" s="146">
        <f>H44</f>
        <v>73.333333333333329</v>
      </c>
      <c r="I32" s="146">
        <f>I44</f>
        <v>0</v>
      </c>
      <c r="J32" s="146">
        <f>J44</f>
        <v>0</v>
      </c>
      <c r="K32" s="141">
        <f t="shared" si="5"/>
        <v>73.333333333333329</v>
      </c>
      <c r="L32" s="142" t="s">
        <v>75</v>
      </c>
    </row>
    <row r="33" spans="1:12" ht="50.4" customHeight="1" x14ac:dyDescent="0.3">
      <c r="A33" s="338"/>
      <c r="B33" s="154">
        <v>45778</v>
      </c>
      <c r="C33" s="155">
        <v>45901</v>
      </c>
      <c r="D33" s="154">
        <v>45992</v>
      </c>
      <c r="E33" s="136" t="str">
        <f>E8</f>
        <v>BMI</v>
      </c>
      <c r="F33" s="137" t="s">
        <v>120</v>
      </c>
      <c r="G33" s="5" t="s">
        <v>159</v>
      </c>
      <c r="H33" s="83">
        <f>IF(IFERROR(B31/(B34/100*B34/100),0)*3&gt;70,120-IFERROR(B31/(B34/100*B34/100),0)*3,IFERROR(B31/(B34/100*B34/100),0)*3)</f>
        <v>48</v>
      </c>
      <c r="I33" s="83">
        <f t="shared" ref="I33:J33" si="6">IF(IFERROR(C31/(C34/100*C34/100),0)*3&gt;70,120-IFERROR(C31/(C34/100*C34/100),0)*3,IFERROR(C31/(C34/100*C34/100),0)*3)</f>
        <v>46.474358974358978</v>
      </c>
      <c r="J33" s="83">
        <f t="shared" si="6"/>
        <v>48.816568047337284</v>
      </c>
      <c r="K33" s="2">
        <f>IFERROR(ROUND(AVERAGEIF(H33:J33,"&gt;0"),0),0)</f>
        <v>48</v>
      </c>
      <c r="L33" s="82" t="s">
        <v>151</v>
      </c>
    </row>
    <row r="34" spans="1:12" ht="50.4" customHeight="1" thickBot="1" x14ac:dyDescent="0.35">
      <c r="A34" s="338"/>
      <c r="B34" s="147">
        <f>B9</f>
        <v>150</v>
      </c>
      <c r="C34" s="147">
        <f>C9</f>
        <v>156</v>
      </c>
      <c r="D34" s="147">
        <f>D9</f>
        <v>156</v>
      </c>
      <c r="E34" s="148" t="str">
        <f>E9</f>
        <v>Magro</v>
      </c>
      <c r="F34" s="144" t="str">
        <f>F9</f>
        <v>Normolineo</v>
      </c>
      <c r="G34" s="149"/>
      <c r="H34" s="150"/>
      <c r="I34" s="150"/>
      <c r="J34" s="151"/>
      <c r="K34" s="152"/>
      <c r="L34" s="153"/>
    </row>
    <row r="35" spans="1:12" ht="50.4" customHeight="1" thickTop="1" x14ac:dyDescent="0.3">
      <c r="A35" s="320" t="s">
        <v>55</v>
      </c>
      <c r="B35" s="74">
        <f>B33</f>
        <v>45778</v>
      </c>
      <c r="C35" s="96">
        <f>C33</f>
        <v>45901</v>
      </c>
      <c r="D35" s="74">
        <f>D33</f>
        <v>45992</v>
      </c>
      <c r="E35" s="324" t="s">
        <v>59</v>
      </c>
      <c r="F35" s="90"/>
      <c r="G35" s="320" t="s">
        <v>57</v>
      </c>
      <c r="H35" s="74">
        <f>H27</f>
        <v>45778</v>
      </c>
      <c r="I35" s="96">
        <f>I27</f>
        <v>45901</v>
      </c>
      <c r="J35" s="74">
        <f>J27</f>
        <v>45992</v>
      </c>
      <c r="K35" s="314" t="s">
        <v>59</v>
      </c>
      <c r="L35" s="79"/>
    </row>
    <row r="36" spans="1:12" ht="50.4" customHeight="1" x14ac:dyDescent="0.3">
      <c r="A36" s="321"/>
      <c r="B36" s="77">
        <f>IFERROR(AVERAGE(_xlfn.XLOOKUP(B37,VOTI,VOTI_ESITO,"",0),_xlfn.XLOOKUP(B38,VOTI,VOTI_ESITO,"",0),_xlfn.XLOOKUP(B39,VOTI,VOTI_ESITO,"",0),_xlfn.XLOOKUP(B40,VOTI,VOTI_ESITO,"",0),_xlfn.XLOOKUP(B41,VOTI,VOTI_ESITO,"",0),_xlfn.XLOOKUP(B42,VOTI,VOTI_ESITO,"",0)),0)</f>
        <v>68.333333333333329</v>
      </c>
      <c r="C36" s="77">
        <f>IFERROR(AVERAGE(_xlfn.XLOOKUP(C37,VOTI,VOTI_ESITO,"",0),_xlfn.XLOOKUP(C38,VOTI,VOTI_ESITO,"",0),_xlfn.XLOOKUP(C39,VOTI,VOTI_ESITO,"",0),_xlfn.XLOOKUP(C40,VOTI,VOTI_ESITO,"",0),_xlfn.XLOOKUP(C41,VOTI,VOTI_ESITO,"",0),_xlfn.XLOOKUP(C42,VOTI,VOTI_ESITO,"",0)),0)</f>
        <v>0</v>
      </c>
      <c r="D36" s="77">
        <f>IFERROR(AVERAGE(_xlfn.XLOOKUP(D37,VOTI,VOTI_ESITO,"",0),_xlfn.XLOOKUP(D38,VOTI,VOTI_ESITO,"",0),_xlfn.XLOOKUP(D39,VOTI,VOTI_ESITO,"",0),_xlfn.XLOOKUP(D40,VOTI,VOTI_ESITO,"",0),_xlfn.XLOOKUP(D41,VOTI,VOTI_ESITO,"",0),_xlfn.XLOOKUP(D42,VOTI,VOTI_ESITO,"",0)),0)</f>
        <v>0</v>
      </c>
      <c r="E36" s="325"/>
      <c r="F36" s="89"/>
      <c r="G36" s="321"/>
      <c r="H36" s="77">
        <f>IFERROR(AVERAGE(_xlfn.XLOOKUP(H37,VOTI,VOTI_ESITO,"",0),_xlfn.XLOOKUP(H38,VOTI,VOTI_ESITO,"",0),_xlfn.XLOOKUP(H39,VOTI,VOTI_ESITO,"",0),_xlfn.XLOOKUP(H40,VOTI,VOTI_ESITO,"",0),_xlfn.XLOOKUP(H41,VOTI,VOTI_ESITO,"",0),_xlfn.XLOOKUP(H42,VOTI,VOTI_ESITO,"",0)),0)</f>
        <v>70</v>
      </c>
      <c r="I36" s="77">
        <f>IFERROR(AVERAGE(_xlfn.XLOOKUP(I37,VOTI,VOTI_ESITO,"",0),_xlfn.XLOOKUP(I38,VOTI,VOTI_ESITO,"",0),_xlfn.XLOOKUP(I39,VOTI,VOTI_ESITO,"",0),_xlfn.XLOOKUP(I40,VOTI,VOTI_ESITO,"",0),_xlfn.XLOOKUP(I41,VOTI,VOTI_ESITO,"",0),_xlfn.XLOOKUP(I42,VOTI,VOTI_ESITO,"",0)),0)</f>
        <v>0</v>
      </c>
      <c r="J36" s="77">
        <f>IFERROR(AVERAGE(_xlfn.XLOOKUP(J37,VOTI,VOTI_ESITO,"",0),_xlfn.XLOOKUP(J38,VOTI,VOTI_ESITO,"",0),_xlfn.XLOOKUP(J39,VOTI,VOTI_ESITO,"",0),_xlfn.XLOOKUP(J40,VOTI,VOTI_ESITO,"",0),_xlfn.XLOOKUP(J41,VOTI,VOTI_ESITO,"",0),_xlfn.XLOOKUP(J42,VOTI,VOTI_ESITO,"",0)),0)</f>
        <v>0</v>
      </c>
      <c r="K36" s="315"/>
      <c r="L36" s="79"/>
    </row>
    <row r="37" spans="1:12" ht="50.4" customHeight="1" x14ac:dyDescent="0.3">
      <c r="A37" s="4" t="s">
        <v>3</v>
      </c>
      <c r="B37" s="118" t="s">
        <v>15</v>
      </c>
      <c r="C37" s="118"/>
      <c r="D37" s="118"/>
      <c r="E37" s="3">
        <f>SUM(_xlfn.XLOOKUP(B37,VOTI,VOTI_ESITO,0,0),_xlfn.XLOOKUP(C37,VOTI,VOTI_ESITO,0,0),_xlfn.XLOOKUP(D37,VOTI,VOTI_ESITO,0,0))/COUNTA(B37:D37)</f>
        <v>60</v>
      </c>
      <c r="F37" s="89" t="s">
        <v>66</v>
      </c>
      <c r="G37" s="6" t="s">
        <v>37</v>
      </c>
      <c r="H37" s="118" t="s">
        <v>14</v>
      </c>
      <c r="I37" s="118"/>
      <c r="J37" s="118"/>
      <c r="K37" s="3">
        <f>SUM(_xlfn.XLOOKUP(H37,VOTI,VOTI_ESITO,0,0),_xlfn.XLOOKUP(I37,VOTI,VOTI_ESITO,0,0),_xlfn.XLOOKUP(J37,VOTI,VOTI_ESITO,0,0))/COUNTA(H37:J37)</f>
        <v>70</v>
      </c>
      <c r="L37" s="82" t="s">
        <v>82</v>
      </c>
    </row>
    <row r="38" spans="1:12" ht="50.4" customHeight="1" x14ac:dyDescent="0.3">
      <c r="A38" s="5" t="s">
        <v>4</v>
      </c>
      <c r="B38" s="119" t="s">
        <v>14</v>
      </c>
      <c r="C38" s="119"/>
      <c r="D38" s="119"/>
      <c r="E38" s="3">
        <f t="shared" ref="E38:E42" si="7">SUM(_xlfn.XLOOKUP(B38,VOTI,VOTI_ESITO,0,0),_xlfn.XLOOKUP(C38,VOTI,VOTI_ESITO,0,0),_xlfn.XLOOKUP(D38,VOTI,VOTI_ESITO,0,0))/COUNTA(B38:D38)</f>
        <v>70</v>
      </c>
      <c r="F38" s="89" t="s">
        <v>67</v>
      </c>
      <c r="G38" s="7" t="s">
        <v>12</v>
      </c>
      <c r="H38" s="119" t="s">
        <v>14</v>
      </c>
      <c r="I38" s="119"/>
      <c r="J38" s="119"/>
      <c r="K38" s="3">
        <f t="shared" ref="K38:K42" si="8">SUM(_xlfn.XLOOKUP(H38,VOTI,VOTI_ESITO,0,0),_xlfn.XLOOKUP(I38,VOTI,VOTI_ESITO,0,0),_xlfn.XLOOKUP(J38,VOTI,VOTI_ESITO,0,0))/COUNTA(H38:J38)</f>
        <v>70</v>
      </c>
      <c r="L38" s="82" t="s">
        <v>83</v>
      </c>
    </row>
    <row r="39" spans="1:12" ht="50.4" customHeight="1" x14ac:dyDescent="0.3">
      <c r="A39" s="5" t="s">
        <v>5</v>
      </c>
      <c r="B39" s="119" t="s">
        <v>14</v>
      </c>
      <c r="C39" s="119"/>
      <c r="D39" s="119"/>
      <c r="E39" s="3">
        <f t="shared" si="7"/>
        <v>70</v>
      </c>
      <c r="F39" s="89" t="s">
        <v>68</v>
      </c>
      <c r="G39" s="7" t="s">
        <v>28</v>
      </c>
      <c r="H39" s="119" t="s">
        <v>13</v>
      </c>
      <c r="I39" s="119"/>
      <c r="J39" s="119"/>
      <c r="K39" s="3">
        <f t="shared" si="8"/>
        <v>80</v>
      </c>
      <c r="L39" s="82" t="s">
        <v>84</v>
      </c>
    </row>
    <row r="40" spans="1:12" ht="50.4" customHeight="1" x14ac:dyDescent="0.3">
      <c r="A40" s="5" t="s">
        <v>6</v>
      </c>
      <c r="B40" s="119" t="s">
        <v>14</v>
      </c>
      <c r="C40" s="119"/>
      <c r="D40" s="119"/>
      <c r="E40" s="3">
        <f t="shared" si="7"/>
        <v>70</v>
      </c>
      <c r="F40" s="89" t="s">
        <v>69</v>
      </c>
      <c r="G40" s="7" t="s">
        <v>9</v>
      </c>
      <c r="H40" s="119" t="s">
        <v>15</v>
      </c>
      <c r="I40" s="119"/>
      <c r="J40" s="119"/>
      <c r="K40" s="3">
        <f t="shared" si="8"/>
        <v>60</v>
      </c>
      <c r="L40" s="82" t="s">
        <v>85</v>
      </c>
    </row>
    <row r="41" spans="1:12" ht="50.4" customHeight="1" x14ac:dyDescent="0.3">
      <c r="A41" s="5" t="s">
        <v>7</v>
      </c>
      <c r="B41" s="119" t="s">
        <v>14</v>
      </c>
      <c r="C41" s="119"/>
      <c r="D41" s="119"/>
      <c r="E41" s="3">
        <f t="shared" si="7"/>
        <v>70</v>
      </c>
      <c r="F41" s="89" t="s">
        <v>70</v>
      </c>
      <c r="G41" s="7" t="s">
        <v>26</v>
      </c>
      <c r="H41" s="119" t="s">
        <v>14</v>
      </c>
      <c r="I41" s="119"/>
      <c r="J41" s="119"/>
      <c r="K41" s="3">
        <f t="shared" si="8"/>
        <v>70</v>
      </c>
      <c r="L41" s="82" t="s">
        <v>86</v>
      </c>
    </row>
    <row r="42" spans="1:12" ht="50.4" customHeight="1" thickBot="1" x14ac:dyDescent="0.35">
      <c r="A42" s="5" t="s">
        <v>8</v>
      </c>
      <c r="B42" s="119" t="s">
        <v>14</v>
      </c>
      <c r="C42" s="119"/>
      <c r="D42" s="119"/>
      <c r="E42" s="3">
        <f t="shared" si="7"/>
        <v>70</v>
      </c>
      <c r="F42" s="89" t="s">
        <v>71</v>
      </c>
      <c r="G42" s="7" t="s">
        <v>22</v>
      </c>
      <c r="H42" s="119" t="s">
        <v>14</v>
      </c>
      <c r="I42" s="119"/>
      <c r="J42" s="119"/>
      <c r="K42" s="3">
        <f t="shared" si="8"/>
        <v>70</v>
      </c>
      <c r="L42" s="82" t="s">
        <v>87</v>
      </c>
    </row>
    <row r="43" spans="1:12" ht="50.4" customHeight="1" thickTop="1" x14ac:dyDescent="0.3">
      <c r="A43" s="320" t="s">
        <v>56</v>
      </c>
      <c r="B43" s="74">
        <f>B35</f>
        <v>45778</v>
      </c>
      <c r="C43" s="96">
        <f>C35</f>
        <v>45901</v>
      </c>
      <c r="D43" s="74">
        <f>D35</f>
        <v>45992</v>
      </c>
      <c r="E43" s="324" t="s">
        <v>59</v>
      </c>
      <c r="F43" s="90"/>
      <c r="G43" s="320" t="s">
        <v>58</v>
      </c>
      <c r="H43" s="74">
        <f>H35</f>
        <v>45778</v>
      </c>
      <c r="I43" s="96">
        <f>I35</f>
        <v>45901</v>
      </c>
      <c r="J43" s="74">
        <f>J35</f>
        <v>45992</v>
      </c>
      <c r="K43" s="314" t="s">
        <v>59</v>
      </c>
      <c r="L43" s="75"/>
    </row>
    <row r="44" spans="1:12" ht="50.4" customHeight="1" x14ac:dyDescent="0.3">
      <c r="A44" s="321"/>
      <c r="B44" s="77">
        <f>IFERROR(AVERAGE(_xlfn.XLOOKUP(B45,VOTI,VOTI_ESITO,"",0),_xlfn.XLOOKUP(B46,VOTI,VOTI_ESITO,"",0),_xlfn.XLOOKUP(B47,VOTI,VOTI_ESITO,"",0),_xlfn.XLOOKUP(B48,VOTI,VOTI_ESITO,"",0),_xlfn.XLOOKUP(B49,VOTI,VOTI_ESITO,"",0),_xlfn.XLOOKUP(B50,VOTI,VOTI_ESITO,"",0)),0)</f>
        <v>70</v>
      </c>
      <c r="C44" s="77">
        <f>IFERROR(AVERAGE(_xlfn.XLOOKUP(C45,VOTI,VOTI_ESITO,"",0),_xlfn.XLOOKUP(C46,VOTI,VOTI_ESITO,"",0),_xlfn.XLOOKUP(C47,VOTI,VOTI_ESITO,"",0),_xlfn.XLOOKUP(C48,VOTI,VOTI_ESITO,"",0),_xlfn.XLOOKUP(C49,VOTI,VOTI_ESITO,"",0),_xlfn.XLOOKUP(C50,VOTI,VOTI_ESITO,"",0)),0)</f>
        <v>0</v>
      </c>
      <c r="D44" s="77">
        <f>IFERROR(AVERAGE(_xlfn.XLOOKUP(D45,VOTI,VOTI_ESITO,"",0),_xlfn.XLOOKUP(D46,VOTI,VOTI_ESITO,"",0),_xlfn.XLOOKUP(D47,VOTI,VOTI_ESITO,"",0),_xlfn.XLOOKUP(D48,VOTI,VOTI_ESITO,"",0),_xlfn.XLOOKUP(D49,VOTI,VOTI_ESITO,"",0),_xlfn.XLOOKUP(D50,VOTI,VOTI_ESITO,"",0)),0)</f>
        <v>0</v>
      </c>
      <c r="E44" s="325"/>
      <c r="F44" s="89"/>
      <c r="G44" s="321"/>
      <c r="H44" s="77">
        <f>IFERROR(AVERAGE(_xlfn.XLOOKUP(H45,VOTI,VOTI_ESITO,"",0),_xlfn.XLOOKUP(H46,VOTI,VOTI_ESITO,"",0),_xlfn.XLOOKUP(H47,VOTI,VOTI_ESITO,"",0),_xlfn.XLOOKUP(H48,VOTI,VOTI_ESITO,"",0),_xlfn.XLOOKUP(H49,VOTI,VOTI_ESITO,"",0),_xlfn.XLOOKUP(H50,VOTI,VOTI_ESITO,"",0)),0)</f>
        <v>73.333333333333329</v>
      </c>
      <c r="I44" s="77">
        <f>IFERROR(AVERAGE(_xlfn.XLOOKUP(I45,VOTI,VOTI_ESITO,"",0),_xlfn.XLOOKUP(I46,VOTI,VOTI_ESITO,"",0),_xlfn.XLOOKUP(I47,VOTI,VOTI_ESITO,"",0),_xlfn.XLOOKUP(I48,VOTI,VOTI_ESITO,"",0),_xlfn.XLOOKUP(I49,VOTI,VOTI_ESITO,"",0),_xlfn.XLOOKUP(I50,VOTI,VOTI_ESITO,"",0)),0)</f>
        <v>0</v>
      </c>
      <c r="J44" s="77">
        <f>IFERROR(AVERAGE(_xlfn.XLOOKUP(J45,VOTI,VOTI_ESITO,"",0),_xlfn.XLOOKUP(J46,VOTI,VOTI_ESITO,"",0),_xlfn.XLOOKUP(J47,VOTI,VOTI_ESITO,"",0),_xlfn.XLOOKUP(J48,VOTI,VOTI_ESITO,"",0),_xlfn.XLOOKUP(J49,VOTI,VOTI_ESITO,"",0),_xlfn.XLOOKUP(J50,VOTI,VOTI_ESITO,"",0)),0)</f>
        <v>0</v>
      </c>
      <c r="K44" s="315"/>
      <c r="L44" s="79"/>
    </row>
    <row r="45" spans="1:12" ht="50.4" customHeight="1" x14ac:dyDescent="0.3">
      <c r="A45" s="4" t="s">
        <v>34</v>
      </c>
      <c r="B45" s="118" t="s">
        <v>14</v>
      </c>
      <c r="C45" s="118"/>
      <c r="D45" s="118"/>
      <c r="E45" s="3">
        <f t="shared" ref="E45:E50" si="9">SUM(_xlfn.XLOOKUP(B45,VOTI,VOTI_ESITO,0,0),_xlfn.XLOOKUP(C45,VOTI,VOTI_ESITO,0,0),_xlfn.XLOOKUP(D45,VOTI,VOTI_ESITO,0,0))/COUNTA(B45:D45)</f>
        <v>70</v>
      </c>
      <c r="F45" s="89" t="s">
        <v>60</v>
      </c>
      <c r="G45" s="6" t="s">
        <v>32</v>
      </c>
      <c r="H45" s="118" t="s">
        <v>14</v>
      </c>
      <c r="I45" s="118"/>
      <c r="J45" s="118"/>
      <c r="K45" s="3">
        <f t="shared" ref="K45:K50" si="10">SUM(_xlfn.XLOOKUP(H45,VOTI,VOTI_ESITO,0,0),_xlfn.XLOOKUP(I45,VOTI,VOTI_ESITO,0,0),_xlfn.XLOOKUP(J45,VOTI,VOTI_ESITO,0,0))/COUNTA(H45:J45)</f>
        <v>70</v>
      </c>
      <c r="L45" s="91" t="s">
        <v>76</v>
      </c>
    </row>
    <row r="46" spans="1:12" ht="50.4" customHeight="1" x14ac:dyDescent="0.3">
      <c r="A46" s="5" t="s">
        <v>11</v>
      </c>
      <c r="B46" s="119" t="s">
        <v>14</v>
      </c>
      <c r="C46" s="119"/>
      <c r="D46" s="119"/>
      <c r="E46" s="3">
        <f t="shared" si="9"/>
        <v>70</v>
      </c>
      <c r="F46" s="89" t="s">
        <v>61</v>
      </c>
      <c r="G46" s="7" t="s">
        <v>36</v>
      </c>
      <c r="H46" s="119" t="s">
        <v>13</v>
      </c>
      <c r="I46" s="119"/>
      <c r="J46" s="119"/>
      <c r="K46" s="3">
        <f t="shared" si="10"/>
        <v>80</v>
      </c>
      <c r="L46" s="79" t="s">
        <v>77</v>
      </c>
    </row>
    <row r="47" spans="1:12" ht="50.4" customHeight="1" x14ac:dyDescent="0.3">
      <c r="A47" s="5" t="s">
        <v>10</v>
      </c>
      <c r="B47" s="119" t="s">
        <v>14</v>
      </c>
      <c r="C47" s="119"/>
      <c r="D47" s="119"/>
      <c r="E47" s="3">
        <f t="shared" si="9"/>
        <v>70</v>
      </c>
      <c r="F47" s="89" t="s">
        <v>62</v>
      </c>
      <c r="G47" s="7" t="s">
        <v>33</v>
      </c>
      <c r="H47" s="119" t="s">
        <v>13</v>
      </c>
      <c r="I47" s="119"/>
      <c r="J47" s="119"/>
      <c r="K47" s="3">
        <f t="shared" si="10"/>
        <v>80</v>
      </c>
      <c r="L47" s="79" t="s">
        <v>78</v>
      </c>
    </row>
    <row r="48" spans="1:12" ht="50.4" customHeight="1" x14ac:dyDescent="0.3">
      <c r="A48" s="5" t="s">
        <v>43</v>
      </c>
      <c r="B48" s="119" t="s">
        <v>14</v>
      </c>
      <c r="C48" s="119"/>
      <c r="D48" s="119"/>
      <c r="E48" s="3">
        <f t="shared" si="9"/>
        <v>70</v>
      </c>
      <c r="F48" s="89" t="s">
        <v>63</v>
      </c>
      <c r="G48" s="7" t="s">
        <v>29</v>
      </c>
      <c r="H48" s="119" t="s">
        <v>15</v>
      </c>
      <c r="I48" s="119"/>
      <c r="J48" s="119"/>
      <c r="K48" s="3">
        <f t="shared" si="10"/>
        <v>60</v>
      </c>
      <c r="L48" s="79" t="s">
        <v>79</v>
      </c>
    </row>
    <row r="49" spans="1:12" ht="50.4" customHeight="1" x14ac:dyDescent="0.3">
      <c r="A49" s="5" t="s">
        <v>42</v>
      </c>
      <c r="B49" s="119" t="s">
        <v>14</v>
      </c>
      <c r="C49" s="119"/>
      <c r="D49" s="119"/>
      <c r="E49" s="3">
        <f t="shared" si="9"/>
        <v>70</v>
      </c>
      <c r="F49" s="89" t="s">
        <v>64</v>
      </c>
      <c r="G49" s="7" t="s">
        <v>35</v>
      </c>
      <c r="H49" s="119" t="s">
        <v>14</v>
      </c>
      <c r="I49" s="119"/>
      <c r="J49" s="119"/>
      <c r="K49" s="3">
        <f t="shared" si="10"/>
        <v>70</v>
      </c>
      <c r="L49" s="79" t="s">
        <v>80</v>
      </c>
    </row>
    <row r="50" spans="1:12" ht="50.4" customHeight="1" thickBot="1" x14ac:dyDescent="0.35">
      <c r="A50" s="8" t="s">
        <v>41</v>
      </c>
      <c r="B50" s="119" t="s">
        <v>14</v>
      </c>
      <c r="C50" s="119"/>
      <c r="D50" s="119"/>
      <c r="E50" s="3">
        <f t="shared" si="9"/>
        <v>70</v>
      </c>
      <c r="F50" s="92" t="s">
        <v>65</v>
      </c>
      <c r="G50" s="9" t="s">
        <v>30</v>
      </c>
      <c r="H50" s="119" t="s">
        <v>13</v>
      </c>
      <c r="I50" s="119"/>
      <c r="J50" s="119"/>
      <c r="K50" s="3">
        <f t="shared" si="10"/>
        <v>80</v>
      </c>
      <c r="L50" s="93" t="s">
        <v>81</v>
      </c>
    </row>
    <row r="51" spans="1:12" ht="50.4" customHeight="1" thickTop="1" x14ac:dyDescent="0.3"/>
  </sheetData>
  <mergeCells count="30">
    <mergeCell ref="G35:G36"/>
    <mergeCell ref="K35:K36"/>
    <mergeCell ref="A43:A44"/>
    <mergeCell ref="E43:E44"/>
    <mergeCell ref="G43:G44"/>
    <mergeCell ref="K43:K44"/>
    <mergeCell ref="A29:A34"/>
    <mergeCell ref="B29:D29"/>
    <mergeCell ref="B32:D32"/>
    <mergeCell ref="A35:A36"/>
    <mergeCell ref="E35:E36"/>
    <mergeCell ref="A27:D28"/>
    <mergeCell ref="G27:G28"/>
    <mergeCell ref="K27:K28"/>
    <mergeCell ref="K10:K11"/>
    <mergeCell ref="K18:K19"/>
    <mergeCell ref="A18:A19"/>
    <mergeCell ref="G18:G19"/>
    <mergeCell ref="E18:E19"/>
    <mergeCell ref="A10:A11"/>
    <mergeCell ref="G10:G11"/>
    <mergeCell ref="E10:E11"/>
    <mergeCell ref="A2:D3"/>
    <mergeCell ref="A4:A9"/>
    <mergeCell ref="G2:G3"/>
    <mergeCell ref="A1:L1"/>
    <mergeCell ref="A26:L26"/>
    <mergeCell ref="K2:K3"/>
    <mergeCell ref="B7:D7"/>
    <mergeCell ref="B4:D4"/>
  </mergeCells>
  <dataValidations count="1">
    <dataValidation type="list" allowBlank="1" showInputMessage="1" showErrorMessage="1" sqref="B12:D17 B20:D25 H20:J25 H12:J17 B37:D42 B45:D50 H45:J50 H37:J42" xr:uid="{CA542186-08C2-4D1D-89D3-08413E1E1DDF}">
      <formula1>VOTI</formula1>
    </dataValidation>
  </dataValidation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2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97FB7F9-733C-40E2-B3D6-BA0AA19A4B9F}">
          <x14:formula1>
            <xm:f>BASEDATI!$C$3:$E$3</xm:f>
          </x14:formula1>
          <xm:sqref>F9</xm:sqref>
        </x14:dataValidation>
        <x14:dataValidation type="list" allowBlank="1" showInputMessage="1" showErrorMessage="1" xr:uid="{A9A484EC-06C3-4339-9E60-48DA6E088EE4}">
          <x14:formula1>
            <xm:f>BASEDATI!$C$9:$E$9</xm:f>
          </x14:formula1>
          <xm:sqref>E5</xm:sqref>
        </x14:dataValidation>
        <x14:dataValidation type="list" allowBlank="1" showInputMessage="1" showErrorMessage="1" xr:uid="{B70FB117-DFFE-49E1-A0E3-1F7AB42AAF8D}">
          <x14:formula1>
            <xm:f>BASEDATI!$C$10:$E$10</xm:f>
          </x14:formula1>
          <xm:sqref>F5</xm:sqref>
        </x14:dataValidation>
        <x14:dataValidation type="list" allowBlank="1" showInputMessage="1" showErrorMessage="1" xr:uid="{2D715F81-DCF8-4267-A529-0717A7653152}">
          <x14:formula1>
            <xm:f>BASEDATI!$C$6:$F$6</xm:f>
          </x14:formula1>
          <xm:sqref>E7</xm:sqref>
        </x14:dataValidation>
        <x14:dataValidation type="list" allowBlank="1" showInputMessage="1" showErrorMessage="1" xr:uid="{DF0C62DB-877B-4769-9BEB-2481572E763D}">
          <x14:formula1>
            <xm:f>BASEDATI!$C$7:$K$7</xm:f>
          </x14:formula1>
          <xm:sqref>F7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2C6E9-27E0-489E-B3CE-82F5C324A048}">
  <dimension ref="A1:P74"/>
  <sheetViews>
    <sheetView tabSelected="1" view="pageBreakPreview" zoomScale="80" zoomScaleNormal="85" zoomScaleSheetLayoutView="80" workbookViewId="0">
      <selection activeCell="B10" sqref="B10"/>
    </sheetView>
  </sheetViews>
  <sheetFormatPr defaultColWidth="9.109375" defaultRowHeight="14.4" x14ac:dyDescent="0.3"/>
  <cols>
    <col min="1" max="1" width="44.21875" style="207" bestFit="1" customWidth="1"/>
    <col min="2" max="12" width="17.77734375" style="106" customWidth="1"/>
    <col min="13" max="13" width="44.21875" style="11" bestFit="1" customWidth="1"/>
    <col min="14" max="15" width="18.6640625" style="106" customWidth="1"/>
    <col min="16" max="16" width="15.33203125" style="11" customWidth="1"/>
    <col min="17" max="16384" width="9.109375" style="11"/>
  </cols>
  <sheetData>
    <row r="1" spans="1:16" ht="23.4" customHeight="1" thickTop="1" x14ac:dyDescent="0.3">
      <c r="A1" s="364" t="s">
        <v>174</v>
      </c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65"/>
      <c r="M1" s="358" t="s">
        <v>175</v>
      </c>
      <c r="N1" s="359"/>
      <c r="O1" s="360"/>
    </row>
    <row r="2" spans="1:16" ht="23.4" customHeight="1" x14ac:dyDescent="0.3">
      <c r="A2" s="366"/>
      <c r="B2" s="362"/>
      <c r="C2" s="362"/>
      <c r="D2" s="362"/>
      <c r="E2" s="362"/>
      <c r="F2" s="362"/>
      <c r="G2" s="362"/>
      <c r="H2" s="362"/>
      <c r="I2" s="362"/>
      <c r="J2" s="362"/>
      <c r="K2" s="362"/>
      <c r="L2" s="367"/>
      <c r="M2" s="361"/>
      <c r="N2" s="362"/>
      <c r="O2" s="363"/>
    </row>
    <row r="3" spans="1:16" s="217" customFormat="1" ht="31.8" customHeight="1" x14ac:dyDescent="0.3">
      <c r="A3" s="218" t="s">
        <v>130</v>
      </c>
      <c r="B3" s="215" t="str">
        <f>'BIOLCATI Lorenzo'!$A$2</f>
        <v>BIOLCATI Lorenzo</v>
      </c>
      <c r="C3" s="215" t="str">
        <f>'VIEL Massimo'!$A$2</f>
        <v>VIEL MASSIMO</v>
      </c>
      <c r="D3" s="215" t="str">
        <f>'AVELLA Mattia'!$A$2</f>
        <v>AVELLA Mattia</v>
      </c>
      <c r="E3" s="215" t="str">
        <f>'VENEZIANI Riccardo'!$A$2</f>
        <v>VENEZIANI Riccardo</v>
      </c>
      <c r="F3" s="215" t="str">
        <f>'VENEZIANI Nicola'!$A$2</f>
        <v>VENEZIANI Nicola</v>
      </c>
      <c r="G3" s="215" t="str">
        <f>'LIVIGNALI Erik'!$A$2</f>
        <v>LIVIGNALI Erik</v>
      </c>
      <c r="H3" s="215" t="str">
        <f>'BOSCOLO Pietro'!$A$2</f>
        <v>BOSCOLO Pietro</v>
      </c>
      <c r="I3" s="215" t="str">
        <f>'LIVIGNALI Davide'!$A$2</f>
        <v>LIVIGNALI Davide</v>
      </c>
      <c r="J3" s="215" t="str">
        <f>'MANTOVAN Nicolò'!$A$2</f>
        <v>MANTOVAN Nicolò</v>
      </c>
      <c r="K3" s="215" t="str">
        <f>'DAIFI Rayane'!$A$2</f>
        <v>DAIDI RAYANE</v>
      </c>
      <c r="L3" s="238" t="str">
        <f>'FADIL Youssef'!$A$2</f>
        <v>FADIL YOUSSEF</v>
      </c>
      <c r="M3" s="251" t="s">
        <v>130</v>
      </c>
      <c r="N3" s="215" t="str">
        <f>'LOFFREDA Giammaria'!$A$2</f>
        <v>LOFFREDA Giammaria</v>
      </c>
      <c r="O3" s="219" t="str">
        <f>'DE ANTONI Mattia'!$A$2</f>
        <v>DE ANTONI Mattia</v>
      </c>
      <c r="P3" s="216"/>
    </row>
    <row r="4" spans="1:16" ht="15" customHeight="1" x14ac:dyDescent="0.3">
      <c r="A4" s="220" t="s">
        <v>129</v>
      </c>
      <c r="B4" s="200">
        <f>'BIOLCATI Lorenzo'!$E$3</f>
        <v>40717</v>
      </c>
      <c r="C4" s="200">
        <f>'VIEL Massimo'!$E$3</f>
        <v>40854</v>
      </c>
      <c r="D4" s="200">
        <f>'AVELLA Mattia'!$E$3</f>
        <v>40842</v>
      </c>
      <c r="E4" s="200">
        <f>'VENEZIANI Riccardo'!$E$3</f>
        <v>41762</v>
      </c>
      <c r="F4" s="200">
        <f>'VENEZIANI Nicola'!$E$3</f>
        <v>41032</v>
      </c>
      <c r="G4" s="200">
        <f>'LIVIGNALI Erik'!$E$3</f>
        <v>40594</v>
      </c>
      <c r="H4" s="200">
        <f>'BOSCOLO Pietro'!$E$3</f>
        <v>40789</v>
      </c>
      <c r="I4" s="200">
        <f>'LIVIGNALI Davide'!$E$3</f>
        <v>41570</v>
      </c>
      <c r="J4" s="200">
        <f>'MANTOVAN Nicolò'!$E$3</f>
        <v>40754</v>
      </c>
      <c r="K4" s="200">
        <f>'DAIFI Rayane'!$E$3</f>
        <v>41217</v>
      </c>
      <c r="L4" s="239">
        <f>'FADIL Youssef'!$E$3</f>
        <v>41217</v>
      </c>
      <c r="M4" s="220" t="s">
        <v>129</v>
      </c>
      <c r="N4" s="200">
        <f>'LOFFREDA Giammaria'!$E$3</f>
        <v>41217</v>
      </c>
      <c r="O4" s="221">
        <f>'DE ANTONI Mattia'!$E$3</f>
        <v>41082</v>
      </c>
      <c r="P4" s="105"/>
    </row>
    <row r="5" spans="1:16" ht="14.4" customHeight="1" x14ac:dyDescent="0.3">
      <c r="A5" s="220" t="s">
        <v>18</v>
      </c>
      <c r="B5" s="201" t="str">
        <f>'BIOLCATI Lorenzo'!$E$7</f>
        <v>Laterale</v>
      </c>
      <c r="C5" s="201" t="str">
        <f>'VIEL Massimo'!$E$7</f>
        <v>Attaccante</v>
      </c>
      <c r="D5" s="201" t="str">
        <f>'AVELLA Mattia'!$E$7</f>
        <v>Attaccante</v>
      </c>
      <c r="E5" s="201" t="str">
        <f>'VENEZIANI Riccardo'!$E$7</f>
        <v>Laterale</v>
      </c>
      <c r="F5" s="201" t="str">
        <f>'VENEZIANI Nicola'!$E$7</f>
        <v>Laterale</v>
      </c>
      <c r="G5" s="201" t="str">
        <f>'LIVIGNALI Erik'!$E$7</f>
        <v>Difensore</v>
      </c>
      <c r="H5" s="201" t="str">
        <f>'BOSCOLO Pietro'!$E$7</f>
        <v>Difensore</v>
      </c>
      <c r="I5" s="201" t="str">
        <f>'LIVIGNALI Davide'!$E$7</f>
        <v>Laterale</v>
      </c>
      <c r="J5" s="201" t="str">
        <f>'MANTOVAN Nicolò'!$E$7</f>
        <v>Laterale</v>
      </c>
      <c r="K5" s="201">
        <f>'DAIFI Rayane'!$E$7</f>
        <v>0</v>
      </c>
      <c r="L5" s="240" t="str">
        <f>'FADIL Youssef'!$E$7</f>
        <v>Difensore</v>
      </c>
      <c r="M5" s="220" t="s">
        <v>18</v>
      </c>
      <c r="N5" s="201" t="str">
        <f>'LOFFREDA Giammaria'!$E$7</f>
        <v>Portiere</v>
      </c>
      <c r="O5" s="222" t="str">
        <f>'DE ANTONI Mattia'!$E$7</f>
        <v>Portiere</v>
      </c>
      <c r="P5" s="105"/>
    </row>
    <row r="6" spans="1:16" ht="14.4" customHeight="1" x14ac:dyDescent="0.3">
      <c r="A6" s="220" t="s">
        <v>17</v>
      </c>
      <c r="B6" s="202" t="str">
        <f>'BIOLCATI Lorenzo'!$F$7</f>
        <v>Attacco</v>
      </c>
      <c r="C6" s="202" t="str">
        <f>'VIEL Massimo'!$F$7</f>
        <v>Attacco</v>
      </c>
      <c r="D6" s="202" t="str">
        <f>'AVELLA Mattia'!$F$7</f>
        <v>Attacco</v>
      </c>
      <c r="E6" s="202" t="str">
        <f>'VENEZIANI Riccardo'!$F$7</f>
        <v>Attacco</v>
      </c>
      <c r="F6" s="202" t="str">
        <f>'VENEZIANI Nicola'!$F$7</f>
        <v>Attacco</v>
      </c>
      <c r="G6" s="202" t="str">
        <f>'LIVIGNALI Erik'!$F$7</f>
        <v>Difesa</v>
      </c>
      <c r="H6" s="202" t="str">
        <f>'BOSCOLO Pietro'!$F$7</f>
        <v>Difesa</v>
      </c>
      <c r="I6" s="202" t="str">
        <f>'LIVIGNALI Davide'!$F$7</f>
        <v>Attacco</v>
      </c>
      <c r="J6" s="202" t="str">
        <f>'MANTOVAN Nicolò'!$F$7</f>
        <v>Attacco</v>
      </c>
      <c r="K6" s="202" t="str">
        <f>'DAIFI Rayane'!$F$7</f>
        <v>Attacco</v>
      </c>
      <c r="L6" s="241" t="str">
        <f>'FADIL Youssef'!$F$7</f>
        <v>Attacco</v>
      </c>
      <c r="M6" s="220" t="s">
        <v>17</v>
      </c>
      <c r="N6" s="202" t="str">
        <f>'LOFFREDA Giammaria'!$F$7</f>
        <v>Portiere</v>
      </c>
      <c r="O6" s="223" t="str">
        <f>'DE ANTONI Mattia'!$F$7</f>
        <v>Portiere</v>
      </c>
      <c r="P6" s="105"/>
    </row>
    <row r="7" spans="1:16" ht="15" customHeight="1" x14ac:dyDescent="0.3">
      <c r="A7" s="220" t="s">
        <v>50</v>
      </c>
      <c r="B7" s="202" t="str">
        <f>'BIOLCATI Lorenzo'!$E$5</f>
        <v>Ambidestro</v>
      </c>
      <c r="C7" s="202" t="str">
        <f>'VIEL Massimo'!$E$5</f>
        <v>Dx</v>
      </c>
      <c r="D7" s="202" t="str">
        <f>'AVELLA Mattia'!$E$5</f>
        <v>Dx</v>
      </c>
      <c r="E7" s="202" t="str">
        <f>'VENEZIANI Riccardo'!$E$5</f>
        <v>Dx</v>
      </c>
      <c r="F7" s="202" t="str">
        <f>'VENEZIANI Nicola'!$E$5</f>
        <v>Sx</v>
      </c>
      <c r="G7" s="202" t="str">
        <f>'LIVIGNALI Erik'!$E$5</f>
        <v>Dx</v>
      </c>
      <c r="H7" s="202" t="str">
        <f>'BOSCOLO Pietro'!$E$5</f>
        <v>Dx</v>
      </c>
      <c r="I7" s="202" t="str">
        <f>'LIVIGNALI Davide'!$E$5</f>
        <v>Dx</v>
      </c>
      <c r="J7" s="202" t="str">
        <f>'MANTOVAN Nicolò'!$E$5</f>
        <v>Dx</v>
      </c>
      <c r="K7" s="202" t="str">
        <f>'DAIFI Rayane'!$E$5</f>
        <v>Dx</v>
      </c>
      <c r="L7" s="241" t="str">
        <f>'FADIL Youssef'!$E$5</f>
        <v>Dx</v>
      </c>
      <c r="M7" s="220" t="s">
        <v>50</v>
      </c>
      <c r="N7" s="202" t="str">
        <f>'LOFFREDA Giammaria'!$E$5</f>
        <v>Dx</v>
      </c>
      <c r="O7" s="223" t="str">
        <f>'DE ANTONI Mattia'!$E$5</f>
        <v>Dx</v>
      </c>
      <c r="P7" s="105"/>
    </row>
    <row r="8" spans="1:16" ht="15" customHeight="1" x14ac:dyDescent="0.3">
      <c r="A8" s="224" t="s">
        <v>120</v>
      </c>
      <c r="B8" s="201" t="str">
        <f>'BIOLCATI Lorenzo'!$F$9</f>
        <v>Normolineo</v>
      </c>
      <c r="C8" s="201" t="str">
        <f>'VIEL Massimo'!$F$9</f>
        <v>Normolineo</v>
      </c>
      <c r="D8" s="201" t="str">
        <f>'AVELLA Mattia'!$F$9</f>
        <v>Normolineo</v>
      </c>
      <c r="E8" s="201" t="str">
        <f>'VENEZIANI Riccardo'!$F$9</f>
        <v>Normolineo</v>
      </c>
      <c r="F8" s="201" t="str">
        <f>'VENEZIANI Nicola'!$F$9</f>
        <v>Normolineo</v>
      </c>
      <c r="G8" s="201" t="str">
        <f>'LIVIGNALI Erik'!$F$9</f>
        <v>Normolineo</v>
      </c>
      <c r="H8" s="201" t="str">
        <f>'BOSCOLO Pietro'!$F$9</f>
        <v>Normolineo</v>
      </c>
      <c r="I8" s="201" t="str">
        <f>'LIVIGNALI Davide'!$F$9</f>
        <v>Normolineo</v>
      </c>
      <c r="J8" s="201" t="str">
        <f>'MANTOVAN Nicolò'!$F$9</f>
        <v>Normolineo</v>
      </c>
      <c r="K8" s="201" t="str">
        <f>'DAIFI Rayane'!$F$9</f>
        <v>Normolineo</v>
      </c>
      <c r="L8" s="240" t="str">
        <f>'FADIL Youssef'!$F$9</f>
        <v>Normolineo</v>
      </c>
      <c r="M8" s="224" t="s">
        <v>120</v>
      </c>
      <c r="N8" s="201" t="str">
        <f>'LOFFREDA Giammaria'!$F$9</f>
        <v>Normolineo</v>
      </c>
      <c r="O8" s="222" t="str">
        <f>'DE ANTONI Mattia'!$F$9</f>
        <v>Brevilineo</v>
      </c>
      <c r="P8" s="105"/>
    </row>
    <row r="9" spans="1:16" ht="15" customHeight="1" x14ac:dyDescent="0.3">
      <c r="A9" s="224" t="s">
        <v>179</v>
      </c>
      <c r="B9" s="120">
        <f>IFERROR(AVERAGEIF('BIOLCATI Lorenzo'!$H$9:$J$9,"&gt;0"),0)</f>
        <v>18.12</v>
      </c>
      <c r="C9" s="120">
        <f>IFERROR(AVERAGEIF('VIEL Massimo'!$H$9:$J$9,"&gt;0"),0)</f>
        <v>0</v>
      </c>
      <c r="D9" s="120">
        <f>IFERROR(AVERAGEIF('AVELLA Mattia'!$H$9:$J$9,"&gt;0"),0)</f>
        <v>18.579999999999998</v>
      </c>
      <c r="E9" s="120">
        <f>IFERROR(AVERAGEIF('VENEZIANI Riccardo'!$H$9:$J$9,"&gt;0"),0)</f>
        <v>17.63</v>
      </c>
      <c r="F9" s="120">
        <f>IFERROR(AVERAGEIF('VENEZIANI Nicola'!$H$9:$J$9,"&gt;0"),0)</f>
        <v>17.21</v>
      </c>
      <c r="G9" s="120">
        <f>IFERROR(AVERAGEIF('LIVIGNALI Erik'!$H$9:$J$9,"&gt;0"),0)</f>
        <v>17.309999999999999</v>
      </c>
      <c r="H9" s="120">
        <f>IFERROR(AVERAGEIF('BOSCOLO Pietro'!$H$9:$J$9,"&gt;0"),0)</f>
        <v>20.11</v>
      </c>
      <c r="I9" s="120">
        <f>IFERROR(AVERAGEIF('LIVIGNALI Davide'!$H$9:$J$9,"&gt;0"),0)</f>
        <v>0</v>
      </c>
      <c r="J9" s="120">
        <f>IFERROR(AVERAGEIF('MANTOVAN Nicolò'!$H$9:$J$9,"&gt;0"),0)</f>
        <v>18.93</v>
      </c>
      <c r="K9" s="120">
        <f>IFERROR(AVERAGEIF('DAIFI Rayane'!$H$9:$J$9,"&gt;0"),0)</f>
        <v>158</v>
      </c>
      <c r="L9" s="120">
        <f>IFERROR(AVERAGEIF('FADIL Youssef'!$H$9:$J$9,"&gt;0"),0)</f>
        <v>0</v>
      </c>
      <c r="M9" s="224" t="s">
        <v>179</v>
      </c>
      <c r="N9" s="120">
        <f>IFERROR(AVERAGEIF('LOFFREDA Giammaria'!$H$9:$J$9,"&gt;0"),0)</f>
        <v>18.34</v>
      </c>
      <c r="O9" s="120">
        <f>IFERROR(AVERAGEIF('DE ANTONI Mattia'!$H$9:$J$9,"&gt;0"),0)</f>
        <v>18.96</v>
      </c>
      <c r="P9" s="105"/>
    </row>
    <row r="10" spans="1:16" ht="15" customHeight="1" x14ac:dyDescent="0.3">
      <c r="A10" s="224" t="s">
        <v>151</v>
      </c>
      <c r="B10" s="203">
        <f>B12/(B11/100*B11/100)</f>
        <v>15.924551638837356</v>
      </c>
      <c r="C10" s="203">
        <f t="shared" ref="C10:O10" si="0">C12/(C11/100*C11/100)</f>
        <v>20.415224913494807</v>
      </c>
      <c r="D10" s="203">
        <f t="shared" si="0"/>
        <v>17.215600837284807</v>
      </c>
      <c r="E10" s="203">
        <f t="shared" si="0"/>
        <v>16.384961251060059</v>
      </c>
      <c r="F10" s="203">
        <f>F12/(F11/100*F11/100)</f>
        <v>16.857440166493237</v>
      </c>
      <c r="G10" s="203">
        <f t="shared" si="0"/>
        <v>16.457395848454059</v>
      </c>
      <c r="H10" s="203">
        <f t="shared" si="0"/>
        <v>29.709448272178605</v>
      </c>
      <c r="I10" s="203">
        <f t="shared" si="0"/>
        <v>16.457395848454059</v>
      </c>
      <c r="J10" s="203">
        <f t="shared" si="0"/>
        <v>17.439053254437869</v>
      </c>
      <c r="K10" s="203">
        <f>IFERROR(K12/(K11/100*K11/100),"n.p.")</f>
        <v>17.104630668162155</v>
      </c>
      <c r="L10" s="242">
        <f t="shared" si="0"/>
        <v>17.625380547989106</v>
      </c>
      <c r="M10" s="247" t="s">
        <v>169</v>
      </c>
      <c r="N10" s="204">
        <f t="shared" si="0"/>
        <v>19.025312294543063</v>
      </c>
      <c r="O10" s="225">
        <f t="shared" si="0"/>
        <v>18.491120954368903</v>
      </c>
      <c r="P10" s="105"/>
    </row>
    <row r="11" spans="1:16" ht="15" customHeight="1" x14ac:dyDescent="0.3">
      <c r="A11" s="220" t="s">
        <v>47</v>
      </c>
      <c r="B11" s="204">
        <f>AVERAGEIF('BIOLCATI Lorenzo'!$B$9:$D$9,"&gt;0")</f>
        <v>154</v>
      </c>
      <c r="C11" s="204">
        <f>AVERAGEIF('VIEL Massimo'!$B$9:$D$9,"&gt;0")</f>
        <v>170</v>
      </c>
      <c r="D11" s="204">
        <f>AVERAGEIF('AVELLA Mattia'!$B$9:$D$9,"&gt;0")</f>
        <v>153</v>
      </c>
      <c r="E11" s="204">
        <f>AVERAGEIF('VENEZIANI Riccardo'!$B$9:$D$9,"&gt;0")</f>
        <v>144.33333333333334</v>
      </c>
      <c r="F11" s="204">
        <f>AVERAGEIF('VENEZIANI Nicola'!$B$9:$D$9,"&gt;0")</f>
        <v>155</v>
      </c>
      <c r="G11" s="204">
        <f>AVERAGEIF('LIVIGNALI Erik'!$B$9:$D$9,"&gt;0")</f>
        <v>166</v>
      </c>
      <c r="H11" s="204">
        <f>AVERAGEIF('BOSCOLO Pietro'!$B$9:$D$9,"&gt;0")</f>
        <v>158</v>
      </c>
      <c r="I11" s="204">
        <f>AVERAGEIF('LIVIGNALI Erik'!$B$9:$D$9,"&gt;0")</f>
        <v>166</v>
      </c>
      <c r="J11" s="204">
        <f>AVERAGEIF('MANTOVAN Nicolò'!$B$9:$D$9,"&gt;0")</f>
        <v>162.5</v>
      </c>
      <c r="K11" s="204">
        <f>AVERAGEIF('DAIFI Rayane'!$B$9:$D$9,"&gt;0")</f>
        <v>158</v>
      </c>
      <c r="L11" s="243">
        <f>AVERAGEIF('FADIL Youssef'!$B$9:$D$9,"&gt;0")</f>
        <v>158</v>
      </c>
      <c r="M11" s="220" t="s">
        <v>47</v>
      </c>
      <c r="N11" s="204">
        <f>AVERAGEIF('LOFFREDA Giammaria'!$B$9:$D$9,"&gt;0")</f>
        <v>156</v>
      </c>
      <c r="O11" s="225">
        <f>AVERAGEIF('DE ANTONI Mattia'!$B$9:$D$9,"&gt;0")</f>
        <v>157.66666666666666</v>
      </c>
      <c r="P11" s="105"/>
    </row>
    <row r="12" spans="1:16" ht="15" customHeight="1" x14ac:dyDescent="0.3">
      <c r="A12" s="220" t="s">
        <v>46</v>
      </c>
      <c r="B12" s="204">
        <f>AVERAGEIF('BIOLCATI Lorenzo'!$B$6:$D$6,"&gt;0")</f>
        <v>37.766666666666673</v>
      </c>
      <c r="C12" s="204">
        <f>AVERAGEIF('VIEL Massimo'!$B$6:$D$6,"&gt;0")</f>
        <v>59</v>
      </c>
      <c r="D12" s="204">
        <f>AVERAGEIF('AVELLA Mattia'!$B$6:$D$6,"&gt;0")</f>
        <v>40.300000000000004</v>
      </c>
      <c r="E12" s="204">
        <f>AVERAGEIF('VENEZIANI Riccardo'!$B$6:$D$6,"&gt;0")</f>
        <v>34.133333333333333</v>
      </c>
      <c r="F12" s="204">
        <f>AVERAGEIF('VENEZIANI Nicola'!$B$6:$D$6,"&gt;0")</f>
        <v>40.5</v>
      </c>
      <c r="G12" s="204">
        <f>AVERAGEIF('LIVIGNALI Erik'!$B$6:$D$6,"&gt;0")</f>
        <v>45.35</v>
      </c>
      <c r="H12" s="204">
        <f>AVERAGEIF('BOSCOLO Pietro'!$B$6:$D$6,"&gt;0")</f>
        <v>74.166666666666671</v>
      </c>
      <c r="I12" s="204">
        <f>AVERAGEIF('LIVIGNALI Erik'!$B$6:$D$6,"&gt;0")</f>
        <v>45.35</v>
      </c>
      <c r="J12" s="204">
        <f>AVERAGEIF('MANTOVAN Nicolò'!$B$6:$D$6,"&gt;0")</f>
        <v>46.05</v>
      </c>
      <c r="K12" s="204">
        <f>AVERAGEIF('DAIFI Rayane'!$B$6:$D$6,"&gt;0")</f>
        <v>42.7</v>
      </c>
      <c r="L12" s="243">
        <f>AVERAGEIF('FADIL Youssef'!$B$6:$D$6,"&gt;0")</f>
        <v>44</v>
      </c>
      <c r="M12" s="220" t="s">
        <v>46</v>
      </c>
      <c r="N12" s="204">
        <f>AVERAGEIF('LOFFREDA Giammaria'!$B$6:$D$6,"&gt;0")</f>
        <v>46.300000000000004</v>
      </c>
      <c r="O12" s="225">
        <f>AVERAGEIF('DE ANTONI Mattia'!$B$6:$D$6,"&gt;0")</f>
        <v>45.966666666666669</v>
      </c>
      <c r="P12" s="105"/>
    </row>
    <row r="13" spans="1:16" ht="20.100000000000001" customHeight="1" x14ac:dyDescent="0.3">
      <c r="A13" s="226" t="s">
        <v>126</v>
      </c>
      <c r="B13" s="208"/>
      <c r="C13" s="208"/>
      <c r="D13" s="208"/>
      <c r="E13" s="208"/>
      <c r="F13" s="208"/>
      <c r="G13" s="208"/>
      <c r="H13" s="208"/>
      <c r="I13" s="208"/>
      <c r="J13" s="208"/>
      <c r="K13" s="208"/>
      <c r="L13" s="244"/>
      <c r="M13" s="251" t="s">
        <v>126</v>
      </c>
      <c r="N13" s="208"/>
      <c r="O13" s="227"/>
    </row>
    <row r="14" spans="1:16" x14ac:dyDescent="0.3">
      <c r="A14" s="228" t="s">
        <v>3</v>
      </c>
      <c r="B14" s="205">
        <f>IFERROR(AVERAGE('BIOLCATI Lorenzo'!$E12),0)</f>
        <v>60</v>
      </c>
      <c r="C14" s="203">
        <f>IFERROR(AVERAGE('VIEL Massimo'!$E12),0)</f>
        <v>70</v>
      </c>
      <c r="D14" s="203">
        <f>IFERROR(AVERAGE('AVELLA Mattia'!$E12),0)</f>
        <v>70</v>
      </c>
      <c r="E14" s="203">
        <f>IFERROR(AVERAGE('VENEZIANI Riccardo'!$E12),0)</f>
        <v>60</v>
      </c>
      <c r="F14" s="203">
        <f>IFERROR(AVERAGE('VENEZIANI Nicola'!$E12),0)</f>
        <v>60</v>
      </c>
      <c r="G14" s="203">
        <f>IFERROR(AVERAGE('LIVIGNALI Erik'!$E12),0)</f>
        <v>70</v>
      </c>
      <c r="H14" s="203">
        <f>IFERROR(AVERAGE('BOSCOLO Pietro'!$E12),0)</f>
        <v>70</v>
      </c>
      <c r="I14" s="203">
        <f>IFERROR(AVERAGE('LIVIGNALI Davide'!$E12),0)</f>
        <v>70</v>
      </c>
      <c r="J14" s="203">
        <f>IFERROR(AVERAGE('MANTOVAN Nicolò'!$E12),0)</f>
        <v>70</v>
      </c>
      <c r="K14" s="203">
        <f>IFERROR(AVERAGE('DAIFI Rayane'!$E12),0)</f>
        <v>0</v>
      </c>
      <c r="L14" s="242">
        <f>IFERROR(AVERAGE('FADIL Youssef'!$E12),0)</f>
        <v>60</v>
      </c>
      <c r="M14" s="248" t="s">
        <v>3</v>
      </c>
      <c r="N14" s="205">
        <f>IFERROR(AVERAGE('LOFFREDA Giammaria'!$E12),0)</f>
        <v>70</v>
      </c>
      <c r="O14" s="229">
        <f>IFERROR(AVERAGE('DE ANTONI Mattia'!$E12),0)</f>
        <v>70</v>
      </c>
    </row>
    <row r="15" spans="1:16" x14ac:dyDescent="0.3">
      <c r="A15" s="228" t="s">
        <v>4</v>
      </c>
      <c r="B15" s="205">
        <f>IFERROR(AVERAGE('BIOLCATI Lorenzo'!$E13),0)</f>
        <v>80</v>
      </c>
      <c r="C15" s="203">
        <f>IFERROR(AVERAGE('VIEL Massimo'!$E13),0)</f>
        <v>60</v>
      </c>
      <c r="D15" s="203">
        <f>IFERROR(AVERAGE('AVELLA Mattia'!$E13),0)</f>
        <v>60</v>
      </c>
      <c r="E15" s="203">
        <f>IFERROR(AVERAGE('VENEZIANI Riccardo'!$E13),0)</f>
        <v>80</v>
      </c>
      <c r="F15" s="203">
        <f>IFERROR(AVERAGE('VENEZIANI Nicola'!$E13),0)</f>
        <v>80</v>
      </c>
      <c r="G15" s="203">
        <f>IFERROR(AVERAGE('LIVIGNALI Erik'!$E13),0)</f>
        <v>70</v>
      </c>
      <c r="H15" s="203">
        <f>IFERROR(AVERAGE('BOSCOLO Pietro'!$E13),0)</f>
        <v>60</v>
      </c>
      <c r="I15" s="203">
        <f>IFERROR(AVERAGE('LIVIGNALI Davide'!$E13),0)</f>
        <v>70</v>
      </c>
      <c r="J15" s="203">
        <f>IFERROR(AVERAGE('MANTOVAN Nicolò'!$E13),0)</f>
        <v>70</v>
      </c>
      <c r="K15" s="203">
        <f>IFERROR(AVERAGE('DAIFI Rayane'!$E13),0)</f>
        <v>0</v>
      </c>
      <c r="L15" s="242">
        <f>IFERROR(AVERAGE('FADIL Youssef'!$E13),0)</f>
        <v>60</v>
      </c>
      <c r="M15" s="248" t="s">
        <v>4</v>
      </c>
      <c r="N15" s="205">
        <f>IFERROR(AVERAGE('LOFFREDA Giammaria'!$E13),0)</f>
        <v>60</v>
      </c>
      <c r="O15" s="229">
        <f>IFERROR(AVERAGE('DE ANTONI Mattia'!$E13),0)</f>
        <v>60</v>
      </c>
    </row>
    <row r="16" spans="1:16" x14ac:dyDescent="0.3">
      <c r="A16" s="228" t="s">
        <v>5</v>
      </c>
      <c r="B16" s="205">
        <f>IFERROR(AVERAGE('BIOLCATI Lorenzo'!$E14),0)</f>
        <v>70</v>
      </c>
      <c r="C16" s="203">
        <f>IFERROR(AVERAGE('VIEL Massimo'!$E14),0)</f>
        <v>60</v>
      </c>
      <c r="D16" s="203">
        <f>IFERROR(AVERAGE('AVELLA Mattia'!$E14),0)</f>
        <v>60</v>
      </c>
      <c r="E16" s="203">
        <f>IFERROR(AVERAGE('VENEZIANI Riccardo'!$E14),0)</f>
        <v>70</v>
      </c>
      <c r="F16" s="203">
        <f>IFERROR(AVERAGE('VENEZIANI Nicola'!$E14),0)</f>
        <v>70</v>
      </c>
      <c r="G16" s="203">
        <f>IFERROR(AVERAGE('LIVIGNALI Erik'!$E14),0)</f>
        <v>60</v>
      </c>
      <c r="H16" s="203">
        <f>IFERROR(AVERAGE('BOSCOLO Pietro'!$E14),0)</f>
        <v>60</v>
      </c>
      <c r="I16" s="203">
        <f>IFERROR(AVERAGE('LIVIGNALI Davide'!$E14),0)</f>
        <v>70</v>
      </c>
      <c r="J16" s="203">
        <f>IFERROR(AVERAGE('MANTOVAN Nicolò'!$E14),0)</f>
        <v>80</v>
      </c>
      <c r="K16" s="203">
        <f>IFERROR(AVERAGE('DAIFI Rayane'!$E14),0)</f>
        <v>0</v>
      </c>
      <c r="L16" s="242">
        <f>IFERROR(AVERAGE('FADIL Youssef'!$E14),0)</f>
        <v>50</v>
      </c>
      <c r="M16" s="248" t="s">
        <v>5</v>
      </c>
      <c r="N16" s="205">
        <f>IFERROR(AVERAGE('LOFFREDA Giammaria'!$E14),0)</f>
        <v>70</v>
      </c>
      <c r="O16" s="229">
        <f>IFERROR(AVERAGE('DE ANTONI Mattia'!$E14),0)</f>
        <v>70</v>
      </c>
    </row>
    <row r="17" spans="1:15" x14ac:dyDescent="0.3">
      <c r="A17" s="228" t="s">
        <v>6</v>
      </c>
      <c r="B17" s="205">
        <f>IFERROR(AVERAGE('BIOLCATI Lorenzo'!$E15),0)</f>
        <v>60</v>
      </c>
      <c r="C17" s="203">
        <f>IFERROR(AVERAGE('VIEL Massimo'!$E15),0)</f>
        <v>60</v>
      </c>
      <c r="D17" s="203">
        <f>IFERROR(AVERAGE('AVELLA Mattia'!$E15),0)</f>
        <v>60</v>
      </c>
      <c r="E17" s="203">
        <f>IFERROR(AVERAGE('VENEZIANI Riccardo'!$E15),0)</f>
        <v>70</v>
      </c>
      <c r="F17" s="203">
        <f>IFERROR(AVERAGE('VENEZIANI Nicola'!$E15),0)</f>
        <v>70</v>
      </c>
      <c r="G17" s="203">
        <f>IFERROR(AVERAGE('LIVIGNALI Erik'!$E15),0)</f>
        <v>80</v>
      </c>
      <c r="H17" s="203">
        <f>IFERROR(AVERAGE('BOSCOLO Pietro'!$E15),0)</f>
        <v>70</v>
      </c>
      <c r="I17" s="203">
        <f>IFERROR(AVERAGE('LIVIGNALI Davide'!$E15),0)</f>
        <v>70</v>
      </c>
      <c r="J17" s="203">
        <f>IFERROR(AVERAGE('MANTOVAN Nicolò'!$E15),0)</f>
        <v>60</v>
      </c>
      <c r="K17" s="203">
        <f>IFERROR(AVERAGE('DAIFI Rayane'!$E15),0)</f>
        <v>0</v>
      </c>
      <c r="L17" s="242">
        <f>IFERROR(AVERAGE('FADIL Youssef'!$E15),0)</f>
        <v>70</v>
      </c>
      <c r="M17" s="248" t="s">
        <v>6</v>
      </c>
      <c r="N17" s="205">
        <f>IFERROR(AVERAGE('LOFFREDA Giammaria'!$E15),0)</f>
        <v>60</v>
      </c>
      <c r="O17" s="229">
        <f>IFERROR(AVERAGE('DE ANTONI Mattia'!$E15),0)</f>
        <v>70</v>
      </c>
    </row>
    <row r="18" spans="1:15" x14ac:dyDescent="0.3">
      <c r="A18" s="228" t="s">
        <v>7</v>
      </c>
      <c r="B18" s="205">
        <f>IFERROR(AVERAGE('BIOLCATI Lorenzo'!$E16),0)</f>
        <v>80</v>
      </c>
      <c r="C18" s="203">
        <f>IFERROR(AVERAGE('VIEL Massimo'!$E16),0)</f>
        <v>60</v>
      </c>
      <c r="D18" s="203">
        <f>IFERROR(AVERAGE('AVELLA Mattia'!$E16),0)</f>
        <v>80</v>
      </c>
      <c r="E18" s="203">
        <f>IFERROR(AVERAGE('VENEZIANI Riccardo'!$E16),0)</f>
        <v>70</v>
      </c>
      <c r="F18" s="203">
        <f>IFERROR(AVERAGE('VENEZIANI Nicola'!$E16),0)</f>
        <v>80</v>
      </c>
      <c r="G18" s="203">
        <f>IFERROR(AVERAGE('LIVIGNALI Erik'!$E16),0)</f>
        <v>70</v>
      </c>
      <c r="H18" s="203">
        <f>IFERROR(AVERAGE('BOSCOLO Pietro'!$E16),0)</f>
        <v>60</v>
      </c>
      <c r="I18" s="203">
        <f>IFERROR(AVERAGE('LIVIGNALI Davide'!$E16),0)</f>
        <v>70</v>
      </c>
      <c r="J18" s="203">
        <f>IFERROR(AVERAGE('MANTOVAN Nicolò'!$E16),0)</f>
        <v>60</v>
      </c>
      <c r="K18" s="203">
        <f>IFERROR(AVERAGE('DAIFI Rayane'!$E16),0)</f>
        <v>0</v>
      </c>
      <c r="L18" s="242">
        <f>IFERROR(AVERAGE('FADIL Youssef'!$E16),0)</f>
        <v>60</v>
      </c>
      <c r="M18" s="248" t="s">
        <v>7</v>
      </c>
      <c r="N18" s="205">
        <f>IFERROR(AVERAGE('LOFFREDA Giammaria'!$E16),0)</f>
        <v>60</v>
      </c>
      <c r="O18" s="229">
        <f>IFERROR(AVERAGE('DE ANTONI Mattia'!$E16),0)</f>
        <v>60</v>
      </c>
    </row>
    <row r="19" spans="1:15" x14ac:dyDescent="0.3">
      <c r="A19" s="228" t="s">
        <v>8</v>
      </c>
      <c r="B19" s="205">
        <f>IFERROR(AVERAGE('BIOLCATI Lorenzo'!$E17),0)</f>
        <v>80</v>
      </c>
      <c r="C19" s="203">
        <f>IFERROR(AVERAGE('VIEL Massimo'!$E17),0)</f>
        <v>60</v>
      </c>
      <c r="D19" s="203">
        <f>IFERROR(AVERAGE('AVELLA Mattia'!$E17),0)</f>
        <v>60</v>
      </c>
      <c r="E19" s="203">
        <f>IFERROR(AVERAGE('VENEZIANI Riccardo'!$E17),0)</f>
        <v>60</v>
      </c>
      <c r="F19" s="203">
        <f>IFERROR(AVERAGE('VENEZIANI Nicola'!$E17),0)</f>
        <v>70</v>
      </c>
      <c r="G19" s="203">
        <f>IFERROR(AVERAGE('LIVIGNALI Erik'!$E17),0)</f>
        <v>60</v>
      </c>
      <c r="H19" s="203">
        <f>IFERROR(AVERAGE('BOSCOLO Pietro'!$E17),0)</f>
        <v>60</v>
      </c>
      <c r="I19" s="203">
        <f>IFERROR(AVERAGE('LIVIGNALI Davide'!$E17),0)</f>
        <v>70</v>
      </c>
      <c r="J19" s="203">
        <f>IFERROR(AVERAGE('MANTOVAN Nicolò'!$E17),0)</f>
        <v>70</v>
      </c>
      <c r="K19" s="203">
        <f>IFERROR(AVERAGE('DAIFI Rayane'!$E17),0)</f>
        <v>0</v>
      </c>
      <c r="L19" s="242">
        <f>IFERROR(AVERAGE('FADIL Youssef'!$E17),0)</f>
        <v>60</v>
      </c>
      <c r="M19" s="248" t="s">
        <v>128</v>
      </c>
      <c r="N19" s="205">
        <f>IFERROR(AVERAGE('LOFFREDA Giammaria'!$E17),0)</f>
        <v>70</v>
      </c>
      <c r="O19" s="229">
        <f>IFERROR(AVERAGE('DE ANTONI Mattia'!$E17),0)</f>
        <v>60</v>
      </c>
    </row>
    <row r="20" spans="1:15" s="108" customFormat="1" ht="15" customHeight="1" x14ac:dyDescent="0.3">
      <c r="A20" s="230" t="s">
        <v>167</v>
      </c>
      <c r="B20" s="206">
        <f t="shared" ref="B20:L20" si="1">AVERAGE(B14:B19)</f>
        <v>71.666666666666671</v>
      </c>
      <c r="C20" s="120">
        <f t="shared" si="1"/>
        <v>61.666666666666664</v>
      </c>
      <c r="D20" s="120">
        <f t="shared" si="1"/>
        <v>65</v>
      </c>
      <c r="E20" s="120">
        <f t="shared" si="1"/>
        <v>68.333333333333329</v>
      </c>
      <c r="F20" s="120">
        <f t="shared" si="1"/>
        <v>71.666666666666671</v>
      </c>
      <c r="G20" s="120">
        <f t="shared" si="1"/>
        <v>68.333333333333329</v>
      </c>
      <c r="H20" s="120">
        <f t="shared" si="1"/>
        <v>63.333333333333336</v>
      </c>
      <c r="I20" s="120">
        <f t="shared" si="1"/>
        <v>70</v>
      </c>
      <c r="J20" s="120">
        <f t="shared" si="1"/>
        <v>68.333333333333329</v>
      </c>
      <c r="K20" s="120">
        <f t="shared" si="1"/>
        <v>0</v>
      </c>
      <c r="L20" s="245">
        <f t="shared" si="1"/>
        <v>60</v>
      </c>
      <c r="M20" s="230" t="s">
        <v>167</v>
      </c>
      <c r="N20" s="206">
        <f>AVERAGE(N14:N19)</f>
        <v>65</v>
      </c>
      <c r="O20" s="231">
        <f>AVERAGE(O14:O19)</f>
        <v>65</v>
      </c>
    </row>
    <row r="21" spans="1:15" s="108" customFormat="1" ht="15" customHeight="1" x14ac:dyDescent="0.3">
      <c r="A21" s="261" t="s">
        <v>168</v>
      </c>
      <c r="B21" s="206">
        <f>'BIOLCATI Lorenzo'!$B$36</f>
        <v>68.333333333333329</v>
      </c>
      <c r="C21" s="120">
        <f>'VIEL Massimo'!$B$36</f>
        <v>61.666666666666664</v>
      </c>
      <c r="D21" s="120">
        <f>'AVELLA Mattia'!$B$36</f>
        <v>61.666666666666664</v>
      </c>
      <c r="E21" s="120">
        <f>'VENEZIANI Riccardo'!$B$36</f>
        <v>66.666666666666671</v>
      </c>
      <c r="F21" s="120">
        <f>'VENEZIANI Nicola'!$B$36</f>
        <v>71.666666666666671</v>
      </c>
      <c r="G21" s="120">
        <f>'LIVIGNALI Erik'!$B$36</f>
        <v>66.666666666666671</v>
      </c>
      <c r="H21" s="120">
        <f>'BOSCOLO Pietro'!$B$36</f>
        <v>58.333333333333336</v>
      </c>
      <c r="I21" s="120">
        <f>'LIVIGNALI Davide'!$B$36</f>
        <v>70</v>
      </c>
      <c r="J21" s="120">
        <f>'MANTOVAN Nicolò'!$B$36</f>
        <v>65</v>
      </c>
      <c r="K21" s="120">
        <f>'DAIFI Rayane'!$B$36</f>
        <v>63.333333333333336</v>
      </c>
      <c r="L21" s="245">
        <f>'FADIL Youssef'!$B$36</f>
        <v>53.333333333333336</v>
      </c>
      <c r="M21" s="261" t="s">
        <v>168</v>
      </c>
      <c r="N21" s="206">
        <f>'LOFFREDA Giammaria'!$B$36</f>
        <v>68.333333333333329</v>
      </c>
      <c r="O21" s="231">
        <f>'DE ANTONI Mattia'!$B$36</f>
        <v>65</v>
      </c>
    </row>
    <row r="22" spans="1:15" ht="19.8" customHeight="1" x14ac:dyDescent="0.3">
      <c r="A22" s="226" t="s">
        <v>127</v>
      </c>
      <c r="B22" s="208"/>
      <c r="C22" s="208"/>
      <c r="D22" s="208"/>
      <c r="E22" s="208"/>
      <c r="F22" s="208"/>
      <c r="G22" s="208"/>
      <c r="H22" s="208"/>
      <c r="I22" s="208"/>
      <c r="J22" s="208"/>
      <c r="K22" s="208"/>
      <c r="L22" s="244"/>
      <c r="M22" s="251" t="s">
        <v>127</v>
      </c>
      <c r="N22" s="208"/>
      <c r="O22" s="227"/>
    </row>
    <row r="23" spans="1:15" x14ac:dyDescent="0.3">
      <c r="A23" s="228" t="s">
        <v>37</v>
      </c>
      <c r="B23" s="205">
        <f>IFERROR(AVERAGE('BIOLCATI Lorenzo'!$K12),0)</f>
        <v>70</v>
      </c>
      <c r="C23" s="203">
        <f>IFERROR(AVERAGE('VIEL Massimo'!$K12),0)</f>
        <v>70</v>
      </c>
      <c r="D23" s="203">
        <f>IFERROR(AVERAGE('AVELLA Mattia'!$K12),0)</f>
        <v>60</v>
      </c>
      <c r="E23" s="203">
        <f>IFERROR(AVERAGE('VENEZIANI Riccardo'!$K12),0)</f>
        <v>60</v>
      </c>
      <c r="F23" s="203">
        <f>IFERROR(AVERAGE('VENEZIANI Nicola'!$K12),0)</f>
        <v>70</v>
      </c>
      <c r="G23" s="203">
        <f>IFERROR(AVERAGE('LIVIGNALI Erik'!$K12),0)</f>
        <v>70</v>
      </c>
      <c r="H23" s="203">
        <f>IFERROR(AVERAGE('BOSCOLO Pietro'!$K12),0)</f>
        <v>70</v>
      </c>
      <c r="I23" s="203">
        <f>IFERROR(AVERAGE('LIVIGNALI Davide'!$K12),0)</f>
        <v>70</v>
      </c>
      <c r="J23" s="203">
        <f>IFERROR(AVERAGE('MANTOVAN Nicolò'!$K12),0)</f>
        <v>70</v>
      </c>
      <c r="K23" s="203">
        <f>IFERROR(AVERAGE('DAIFI Rayane'!$K12),0)</f>
        <v>0</v>
      </c>
      <c r="L23" s="242">
        <f>IFERROR(AVERAGE('FADIL Youssef'!$K12),0)</f>
        <v>60</v>
      </c>
      <c r="M23" s="248" t="s">
        <v>102</v>
      </c>
      <c r="N23" s="205">
        <f>IFERROR(AVERAGE('LOFFREDA Giammaria'!$K12),0)</f>
        <v>60</v>
      </c>
      <c r="O23" s="229">
        <f>IFERROR(AVERAGE('DE ANTONI Mattia'!$K12),0)</f>
        <v>70</v>
      </c>
    </row>
    <row r="24" spans="1:15" x14ac:dyDescent="0.3">
      <c r="A24" s="228" t="s">
        <v>12</v>
      </c>
      <c r="B24" s="205">
        <f>IFERROR(AVERAGE('BIOLCATI Lorenzo'!$K13),0)</f>
        <v>70</v>
      </c>
      <c r="C24" s="203">
        <f>IFERROR(AVERAGE('VIEL Massimo'!$K13),0)</f>
        <v>70</v>
      </c>
      <c r="D24" s="203">
        <f>IFERROR(AVERAGE('AVELLA Mattia'!$K13),0)</f>
        <v>60</v>
      </c>
      <c r="E24" s="203">
        <f>IFERROR(AVERAGE('VENEZIANI Riccardo'!$K13),0)</f>
        <v>70</v>
      </c>
      <c r="F24" s="203">
        <f>IFERROR(AVERAGE('VENEZIANI Nicola'!$K13),0)</f>
        <v>60</v>
      </c>
      <c r="G24" s="203">
        <f>IFERROR(AVERAGE('LIVIGNALI Erik'!$K13),0)</f>
        <v>80</v>
      </c>
      <c r="H24" s="203">
        <f>IFERROR(AVERAGE('BOSCOLO Pietro'!$K13),0)</f>
        <v>70</v>
      </c>
      <c r="I24" s="203">
        <f>IFERROR(AVERAGE('LIVIGNALI Davide'!$K13),0)</f>
        <v>60</v>
      </c>
      <c r="J24" s="203">
        <f>IFERROR(AVERAGE('MANTOVAN Nicolò'!$K13),0)</f>
        <v>80</v>
      </c>
      <c r="K24" s="203">
        <f>IFERROR(AVERAGE('DAIFI Rayane'!$K13),0)</f>
        <v>0</v>
      </c>
      <c r="L24" s="242">
        <f>IFERROR(AVERAGE('FADIL Youssef'!$K13),0)</f>
        <v>70</v>
      </c>
      <c r="M24" s="248" t="s">
        <v>110</v>
      </c>
      <c r="N24" s="205">
        <f>IFERROR(AVERAGE('LOFFREDA Giammaria'!$K13),0)</f>
        <v>60</v>
      </c>
      <c r="O24" s="229">
        <f>IFERROR(AVERAGE('DE ANTONI Mattia'!$K13),0)</f>
        <v>70</v>
      </c>
    </row>
    <row r="25" spans="1:15" x14ac:dyDescent="0.3">
      <c r="A25" s="228" t="s">
        <v>28</v>
      </c>
      <c r="B25" s="205">
        <f>IFERROR(AVERAGE('BIOLCATI Lorenzo'!$K14),0)</f>
        <v>80</v>
      </c>
      <c r="C25" s="203">
        <f>IFERROR(AVERAGE('VIEL Massimo'!$K14),0)</f>
        <v>70</v>
      </c>
      <c r="D25" s="203">
        <f>IFERROR(AVERAGE('AVELLA Mattia'!$K14),0)</f>
        <v>70</v>
      </c>
      <c r="E25" s="203">
        <f>IFERROR(AVERAGE('VENEZIANI Riccardo'!$K14),0)</f>
        <v>70</v>
      </c>
      <c r="F25" s="203">
        <f>IFERROR(AVERAGE('VENEZIANI Nicola'!$K14),0)</f>
        <v>60</v>
      </c>
      <c r="G25" s="203">
        <f>IFERROR(AVERAGE('LIVIGNALI Erik'!$K14),0)</f>
        <v>70</v>
      </c>
      <c r="H25" s="203">
        <f>IFERROR(AVERAGE('BOSCOLO Pietro'!$K14),0)</f>
        <v>70</v>
      </c>
      <c r="I25" s="203">
        <f>IFERROR(AVERAGE('LIVIGNALI Davide'!$K14),0)</f>
        <v>70</v>
      </c>
      <c r="J25" s="203">
        <f>IFERROR(AVERAGE('MANTOVAN Nicolò'!$K14),0)</f>
        <v>70</v>
      </c>
      <c r="K25" s="203">
        <f>IFERROR(AVERAGE('DAIFI Rayane'!$K14),0)</f>
        <v>0</v>
      </c>
      <c r="L25" s="242">
        <f>IFERROR(AVERAGE('FADIL Youssef'!$K14),0)</f>
        <v>60</v>
      </c>
      <c r="M25" s="249" t="s">
        <v>111</v>
      </c>
      <c r="N25" s="205">
        <f>IFERROR(AVERAGE('LOFFREDA Giammaria'!$K14),0)</f>
        <v>60</v>
      </c>
      <c r="O25" s="229">
        <f>IFERROR(AVERAGE('DE ANTONI Mattia'!$K14),0)</f>
        <v>80</v>
      </c>
    </row>
    <row r="26" spans="1:15" x14ac:dyDescent="0.3">
      <c r="A26" s="228" t="s">
        <v>9</v>
      </c>
      <c r="B26" s="205">
        <f>IFERROR(AVERAGE('BIOLCATI Lorenzo'!$K15),0)</f>
        <v>60</v>
      </c>
      <c r="C26" s="203">
        <f>IFERROR(AVERAGE('VIEL Massimo'!$K15),0)</f>
        <v>60</v>
      </c>
      <c r="D26" s="203">
        <f>IFERROR(AVERAGE('AVELLA Mattia'!$K15),0)</f>
        <v>70</v>
      </c>
      <c r="E26" s="203">
        <f>IFERROR(AVERAGE('VENEZIANI Riccardo'!$K15),0)</f>
        <v>70</v>
      </c>
      <c r="F26" s="203">
        <f>IFERROR(AVERAGE('VENEZIANI Nicola'!$K15),0)</f>
        <v>70</v>
      </c>
      <c r="G26" s="203">
        <f>IFERROR(AVERAGE('LIVIGNALI Erik'!$K15),0)</f>
        <v>80</v>
      </c>
      <c r="H26" s="203">
        <f>IFERROR(AVERAGE('BOSCOLO Pietro'!$K15),0)</f>
        <v>70</v>
      </c>
      <c r="I26" s="203">
        <f>IFERROR(AVERAGE('LIVIGNALI Davide'!$K15),0)</f>
        <v>70</v>
      </c>
      <c r="J26" s="203">
        <f>IFERROR(AVERAGE('MANTOVAN Nicolò'!$K15),0)</f>
        <v>60</v>
      </c>
      <c r="K26" s="203">
        <f>IFERROR(AVERAGE('DAIFI Rayane'!$K15),0)</f>
        <v>0</v>
      </c>
      <c r="L26" s="242">
        <f>IFERROR(AVERAGE('FADIL Youssef'!$K15),0)</f>
        <v>80</v>
      </c>
      <c r="M26" s="248" t="s">
        <v>109</v>
      </c>
      <c r="N26" s="205">
        <f>IFERROR(AVERAGE('LOFFREDA Giammaria'!$K15),0)</f>
        <v>70</v>
      </c>
      <c r="O26" s="229">
        <f>IFERROR(AVERAGE('DE ANTONI Mattia'!$K15),0)</f>
        <v>70</v>
      </c>
    </row>
    <row r="27" spans="1:15" x14ac:dyDescent="0.3">
      <c r="A27" s="228" t="s">
        <v>26</v>
      </c>
      <c r="B27" s="205">
        <f>IFERROR(AVERAGE('BIOLCATI Lorenzo'!$K16),0)</f>
        <v>70</v>
      </c>
      <c r="C27" s="203">
        <f>IFERROR(AVERAGE('VIEL Massimo'!$K16),0)</f>
        <v>50</v>
      </c>
      <c r="D27" s="203">
        <f>IFERROR(AVERAGE('AVELLA Mattia'!$K16),0)</f>
        <v>70</v>
      </c>
      <c r="E27" s="203">
        <f>IFERROR(AVERAGE('VENEZIANI Riccardo'!$K16),0)</f>
        <v>60</v>
      </c>
      <c r="F27" s="203">
        <f>IFERROR(AVERAGE('VENEZIANI Nicola'!$K16),0)</f>
        <v>70</v>
      </c>
      <c r="G27" s="203">
        <f>IFERROR(AVERAGE('LIVIGNALI Erik'!$K16),0)</f>
        <v>60</v>
      </c>
      <c r="H27" s="203">
        <f>IFERROR(AVERAGE('BOSCOLO Pietro'!$K16),0)</f>
        <v>60</v>
      </c>
      <c r="I27" s="203">
        <f>IFERROR(AVERAGE('LIVIGNALI Davide'!$K16),0)</f>
        <v>80</v>
      </c>
      <c r="J27" s="203">
        <f>IFERROR(AVERAGE('MANTOVAN Nicolò'!$K16),0)</f>
        <v>60</v>
      </c>
      <c r="K27" s="203">
        <f>IFERROR(AVERAGE('DAIFI Rayane'!$K16),0)</f>
        <v>0</v>
      </c>
      <c r="L27" s="242">
        <f>IFERROR(AVERAGE('FADIL Youssef'!$K16),0)</f>
        <v>60</v>
      </c>
      <c r="M27" s="248" t="s">
        <v>112</v>
      </c>
      <c r="N27" s="205">
        <f>IFERROR(AVERAGE('LOFFREDA Giammaria'!$K16),0)</f>
        <v>70</v>
      </c>
      <c r="O27" s="229">
        <f>IFERROR(AVERAGE('DE ANTONI Mattia'!$K16),0)</f>
        <v>70</v>
      </c>
    </row>
    <row r="28" spans="1:15" x14ac:dyDescent="0.3">
      <c r="A28" s="228" t="s">
        <v>22</v>
      </c>
      <c r="B28" s="205">
        <f>IFERROR(AVERAGE('BIOLCATI Lorenzo'!$K17),0)</f>
        <v>60</v>
      </c>
      <c r="C28" s="203">
        <f>IFERROR(AVERAGE('VIEL Massimo'!$K17),0)</f>
        <v>50</v>
      </c>
      <c r="D28" s="203">
        <f>IFERROR(AVERAGE('AVELLA Mattia'!$K17),0)</f>
        <v>50</v>
      </c>
      <c r="E28" s="203">
        <f>IFERROR(AVERAGE('VENEZIANI Riccardo'!$K17),0)</f>
        <v>60</v>
      </c>
      <c r="F28" s="203">
        <f>IFERROR(AVERAGE('VENEZIANI Nicola'!$K17),0)</f>
        <v>70</v>
      </c>
      <c r="G28" s="203">
        <f>IFERROR(AVERAGE('LIVIGNALI Erik'!$K17),0)</f>
        <v>70</v>
      </c>
      <c r="H28" s="203">
        <f>IFERROR(AVERAGE('BOSCOLO Pietro'!$K17),0)</f>
        <v>50</v>
      </c>
      <c r="I28" s="203">
        <f>IFERROR(AVERAGE('LIVIGNALI Davide'!$K17),0)</f>
        <v>60</v>
      </c>
      <c r="J28" s="203">
        <f>IFERROR(AVERAGE('MANTOVAN Nicolò'!$K17),0)</f>
        <v>70</v>
      </c>
      <c r="K28" s="203">
        <f>IFERROR(AVERAGE('DAIFI Rayane'!$K17),0)</f>
        <v>0</v>
      </c>
      <c r="L28" s="242">
        <f>IFERROR(AVERAGE('FADIL Youssef'!$K17),0)</f>
        <v>70</v>
      </c>
      <c r="M28" s="248" t="s">
        <v>113</v>
      </c>
      <c r="N28" s="205">
        <f>IFERROR(AVERAGE('LOFFREDA Giammaria'!$K17),0)</f>
        <v>70</v>
      </c>
      <c r="O28" s="229">
        <f>IFERROR(AVERAGE('DE ANTONI Mattia'!$K17),0)</f>
        <v>60</v>
      </c>
    </row>
    <row r="29" spans="1:15" s="108" customFormat="1" x14ac:dyDescent="0.3">
      <c r="A29" s="230" t="s">
        <v>167</v>
      </c>
      <c r="B29" s="206">
        <f t="shared" ref="B29" si="2">AVERAGE(B23:B28)</f>
        <v>68.333333333333329</v>
      </c>
      <c r="C29" s="120">
        <f t="shared" ref="C29:F29" si="3">AVERAGE(C23:C28)</f>
        <v>61.666666666666664</v>
      </c>
      <c r="D29" s="120">
        <f t="shared" si="3"/>
        <v>63.333333333333336</v>
      </c>
      <c r="E29" s="120">
        <f t="shared" ref="E29" si="4">AVERAGE(E23:E28)</f>
        <v>65</v>
      </c>
      <c r="F29" s="120">
        <f t="shared" si="3"/>
        <v>66.666666666666671</v>
      </c>
      <c r="G29" s="120">
        <f t="shared" ref="G29:L29" si="5">AVERAGE(G23:G28)</f>
        <v>71.666666666666671</v>
      </c>
      <c r="H29" s="120">
        <f t="shared" si="5"/>
        <v>65</v>
      </c>
      <c r="I29" s="120">
        <f t="shared" si="5"/>
        <v>68.333333333333329</v>
      </c>
      <c r="J29" s="120">
        <f t="shared" si="5"/>
        <v>68.333333333333329</v>
      </c>
      <c r="K29" s="120">
        <f t="shared" si="5"/>
        <v>0</v>
      </c>
      <c r="L29" s="245">
        <f t="shared" si="5"/>
        <v>66.666666666666671</v>
      </c>
      <c r="M29" s="230" t="s">
        <v>167</v>
      </c>
      <c r="N29" s="206">
        <f t="shared" ref="N29" si="6">AVERAGE(N23:N28)</f>
        <v>65</v>
      </c>
      <c r="O29" s="231">
        <f t="shared" ref="O29" si="7">AVERAGE(O23:O28)</f>
        <v>70</v>
      </c>
    </row>
    <row r="30" spans="1:15" s="108" customFormat="1" x14ac:dyDescent="0.3">
      <c r="A30" s="261" t="s">
        <v>168</v>
      </c>
      <c r="B30" s="206">
        <f>'BIOLCATI Lorenzo'!$H$36</f>
        <v>70</v>
      </c>
      <c r="C30" s="120">
        <f>'VIEL Massimo'!$H$36</f>
        <v>58.333333333333336</v>
      </c>
      <c r="D30" s="120">
        <f>'AVELLA Mattia'!$H$36</f>
        <v>60</v>
      </c>
      <c r="E30" s="120">
        <f>'VENEZIANI Riccardo'!$H$36</f>
        <v>66.666666666666671</v>
      </c>
      <c r="F30" s="120">
        <f>'VENEZIANI Nicola'!$H$36</f>
        <v>66.666666666666671</v>
      </c>
      <c r="G30" s="120">
        <f>'LIVIGNALI Erik'!$H$36</f>
        <v>68.333333333333329</v>
      </c>
      <c r="H30" s="120">
        <f>'BOSCOLO Pietro'!$H$36</f>
        <v>63.333333333333336</v>
      </c>
      <c r="I30" s="120">
        <f>'LIVIGNALI Davide'!$H$36</f>
        <v>70</v>
      </c>
      <c r="J30" s="120">
        <f>'MANTOVAN Nicolò'!$H$36</f>
        <v>66.666666666666671</v>
      </c>
      <c r="K30" s="120">
        <f>'DAIFI Rayane'!$H$36</f>
        <v>63.333333333333336</v>
      </c>
      <c r="L30" s="245">
        <f>'FADIL Youssef'!$H$36</f>
        <v>60</v>
      </c>
      <c r="M30" s="261" t="s">
        <v>168</v>
      </c>
      <c r="N30" s="206">
        <f>'LOFFREDA Giammaria'!$H$36</f>
        <v>68.333333333333329</v>
      </c>
      <c r="O30" s="231">
        <f>'DE ANTONI Mattia'!$H$36</f>
        <v>66.666666666666671</v>
      </c>
    </row>
    <row r="31" spans="1:15" s="10" customFormat="1" ht="20.100000000000001" customHeight="1" x14ac:dyDescent="0.3">
      <c r="A31" s="226" t="s">
        <v>122</v>
      </c>
      <c r="B31" s="208"/>
      <c r="C31" s="208"/>
      <c r="D31" s="208"/>
      <c r="E31" s="208"/>
      <c r="F31" s="208"/>
      <c r="G31" s="208"/>
      <c r="H31" s="208"/>
      <c r="I31" s="208"/>
      <c r="J31" s="208"/>
      <c r="K31" s="208"/>
      <c r="L31" s="244"/>
      <c r="M31" s="251" t="s">
        <v>122</v>
      </c>
      <c r="N31" s="208"/>
      <c r="O31" s="227"/>
    </row>
    <row r="32" spans="1:15" x14ac:dyDescent="0.3">
      <c r="A32" s="228" t="s">
        <v>34</v>
      </c>
      <c r="B32" s="205">
        <f>IFERROR(AVERAGE('BIOLCATI Lorenzo'!$E20),0)</f>
        <v>70</v>
      </c>
      <c r="C32" s="203">
        <f>IFERROR(AVERAGE('VIEL Massimo'!$E20),0)</f>
        <v>70</v>
      </c>
      <c r="D32" s="203">
        <f>IFERROR(AVERAGE('AVELLA Mattia'!$E20),0)</f>
        <v>70</v>
      </c>
      <c r="E32" s="203">
        <f>IFERROR(AVERAGE('VENEZIANI Riccardo'!$E20),0)</f>
        <v>70</v>
      </c>
      <c r="F32" s="203">
        <f>IFERROR(AVERAGE('VENEZIANI Nicola'!$E20),0)</f>
        <v>70</v>
      </c>
      <c r="G32" s="203">
        <f>IFERROR(AVERAGE('LIVIGNALI Erik'!$E20),0)</f>
        <v>70</v>
      </c>
      <c r="H32" s="203">
        <f>IFERROR(AVERAGE('BOSCOLO Pietro'!$E20),0)</f>
        <v>70</v>
      </c>
      <c r="I32" s="203">
        <f>IFERROR(AVERAGE('LIVIGNALI Davide'!$E20),0)</f>
        <v>60</v>
      </c>
      <c r="J32" s="203">
        <f>IFERROR(AVERAGE('MANTOVAN Nicolò'!$E20),0)</f>
        <v>70</v>
      </c>
      <c r="K32" s="203">
        <f>IFERROR(AVERAGE('DAIFI Rayane'!$E20),0)</f>
        <v>0</v>
      </c>
      <c r="L32" s="242">
        <f>IFERROR(AVERAGE('FADIL Youssef'!$E20),0)</f>
        <v>70</v>
      </c>
      <c r="M32" s="248" t="s">
        <v>103</v>
      </c>
      <c r="N32" s="205">
        <f>IFERROR(AVERAGE('LOFFREDA Giammaria'!$E20),0)</f>
        <v>60</v>
      </c>
      <c r="O32" s="229">
        <f>IFERROR(AVERAGE('DE ANTONI Mattia'!$E20),0)</f>
        <v>80</v>
      </c>
    </row>
    <row r="33" spans="1:15" x14ac:dyDescent="0.3">
      <c r="A33" s="228" t="s">
        <v>11</v>
      </c>
      <c r="B33" s="205">
        <f>IFERROR(AVERAGE('BIOLCATI Lorenzo'!$E21),0)</f>
        <v>70</v>
      </c>
      <c r="C33" s="203">
        <f>IFERROR(AVERAGE('VIEL Massimo'!$E21),0)</f>
        <v>70</v>
      </c>
      <c r="D33" s="203">
        <f>IFERROR(AVERAGE('AVELLA Mattia'!$E21),0)</f>
        <v>70</v>
      </c>
      <c r="E33" s="203">
        <f>IFERROR(AVERAGE('VENEZIANI Riccardo'!$E21),0)</f>
        <v>60</v>
      </c>
      <c r="F33" s="203">
        <f>IFERROR(AVERAGE('VENEZIANI Nicola'!$E21),0)</f>
        <v>70</v>
      </c>
      <c r="G33" s="203">
        <f>IFERROR(AVERAGE('LIVIGNALI Erik'!$E21),0)</f>
        <v>80</v>
      </c>
      <c r="H33" s="203">
        <f>IFERROR(AVERAGE('BOSCOLO Pietro'!$E21),0)</f>
        <v>70</v>
      </c>
      <c r="I33" s="203">
        <f>IFERROR(AVERAGE('LIVIGNALI Davide'!$E21),0)</f>
        <v>70</v>
      </c>
      <c r="J33" s="203">
        <f>IFERROR(AVERAGE('MANTOVAN Nicolò'!$E21),0)</f>
        <v>80</v>
      </c>
      <c r="K33" s="203">
        <f>IFERROR(AVERAGE('DAIFI Rayane'!$E21),0)</f>
        <v>0</v>
      </c>
      <c r="L33" s="242">
        <f>IFERROR(AVERAGE('FADIL Youssef'!$E21),0)</f>
        <v>60</v>
      </c>
      <c r="M33" s="248" t="s">
        <v>104</v>
      </c>
      <c r="N33" s="205">
        <f>IFERROR(AVERAGE('LOFFREDA Giammaria'!$E21),0)</f>
        <v>70</v>
      </c>
      <c r="O33" s="229">
        <f>IFERROR(AVERAGE('DE ANTONI Mattia'!$E21),0)</f>
        <v>70</v>
      </c>
    </row>
    <row r="34" spans="1:15" x14ac:dyDescent="0.3">
      <c r="A34" s="228" t="s">
        <v>10</v>
      </c>
      <c r="B34" s="205">
        <f>IFERROR(AVERAGE('BIOLCATI Lorenzo'!$E22),0)</f>
        <v>80</v>
      </c>
      <c r="C34" s="203">
        <f>IFERROR(AVERAGE('VIEL Massimo'!$E22),0)</f>
        <v>60</v>
      </c>
      <c r="D34" s="203">
        <f>IFERROR(AVERAGE('AVELLA Mattia'!$E22),0)</f>
        <v>60</v>
      </c>
      <c r="E34" s="203">
        <f>IFERROR(AVERAGE('VENEZIANI Riccardo'!$E22),0)</f>
        <v>70</v>
      </c>
      <c r="F34" s="203">
        <f>IFERROR(AVERAGE('VENEZIANI Nicola'!$E22),0)</f>
        <v>70</v>
      </c>
      <c r="G34" s="203">
        <f>IFERROR(AVERAGE('LIVIGNALI Erik'!$E22),0)</f>
        <v>60</v>
      </c>
      <c r="H34" s="203">
        <f>IFERROR(AVERAGE('BOSCOLO Pietro'!$E22),0)</f>
        <v>60</v>
      </c>
      <c r="I34" s="203">
        <f>IFERROR(AVERAGE('LIVIGNALI Davide'!$E22),0)</f>
        <v>70</v>
      </c>
      <c r="J34" s="203">
        <f>IFERROR(AVERAGE('MANTOVAN Nicolò'!$E22),0)</f>
        <v>70</v>
      </c>
      <c r="K34" s="203">
        <f>IFERROR(AVERAGE('DAIFI Rayane'!$E22),0)</f>
        <v>0</v>
      </c>
      <c r="L34" s="242">
        <f>IFERROR(AVERAGE('FADIL Youssef'!$E22),0)</f>
        <v>60</v>
      </c>
      <c r="M34" s="248" t="s">
        <v>105</v>
      </c>
      <c r="N34" s="205">
        <f>IFERROR(AVERAGE('LOFFREDA Giammaria'!$E22),0)</f>
        <v>60</v>
      </c>
      <c r="O34" s="229">
        <f>IFERROR(AVERAGE('DE ANTONI Mattia'!$E22),0)</f>
        <v>70</v>
      </c>
    </row>
    <row r="35" spans="1:15" x14ac:dyDescent="0.3">
      <c r="A35" s="228" t="s">
        <v>43</v>
      </c>
      <c r="B35" s="205">
        <f>IFERROR(AVERAGE('BIOLCATI Lorenzo'!$E23),0)</f>
        <v>70</v>
      </c>
      <c r="C35" s="203">
        <f>IFERROR(AVERAGE('VIEL Massimo'!$E23),0)</f>
        <v>60</v>
      </c>
      <c r="D35" s="203">
        <f>IFERROR(AVERAGE('AVELLA Mattia'!$E23),0)</f>
        <v>70</v>
      </c>
      <c r="E35" s="203">
        <f>IFERROR(AVERAGE('VENEZIANI Riccardo'!$E23),0)</f>
        <v>70</v>
      </c>
      <c r="F35" s="203">
        <f>IFERROR(AVERAGE('VENEZIANI Nicola'!$E23),0)</f>
        <v>70</v>
      </c>
      <c r="G35" s="203">
        <f>IFERROR(AVERAGE('LIVIGNALI Erik'!$E23),0)</f>
        <v>80</v>
      </c>
      <c r="H35" s="203">
        <f>IFERROR(AVERAGE('BOSCOLO Pietro'!$E23),0)</f>
        <v>80</v>
      </c>
      <c r="I35" s="203">
        <f>IFERROR(AVERAGE('LIVIGNALI Davide'!$E23),0)</f>
        <v>70</v>
      </c>
      <c r="J35" s="203">
        <f>IFERROR(AVERAGE('MANTOVAN Nicolò'!$E23),0)</f>
        <v>70</v>
      </c>
      <c r="K35" s="203">
        <f>IFERROR(AVERAGE('DAIFI Rayane'!$E23),0)</f>
        <v>0</v>
      </c>
      <c r="L35" s="242">
        <f>IFERROR(AVERAGE('FADIL Youssef'!$E23),0)</f>
        <v>80</v>
      </c>
      <c r="M35" s="248" t="s">
        <v>106</v>
      </c>
      <c r="N35" s="205">
        <f>IFERROR(AVERAGE('LOFFREDA Giammaria'!$E23),0)</f>
        <v>70</v>
      </c>
      <c r="O35" s="229">
        <f>IFERROR(AVERAGE('DE ANTONI Mattia'!$E23),0)</f>
        <v>70</v>
      </c>
    </row>
    <row r="36" spans="1:15" x14ac:dyDescent="0.3">
      <c r="A36" s="228" t="s">
        <v>42</v>
      </c>
      <c r="B36" s="205">
        <f>IFERROR(AVERAGE('BIOLCATI Lorenzo'!$E24),0)</f>
        <v>70</v>
      </c>
      <c r="C36" s="203">
        <f>IFERROR(AVERAGE('VIEL Massimo'!$E24),0)</f>
        <v>60</v>
      </c>
      <c r="D36" s="203">
        <f>IFERROR(AVERAGE('AVELLA Mattia'!$E24),0)</f>
        <v>70</v>
      </c>
      <c r="E36" s="203">
        <f>IFERROR(AVERAGE('VENEZIANI Riccardo'!$E24),0)</f>
        <v>60</v>
      </c>
      <c r="F36" s="203">
        <f>IFERROR(AVERAGE('VENEZIANI Nicola'!$E24),0)</f>
        <v>60</v>
      </c>
      <c r="G36" s="203">
        <f>IFERROR(AVERAGE('LIVIGNALI Erik'!$E24),0)</f>
        <v>70</v>
      </c>
      <c r="H36" s="203">
        <f>IFERROR(AVERAGE('BOSCOLO Pietro'!$E24),0)</f>
        <v>60</v>
      </c>
      <c r="I36" s="203">
        <f>IFERROR(AVERAGE('LIVIGNALI Davide'!$E24),0)</f>
        <v>70</v>
      </c>
      <c r="J36" s="203">
        <f>IFERROR(AVERAGE('MANTOVAN Nicolò'!$E24),0)</f>
        <v>80</v>
      </c>
      <c r="K36" s="203">
        <f>IFERROR(AVERAGE('DAIFI Rayane'!$E24),0)</f>
        <v>0</v>
      </c>
      <c r="L36" s="242">
        <f>IFERROR(AVERAGE('FADIL Youssef'!$E24),0)</f>
        <v>60</v>
      </c>
      <c r="M36" s="248" t="s">
        <v>107</v>
      </c>
      <c r="N36" s="205">
        <f>IFERROR(AVERAGE('LOFFREDA Giammaria'!$E24),0)</f>
        <v>60</v>
      </c>
      <c r="O36" s="229">
        <f>IFERROR(AVERAGE('DE ANTONI Mattia'!$E24),0)</f>
        <v>80</v>
      </c>
    </row>
    <row r="37" spans="1:15" x14ac:dyDescent="0.3">
      <c r="A37" s="228" t="s">
        <v>41</v>
      </c>
      <c r="B37" s="205">
        <f>IFERROR(AVERAGE('BIOLCATI Lorenzo'!$E25),0)</f>
        <v>60</v>
      </c>
      <c r="C37" s="203">
        <f>IFERROR(AVERAGE('VIEL Massimo'!$E25),0)</f>
        <v>60</v>
      </c>
      <c r="D37" s="203">
        <f>IFERROR(AVERAGE('AVELLA Mattia'!$E25),0)</f>
        <v>70</v>
      </c>
      <c r="E37" s="203">
        <f>IFERROR(AVERAGE('VENEZIANI Riccardo'!$E25),0)</f>
        <v>70</v>
      </c>
      <c r="F37" s="203">
        <f>IFERROR(AVERAGE('VENEZIANI Nicola'!$E25),0)</f>
        <v>60</v>
      </c>
      <c r="G37" s="203">
        <f>IFERROR(AVERAGE('LIVIGNALI Erik'!$E25),0)</f>
        <v>60</v>
      </c>
      <c r="H37" s="203">
        <f>IFERROR(AVERAGE('BOSCOLO Pietro'!$E25),0)</f>
        <v>70</v>
      </c>
      <c r="I37" s="203">
        <f>IFERROR(AVERAGE('LIVIGNALI Davide'!$E25),0)</f>
        <v>70</v>
      </c>
      <c r="J37" s="203">
        <f>IFERROR(AVERAGE('MANTOVAN Nicolò'!$E25),0)</f>
        <v>80</v>
      </c>
      <c r="K37" s="203">
        <f>IFERROR(AVERAGE('DAIFI Rayane'!$E25),0)</f>
        <v>0</v>
      </c>
      <c r="L37" s="242">
        <f>IFERROR(AVERAGE('FADIL Youssef'!$E25),0)</f>
        <v>60</v>
      </c>
      <c r="M37" s="248" t="s">
        <v>108</v>
      </c>
      <c r="N37" s="205">
        <f>IFERROR(AVERAGE('LOFFREDA Giammaria'!$E25),0)</f>
        <v>70</v>
      </c>
      <c r="O37" s="229">
        <f>IFERROR(AVERAGE('DE ANTONI Mattia'!$E25),0)</f>
        <v>80</v>
      </c>
    </row>
    <row r="38" spans="1:15" s="108" customFormat="1" x14ac:dyDescent="0.3">
      <c r="A38" s="230" t="s">
        <v>167</v>
      </c>
      <c r="B38" s="206">
        <f t="shared" ref="B38:L38" si="8">AVERAGE(B32:B37)</f>
        <v>70</v>
      </c>
      <c r="C38" s="120">
        <f t="shared" si="8"/>
        <v>63.333333333333336</v>
      </c>
      <c r="D38" s="120">
        <f t="shared" si="8"/>
        <v>68.333333333333329</v>
      </c>
      <c r="E38" s="120">
        <f t="shared" si="8"/>
        <v>66.666666666666671</v>
      </c>
      <c r="F38" s="120">
        <f t="shared" si="8"/>
        <v>66.666666666666671</v>
      </c>
      <c r="G38" s="120">
        <f t="shared" si="8"/>
        <v>70</v>
      </c>
      <c r="H38" s="120">
        <f t="shared" si="8"/>
        <v>68.333333333333329</v>
      </c>
      <c r="I38" s="120">
        <f t="shared" si="8"/>
        <v>68.333333333333329</v>
      </c>
      <c r="J38" s="120">
        <f t="shared" si="8"/>
        <v>75</v>
      </c>
      <c r="K38" s="120">
        <f t="shared" si="8"/>
        <v>0</v>
      </c>
      <c r="L38" s="245">
        <f t="shared" si="8"/>
        <v>65</v>
      </c>
      <c r="M38" s="230" t="s">
        <v>167</v>
      </c>
      <c r="N38" s="206">
        <f t="shared" ref="N38:O38" si="9">AVERAGE(N32:N37)</f>
        <v>65</v>
      </c>
      <c r="O38" s="231">
        <f t="shared" si="9"/>
        <v>75</v>
      </c>
    </row>
    <row r="39" spans="1:15" s="108" customFormat="1" x14ac:dyDescent="0.3">
      <c r="A39" s="261" t="s">
        <v>168</v>
      </c>
      <c r="B39" s="206">
        <f>'BIOLCATI Lorenzo'!$B$44</f>
        <v>70</v>
      </c>
      <c r="C39" s="120">
        <f>'VIEL Massimo'!$B$44</f>
        <v>60</v>
      </c>
      <c r="D39" s="120">
        <f>'AVELLA Mattia'!$B$44</f>
        <v>66.666666666666671</v>
      </c>
      <c r="E39" s="120">
        <f>'VENEZIANI Riccardo'!$B$44</f>
        <v>68.333333333333329</v>
      </c>
      <c r="F39" s="120">
        <f>'VENEZIANI Nicola'!$B$44</f>
        <v>66.666666666666671</v>
      </c>
      <c r="G39" s="120">
        <f>'LIVIGNALI Erik'!$B$44</f>
        <v>70</v>
      </c>
      <c r="H39" s="120">
        <f>'BOSCOLO Pietro'!$B$44</f>
        <v>61.666666666666664</v>
      </c>
      <c r="I39" s="120">
        <f>'LIVIGNALI Davide'!$B$44</f>
        <v>70</v>
      </c>
      <c r="J39" s="120">
        <f>'MANTOVAN Nicolò'!$B$44</f>
        <v>63.333333333333336</v>
      </c>
      <c r="K39" s="120">
        <f>'DAIFI Rayane'!$B$44</f>
        <v>56.666666666666664</v>
      </c>
      <c r="L39" s="245">
        <f>'FADIL Youssef'!$B$44</f>
        <v>60</v>
      </c>
      <c r="M39" s="261" t="s">
        <v>168</v>
      </c>
      <c r="N39" s="206">
        <f>'LOFFREDA Giammaria'!$B$44</f>
        <v>60</v>
      </c>
      <c r="O39" s="231">
        <f>'DE ANTONI Mattia'!$B$44</f>
        <v>68.333333333333329</v>
      </c>
    </row>
    <row r="40" spans="1:15" s="10" customFormat="1" ht="20.100000000000001" customHeight="1" x14ac:dyDescent="0.3">
      <c r="A40" s="226" t="s">
        <v>142</v>
      </c>
      <c r="B40" s="208"/>
      <c r="C40" s="208"/>
      <c r="D40" s="208"/>
      <c r="E40" s="208"/>
      <c r="F40" s="208"/>
      <c r="G40" s="208"/>
      <c r="H40" s="208"/>
      <c r="I40" s="208"/>
      <c r="J40" s="208"/>
      <c r="K40" s="208"/>
      <c r="L40" s="244"/>
      <c r="M40" s="251" t="s">
        <v>142</v>
      </c>
      <c r="N40" s="208"/>
      <c r="O40" s="227"/>
    </row>
    <row r="41" spans="1:15" x14ac:dyDescent="0.3">
      <c r="A41" s="228" t="s">
        <v>32</v>
      </c>
      <c r="B41" s="205">
        <f>IFERROR(AVERAGE('BIOLCATI Lorenzo'!$K20),0)</f>
        <v>70</v>
      </c>
      <c r="C41" s="203">
        <f>IFERROR(AVERAGE('VIEL Massimo'!$K20),0)</f>
        <v>60</v>
      </c>
      <c r="D41" s="203">
        <f>IFERROR(AVERAGE('AVELLA Mattia'!$K20),0)</f>
        <v>60</v>
      </c>
      <c r="E41" s="203">
        <f>IFERROR(AVERAGE('VENEZIANI Riccardo'!$K20),0)</f>
        <v>70</v>
      </c>
      <c r="F41" s="203">
        <f>IFERROR(AVERAGE('VENEZIANI Nicola'!$K20),0)</f>
        <v>50</v>
      </c>
      <c r="G41" s="203">
        <f>IFERROR(AVERAGE('LIVIGNALI Erik'!$K20),0)</f>
        <v>70</v>
      </c>
      <c r="H41" s="203">
        <f>IFERROR(AVERAGE('BOSCOLO Pietro'!$K20),0)</f>
        <v>70</v>
      </c>
      <c r="I41" s="203">
        <f>IFERROR(AVERAGE('LIVIGNALI Davide'!$K20),0)</f>
        <v>70</v>
      </c>
      <c r="J41" s="203">
        <f>IFERROR(AVERAGE('MANTOVAN Nicolò'!$K20),0)</f>
        <v>60</v>
      </c>
      <c r="K41" s="203">
        <f>IFERROR(AVERAGE('DAIFI Rayane'!$K20),0)</f>
        <v>0</v>
      </c>
      <c r="L41" s="242">
        <f>IFERROR(AVERAGE('FADIL Youssef'!$K20),0)</f>
        <v>60</v>
      </c>
      <c r="M41" s="228" t="s">
        <v>32</v>
      </c>
      <c r="N41" s="205">
        <f>IFERROR(AVERAGE('LOFFREDA Giammaria'!$K20),0)</f>
        <v>70</v>
      </c>
      <c r="O41" s="229">
        <f>IFERROR(AVERAGE('DE ANTONI Mattia'!$K20),0)</f>
        <v>80</v>
      </c>
    </row>
    <row r="42" spans="1:15" x14ac:dyDescent="0.3">
      <c r="A42" s="228" t="s">
        <v>36</v>
      </c>
      <c r="B42" s="205">
        <f>IFERROR(AVERAGE('BIOLCATI Lorenzo'!$K21),0)</f>
        <v>80</v>
      </c>
      <c r="C42" s="203">
        <f>IFERROR(AVERAGE('VIEL Massimo'!$K21),0)</f>
        <v>60</v>
      </c>
      <c r="D42" s="203">
        <f>IFERROR(AVERAGE('AVELLA Mattia'!$K21),0)</f>
        <v>80</v>
      </c>
      <c r="E42" s="203">
        <f>IFERROR(AVERAGE('VENEZIANI Riccardo'!$K21),0)</f>
        <v>70</v>
      </c>
      <c r="F42" s="203">
        <f>IFERROR(AVERAGE('VENEZIANI Nicola'!$K21),0)</f>
        <v>80</v>
      </c>
      <c r="G42" s="203">
        <f>IFERROR(AVERAGE('LIVIGNALI Erik'!$K21),0)</f>
        <v>80</v>
      </c>
      <c r="H42" s="203">
        <f>IFERROR(AVERAGE('BOSCOLO Pietro'!$K21),0)</f>
        <v>70</v>
      </c>
      <c r="I42" s="203">
        <f>IFERROR(AVERAGE('LIVIGNALI Davide'!$K21),0)</f>
        <v>70</v>
      </c>
      <c r="J42" s="203">
        <f>IFERROR(AVERAGE('MANTOVAN Nicolò'!$K21),0)</f>
        <v>80</v>
      </c>
      <c r="K42" s="203">
        <f>IFERROR(AVERAGE('DAIFI Rayane'!$K21),0)</f>
        <v>0</v>
      </c>
      <c r="L42" s="242">
        <f>IFERROR(AVERAGE('FADIL Youssef'!$K21),0)</f>
        <v>70</v>
      </c>
      <c r="M42" s="228" t="s">
        <v>36</v>
      </c>
      <c r="N42" s="205">
        <f>IFERROR(AVERAGE('LOFFREDA Giammaria'!$K21),0)</f>
        <v>70</v>
      </c>
      <c r="O42" s="229">
        <f>IFERROR(AVERAGE('DE ANTONI Mattia'!$K21),0)</f>
        <v>70</v>
      </c>
    </row>
    <row r="43" spans="1:15" x14ac:dyDescent="0.3">
      <c r="A43" s="228" t="s">
        <v>33</v>
      </c>
      <c r="B43" s="205">
        <f>IFERROR(AVERAGE('BIOLCATI Lorenzo'!$K22),0)</f>
        <v>80</v>
      </c>
      <c r="C43" s="203">
        <f>IFERROR(AVERAGE('VIEL Massimo'!$K22),0)</f>
        <v>70</v>
      </c>
      <c r="D43" s="203">
        <f>IFERROR(AVERAGE('AVELLA Mattia'!$K22),0)</f>
        <v>70</v>
      </c>
      <c r="E43" s="203">
        <f>IFERROR(AVERAGE('VENEZIANI Riccardo'!$K22),0)</f>
        <v>80</v>
      </c>
      <c r="F43" s="203">
        <f>IFERROR(AVERAGE('VENEZIANI Nicola'!$K22),0)</f>
        <v>80</v>
      </c>
      <c r="G43" s="203">
        <f>IFERROR(AVERAGE('LIVIGNALI Erik'!$K22),0)</f>
        <v>60</v>
      </c>
      <c r="H43" s="203">
        <f>IFERROR(AVERAGE('BOSCOLO Pietro'!$K22),0)</f>
        <v>70</v>
      </c>
      <c r="I43" s="203">
        <f>IFERROR(AVERAGE('LIVIGNALI Davide'!$K22),0)</f>
        <v>80</v>
      </c>
      <c r="J43" s="203">
        <f>IFERROR(AVERAGE('MANTOVAN Nicolò'!$K22),0)</f>
        <v>80</v>
      </c>
      <c r="K43" s="203">
        <f>IFERROR(AVERAGE('DAIFI Rayane'!$K22),0)</f>
        <v>0</v>
      </c>
      <c r="L43" s="242">
        <f>IFERROR(AVERAGE('FADIL Youssef'!$K22),0)</f>
        <v>70</v>
      </c>
      <c r="M43" s="228" t="s">
        <v>33</v>
      </c>
      <c r="N43" s="205">
        <f>IFERROR(AVERAGE('LOFFREDA Giammaria'!$K22),0)</f>
        <v>70</v>
      </c>
      <c r="O43" s="229">
        <f>IFERROR(AVERAGE('DE ANTONI Mattia'!$K22),0)</f>
        <v>80</v>
      </c>
    </row>
    <row r="44" spans="1:15" x14ac:dyDescent="0.3">
      <c r="A44" s="228" t="s">
        <v>29</v>
      </c>
      <c r="B44" s="205">
        <f>IFERROR(AVERAGE('BIOLCATI Lorenzo'!$K23),0)</f>
        <v>70</v>
      </c>
      <c r="C44" s="203">
        <f>IFERROR(AVERAGE('VIEL Massimo'!$K23),0)</f>
        <v>70</v>
      </c>
      <c r="D44" s="203">
        <f>IFERROR(AVERAGE('AVELLA Mattia'!$K23),0)</f>
        <v>80</v>
      </c>
      <c r="E44" s="203">
        <f>IFERROR(AVERAGE('VENEZIANI Riccardo'!$K23),0)</f>
        <v>70</v>
      </c>
      <c r="F44" s="203">
        <f>IFERROR(AVERAGE('VENEZIANI Nicola'!$K23),0)</f>
        <v>70</v>
      </c>
      <c r="G44" s="203">
        <f>IFERROR(AVERAGE('LIVIGNALI Erik'!$K23),0)</f>
        <v>80</v>
      </c>
      <c r="H44" s="203">
        <f>IFERROR(AVERAGE('BOSCOLO Pietro'!$K23),0)</f>
        <v>70</v>
      </c>
      <c r="I44" s="203">
        <f>IFERROR(AVERAGE('LIVIGNALI Davide'!$K23),0)</f>
        <v>60</v>
      </c>
      <c r="J44" s="203">
        <f>IFERROR(AVERAGE('MANTOVAN Nicolò'!$K23),0)</f>
        <v>80</v>
      </c>
      <c r="K44" s="203">
        <f>IFERROR(AVERAGE('DAIFI Rayane'!$K23),0)</f>
        <v>0</v>
      </c>
      <c r="L44" s="242">
        <f>IFERROR(AVERAGE('FADIL Youssef'!$K23),0)</f>
        <v>60</v>
      </c>
      <c r="M44" s="228" t="s">
        <v>29</v>
      </c>
      <c r="N44" s="205">
        <f>IFERROR(AVERAGE('LOFFREDA Giammaria'!$K23),0)</f>
        <v>70</v>
      </c>
      <c r="O44" s="229">
        <f>IFERROR(AVERAGE('DE ANTONI Mattia'!$K23),0)</f>
        <v>70</v>
      </c>
    </row>
    <row r="45" spans="1:15" x14ac:dyDescent="0.3">
      <c r="A45" s="228" t="s">
        <v>35</v>
      </c>
      <c r="B45" s="205">
        <f>IFERROR(AVERAGE('BIOLCATI Lorenzo'!$K24),0)</f>
        <v>60</v>
      </c>
      <c r="C45" s="203">
        <f>IFERROR(AVERAGE('VIEL Massimo'!$K24),0)</f>
        <v>70</v>
      </c>
      <c r="D45" s="203">
        <f>IFERROR(AVERAGE('AVELLA Mattia'!$K24),0)</f>
        <v>80</v>
      </c>
      <c r="E45" s="203">
        <f>IFERROR(AVERAGE('VENEZIANI Riccardo'!$K24),0)</f>
        <v>70</v>
      </c>
      <c r="F45" s="203">
        <f>IFERROR(AVERAGE('VENEZIANI Nicola'!$K24),0)</f>
        <v>70</v>
      </c>
      <c r="G45" s="203">
        <f>IFERROR(AVERAGE('LIVIGNALI Erik'!$K24),0)</f>
        <v>70</v>
      </c>
      <c r="H45" s="203">
        <f>IFERROR(AVERAGE('BOSCOLO Pietro'!$K24),0)</f>
        <v>70</v>
      </c>
      <c r="I45" s="203">
        <f>IFERROR(AVERAGE('LIVIGNALI Davide'!$K24),0)</f>
        <v>70</v>
      </c>
      <c r="J45" s="203">
        <f>IFERROR(AVERAGE('MANTOVAN Nicolò'!$K24),0)</f>
        <v>70</v>
      </c>
      <c r="K45" s="203">
        <f>IFERROR(AVERAGE('DAIFI Rayane'!$K24),0)</f>
        <v>0</v>
      </c>
      <c r="L45" s="242">
        <f>IFERROR(AVERAGE('FADIL Youssef'!$K24),0)</f>
        <v>70</v>
      </c>
      <c r="M45" s="228" t="s">
        <v>35</v>
      </c>
      <c r="N45" s="205">
        <f>IFERROR(AVERAGE('LOFFREDA Giammaria'!$K24),0)</f>
        <v>60</v>
      </c>
      <c r="O45" s="229">
        <f>IFERROR(AVERAGE('DE ANTONI Mattia'!$K24),0)</f>
        <v>70</v>
      </c>
    </row>
    <row r="46" spans="1:15" x14ac:dyDescent="0.3">
      <c r="A46" s="228" t="s">
        <v>30</v>
      </c>
      <c r="B46" s="205">
        <f>IFERROR(AVERAGE('BIOLCATI Lorenzo'!$K25),0)</f>
        <v>80</v>
      </c>
      <c r="C46" s="203">
        <f>IFERROR(AVERAGE('VIEL Massimo'!$K25),0)</f>
        <v>80</v>
      </c>
      <c r="D46" s="203">
        <f>IFERROR(AVERAGE('AVELLA Mattia'!$K25),0)</f>
        <v>80</v>
      </c>
      <c r="E46" s="203">
        <f>IFERROR(AVERAGE('VENEZIANI Riccardo'!$K25),0)</f>
        <v>70</v>
      </c>
      <c r="F46" s="203">
        <f>IFERROR(AVERAGE('VENEZIANI Nicola'!$K25),0)</f>
        <v>70</v>
      </c>
      <c r="G46" s="203">
        <f>IFERROR(AVERAGE('LIVIGNALI Erik'!$K25),0)</f>
        <v>60</v>
      </c>
      <c r="H46" s="203">
        <f>IFERROR(AVERAGE('BOSCOLO Pietro'!$K25),0)</f>
        <v>70</v>
      </c>
      <c r="I46" s="203">
        <f>IFERROR(AVERAGE('LIVIGNALI Davide'!$K25),0)</f>
        <v>80</v>
      </c>
      <c r="J46" s="203">
        <f>IFERROR(AVERAGE('MANTOVAN Nicolò'!$K25),0)</f>
        <v>80</v>
      </c>
      <c r="K46" s="203">
        <f>IFERROR(AVERAGE('DAIFI Rayane'!$K25),0)</f>
        <v>0</v>
      </c>
      <c r="L46" s="242">
        <f>IFERROR(AVERAGE('FADIL Youssef'!$K25),0)</f>
        <v>60</v>
      </c>
      <c r="M46" s="228" t="s">
        <v>30</v>
      </c>
      <c r="N46" s="205">
        <f>IFERROR(AVERAGE('LOFFREDA Giammaria'!$K25),0)</f>
        <v>60</v>
      </c>
      <c r="O46" s="229">
        <f>IFERROR(AVERAGE('DE ANTONI Mattia'!$K25),0)</f>
        <v>80</v>
      </c>
    </row>
    <row r="47" spans="1:15" s="108" customFormat="1" x14ac:dyDescent="0.3">
      <c r="A47" s="230" t="s">
        <v>167</v>
      </c>
      <c r="B47" s="206">
        <f t="shared" ref="B47:L47" si="10">AVERAGE(B41:B46)</f>
        <v>73.333333333333329</v>
      </c>
      <c r="C47" s="120">
        <f t="shared" si="10"/>
        <v>68.333333333333329</v>
      </c>
      <c r="D47" s="120">
        <f t="shared" si="10"/>
        <v>75</v>
      </c>
      <c r="E47" s="120">
        <f t="shared" si="10"/>
        <v>71.666666666666671</v>
      </c>
      <c r="F47" s="120">
        <f t="shared" si="10"/>
        <v>70</v>
      </c>
      <c r="G47" s="120">
        <f t="shared" si="10"/>
        <v>70</v>
      </c>
      <c r="H47" s="120">
        <f t="shared" si="10"/>
        <v>70</v>
      </c>
      <c r="I47" s="120">
        <f t="shared" si="10"/>
        <v>71.666666666666671</v>
      </c>
      <c r="J47" s="120">
        <f t="shared" si="10"/>
        <v>75</v>
      </c>
      <c r="K47" s="120">
        <f t="shared" si="10"/>
        <v>0</v>
      </c>
      <c r="L47" s="245">
        <f t="shared" si="10"/>
        <v>65</v>
      </c>
      <c r="M47" s="230" t="s">
        <v>167</v>
      </c>
      <c r="N47" s="206">
        <f t="shared" ref="N47:O47" si="11">AVERAGE(N41:N46)</f>
        <v>66.666666666666671</v>
      </c>
      <c r="O47" s="231">
        <f t="shared" si="11"/>
        <v>75</v>
      </c>
    </row>
    <row r="48" spans="1:15" ht="15" thickBot="1" x14ac:dyDescent="0.35">
      <c r="A48" s="262" t="s">
        <v>168</v>
      </c>
      <c r="B48" s="232">
        <f>'BIOLCATI Lorenzo'!$H$44</f>
        <v>73.333333333333329</v>
      </c>
      <c r="C48" s="233">
        <f>'VIEL Massimo'!$H$44</f>
        <v>68.333333333333329</v>
      </c>
      <c r="D48" s="233">
        <f>'AVELLA Mattia'!$H$44</f>
        <v>70</v>
      </c>
      <c r="E48" s="233">
        <f>'VENEZIANI Riccardo'!$H$44</f>
        <v>66.666666666666671</v>
      </c>
      <c r="F48" s="233">
        <f>'VENEZIANI Nicola'!$H$44</f>
        <v>61.666666666666664</v>
      </c>
      <c r="G48" s="233">
        <f>'LIVIGNALI Erik'!$H$44</f>
        <v>66.666666666666671</v>
      </c>
      <c r="H48" s="233">
        <f>'BOSCOLO Pietro'!$H$44</f>
        <v>63.333333333333336</v>
      </c>
      <c r="I48" s="233">
        <f>'LIVIGNALI Davide'!$H$44</f>
        <v>70</v>
      </c>
      <c r="J48" s="233">
        <f>'MANTOVAN Nicolò'!$H$44</f>
        <v>70</v>
      </c>
      <c r="K48" s="233">
        <f>'DAIFI Rayane'!$H$44</f>
        <v>65</v>
      </c>
      <c r="L48" s="246">
        <f>'FADIL Youssef'!$H$44</f>
        <v>58.333333333333336</v>
      </c>
      <c r="M48" s="262" t="s">
        <v>168</v>
      </c>
      <c r="N48" s="232">
        <f>'LOFFREDA Giammaria'!$H$44</f>
        <v>65</v>
      </c>
      <c r="O48" s="234">
        <f>'DE ANTONI Mattia'!$H$44</f>
        <v>71.666666666666671</v>
      </c>
    </row>
    <row r="49" spans="1:15" ht="15.6" thickTop="1" thickBot="1" x14ac:dyDescent="0.35">
      <c r="A49" s="354"/>
      <c r="B49" s="354"/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</row>
    <row r="50" spans="1:15" s="106" customFormat="1" ht="19.8" customHeight="1" thickTop="1" x14ac:dyDescent="0.3">
      <c r="A50" s="235" t="s">
        <v>177</v>
      </c>
      <c r="B50" s="236">
        <f t="shared" ref="B50:L50" si="12">AVERAGE(B20,B29,B38,B47)</f>
        <v>70.833333333333329</v>
      </c>
      <c r="C50" s="236">
        <f t="shared" si="12"/>
        <v>63.75</v>
      </c>
      <c r="D50" s="236">
        <f t="shared" si="12"/>
        <v>67.916666666666671</v>
      </c>
      <c r="E50" s="236">
        <f t="shared" si="12"/>
        <v>67.916666666666671</v>
      </c>
      <c r="F50" s="236">
        <f t="shared" si="12"/>
        <v>68.75</v>
      </c>
      <c r="G50" s="236">
        <f t="shared" si="12"/>
        <v>70</v>
      </c>
      <c r="H50" s="236">
        <f t="shared" si="12"/>
        <v>66.666666666666671</v>
      </c>
      <c r="I50" s="236">
        <f t="shared" si="12"/>
        <v>69.583333333333329</v>
      </c>
      <c r="J50" s="236">
        <f t="shared" si="12"/>
        <v>71.666666666666657</v>
      </c>
      <c r="K50" s="236">
        <f t="shared" si="12"/>
        <v>0</v>
      </c>
      <c r="L50" s="250">
        <f t="shared" si="12"/>
        <v>64.166666666666671</v>
      </c>
      <c r="M50" s="252" t="str">
        <f>A50</f>
        <v>AUTOVALUTAZIONE COMPLESSIVA</v>
      </c>
      <c r="N50" s="236">
        <f>AVERAGE(N20,N29,N38,N47)</f>
        <v>65.416666666666671</v>
      </c>
      <c r="O50" s="237">
        <f>AVERAGE(O20,O29,O38,O47)</f>
        <v>71.25</v>
      </c>
    </row>
    <row r="51" spans="1:15" s="106" customFormat="1" ht="19.8" customHeight="1" thickBot="1" x14ac:dyDescent="0.35">
      <c r="A51" s="253" t="s">
        <v>176</v>
      </c>
      <c r="B51" s="254">
        <f t="shared" ref="B51:L51" si="13">AVERAGE(B21,B30,B39,B48)</f>
        <v>70.416666666666657</v>
      </c>
      <c r="C51" s="254">
        <f t="shared" si="13"/>
        <v>62.083333333333329</v>
      </c>
      <c r="D51" s="254">
        <f t="shared" si="13"/>
        <v>64.583333333333329</v>
      </c>
      <c r="E51" s="254">
        <f t="shared" si="13"/>
        <v>67.083333333333343</v>
      </c>
      <c r="F51" s="254">
        <f t="shared" si="13"/>
        <v>66.666666666666671</v>
      </c>
      <c r="G51" s="254">
        <f t="shared" si="13"/>
        <v>67.916666666666671</v>
      </c>
      <c r="H51" s="254">
        <f t="shared" si="13"/>
        <v>61.666666666666671</v>
      </c>
      <c r="I51" s="254">
        <f t="shared" si="13"/>
        <v>70</v>
      </c>
      <c r="J51" s="254">
        <f t="shared" si="13"/>
        <v>66.25</v>
      </c>
      <c r="K51" s="254">
        <f t="shared" si="13"/>
        <v>62.083333333333336</v>
      </c>
      <c r="L51" s="255">
        <f t="shared" si="13"/>
        <v>57.916666666666671</v>
      </c>
      <c r="M51" s="256" t="str">
        <f>A51</f>
        <v>VALUTAZIONE COMPLESSIVA</v>
      </c>
      <c r="N51" s="254">
        <f>AVERAGE(N21,N30,N39,N48)</f>
        <v>65.416666666666657</v>
      </c>
      <c r="O51" s="257">
        <f>AVERAGE(O21,O30,O39,O48)</f>
        <v>67.916666666666671</v>
      </c>
    </row>
    <row r="52" spans="1:15" ht="22.2" customHeight="1" thickTop="1" thickBot="1" x14ac:dyDescent="0.35">
      <c r="A52" s="346"/>
      <c r="B52" s="346"/>
      <c r="C52" s="346"/>
      <c r="D52" s="346"/>
      <c r="E52" s="346"/>
      <c r="F52" s="346"/>
      <c r="G52" s="346"/>
      <c r="H52" s="346"/>
      <c r="I52" s="346"/>
      <c r="J52" s="346"/>
      <c r="K52" s="346"/>
      <c r="L52" s="346"/>
      <c r="M52" s="346"/>
      <c r="N52" s="346"/>
      <c r="O52" s="346"/>
    </row>
    <row r="53" spans="1:15" ht="30" customHeight="1" thickTop="1" x14ac:dyDescent="0.3">
      <c r="A53" s="209" t="s">
        <v>170</v>
      </c>
      <c r="B53" s="258" t="s">
        <v>173</v>
      </c>
      <c r="C53" s="210" t="s">
        <v>172</v>
      </c>
      <c r="D53" s="357" t="s">
        <v>171</v>
      </c>
      <c r="E53" s="357"/>
      <c r="F53" s="258" t="s">
        <v>173</v>
      </c>
      <c r="G53" s="211" t="s">
        <v>172</v>
      </c>
      <c r="H53" s="351"/>
      <c r="I53" s="352"/>
      <c r="J53" s="352"/>
      <c r="K53" s="352"/>
      <c r="L53" s="352"/>
      <c r="M53" s="352"/>
      <c r="N53" s="352"/>
      <c r="O53" s="353"/>
    </row>
    <row r="54" spans="1:15" ht="20.100000000000001" customHeight="1" x14ac:dyDescent="0.3">
      <c r="A54" s="212" t="s">
        <v>126</v>
      </c>
      <c r="B54" s="259">
        <f>SUM(21:21)/COUNT(21:21)</f>
        <v>64.615384615384627</v>
      </c>
      <c r="C54" s="120">
        <f>SUM(20:20)/COUNT(20:20)</f>
        <v>61.410256410256416</v>
      </c>
      <c r="D54" s="355" t="s">
        <v>125</v>
      </c>
      <c r="E54" s="356"/>
      <c r="F54" s="260">
        <f>SUMIF($5:$5,"Portiere",$51:$51)/COUNTIF($5:$5,"Portiere")</f>
        <v>66.666666666666657</v>
      </c>
      <c r="G54" s="213">
        <f>SUMIF($5:$5,"Portiere",$50:$50)/COUNTIF($5:$5,"Portiere")</f>
        <v>68.333333333333343</v>
      </c>
      <c r="H54" s="351"/>
      <c r="I54" s="352"/>
      <c r="J54" s="352"/>
      <c r="K54" s="352"/>
      <c r="L54" s="352"/>
      <c r="M54" s="352"/>
      <c r="N54" s="352"/>
      <c r="O54" s="353"/>
    </row>
    <row r="55" spans="1:15" ht="20.100000000000001" customHeight="1" x14ac:dyDescent="0.3">
      <c r="A55" s="212" t="s">
        <v>124</v>
      </c>
      <c r="B55" s="259">
        <f>SUM(30:30)/COUNT(30:30)</f>
        <v>65.256410256410248</v>
      </c>
      <c r="C55" s="121">
        <f>SUM(29:29)/COUNT(29:29)</f>
        <v>61.538461538461547</v>
      </c>
      <c r="D55" s="355" t="s">
        <v>123</v>
      </c>
      <c r="E55" s="356"/>
      <c r="F55" s="260">
        <f>SUMIF($5:$5,"Difensore",$51:$51)/COUNTIF($5:$5,"Difensore")</f>
        <v>62.5</v>
      </c>
      <c r="G55" s="213">
        <f>SUMIF($5:$5,"Difensore",$50:$50)/COUNTIF($5:$5,"Difensore")</f>
        <v>66.944444444444457</v>
      </c>
      <c r="H55" s="351"/>
      <c r="I55" s="352"/>
      <c r="J55" s="352"/>
      <c r="K55" s="352"/>
      <c r="L55" s="352"/>
      <c r="M55" s="352"/>
      <c r="N55" s="352"/>
      <c r="O55" s="353"/>
    </row>
    <row r="56" spans="1:15" ht="20.100000000000001" customHeight="1" x14ac:dyDescent="0.3">
      <c r="A56" s="212" t="s">
        <v>122</v>
      </c>
      <c r="B56" s="259">
        <f>SUM(39:39)/COUNT(39:39)</f>
        <v>64.743589743589752</v>
      </c>
      <c r="C56" s="121">
        <f>SUM(38:38)/COUNT(38:38)</f>
        <v>63.205128205128212</v>
      </c>
      <c r="D56" s="355" t="s">
        <v>144</v>
      </c>
      <c r="E56" s="356"/>
      <c r="F56" s="260">
        <f>SUMIF($5:$5,"Laterale",$51:$51)/COUNTIF($5:$5,"Laterale")</f>
        <v>68.083333333333343</v>
      </c>
      <c r="G56" s="213">
        <f>SUMIF($5:$5,"Laterale",$50:$50)/COUNTIF($5:$5,"Laterale")</f>
        <v>69.75</v>
      </c>
      <c r="H56" s="351"/>
      <c r="I56" s="352"/>
      <c r="J56" s="352"/>
      <c r="K56" s="352"/>
      <c r="L56" s="352"/>
      <c r="M56" s="352"/>
      <c r="N56" s="352"/>
      <c r="O56" s="353"/>
    </row>
    <row r="57" spans="1:15" ht="20.100000000000001" customHeight="1" x14ac:dyDescent="0.3">
      <c r="A57" s="212" t="s">
        <v>142</v>
      </c>
      <c r="B57" s="259">
        <f>SUM(48:48)/COUNT(48:48)</f>
        <v>66.92307692307692</v>
      </c>
      <c r="C57" s="121">
        <f>SUM(47:47)/COUNT(47:47)</f>
        <v>65.512820512820511</v>
      </c>
      <c r="D57" s="355" t="s">
        <v>121</v>
      </c>
      <c r="E57" s="356"/>
      <c r="F57" s="260">
        <f>SUMIF($5:$5,"Attaccante",$51:$51)/COUNTIF($5:$5,"Attaccante")</f>
        <v>63.333333333333329</v>
      </c>
      <c r="G57" s="214">
        <f>SUMIF($5:$5,"Attaccante",$50:$50)/COUNTIF($5:$5,"Attaccante")</f>
        <v>65.833333333333343</v>
      </c>
      <c r="H57" s="351"/>
      <c r="I57" s="352"/>
      <c r="J57" s="352"/>
      <c r="K57" s="352"/>
      <c r="L57" s="352"/>
      <c r="M57" s="352"/>
      <c r="N57" s="352"/>
      <c r="O57" s="353"/>
    </row>
    <row r="58" spans="1:15" x14ac:dyDescent="0.3">
      <c r="A58" s="342"/>
      <c r="B58" s="343"/>
      <c r="C58" s="343"/>
      <c r="D58" s="343"/>
      <c r="E58" s="343"/>
      <c r="F58" s="343"/>
      <c r="G58" s="344"/>
      <c r="H58" s="351"/>
      <c r="I58" s="352"/>
      <c r="J58" s="352"/>
      <c r="K58" s="352"/>
      <c r="L58" s="352"/>
      <c r="M58" s="352"/>
      <c r="N58" s="352"/>
      <c r="O58" s="353"/>
    </row>
    <row r="59" spans="1:15" x14ac:dyDescent="0.3">
      <c r="A59" s="345"/>
      <c r="B59" s="346"/>
      <c r="C59" s="346"/>
      <c r="D59" s="346"/>
      <c r="E59" s="346"/>
      <c r="F59" s="346"/>
      <c r="G59" s="347"/>
      <c r="H59" s="351"/>
      <c r="I59" s="352"/>
      <c r="J59" s="352"/>
      <c r="K59" s="352"/>
      <c r="L59" s="352"/>
      <c r="M59" s="352"/>
      <c r="N59" s="352"/>
      <c r="O59" s="353"/>
    </row>
    <row r="60" spans="1:15" x14ac:dyDescent="0.3">
      <c r="A60" s="345"/>
      <c r="B60" s="346"/>
      <c r="C60" s="346"/>
      <c r="D60" s="346"/>
      <c r="E60" s="346"/>
      <c r="F60" s="346"/>
      <c r="G60" s="347"/>
      <c r="H60" s="351"/>
      <c r="I60" s="352"/>
      <c r="J60" s="352"/>
      <c r="K60" s="352"/>
      <c r="L60" s="352"/>
      <c r="M60" s="352"/>
      <c r="N60" s="352"/>
      <c r="O60" s="353"/>
    </row>
    <row r="61" spans="1:15" x14ac:dyDescent="0.3">
      <c r="A61" s="345"/>
      <c r="B61" s="346"/>
      <c r="C61" s="346"/>
      <c r="D61" s="346"/>
      <c r="E61" s="346"/>
      <c r="F61" s="346"/>
      <c r="G61" s="347"/>
      <c r="H61" s="351"/>
      <c r="I61" s="352"/>
      <c r="J61" s="352"/>
      <c r="K61" s="352"/>
      <c r="L61" s="352"/>
      <c r="M61" s="352"/>
      <c r="N61" s="352"/>
      <c r="O61" s="353"/>
    </row>
    <row r="62" spans="1:15" x14ac:dyDescent="0.3">
      <c r="A62" s="345"/>
      <c r="B62" s="346"/>
      <c r="C62" s="346"/>
      <c r="D62" s="346"/>
      <c r="E62" s="346"/>
      <c r="F62" s="346"/>
      <c r="G62" s="347"/>
      <c r="H62" s="351"/>
      <c r="I62" s="352"/>
      <c r="J62" s="352"/>
      <c r="K62" s="352"/>
      <c r="L62" s="352"/>
      <c r="M62" s="352"/>
      <c r="N62" s="352"/>
      <c r="O62" s="353"/>
    </row>
    <row r="63" spans="1:15" x14ac:dyDescent="0.3">
      <c r="A63" s="345"/>
      <c r="B63" s="346"/>
      <c r="C63" s="346"/>
      <c r="D63" s="346"/>
      <c r="E63" s="346"/>
      <c r="F63" s="346"/>
      <c r="G63" s="347"/>
      <c r="H63" s="351"/>
      <c r="I63" s="352"/>
      <c r="J63" s="352"/>
      <c r="K63" s="352"/>
      <c r="L63" s="352"/>
      <c r="M63" s="352"/>
      <c r="N63" s="352"/>
      <c r="O63" s="353"/>
    </row>
    <row r="64" spans="1:15" x14ac:dyDescent="0.3">
      <c r="A64" s="345"/>
      <c r="B64" s="346"/>
      <c r="C64" s="346"/>
      <c r="D64" s="346"/>
      <c r="E64" s="346"/>
      <c r="F64" s="346"/>
      <c r="G64" s="347"/>
      <c r="H64" s="351"/>
      <c r="I64" s="352"/>
      <c r="J64" s="352"/>
      <c r="K64" s="352"/>
      <c r="L64" s="352"/>
      <c r="M64" s="352"/>
      <c r="N64" s="352"/>
      <c r="O64" s="353"/>
    </row>
    <row r="65" spans="1:15" x14ac:dyDescent="0.3">
      <c r="A65" s="345"/>
      <c r="B65" s="346"/>
      <c r="C65" s="346"/>
      <c r="D65" s="346"/>
      <c r="E65" s="346"/>
      <c r="F65" s="346"/>
      <c r="G65" s="347"/>
      <c r="H65" s="351"/>
      <c r="I65" s="352"/>
      <c r="J65" s="352"/>
      <c r="K65" s="352"/>
      <c r="L65" s="352"/>
      <c r="M65" s="352"/>
      <c r="N65" s="352"/>
      <c r="O65" s="353"/>
    </row>
    <row r="66" spans="1:15" x14ac:dyDescent="0.3">
      <c r="A66" s="345"/>
      <c r="B66" s="346"/>
      <c r="C66" s="346"/>
      <c r="D66" s="346"/>
      <c r="E66" s="346"/>
      <c r="F66" s="346"/>
      <c r="G66" s="347"/>
      <c r="H66" s="351"/>
      <c r="I66" s="352"/>
      <c r="J66" s="352"/>
      <c r="K66" s="352"/>
      <c r="L66" s="352"/>
      <c r="M66" s="352"/>
      <c r="N66" s="352"/>
      <c r="O66" s="353"/>
    </row>
    <row r="67" spans="1:15" x14ac:dyDescent="0.3">
      <c r="A67" s="345"/>
      <c r="B67" s="346"/>
      <c r="C67" s="346"/>
      <c r="D67" s="346"/>
      <c r="E67" s="346"/>
      <c r="F67" s="346"/>
      <c r="G67" s="347"/>
      <c r="H67" s="351"/>
      <c r="I67" s="352"/>
      <c r="J67" s="352"/>
      <c r="K67" s="352"/>
      <c r="L67" s="352"/>
      <c r="M67" s="352"/>
      <c r="N67" s="352"/>
      <c r="O67" s="353"/>
    </row>
    <row r="68" spans="1:15" x14ac:dyDescent="0.3">
      <c r="A68" s="345"/>
      <c r="B68" s="346"/>
      <c r="C68" s="346"/>
      <c r="D68" s="346"/>
      <c r="E68" s="346"/>
      <c r="F68" s="346"/>
      <c r="G68" s="347"/>
      <c r="H68" s="351"/>
      <c r="I68" s="352"/>
      <c r="J68" s="352"/>
      <c r="K68" s="352"/>
      <c r="L68" s="352"/>
      <c r="M68" s="352"/>
      <c r="N68" s="352"/>
      <c r="O68" s="353"/>
    </row>
    <row r="69" spans="1:15" x14ac:dyDescent="0.3">
      <c r="A69" s="345"/>
      <c r="B69" s="346"/>
      <c r="C69" s="346"/>
      <c r="D69" s="346"/>
      <c r="E69" s="346"/>
      <c r="F69" s="346"/>
      <c r="G69" s="347"/>
      <c r="H69" s="351"/>
      <c r="I69" s="352"/>
      <c r="J69" s="352"/>
      <c r="K69" s="352"/>
      <c r="L69" s="352"/>
      <c r="M69" s="352"/>
      <c r="N69" s="352"/>
      <c r="O69" s="353"/>
    </row>
    <row r="70" spans="1:15" x14ac:dyDescent="0.3">
      <c r="A70" s="345"/>
      <c r="B70" s="346"/>
      <c r="C70" s="346"/>
      <c r="D70" s="346"/>
      <c r="E70" s="346"/>
      <c r="F70" s="346"/>
      <c r="G70" s="347"/>
      <c r="H70" s="351"/>
      <c r="I70" s="352"/>
      <c r="J70" s="352"/>
      <c r="K70" s="352"/>
      <c r="L70" s="352"/>
      <c r="M70" s="352"/>
      <c r="N70" s="352"/>
      <c r="O70" s="353"/>
    </row>
    <row r="71" spans="1:15" x14ac:dyDescent="0.3">
      <c r="A71" s="345"/>
      <c r="B71" s="346"/>
      <c r="C71" s="346"/>
      <c r="D71" s="346"/>
      <c r="E71" s="346"/>
      <c r="F71" s="346"/>
      <c r="G71" s="347"/>
      <c r="H71" s="351"/>
      <c r="I71" s="352"/>
      <c r="J71" s="352"/>
      <c r="K71" s="352"/>
      <c r="L71" s="352"/>
      <c r="M71" s="352"/>
      <c r="N71" s="352"/>
      <c r="O71" s="353"/>
    </row>
    <row r="72" spans="1:15" x14ac:dyDescent="0.3">
      <c r="A72" s="345"/>
      <c r="B72" s="346"/>
      <c r="C72" s="346"/>
      <c r="D72" s="346"/>
      <c r="E72" s="346"/>
      <c r="F72" s="346"/>
      <c r="G72" s="347"/>
      <c r="H72" s="351"/>
      <c r="I72" s="352"/>
      <c r="J72" s="352"/>
      <c r="K72" s="352"/>
      <c r="L72" s="352"/>
      <c r="M72" s="352"/>
      <c r="N72" s="352"/>
      <c r="O72" s="353"/>
    </row>
    <row r="73" spans="1:15" ht="15" thickBot="1" x14ac:dyDescent="0.35">
      <c r="A73" s="348"/>
      <c r="B73" s="349"/>
      <c r="C73" s="349"/>
      <c r="D73" s="349"/>
      <c r="E73" s="349"/>
      <c r="F73" s="349"/>
      <c r="G73" s="350"/>
      <c r="H73" s="351"/>
      <c r="I73" s="352"/>
      <c r="J73" s="352"/>
      <c r="K73" s="352"/>
      <c r="L73" s="352"/>
      <c r="M73" s="352"/>
      <c r="N73" s="352"/>
      <c r="O73" s="353"/>
    </row>
    <row r="74" spans="1:15" ht="15" thickTop="1" x14ac:dyDescent="0.3"/>
  </sheetData>
  <mergeCells count="11">
    <mergeCell ref="M1:O2"/>
    <mergeCell ref="A1:L2"/>
    <mergeCell ref="D54:E54"/>
    <mergeCell ref="D55:E55"/>
    <mergeCell ref="D56:E56"/>
    <mergeCell ref="A58:G73"/>
    <mergeCell ref="H53:O73"/>
    <mergeCell ref="A52:O52"/>
    <mergeCell ref="A49:O49"/>
    <mergeCell ref="D57:E57"/>
    <mergeCell ref="D53:E53"/>
  </mergeCells>
  <conditionalFormatting sqref="B20:L2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:O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:O10">
    <cfRule type="cellIs" dxfId="7" priority="13" operator="equal">
      <formula>"BIM"</formula>
    </cfRule>
    <cfRule type="cellIs" dxfId="6" priority="14" operator="greaterThanOrEqual">
      <formula>40</formula>
    </cfRule>
    <cfRule type="cellIs" dxfId="5" priority="15" operator="between">
      <formula>30.1</formula>
      <formula>39.9</formula>
    </cfRule>
    <cfRule type="cellIs" dxfId="4" priority="16" operator="between">
      <formula>25.1</formula>
      <formula>30</formula>
    </cfRule>
    <cfRule type="cellIs" dxfId="3" priority="17" operator="between">
      <formula>18.6</formula>
      <formula>25</formula>
    </cfRule>
    <cfRule type="cellIs" dxfId="2" priority="18" operator="between">
      <formula>17</formula>
      <formula>18.5</formula>
    </cfRule>
    <cfRule type="cellIs" dxfId="1" priority="19" operator="between">
      <formula>16</formula>
      <formula>17</formula>
    </cfRule>
    <cfRule type="cellIs" dxfId="0" priority="20" operator="lessThan">
      <formula>16</formula>
    </cfRule>
  </conditionalFormatting>
  <conditionalFormatting sqref="B20:O2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8:O3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7:O4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9:OL30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39370078740157483" right="0.39370078740157483" top="0.59055118110236227" bottom="0.39370078740157483" header="0.19685039370078741" footer="0.19685039370078741"/>
  <pageSetup paperSize="9" scale="42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2FB0-76E2-4730-A39C-F0647D8FC96D}">
  <dimension ref="B2:K21"/>
  <sheetViews>
    <sheetView workbookViewId="0">
      <selection activeCell="F27" sqref="F27"/>
    </sheetView>
  </sheetViews>
  <sheetFormatPr defaultColWidth="8.88671875" defaultRowHeight="14.4" x14ac:dyDescent="0.3"/>
  <cols>
    <col min="1" max="1" width="8.88671875" style="101"/>
    <col min="2" max="2" width="20" style="99" bestFit="1" customWidth="1"/>
    <col min="3" max="3" width="18" style="101" bestFit="1" customWidth="1"/>
    <col min="4" max="4" width="17.33203125" style="101" bestFit="1" customWidth="1"/>
    <col min="5" max="5" width="18" style="101" bestFit="1" customWidth="1"/>
    <col min="6" max="6" width="22.5546875" style="101" bestFit="1" customWidth="1"/>
    <col min="7" max="7" width="23" style="101" bestFit="1" customWidth="1"/>
    <col min="8" max="8" width="22.33203125" style="101" bestFit="1" customWidth="1"/>
    <col min="9" max="9" width="11.6640625" style="101" bestFit="1" customWidth="1"/>
    <col min="10" max="10" width="18.6640625" style="101" bestFit="1" customWidth="1"/>
    <col min="11" max="11" width="40.33203125" style="101" bestFit="1" customWidth="1"/>
    <col min="12" max="12" width="11.5546875" style="101" bestFit="1" customWidth="1"/>
    <col min="13" max="16384" width="8.88671875" style="101"/>
  </cols>
  <sheetData>
    <row r="2" spans="2:11" x14ac:dyDescent="0.3">
      <c r="B2" s="99" t="s">
        <v>90</v>
      </c>
      <c r="C2" s="100" t="s">
        <v>44</v>
      </c>
      <c r="D2" s="100" t="s">
        <v>23</v>
      </c>
      <c r="E2" s="100" t="s">
        <v>45</v>
      </c>
    </row>
    <row r="3" spans="2:11" x14ac:dyDescent="0.3">
      <c r="B3" s="102" t="s">
        <v>120</v>
      </c>
      <c r="C3" s="1" t="s">
        <v>2</v>
      </c>
      <c r="D3" s="1" t="s">
        <v>1</v>
      </c>
      <c r="E3" s="1" t="s">
        <v>0</v>
      </c>
      <c r="F3" s="1"/>
      <c r="G3" s="1"/>
      <c r="H3" s="1"/>
      <c r="I3" s="1"/>
      <c r="J3" s="1"/>
      <c r="K3" s="1"/>
    </row>
    <row r="4" spans="2:11" x14ac:dyDescent="0.3">
      <c r="B4" s="368" t="s">
        <v>89</v>
      </c>
      <c r="C4" s="1" t="s">
        <v>131</v>
      </c>
      <c r="D4" s="1" t="s">
        <v>13</v>
      </c>
      <c r="E4" s="1" t="s">
        <v>14</v>
      </c>
      <c r="F4" s="1" t="s">
        <v>15</v>
      </c>
      <c r="G4" s="1" t="s">
        <v>149</v>
      </c>
      <c r="H4" s="1" t="s">
        <v>145</v>
      </c>
      <c r="I4" s="1"/>
      <c r="J4" s="1"/>
      <c r="K4" s="1"/>
    </row>
    <row r="5" spans="2:11" x14ac:dyDescent="0.3">
      <c r="B5" s="368"/>
      <c r="C5" s="1">
        <v>90</v>
      </c>
      <c r="D5" s="1">
        <v>80</v>
      </c>
      <c r="E5" s="1">
        <v>70</v>
      </c>
      <c r="F5" s="1">
        <v>60</v>
      </c>
      <c r="G5" s="1">
        <v>50</v>
      </c>
      <c r="H5" s="1">
        <v>40</v>
      </c>
      <c r="I5" s="1"/>
      <c r="J5" s="1"/>
      <c r="K5" s="1"/>
    </row>
    <row r="6" spans="2:11" x14ac:dyDescent="0.3">
      <c r="B6" s="103" t="s">
        <v>18</v>
      </c>
      <c r="C6" s="1" t="s">
        <v>19</v>
      </c>
      <c r="D6" s="1" t="s">
        <v>20</v>
      </c>
      <c r="E6" s="1" t="s">
        <v>48</v>
      </c>
      <c r="F6" s="1" t="s">
        <v>21</v>
      </c>
      <c r="G6" s="1"/>
      <c r="H6" s="1"/>
      <c r="I6" s="1"/>
      <c r="J6" s="1"/>
      <c r="K6" s="1"/>
    </row>
    <row r="7" spans="2:11" x14ac:dyDescent="0.3">
      <c r="B7" s="103" t="s">
        <v>17</v>
      </c>
      <c r="C7" s="1" t="s">
        <v>19</v>
      </c>
      <c r="D7" s="1" t="s">
        <v>88</v>
      </c>
      <c r="E7" s="1" t="s">
        <v>96</v>
      </c>
      <c r="F7" s="1"/>
      <c r="G7" s="1"/>
      <c r="H7" s="1"/>
      <c r="I7" s="1"/>
      <c r="J7" s="1"/>
      <c r="K7" s="1"/>
    </row>
    <row r="8" spans="2:11" x14ac:dyDescent="0.3">
      <c r="B8" s="103" t="s">
        <v>91</v>
      </c>
      <c r="C8" s="104" t="s">
        <v>25</v>
      </c>
      <c r="D8" s="104" t="s">
        <v>27</v>
      </c>
      <c r="E8" s="104" t="s">
        <v>23</v>
      </c>
      <c r="F8" s="104" t="s">
        <v>24</v>
      </c>
      <c r="G8" s="1"/>
      <c r="H8" s="1"/>
      <c r="I8" s="1"/>
      <c r="J8" s="1"/>
      <c r="K8" s="1"/>
    </row>
    <row r="9" spans="2:11" x14ac:dyDescent="0.3">
      <c r="B9" s="99" t="s">
        <v>50</v>
      </c>
      <c r="C9" s="1" t="s">
        <v>93</v>
      </c>
      <c r="D9" s="1" t="s">
        <v>94</v>
      </c>
      <c r="E9" s="1" t="s">
        <v>95</v>
      </c>
    </row>
    <row r="10" spans="2:11" x14ac:dyDescent="0.3">
      <c r="B10" s="99" t="s">
        <v>92</v>
      </c>
      <c r="C10" s="1" t="s">
        <v>13</v>
      </c>
      <c r="D10" s="1" t="s">
        <v>14</v>
      </c>
      <c r="E10" s="1" t="s">
        <v>15</v>
      </c>
      <c r="F10" s="1" t="s">
        <v>16</v>
      </c>
    </row>
    <row r="13" spans="2:11" ht="15" thickBot="1" x14ac:dyDescent="0.35"/>
    <row r="14" spans="2:11" ht="15" thickBot="1" x14ac:dyDescent="0.35">
      <c r="B14" s="163" t="s">
        <v>151</v>
      </c>
      <c r="C14" s="107" t="s">
        <v>152</v>
      </c>
    </row>
    <row r="15" spans="2:11" ht="15" thickBot="1" x14ac:dyDescent="0.35">
      <c r="B15" s="162">
        <v>15</v>
      </c>
      <c r="C15" s="167" t="s">
        <v>153</v>
      </c>
      <c r="D15" s="101" t="s">
        <v>160</v>
      </c>
    </row>
    <row r="16" spans="2:11" ht="15" thickBot="1" x14ac:dyDescent="0.35">
      <c r="B16" s="162">
        <v>16</v>
      </c>
      <c r="C16" s="164" t="s">
        <v>154</v>
      </c>
      <c r="D16" s="101" t="s">
        <v>161</v>
      </c>
    </row>
    <row r="17" spans="2:4" ht="15" thickBot="1" x14ac:dyDescent="0.35">
      <c r="B17" s="162">
        <v>19</v>
      </c>
      <c r="C17" s="165" t="s">
        <v>155</v>
      </c>
      <c r="D17" s="101" t="s">
        <v>162</v>
      </c>
    </row>
    <row r="18" spans="2:4" ht="15" thickBot="1" x14ac:dyDescent="0.35">
      <c r="B18" s="162">
        <v>25</v>
      </c>
      <c r="C18" s="166" t="s">
        <v>23</v>
      </c>
      <c r="D18" s="101" t="s">
        <v>163</v>
      </c>
    </row>
    <row r="19" spans="2:4" ht="15" thickBot="1" x14ac:dyDescent="0.35">
      <c r="B19" s="162">
        <v>30</v>
      </c>
      <c r="C19" s="165" t="s">
        <v>156</v>
      </c>
      <c r="D19" s="101" t="s">
        <v>164</v>
      </c>
    </row>
    <row r="20" spans="2:4" ht="15" thickBot="1" x14ac:dyDescent="0.35">
      <c r="B20" s="162">
        <v>40</v>
      </c>
      <c r="C20" s="164" t="s">
        <v>157</v>
      </c>
      <c r="D20" s="101" t="s">
        <v>165</v>
      </c>
    </row>
    <row r="21" spans="2:4" ht="15.6" customHeight="1" thickBot="1" x14ac:dyDescent="0.35">
      <c r="B21" s="162">
        <v>45</v>
      </c>
      <c r="C21" s="167" t="s">
        <v>158</v>
      </c>
      <c r="D21" s="101" t="s">
        <v>166</v>
      </c>
    </row>
  </sheetData>
  <mergeCells count="1">
    <mergeCell ref="B4:B5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DC91B-DD1B-40A6-A1DF-F807E7747A2B}">
  <dimension ref="A2:A22"/>
  <sheetViews>
    <sheetView workbookViewId="0">
      <selection activeCell="A2" sqref="A2:A21"/>
    </sheetView>
  </sheetViews>
  <sheetFormatPr defaultRowHeight="14.4" x14ac:dyDescent="0.3"/>
  <cols>
    <col min="1" max="1" width="47.5546875" style="267" bestFit="1" customWidth="1"/>
  </cols>
  <sheetData>
    <row r="2" spans="1:1" x14ac:dyDescent="0.3">
      <c r="A2" s="270" t="s">
        <v>199</v>
      </c>
    </row>
    <row r="3" spans="1:1" x14ac:dyDescent="0.3">
      <c r="A3" s="268"/>
    </row>
    <row r="4" spans="1:1" x14ac:dyDescent="0.3">
      <c r="A4" s="269" t="s">
        <v>184</v>
      </c>
    </row>
    <row r="5" spans="1:1" x14ac:dyDescent="0.3">
      <c r="A5" s="269" t="s">
        <v>182</v>
      </c>
    </row>
    <row r="6" spans="1:1" x14ac:dyDescent="0.3">
      <c r="A6" s="269" t="s">
        <v>185</v>
      </c>
    </row>
    <row r="7" spans="1:1" x14ac:dyDescent="0.3">
      <c r="A7" s="269" t="s">
        <v>186</v>
      </c>
    </row>
    <row r="8" spans="1:1" x14ac:dyDescent="0.3">
      <c r="A8" s="269" t="s">
        <v>187</v>
      </c>
    </row>
    <row r="9" spans="1:1" x14ac:dyDescent="0.3">
      <c r="A9" s="269" t="s">
        <v>188</v>
      </c>
    </row>
    <row r="10" spans="1:1" x14ac:dyDescent="0.3">
      <c r="A10" s="269" t="s">
        <v>189</v>
      </c>
    </row>
    <row r="11" spans="1:1" x14ac:dyDescent="0.3">
      <c r="A11" s="269" t="s">
        <v>190</v>
      </c>
    </row>
    <row r="12" spans="1:1" x14ac:dyDescent="0.3">
      <c r="A12" s="269" t="s">
        <v>191</v>
      </c>
    </row>
    <row r="13" spans="1:1" x14ac:dyDescent="0.3">
      <c r="A13" s="269" t="s">
        <v>192</v>
      </c>
    </row>
    <row r="14" spans="1:1" x14ac:dyDescent="0.3">
      <c r="A14" s="269" t="s">
        <v>183</v>
      </c>
    </row>
    <row r="15" spans="1:1" x14ac:dyDescent="0.3">
      <c r="A15" s="268" t="s">
        <v>193</v>
      </c>
    </row>
    <row r="16" spans="1:1" x14ac:dyDescent="0.3">
      <c r="A16" s="268"/>
    </row>
    <row r="17" spans="1:1" x14ac:dyDescent="0.3">
      <c r="A17" s="270" t="s">
        <v>196</v>
      </c>
    </row>
    <row r="18" spans="1:1" x14ac:dyDescent="0.3">
      <c r="A18" s="268" t="s">
        <v>194</v>
      </c>
    </row>
    <row r="19" spans="1:1" x14ac:dyDescent="0.3">
      <c r="A19" s="268" t="s">
        <v>195</v>
      </c>
    </row>
    <row r="20" spans="1:1" x14ac:dyDescent="0.3">
      <c r="A20" s="268" t="s">
        <v>198</v>
      </c>
    </row>
    <row r="21" spans="1:1" x14ac:dyDescent="0.3">
      <c r="A21" s="268" t="s">
        <v>197</v>
      </c>
    </row>
    <row r="22" spans="1:1" x14ac:dyDescent="0.3">
      <c r="A22" s="26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26E8BC-FA7B-409A-B069-A9BF23C762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16</vt:i4>
      </vt:variant>
      <vt:variant>
        <vt:lpstr>Intervalli denominati</vt:lpstr>
      </vt:variant>
      <vt:variant>
        <vt:i4>15</vt:i4>
      </vt:variant>
    </vt:vector>
  </HeadingPairs>
  <TitlesOfParts>
    <vt:vector size="31" baseType="lpstr">
      <vt:lpstr>DE ANTONI Mattia</vt:lpstr>
      <vt:lpstr>LOFFREDA Giammaria</vt:lpstr>
      <vt:lpstr>FADIL Youssef</vt:lpstr>
      <vt:lpstr>DAIFI Rayane</vt:lpstr>
      <vt:lpstr>MANTOVAN Nicolò</vt:lpstr>
      <vt:lpstr>BOSCOLO Pietro</vt:lpstr>
      <vt:lpstr>LIVIGNALI Davide</vt:lpstr>
      <vt:lpstr>LIVIGNALI Erik</vt:lpstr>
      <vt:lpstr>VENEZIANI Riccardo</vt:lpstr>
      <vt:lpstr>VENEZIANI Nicola</vt:lpstr>
      <vt:lpstr>AVELLA Mattia</vt:lpstr>
      <vt:lpstr>VIEL Massimo</vt:lpstr>
      <vt:lpstr>BIOLCATI Lorenzo</vt:lpstr>
      <vt:lpstr>VALUTAZIONE GENERALE</vt:lpstr>
      <vt:lpstr>BASEDATI</vt:lpstr>
      <vt:lpstr>REGOLE</vt:lpstr>
      <vt:lpstr>'AVELLA Mattia'!Area_stampa</vt:lpstr>
      <vt:lpstr>'BIOLCATI Lorenzo'!Area_stampa</vt:lpstr>
      <vt:lpstr>'BOSCOLO Pietro'!Area_stampa</vt:lpstr>
      <vt:lpstr>'DAIFI Rayane'!Area_stampa</vt:lpstr>
      <vt:lpstr>'DE ANTONI Mattia'!Area_stampa</vt:lpstr>
      <vt:lpstr>'FADIL Youssef'!Area_stampa</vt:lpstr>
      <vt:lpstr>'LIVIGNALI Davide'!Area_stampa</vt:lpstr>
      <vt:lpstr>'LIVIGNALI Erik'!Area_stampa</vt:lpstr>
      <vt:lpstr>'LOFFREDA Giammaria'!Area_stampa</vt:lpstr>
      <vt:lpstr>'MANTOVAN Nicolò'!Area_stampa</vt:lpstr>
      <vt:lpstr>'VENEZIANI Nicola'!Area_stampa</vt:lpstr>
      <vt:lpstr>'VENEZIANI Riccardo'!Area_stampa</vt:lpstr>
      <vt:lpstr>'VIEL Massimo'!Area_stampa</vt:lpstr>
      <vt:lpstr>VOTI</vt:lpstr>
      <vt:lpstr>VOTI_ESITO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2022-06-11T12:22:06Z</dcterms:created>
  <dcterms:modified xsi:type="dcterms:W3CDTF">2025-12-28T22:11:57Z</dcterms:modified>
</cp:coreProperties>
</file>