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ie\Documents\KalagiServicesLtd\Freelance\Technical writing\Excel tutorials - Doug\pending\"/>
    </mc:Choice>
  </mc:AlternateContent>
  <xr:revisionPtr revIDLastSave="0" documentId="13_ncr:1_{10797242-6D16-406A-A759-1B651AA53702}" xr6:coauthVersionLast="47" xr6:coauthVersionMax="47" xr10:uidLastSave="{00000000-0000-0000-0000-000000000000}"/>
  <bookViews>
    <workbookView xWindow="-120" yWindow="-120" windowWidth="20730" windowHeight="11160" firstSheet="1" activeTab="5" xr2:uid="{61669F18-929E-4839-B3C6-0BE9824202EA}"/>
  </bookViews>
  <sheets>
    <sheet name="Profit Sharing Ans" sheetId="1" state="hidden" r:id="rId1"/>
    <sheet name="Profit Sharing" sheetId="5" r:id="rId2"/>
    <sheet name="Commissions Ans" sheetId="2" state="hidden" r:id="rId3"/>
    <sheet name="Commissions" sheetId="6" r:id="rId4"/>
    <sheet name="Bonus Ans" sheetId="3" state="hidden" r:id="rId5"/>
    <sheet name="Bonus" sheetId="7" r:id="rId6"/>
  </sheets>
  <definedNames>
    <definedName name="Category">#REF!</definedName>
    <definedName name="Fruit">#REF!</definedName>
    <definedName name="Staples">#REF!</definedName>
    <definedName name="Veggi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7" i="7"/>
  <c r="E8" i="7"/>
  <c r="E9" i="7"/>
  <c r="E10" i="7"/>
  <c r="E11" i="7"/>
  <c r="E12" i="7"/>
  <c r="E13" i="7"/>
  <c r="E14" i="7"/>
  <c r="E15" i="7"/>
  <c r="F4" i="2"/>
  <c r="H7" i="1"/>
  <c r="H8" i="1"/>
  <c r="H9" i="1"/>
  <c r="H10" i="1"/>
  <c r="H11" i="1"/>
  <c r="H12" i="1"/>
  <c r="H13" i="1"/>
  <c r="H14" i="1"/>
  <c r="H15" i="1"/>
  <c r="H16" i="1"/>
  <c r="G7" i="1"/>
  <c r="O10" i="3"/>
  <c r="O11" i="3"/>
  <c r="O12" i="3"/>
  <c r="O13" i="3"/>
  <c r="O14" i="3"/>
  <c r="O15" i="3"/>
  <c r="O16" i="3"/>
  <c r="O17" i="3"/>
  <c r="O18" i="3"/>
  <c r="O9" i="3"/>
  <c r="G8" i="1"/>
  <c r="G9" i="1"/>
  <c r="G10" i="1"/>
  <c r="G11" i="1"/>
  <c r="G12" i="1"/>
  <c r="G13" i="1"/>
  <c r="G14" i="1"/>
  <c r="G15" i="1"/>
  <c r="G16" i="1"/>
  <c r="F5" i="2"/>
  <c r="F6" i="2"/>
  <c r="F7" i="2"/>
  <c r="F8" i="2"/>
  <c r="F9" i="2"/>
  <c r="F10" i="2"/>
  <c r="F11" i="2"/>
  <c r="H17" i="5"/>
  <c r="H17" i="1" l="1"/>
</calcChain>
</file>

<file path=xl/sharedStrings.xml><?xml version="1.0" encoding="utf-8"?>
<sst xmlns="http://schemas.openxmlformats.org/spreadsheetml/2006/main" count="190" uniqueCount="64">
  <si>
    <t>John Downy</t>
  </si>
  <si>
    <t>Jane Smith</t>
  </si>
  <si>
    <t>Harry Black</t>
  </si>
  <si>
    <t>Susan White</t>
  </si>
  <si>
    <t>George Green</t>
  </si>
  <si>
    <t>Christopher Blue</t>
  </si>
  <si>
    <t>Amelia Rose</t>
  </si>
  <si>
    <t>Lisa Larson</t>
  </si>
  <si>
    <t>William Wilson</t>
  </si>
  <si>
    <t>Stephanie Tanner</t>
  </si>
  <si>
    <t>Employees</t>
  </si>
  <si>
    <t>Week 1</t>
  </si>
  <si>
    <t>Week 2</t>
  </si>
  <si>
    <t>Week 3</t>
  </si>
  <si>
    <t>Week 4</t>
  </si>
  <si>
    <t>March 2022 profits</t>
  </si>
  <si>
    <t>Customer Service Incentive Program</t>
  </si>
  <si>
    <t>Eligible?</t>
  </si>
  <si>
    <t>Weekly target number of calls</t>
  </si>
  <si>
    <t>Exceed weekly target for a month, get 1% of company profits for March 2022</t>
  </si>
  <si>
    <t>Incentive amount</t>
  </si>
  <si>
    <t>Total</t>
  </si>
  <si>
    <t>Sales</t>
  </si>
  <si>
    <t>Commissions</t>
  </si>
  <si>
    <t>ID</t>
  </si>
  <si>
    <t>First Name</t>
  </si>
  <si>
    <t xml:space="preserve">Last Name </t>
  </si>
  <si>
    <t>Sales Targets</t>
  </si>
  <si>
    <t>%</t>
  </si>
  <si>
    <t xml:space="preserve">Joshua </t>
  </si>
  <si>
    <t>Brent</t>
  </si>
  <si>
    <t>Joe</t>
  </si>
  <si>
    <t>Martin</t>
  </si>
  <si>
    <t xml:space="preserve">Mary </t>
  </si>
  <si>
    <t>Reynolds</t>
  </si>
  <si>
    <t>Anna</t>
  </si>
  <si>
    <t>Greene</t>
  </si>
  <si>
    <t>Jesse</t>
  </si>
  <si>
    <t>Smith</t>
  </si>
  <si>
    <t>Anita</t>
  </si>
  <si>
    <t>Morales</t>
  </si>
  <si>
    <t xml:space="preserve">Satish </t>
  </si>
  <si>
    <t>Dolman</t>
  </si>
  <si>
    <t>Kwame</t>
  </si>
  <si>
    <t>Obonsu</t>
  </si>
  <si>
    <t xml:space="preserve"> </t>
  </si>
  <si>
    <t>Bonus options</t>
  </si>
  <si>
    <t>Early leave/1 day's pay</t>
  </si>
  <si>
    <t>extra 1/2 day vacation time</t>
  </si>
  <si>
    <t>Employee chooses which bonus they want</t>
  </si>
  <si>
    <t>Productivity bonus - awarded if employee meets daily</t>
  </si>
  <si>
    <t>Option</t>
  </si>
  <si>
    <t>cost</t>
  </si>
  <si>
    <t>$100</t>
  </si>
  <si>
    <t>$0</t>
  </si>
  <si>
    <t>Salary</t>
  </si>
  <si>
    <t xml:space="preserve">1/2 day </t>
  </si>
  <si>
    <t>Employee</t>
  </si>
  <si>
    <t>Gift card</t>
  </si>
  <si>
    <t>Bonus</t>
  </si>
  <si>
    <t>No bonus</t>
  </si>
  <si>
    <t>Bonus option</t>
  </si>
  <si>
    <t>NB</t>
  </si>
  <si>
    <t>gift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</si>
</sst>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8" tint="0.79998168889431442"/>
        <bgColor theme="8" tint="0.79998168889431442"/>
      </patternFill>
    </fill>
  </fills>
  <borders count="1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8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43" fontId="3" fillId="0" borderId="0" xfId="1" applyFont="1" applyAlignment="1">
      <alignment horizontal="center"/>
    </xf>
    <xf numFmtId="9" fontId="0" fillId="0" borderId="0" xfId="3" applyFont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/>
    <xf numFmtId="9" fontId="2" fillId="3" borderId="5" xfId="3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164" fontId="0" fillId="5" borderId="4" xfId="2" applyNumberFormat="1" applyFont="1" applyFill="1" applyBorder="1"/>
    <xf numFmtId="164" fontId="0" fillId="6" borderId="8" xfId="2" applyNumberFormat="1" applyFont="1" applyFill="1" applyBorder="1"/>
    <xf numFmtId="9" fontId="0" fillId="6" borderId="7" xfId="3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164" fontId="0" fillId="0" borderId="4" xfId="2" applyNumberFormat="1" applyFont="1" applyBorder="1"/>
    <xf numFmtId="9" fontId="0" fillId="0" borderId="4" xfId="3" applyFont="1" applyBorder="1" applyAlignment="1">
      <alignment horizontal="center"/>
    </xf>
    <xf numFmtId="164" fontId="0" fillId="0" borderId="8" xfId="2" applyNumberFormat="1" applyFont="1" applyBorder="1"/>
    <xf numFmtId="9" fontId="0" fillId="0" borderId="7" xfId="3" applyFont="1" applyBorder="1" applyAlignment="1">
      <alignment horizontal="center"/>
    </xf>
    <xf numFmtId="9" fontId="0" fillId="5" borderId="4" xfId="3" applyFont="1" applyFill="1" applyBorder="1" applyAlignment="1">
      <alignment horizontal="center"/>
    </xf>
    <xf numFmtId="164" fontId="0" fillId="0" borderId="6" xfId="2" applyNumberFormat="1" applyFont="1" applyBorder="1"/>
    <xf numFmtId="164" fontId="0" fillId="6" borderId="6" xfId="2" applyNumberFormat="1" applyFont="1" applyFill="1" applyBorder="1"/>
    <xf numFmtId="9" fontId="0" fillId="0" borderId="7" xfId="0" applyNumberFormat="1" applyBorder="1" applyAlignment="1">
      <alignment horizontal="center"/>
    </xf>
    <xf numFmtId="164" fontId="0" fillId="6" borderId="9" xfId="2" applyNumberFormat="1" applyFont="1" applyFill="1" applyBorder="1"/>
    <xf numFmtId="9" fontId="0" fillId="6" borderId="1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2" xfId="2" applyNumberFormat="1" applyFont="1" applyBorder="1"/>
    <xf numFmtId="9" fontId="3" fillId="2" borderId="0" xfId="3" applyFont="1" applyFill="1" applyAlignment="1">
      <alignment horizontal="center"/>
    </xf>
    <xf numFmtId="9" fontId="0" fillId="2" borderId="4" xfId="3" applyFont="1" applyFill="1" applyBorder="1" applyAlignment="1">
      <alignment horizontal="center"/>
    </xf>
    <xf numFmtId="9" fontId="0" fillId="7" borderId="4" xfId="3" applyFont="1" applyFill="1" applyBorder="1" applyAlignment="1">
      <alignment horizontal="center"/>
    </xf>
    <xf numFmtId="9" fontId="0" fillId="0" borderId="2" xfId="3" applyFont="1" applyBorder="1" applyAlignment="1">
      <alignment horizontal="center"/>
    </xf>
    <xf numFmtId="164" fontId="0" fillId="2" borderId="0" xfId="2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8" borderId="1" xfId="0" applyFont="1" applyFill="1" applyBorder="1"/>
    <xf numFmtId="0" fontId="0" fillId="0" borderId="1" xfId="0" applyFont="1" applyBorder="1"/>
    <xf numFmtId="164" fontId="1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3" fillId="0" borderId="0" xfId="0" applyFont="1"/>
    <xf numFmtId="16" fontId="3" fillId="0" borderId="0" xfId="0" applyNumberFormat="1" applyFont="1" applyAlignment="1">
      <alignment horizontal="center"/>
    </xf>
    <xf numFmtId="0" fontId="0" fillId="0" borderId="1" xfId="0" applyFont="1" applyFill="1" applyBorder="1"/>
    <xf numFmtId="164" fontId="0" fillId="0" borderId="4" xfId="2" applyNumberFormat="1" applyFont="1" applyFill="1" applyBorder="1"/>
    <xf numFmtId="164" fontId="0" fillId="0" borderId="0" xfId="0" applyNumberFormat="1" applyFill="1"/>
    <xf numFmtId="0" fontId="0" fillId="0" borderId="0" xfId="0" applyNumberFormat="1"/>
    <xf numFmtId="2" fontId="10" fillId="2" borderId="0" xfId="0" applyNumberFormat="1" applyFont="1" applyFill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NumberFormat="1" applyFill="1"/>
    <xf numFmtId="2" fontId="0" fillId="8" borderId="1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2" formatCode="0.00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8" tint="0.39997558519241921"/>
        </left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left style="thin">
          <color theme="8" tint="0.39997558519241921"/>
        </left>
      </border>
    </dxf>
    <dxf>
      <numFmt numFmtId="164" formatCode="_-[$$-409]* #,##0.00_ ;_-[$$-409]* \-#,##0.00\ ;_-[$$-409]* &quot;-&quot;??_ ;_-@_ 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1" indent="0" justifyLastLine="0" shrinkToFit="0" readingOrder="0"/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8" tint="0.39997558519241921"/>
        </left>
        <right/>
        <top style="thin">
          <color theme="8" tint="0.39997558519241921"/>
        </top>
        <bottom style="thin">
          <color theme="8" tint="0.39997558519241921"/>
        </bottom>
      </border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8" tint="0.39997558519241921"/>
        </left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0" formatCode="General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indent="0" justifyLastLine="0" shrinkToFit="0" readingOrder="0"/>
    </dxf>
    <dxf>
      <font>
        <b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indent="0" justifyLastLine="0" shrinkToFit="0" readingOrder="0"/>
    </dxf>
    <dxf>
      <font>
        <b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6857E8-ED7F-4A40-BA4A-7F8A8AC786B4}" name="Table1" displayName="Table1" ref="B6:H17" totalsRowCount="1" headerRowDxfId="57" dataDxfId="56">
  <tableColumns count="7">
    <tableColumn id="1" xr3:uid="{35887544-2A56-448A-838B-2991C26D0938}" name="Employees" totalsRowLabel="Total"/>
    <tableColumn id="2" xr3:uid="{3062D3B3-9339-4993-A03D-B864461B7B3E}" name="Week 1" dataDxfId="55" totalsRowDxfId="22"/>
    <tableColumn id="3" xr3:uid="{3A1CA0BE-6CFC-4A23-AF09-86651A771FE1}" name="Week 2" dataDxfId="54" totalsRowDxfId="21"/>
    <tableColumn id="4" xr3:uid="{9037BB90-455F-41F8-BEE3-C30FE1A76B0B}" name="Week 3" dataDxfId="53" totalsRowDxfId="20"/>
    <tableColumn id="5" xr3:uid="{908ECDE4-29D3-42EE-B82C-944375C93381}" name="Week 4" dataDxfId="52" totalsRowDxfId="19"/>
    <tableColumn id="6" xr3:uid="{D5CB6FC1-8378-429D-8224-A75CF547495A}" name="Eligible?" dataDxfId="34" totalsRowDxfId="18">
      <calculatedColumnFormula>IF(C7&gt;=120,IF(D7&gt;=120,IF(E7&gt;=120,IF(F7&gt;=120,TRUE,FALSE))))</calculatedColumnFormula>
    </tableColumn>
    <tableColumn id="7" xr3:uid="{0209BFDC-69E8-4CBA-A29D-247493488CCF}" name="Incentive amount" totalsRowFunction="sum" dataDxfId="23" totalsRowDxfId="17" dataCellStyle="Currency">
      <calculatedColumnFormula>IF(G7=TRUE,$B$3*0.01,"0")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EF9C46-C7A5-4740-89D8-D1F64CDC0E69}" name="Table310" displayName="Table310" ref="M2:N6" totalsRowShown="0">
  <autoFilter ref="M2:N6" xr:uid="{474AEF1D-AF96-4542-81E7-6296855F89F8}"/>
  <tableColumns count="2">
    <tableColumn id="1" xr3:uid="{B19514A7-CABA-47AC-94A3-25084FD451C1}" name="Option"/>
    <tableColumn id="2" xr3:uid="{20E72EC9-F0F2-49C5-AF5E-7E46367853FB}" name="cost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EACAF6-81A8-4BB5-BACC-3C36996843D1}" name="Table811" displayName="Table811" ref="M8:O18" totalsRowShown="0" dataDxfId="29">
  <tableColumns count="3">
    <tableColumn id="1" xr3:uid="{BF733D28-F1DE-4B3A-A007-906476ACAD24}" name="Employee" dataDxfId="28"/>
    <tableColumn id="2" xr3:uid="{C56BAFAD-0B59-4A13-97EB-E66EB77919A9}" name="Salary" dataDxfId="27" dataCellStyle="Currency"/>
    <tableColumn id="3" xr3:uid="{59A07FBD-DCD5-47E5-AE0F-F356776F1340}" name="1/2 day " dataDxfId="26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1E0347-2021-495E-8467-AAFDC31E9C28}" name="Table12" displayName="Table12" ref="C5:E15" totalsRowShown="0">
  <autoFilter ref="C5:E15" xr:uid="{281E0347-2021-495E-8467-AAFDC31E9C28}"/>
  <tableColumns count="3">
    <tableColumn id="1" xr3:uid="{4B1FCA97-DA82-435F-8758-D8E58FC1EB25}" name="Employee" dataDxfId="2"/>
    <tableColumn id="2" xr3:uid="{C7F4ADB9-A2BA-4594-8619-EA1FCE03E35A}" name="Bonus option" dataDxfId="1"/>
    <tableColumn id="3" xr3:uid="{6CF0C5E7-562B-4B29-9B7C-4F5862E8394E}" name="Bonus" dataDxfId="0">
      <calculatedColumnFormula>IF(D6=$M$3,$N$3,IF(D6=$M$4,$N$4,IF(D6=$M$6,$N$6,IF(D6=$M$5,_xlfn.XLOOKUP(C6,Table8[Employee],Table8[1/2 day ],,),""))))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B583E9-0254-47F0-BE74-EE913CABF6F0}" name="Table2" displayName="Table2" ref="B2:B3" totalsRowShown="0" headerRowDxfId="25" dataDxfId="51" dataCellStyle="Comma">
  <tableColumns count="1">
    <tableColumn id="1" xr3:uid="{FC3DC793-0B1C-46F5-AADE-09C6B4E30698}" name="March 2022 profits" dataDxfId="50" dataCellStyle="Comma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E49526-2EDA-413D-B143-9205CACCF688}" name="Table4" displayName="Table4" ref="C2:C3" totalsRowShown="0" headerRowDxfId="49" dataDxfId="48">
  <autoFilter ref="C2:C3" xr:uid="{0DE49526-2EDA-413D-B143-9205CACCF688}"/>
  <tableColumns count="1">
    <tableColumn id="1" xr3:uid="{65E834C8-09D3-45EE-9378-6AF40D1CFAA1}" name="Weekly target number of calls" dataDxfId="4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36E752-6F28-45E1-B8BA-0BD55E714345}" name="Table16" displayName="Table16" ref="B6:H17" totalsRowCount="1" headerRowDxfId="46" dataDxfId="45">
  <tableColumns count="7">
    <tableColumn id="1" xr3:uid="{A3316AE4-7534-465E-84F3-D800F21F229C}" name="Employees" totalsRowLabel="Total"/>
    <tableColumn id="2" xr3:uid="{C5655FE7-6F68-4069-BFDA-43A745CE80A8}" name="Week 1" dataDxfId="44" totalsRowDxfId="15"/>
    <tableColumn id="3" xr3:uid="{6F173E38-5C53-4143-B381-77FDFE73ABFC}" name="Week 2" dataDxfId="43" totalsRowDxfId="14"/>
    <tableColumn id="4" xr3:uid="{C8F8BE99-A421-40A3-858F-23AFA9482235}" name="Week 3" dataDxfId="42" totalsRowDxfId="13"/>
    <tableColumn id="5" xr3:uid="{B1E998DF-C5FE-40AE-8C8C-5400E7E7EF28}" name="Week 4" dataDxfId="41" totalsRowDxfId="12"/>
    <tableColumn id="6" xr3:uid="{55C36CC7-4184-47CF-A35F-63EF871BC082}" name="Eligible?" dataDxfId="24" totalsRowDxfId="11"/>
    <tableColumn id="7" xr3:uid="{B68AC10A-0413-4787-B8D8-EE33E9864B23}" name="Incentive amount" totalsRowFunction="sum" dataDxfId="16" totalsRowDxfId="10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9A61DC-1F25-4BC6-8859-F55EA35696AF}" name="Table27" displayName="Table27" ref="B2:B3" totalsRowShown="0" headerRowDxfId="40" dataDxfId="39" dataCellStyle="Comma">
  <tableColumns count="1">
    <tableColumn id="1" xr3:uid="{9BF0F031-02F1-41E1-8343-433A9F392C29}" name="March 2022 profits" dataDxfId="38" dataCellStyle="Comma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4259AC-5297-4D19-9E33-D288DF9038F4}" name="Table48" displayName="Table48" ref="C2:C3" totalsRowShown="0" headerRowDxfId="37" dataDxfId="36">
  <autoFilter ref="C2:C3" xr:uid="{0DE49526-2EDA-413D-B143-9205CACCF688}"/>
  <tableColumns count="1">
    <tableColumn id="1" xr3:uid="{B2BF699A-15A4-422D-BF5F-2DDE1F966307}" name="Weekly target number of calls" dataDxfId="3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11E5B3-5F16-4DFA-B3A1-B89D983BC11A}" name="Table11" displayName="Table11" ref="B3:F11" totalsRowShown="0" headerRowDxfId="4" tableBorderDxfId="9">
  <tableColumns count="5">
    <tableColumn id="1" xr3:uid="{4D3EB09D-ADE7-4644-ACD1-2829BBCD1D01}" name="ID" dataDxfId="8"/>
    <tableColumn id="2" xr3:uid="{D8C0CF56-0C2F-47FD-A2ED-4F626B551DD1}" name="First Name" dataDxfId="7"/>
    <tableColumn id="3" xr3:uid="{1121BB4F-05FF-4E1D-947C-1D62DDC0D248}" name="Last Name " dataDxfId="6"/>
    <tableColumn id="4" xr3:uid="{9CC2C8C1-71EB-478C-A66D-36AEE3DEA579}" name="Sales" dataDxfId="5" dataCellStyle="Currency"/>
    <tableColumn id="5" xr3:uid="{FC832F98-1036-492C-8C68-EE2993CA0FEE}" name="Commissions" dataDxfId="3" dataCellStyle="Percent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4AEF1D-AF96-4542-81E7-6296855F89F8}" name="Table3" displayName="Table3" ref="M2:N6" totalsRowShown="0">
  <autoFilter ref="M2:N6" xr:uid="{474AEF1D-AF96-4542-81E7-6296855F89F8}"/>
  <tableColumns count="2">
    <tableColumn id="1" xr3:uid="{C4B44AD5-02DE-4476-9247-FE7DA88E530A}" name="Option"/>
    <tableColumn id="2" xr3:uid="{92DC9111-AEAC-4B8B-BCC2-CBFA65BB3A3A}" name="cost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7FBB74-E605-4236-93D3-B517049533F7}" name="Table8" displayName="Table8" ref="M8:O18" totalsRowShown="0" dataDxfId="30">
  <tableColumns count="3">
    <tableColumn id="1" xr3:uid="{053C9916-A8DB-482A-8267-1F7ABDF21C1A}" name="Employee" dataDxfId="33"/>
    <tableColumn id="2" xr3:uid="{15EA7DF7-014A-4496-8343-E9D343771EB8}" name="Salary" dataDxfId="32" dataCellStyle="Currency"/>
    <tableColumn id="3" xr3:uid="{C835FC00-F469-448F-B1FA-05D7A3BAEA8C}" name="1/2 day " dataDxfId="31">
      <calculatedColumnFormula>SUM(N9/240)/2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197F4-F546-4677-8BA5-BDA08C98D4AE}">
  <dimension ref="B2:N17"/>
  <sheetViews>
    <sheetView topLeftCell="A10" workbookViewId="0">
      <selection activeCell="H8" sqref="H8"/>
    </sheetView>
  </sheetViews>
  <sheetFormatPr defaultRowHeight="15" x14ac:dyDescent="0.25"/>
  <cols>
    <col min="2" max="2" width="18.28515625" customWidth="1"/>
    <col min="3" max="3" width="12.42578125" customWidth="1"/>
    <col min="4" max="6" width="9.7109375" customWidth="1"/>
    <col min="7" max="7" width="10.7109375" style="3" customWidth="1"/>
    <col min="8" max="8" width="12.42578125" style="1" customWidth="1"/>
    <col min="14" max="14" width="17.28515625" style="1" customWidth="1"/>
  </cols>
  <sheetData>
    <row r="2" spans="2:9" ht="39" x14ac:dyDescent="0.25">
      <c r="B2" s="6" t="s">
        <v>15</v>
      </c>
      <c r="C2" s="7" t="s">
        <v>18</v>
      </c>
      <c r="H2" s="2" t="s">
        <v>16</v>
      </c>
      <c r="I2" s="2"/>
    </row>
    <row r="3" spans="2:9" ht="15.75" x14ac:dyDescent="0.25">
      <c r="B3" s="9">
        <v>120000</v>
      </c>
      <c r="C3" s="8">
        <v>120</v>
      </c>
      <c r="H3" s="2" t="s">
        <v>19</v>
      </c>
      <c r="I3" s="2"/>
    </row>
    <row r="6" spans="2:9" ht="30" x14ac:dyDescent="0.25">
      <c r="B6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3" t="s">
        <v>17</v>
      </c>
      <c r="H6" s="6" t="s">
        <v>20</v>
      </c>
    </row>
    <row r="7" spans="2:9" x14ac:dyDescent="0.25">
      <c r="B7" t="s">
        <v>0</v>
      </c>
      <c r="C7" s="4">
        <v>124</v>
      </c>
      <c r="D7" s="4">
        <v>124</v>
      </c>
      <c r="E7" s="4">
        <v>122</v>
      </c>
      <c r="F7" s="4">
        <v>101</v>
      </c>
      <c r="G7" s="5" t="b">
        <f>IF(C7&gt;=120,IF(D7&gt;=120,IF(E7&gt;=120,IF(F7&gt;=120,TRUE,FALSE))))</f>
        <v>0</v>
      </c>
      <c r="H7" s="40" t="str">
        <f>IF(G7=TRUE,$B$3*0.01,"0")</f>
        <v>0</v>
      </c>
    </row>
    <row r="8" spans="2:9" x14ac:dyDescent="0.25">
      <c r="B8" t="s">
        <v>1</v>
      </c>
      <c r="C8" s="4">
        <v>125</v>
      </c>
      <c r="D8" s="4">
        <v>128</v>
      </c>
      <c r="E8" s="4">
        <v>123</v>
      </c>
      <c r="F8" s="4">
        <v>123</v>
      </c>
      <c r="G8" s="47" t="b">
        <f t="shared" ref="G7:G16" si="0">IF(C8&gt;=120,IF(D8&gt;=120,IF(E8&gt;=120,IF(F8&gt;=120,TRUE,FALSE))))</f>
        <v>1</v>
      </c>
      <c r="H8" s="40">
        <f t="shared" ref="H8:H16" si="1">IF(G8=TRUE,$B$3*0.01,"0")</f>
        <v>1200</v>
      </c>
    </row>
    <row r="9" spans="2:9" x14ac:dyDescent="0.25">
      <c r="B9" t="s">
        <v>2</v>
      </c>
      <c r="C9" s="4">
        <v>120</v>
      </c>
      <c r="D9" s="4">
        <v>130</v>
      </c>
      <c r="E9" s="4">
        <v>122</v>
      </c>
      <c r="F9" s="4">
        <v>93</v>
      </c>
      <c r="G9" s="5" t="b">
        <f t="shared" si="0"/>
        <v>0</v>
      </c>
      <c r="H9" s="40" t="str">
        <f t="shared" si="1"/>
        <v>0</v>
      </c>
    </row>
    <row r="10" spans="2:9" x14ac:dyDescent="0.25">
      <c r="B10" t="s">
        <v>3</v>
      </c>
      <c r="C10" s="4">
        <v>105</v>
      </c>
      <c r="D10" s="4">
        <v>116</v>
      </c>
      <c r="E10" s="4">
        <v>112</v>
      </c>
      <c r="F10" s="4">
        <v>132</v>
      </c>
      <c r="G10" s="5" t="b">
        <f t="shared" si="0"/>
        <v>0</v>
      </c>
      <c r="H10" s="40" t="str">
        <f t="shared" si="1"/>
        <v>0</v>
      </c>
    </row>
    <row r="11" spans="2:9" x14ac:dyDescent="0.25">
      <c r="B11" t="s">
        <v>4</v>
      </c>
      <c r="C11" s="4">
        <v>94</v>
      </c>
      <c r="D11" s="4">
        <v>100</v>
      </c>
      <c r="E11" s="4">
        <v>102</v>
      </c>
      <c r="F11" s="4">
        <v>87</v>
      </c>
      <c r="G11" s="5" t="b">
        <f t="shared" si="0"/>
        <v>0</v>
      </c>
      <c r="H11" s="40" t="str">
        <f t="shared" si="1"/>
        <v>0</v>
      </c>
    </row>
    <row r="12" spans="2:9" x14ac:dyDescent="0.25">
      <c r="B12" t="s">
        <v>5</v>
      </c>
      <c r="C12" s="4">
        <v>129</v>
      </c>
      <c r="D12" s="4">
        <v>121</v>
      </c>
      <c r="E12" s="4">
        <v>124</v>
      </c>
      <c r="F12" s="4">
        <v>88</v>
      </c>
      <c r="G12" s="5" t="b">
        <f t="shared" si="0"/>
        <v>0</v>
      </c>
      <c r="H12" s="40" t="str">
        <f t="shared" si="1"/>
        <v>0</v>
      </c>
    </row>
    <row r="13" spans="2:9" x14ac:dyDescent="0.25">
      <c r="B13" t="s">
        <v>6</v>
      </c>
      <c r="C13" s="4">
        <v>133</v>
      </c>
      <c r="D13" s="4">
        <v>127</v>
      </c>
      <c r="E13" s="4">
        <v>122</v>
      </c>
      <c r="F13" s="4">
        <v>101</v>
      </c>
      <c r="G13" s="5" t="b">
        <f t="shared" si="0"/>
        <v>0</v>
      </c>
      <c r="H13" s="40" t="str">
        <f t="shared" si="1"/>
        <v>0</v>
      </c>
    </row>
    <row r="14" spans="2:9" x14ac:dyDescent="0.25">
      <c r="B14" t="s">
        <v>7</v>
      </c>
      <c r="C14" s="4">
        <v>99</v>
      </c>
      <c r="D14" s="4">
        <v>112</v>
      </c>
      <c r="E14" s="4">
        <v>131</v>
      </c>
      <c r="F14" s="4">
        <v>91</v>
      </c>
      <c r="G14" s="5" t="b">
        <f t="shared" si="0"/>
        <v>0</v>
      </c>
      <c r="H14" s="40" t="str">
        <f t="shared" si="1"/>
        <v>0</v>
      </c>
    </row>
    <row r="15" spans="2:9" x14ac:dyDescent="0.25">
      <c r="B15" t="s">
        <v>8</v>
      </c>
      <c r="C15" s="4">
        <v>120</v>
      </c>
      <c r="D15" s="4">
        <v>128</v>
      </c>
      <c r="E15" s="4">
        <v>121</v>
      </c>
      <c r="F15" s="4">
        <v>120</v>
      </c>
      <c r="G15" s="47" t="b">
        <f t="shared" si="0"/>
        <v>1</v>
      </c>
      <c r="H15" s="40">
        <f t="shared" si="1"/>
        <v>1200</v>
      </c>
    </row>
    <row r="16" spans="2:9" x14ac:dyDescent="0.25">
      <c r="B16" t="s">
        <v>9</v>
      </c>
      <c r="C16" s="4">
        <v>89</v>
      </c>
      <c r="D16" s="4">
        <v>103</v>
      </c>
      <c r="E16" s="4">
        <v>95</v>
      </c>
      <c r="F16" s="4">
        <v>128</v>
      </c>
      <c r="G16" s="5" t="b">
        <f t="shared" si="0"/>
        <v>0</v>
      </c>
      <c r="H16" s="40" t="str">
        <f t="shared" si="1"/>
        <v>0</v>
      </c>
    </row>
    <row r="17" spans="2:8" x14ac:dyDescent="0.25">
      <c r="B17" t="s">
        <v>21</v>
      </c>
      <c r="C17" s="1"/>
      <c r="D17" s="1"/>
      <c r="E17" s="1"/>
      <c r="F17" s="1"/>
      <c r="G17" s="5"/>
      <c r="H17" s="46">
        <f>SUBTOTAL(109,Table1[Incentive amount])</f>
        <v>2400</v>
      </c>
    </row>
  </sheetData>
  <phoneticPr fontId="4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9DED-B2A7-44F2-8078-620231FE5303}">
  <dimension ref="B2:N17"/>
  <sheetViews>
    <sheetView workbookViewId="0">
      <selection activeCell="J13" sqref="J13"/>
    </sheetView>
  </sheetViews>
  <sheetFormatPr defaultRowHeight="15" x14ac:dyDescent="0.25"/>
  <cols>
    <col min="2" max="2" width="19.28515625" customWidth="1"/>
    <col min="3" max="3" width="12.42578125" customWidth="1"/>
    <col min="4" max="6" width="9.7109375" customWidth="1"/>
    <col min="7" max="7" width="10.7109375" style="3" customWidth="1"/>
    <col min="8" max="8" width="10.85546875" style="1" customWidth="1"/>
    <col min="14" max="14" width="17.28515625" style="1" customWidth="1"/>
  </cols>
  <sheetData>
    <row r="2" spans="2:11" ht="39" x14ac:dyDescent="0.25">
      <c r="B2" s="1" t="s">
        <v>15</v>
      </c>
      <c r="C2" s="7" t="s">
        <v>18</v>
      </c>
      <c r="H2" s="2" t="s">
        <v>16</v>
      </c>
      <c r="I2" s="2"/>
    </row>
    <row r="3" spans="2:11" ht="15.75" x14ac:dyDescent="0.25">
      <c r="B3" s="9">
        <v>120000</v>
      </c>
      <c r="C3" s="8">
        <v>120</v>
      </c>
      <c r="H3" s="2" t="s">
        <v>19</v>
      </c>
      <c r="I3" s="2"/>
    </row>
    <row r="6" spans="2:11" ht="30" x14ac:dyDescent="0.25">
      <c r="B6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3" t="s">
        <v>17</v>
      </c>
      <c r="H6" s="6" t="s">
        <v>20</v>
      </c>
    </row>
    <row r="7" spans="2:11" x14ac:dyDescent="0.25">
      <c r="B7" t="s">
        <v>0</v>
      </c>
      <c r="C7" s="4">
        <v>124</v>
      </c>
      <c r="D7" s="4">
        <v>124</v>
      </c>
      <c r="E7" s="4">
        <v>122</v>
      </c>
      <c r="F7" s="4">
        <v>101</v>
      </c>
      <c r="G7" s="55"/>
      <c r="H7" s="41"/>
    </row>
    <row r="8" spans="2:11" x14ac:dyDescent="0.25">
      <c r="B8" t="s">
        <v>1</v>
      </c>
      <c r="C8" s="4">
        <v>125</v>
      </c>
      <c r="D8" s="4">
        <v>128</v>
      </c>
      <c r="E8" s="4">
        <v>123</v>
      </c>
      <c r="F8" s="4">
        <v>123</v>
      </c>
      <c r="G8" s="55"/>
      <c r="H8" s="41"/>
    </row>
    <row r="9" spans="2:11" x14ac:dyDescent="0.25">
      <c r="B9" t="s">
        <v>2</v>
      </c>
      <c r="C9" s="4">
        <v>120</v>
      </c>
      <c r="D9" s="4">
        <v>130</v>
      </c>
      <c r="E9" s="4">
        <v>122</v>
      </c>
      <c r="F9" s="4">
        <v>93</v>
      </c>
      <c r="G9" s="55"/>
      <c r="H9" s="41"/>
    </row>
    <row r="10" spans="2:11" x14ac:dyDescent="0.25">
      <c r="B10" t="s">
        <v>3</v>
      </c>
      <c r="C10" s="4">
        <v>105</v>
      </c>
      <c r="D10" s="4">
        <v>116</v>
      </c>
      <c r="E10" s="4">
        <v>112</v>
      </c>
      <c r="F10" s="4">
        <v>132</v>
      </c>
      <c r="G10" s="55"/>
      <c r="H10" s="41"/>
    </row>
    <row r="11" spans="2:11" x14ac:dyDescent="0.25">
      <c r="B11" t="s">
        <v>4</v>
      </c>
      <c r="C11" s="4">
        <v>94</v>
      </c>
      <c r="D11" s="4">
        <v>100</v>
      </c>
      <c r="E11" s="4">
        <v>102</v>
      </c>
      <c r="F11" s="4">
        <v>87</v>
      </c>
      <c r="G11" s="55"/>
      <c r="H11" s="41"/>
    </row>
    <row r="12" spans="2:11" x14ac:dyDescent="0.25">
      <c r="B12" t="s">
        <v>5</v>
      </c>
      <c r="C12" s="4">
        <v>129</v>
      </c>
      <c r="D12" s="4">
        <v>121</v>
      </c>
      <c r="E12" s="4">
        <v>124</v>
      </c>
      <c r="F12" s="4">
        <v>88</v>
      </c>
      <c r="G12" s="55"/>
      <c r="H12" s="41"/>
      <c r="K12" t="s">
        <v>45</v>
      </c>
    </row>
    <row r="13" spans="2:11" x14ac:dyDescent="0.25">
      <c r="B13" t="s">
        <v>6</v>
      </c>
      <c r="C13" s="4">
        <v>133</v>
      </c>
      <c r="D13" s="4">
        <v>127</v>
      </c>
      <c r="E13" s="4">
        <v>122</v>
      </c>
      <c r="F13" s="4">
        <v>101</v>
      </c>
      <c r="G13" s="55"/>
      <c r="H13" s="41"/>
    </row>
    <row r="14" spans="2:11" x14ac:dyDescent="0.25">
      <c r="B14" t="s">
        <v>7</v>
      </c>
      <c r="C14" s="4">
        <v>99</v>
      </c>
      <c r="D14" s="4">
        <v>112</v>
      </c>
      <c r="E14" s="4">
        <v>131</v>
      </c>
      <c r="F14" s="4">
        <v>91</v>
      </c>
      <c r="G14" s="55"/>
      <c r="H14" s="41"/>
    </row>
    <row r="15" spans="2:11" x14ac:dyDescent="0.25">
      <c r="B15" t="s">
        <v>8</v>
      </c>
      <c r="C15" s="4">
        <v>120</v>
      </c>
      <c r="D15" s="4">
        <v>128</v>
      </c>
      <c r="E15" s="4">
        <v>121</v>
      </c>
      <c r="F15" s="4">
        <v>120</v>
      </c>
      <c r="G15" s="55"/>
      <c r="H15" s="41"/>
    </row>
    <row r="16" spans="2:11" x14ac:dyDescent="0.25">
      <c r="B16" t="s">
        <v>9</v>
      </c>
      <c r="C16" s="4">
        <v>89</v>
      </c>
      <c r="D16" s="4">
        <v>103</v>
      </c>
      <c r="E16" s="4">
        <v>95</v>
      </c>
      <c r="F16" s="4">
        <v>128</v>
      </c>
      <c r="G16" s="55"/>
      <c r="H16" s="41"/>
    </row>
    <row r="17" spans="2:8" x14ac:dyDescent="0.25">
      <c r="B17" t="s">
        <v>21</v>
      </c>
      <c r="C17" s="1"/>
      <c r="D17" s="1"/>
      <c r="E17" s="1"/>
      <c r="F17" s="1"/>
      <c r="G17" s="55"/>
      <c r="H17" s="41">
        <f>SUBTOTAL(109,Table16[Incentive amount])</f>
        <v>0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468CD-F504-451C-8A1A-6FE17394A13D}">
  <dimension ref="B1:I15"/>
  <sheetViews>
    <sheetView topLeftCell="A4" workbookViewId="0">
      <selection activeCell="H14" sqref="H14"/>
    </sheetView>
  </sheetViews>
  <sheetFormatPr defaultRowHeight="15" x14ac:dyDescent="0.25"/>
  <cols>
    <col min="3" max="4" width="11.5703125" customWidth="1"/>
    <col min="5" max="5" width="12.28515625" bestFit="1" customWidth="1"/>
    <col min="6" max="6" width="12.7109375" bestFit="1" customWidth="1"/>
    <col min="8" max="8" width="12.42578125" bestFit="1" customWidth="1"/>
  </cols>
  <sheetData>
    <row r="1" spans="2:9" x14ac:dyDescent="0.25">
      <c r="B1" s="1"/>
      <c r="F1" s="10"/>
    </row>
    <row r="2" spans="2:9" ht="21" x14ac:dyDescent="0.35">
      <c r="B2" s="42" t="s">
        <v>22</v>
      </c>
      <c r="C2" s="42"/>
      <c r="D2" s="42"/>
      <c r="E2" s="42"/>
      <c r="F2" s="42"/>
      <c r="H2" s="43" t="s">
        <v>23</v>
      </c>
      <c r="I2" s="43"/>
    </row>
    <row r="3" spans="2:9" x14ac:dyDescent="0.25">
      <c r="B3" s="11" t="s">
        <v>24</v>
      </c>
      <c r="C3" s="12" t="s">
        <v>25</v>
      </c>
      <c r="D3" s="12" t="s">
        <v>26</v>
      </c>
      <c r="E3" s="12" t="s">
        <v>22</v>
      </c>
      <c r="F3" s="13" t="s">
        <v>23</v>
      </c>
      <c r="H3" s="14" t="s">
        <v>27</v>
      </c>
      <c r="I3" s="15" t="s">
        <v>28</v>
      </c>
    </row>
    <row r="4" spans="2:9" x14ac:dyDescent="0.25">
      <c r="B4" s="16">
        <v>124</v>
      </c>
      <c r="C4" s="17" t="s">
        <v>29</v>
      </c>
      <c r="D4" s="17" t="s">
        <v>30</v>
      </c>
      <c r="E4" s="18">
        <v>98064</v>
      </c>
      <c r="F4" s="27">
        <f>_xlfn.XLOOKUP(E4,$H$4:$H$10,$I$4:$I$10,,1,)</f>
        <v>7.0000000000000007E-2</v>
      </c>
      <c r="H4" s="19">
        <v>160000</v>
      </c>
      <c r="I4" s="20">
        <v>0.35</v>
      </c>
    </row>
    <row r="5" spans="2:9" x14ac:dyDescent="0.25">
      <c r="B5" s="21">
        <v>47</v>
      </c>
      <c r="C5" s="22" t="s">
        <v>31</v>
      </c>
      <c r="D5" s="22" t="s">
        <v>32</v>
      </c>
      <c r="E5" s="23">
        <v>101339</v>
      </c>
      <c r="F5" s="24">
        <f t="shared" ref="F5:F11" si="0">_xlfn.XLOOKUP(E5,$H$4:$H$10,$I$4:$I$10,,1,)</f>
        <v>7.0000000000000007E-2</v>
      </c>
      <c r="H5" s="25">
        <v>150000</v>
      </c>
      <c r="I5" s="26">
        <v>0.3</v>
      </c>
    </row>
    <row r="6" spans="2:9" x14ac:dyDescent="0.25">
      <c r="B6" s="16">
        <v>32</v>
      </c>
      <c r="C6" s="17" t="s">
        <v>33</v>
      </c>
      <c r="D6" s="17" t="s">
        <v>34</v>
      </c>
      <c r="E6" s="18">
        <v>101560</v>
      </c>
      <c r="F6" s="27">
        <f t="shared" si="0"/>
        <v>7.0000000000000007E-2</v>
      </c>
      <c r="H6" s="19">
        <v>140000</v>
      </c>
      <c r="I6" s="20">
        <v>0.25</v>
      </c>
    </row>
    <row r="7" spans="2:9" x14ac:dyDescent="0.25">
      <c r="B7" s="21">
        <v>74</v>
      </c>
      <c r="C7" s="22" t="s">
        <v>35</v>
      </c>
      <c r="D7" s="22" t="s">
        <v>36</v>
      </c>
      <c r="E7" s="23">
        <v>139275</v>
      </c>
      <c r="F7" s="24">
        <f t="shared" si="0"/>
        <v>0.25</v>
      </c>
      <c r="H7" s="28">
        <v>125000</v>
      </c>
      <c r="I7" s="26">
        <v>0.15</v>
      </c>
    </row>
    <row r="8" spans="2:9" x14ac:dyDescent="0.25">
      <c r="B8" s="16">
        <v>18</v>
      </c>
      <c r="C8" s="17" t="s">
        <v>37</v>
      </c>
      <c r="D8" s="17" t="s">
        <v>38</v>
      </c>
      <c r="E8" s="18">
        <v>149044</v>
      </c>
      <c r="F8" s="27">
        <f t="shared" si="0"/>
        <v>0.3</v>
      </c>
      <c r="H8" s="29">
        <v>115000</v>
      </c>
      <c r="I8" s="20">
        <v>0.11</v>
      </c>
    </row>
    <row r="9" spans="2:9" x14ac:dyDescent="0.25">
      <c r="B9" s="21">
        <v>65</v>
      </c>
      <c r="C9" s="22" t="s">
        <v>39</v>
      </c>
      <c r="D9" s="22" t="s">
        <v>40</v>
      </c>
      <c r="E9" s="23">
        <v>150123</v>
      </c>
      <c r="F9" s="24">
        <f t="shared" si="0"/>
        <v>0.35</v>
      </c>
      <c r="H9" s="28">
        <v>105000</v>
      </c>
      <c r="I9" s="30">
        <v>7.0000000000000007E-2</v>
      </c>
    </row>
    <row r="10" spans="2:9" x14ac:dyDescent="0.25">
      <c r="B10" s="16">
        <v>55</v>
      </c>
      <c r="C10" s="17" t="s">
        <v>41</v>
      </c>
      <c r="D10" s="17" t="s">
        <v>42</v>
      </c>
      <c r="E10" s="18">
        <v>154205</v>
      </c>
      <c r="F10" s="27">
        <f t="shared" si="0"/>
        <v>0.35</v>
      </c>
      <c r="H10" s="31">
        <v>98000</v>
      </c>
      <c r="I10" s="32">
        <v>0.04</v>
      </c>
    </row>
    <row r="11" spans="2:9" x14ac:dyDescent="0.25">
      <c r="B11" s="33">
        <v>88</v>
      </c>
      <c r="C11" s="34" t="s">
        <v>43</v>
      </c>
      <c r="D11" s="34" t="s">
        <v>44</v>
      </c>
      <c r="E11" s="35">
        <v>157354</v>
      </c>
      <c r="F11" s="39">
        <f t="shared" si="0"/>
        <v>0.35</v>
      </c>
    </row>
    <row r="12" spans="2:9" x14ac:dyDescent="0.25">
      <c r="B12" s="1"/>
      <c r="F12" s="10"/>
    </row>
    <row r="13" spans="2:9" x14ac:dyDescent="0.25">
      <c r="B13" s="1"/>
      <c r="F13" s="10"/>
    </row>
    <row r="14" spans="2:9" x14ac:dyDescent="0.25">
      <c r="B14" s="1"/>
      <c r="F14" s="10"/>
    </row>
    <row r="15" spans="2:9" x14ac:dyDescent="0.25">
      <c r="B15" s="1"/>
      <c r="F15" s="10"/>
    </row>
  </sheetData>
  <mergeCells count="2">
    <mergeCell ref="B2:F2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2E80-847C-46BC-9725-6C4963136AC5}">
  <dimension ref="B1:M15"/>
  <sheetViews>
    <sheetView workbookViewId="0">
      <selection activeCell="E18" sqref="E18"/>
    </sheetView>
  </sheetViews>
  <sheetFormatPr defaultRowHeight="15" x14ac:dyDescent="0.25"/>
  <cols>
    <col min="3" max="4" width="12.7109375" customWidth="1"/>
    <col min="5" max="5" width="12.28515625" bestFit="1" customWidth="1"/>
    <col min="6" max="6" width="14.85546875" style="10" customWidth="1"/>
    <col min="8" max="8" width="17" bestFit="1" customWidth="1"/>
    <col min="9" max="9" width="7.140625" bestFit="1" customWidth="1"/>
  </cols>
  <sheetData>
    <row r="1" spans="2:13" x14ac:dyDescent="0.25">
      <c r="B1" s="1"/>
    </row>
    <row r="2" spans="2:13" ht="21" x14ac:dyDescent="0.35">
      <c r="B2" s="42" t="s">
        <v>22</v>
      </c>
      <c r="C2" s="42"/>
      <c r="D2" s="42"/>
      <c r="E2" s="42"/>
      <c r="F2" s="42"/>
      <c r="H2" s="43" t="s">
        <v>23</v>
      </c>
      <c r="I2" s="43"/>
      <c r="M2" s="2"/>
    </row>
    <row r="3" spans="2:13" x14ac:dyDescent="0.25">
      <c r="B3" s="56" t="s">
        <v>24</v>
      </c>
      <c r="C3" s="12" t="s">
        <v>25</v>
      </c>
      <c r="D3" s="12" t="s">
        <v>26</v>
      </c>
      <c r="E3" s="12" t="s">
        <v>22</v>
      </c>
      <c r="F3" s="13" t="s">
        <v>23</v>
      </c>
      <c r="H3" s="14" t="s">
        <v>27</v>
      </c>
      <c r="I3" s="15" t="s">
        <v>28</v>
      </c>
    </row>
    <row r="4" spans="2:13" x14ac:dyDescent="0.25">
      <c r="B4" s="57">
        <v>124</v>
      </c>
      <c r="C4" s="17" t="s">
        <v>29</v>
      </c>
      <c r="D4" s="17" t="s">
        <v>30</v>
      </c>
      <c r="E4" s="18">
        <v>98064</v>
      </c>
      <c r="F4" s="36"/>
      <c r="H4" s="19">
        <v>160000</v>
      </c>
      <c r="I4" s="20">
        <v>0.35</v>
      </c>
    </row>
    <row r="5" spans="2:13" x14ac:dyDescent="0.25">
      <c r="B5" s="58">
        <v>47</v>
      </c>
      <c r="C5" s="22" t="s">
        <v>31</v>
      </c>
      <c r="D5" s="22" t="s">
        <v>32</v>
      </c>
      <c r="E5" s="23">
        <v>101339</v>
      </c>
      <c r="F5" s="37"/>
      <c r="H5" s="25">
        <v>150000</v>
      </c>
      <c r="I5" s="26">
        <v>0.3</v>
      </c>
    </row>
    <row r="6" spans="2:13" x14ac:dyDescent="0.25">
      <c r="B6" s="57">
        <v>32</v>
      </c>
      <c r="C6" s="17" t="s">
        <v>33</v>
      </c>
      <c r="D6" s="17" t="s">
        <v>34</v>
      </c>
      <c r="E6" s="18">
        <v>101560</v>
      </c>
      <c r="F6" s="38"/>
      <c r="H6" s="19">
        <v>140000</v>
      </c>
      <c r="I6" s="20">
        <v>0.25</v>
      </c>
    </row>
    <row r="7" spans="2:13" x14ac:dyDescent="0.25">
      <c r="B7" s="58">
        <v>74</v>
      </c>
      <c r="C7" s="22" t="s">
        <v>35</v>
      </c>
      <c r="D7" s="22" t="s">
        <v>36</v>
      </c>
      <c r="E7" s="23">
        <v>139275</v>
      </c>
      <c r="F7" s="37"/>
      <c r="H7" s="28">
        <v>125000</v>
      </c>
      <c r="I7" s="26">
        <v>0.15</v>
      </c>
    </row>
    <row r="8" spans="2:13" x14ac:dyDescent="0.25">
      <c r="B8" s="57">
        <v>18</v>
      </c>
      <c r="C8" s="17" t="s">
        <v>37</v>
      </c>
      <c r="D8" s="17" t="s">
        <v>38</v>
      </c>
      <c r="E8" s="18">
        <v>149044</v>
      </c>
      <c r="F8" s="38"/>
      <c r="H8" s="29">
        <v>115000</v>
      </c>
      <c r="I8" s="20">
        <v>0.11</v>
      </c>
    </row>
    <row r="9" spans="2:13" x14ac:dyDescent="0.25">
      <c r="B9" s="58">
        <v>65</v>
      </c>
      <c r="C9" s="22" t="s">
        <v>39</v>
      </c>
      <c r="D9" s="22" t="s">
        <v>40</v>
      </c>
      <c r="E9" s="23">
        <v>150123</v>
      </c>
      <c r="F9" s="37"/>
      <c r="H9" s="28">
        <v>105000</v>
      </c>
      <c r="I9" s="30">
        <v>7.0000000000000007E-2</v>
      </c>
    </row>
    <row r="10" spans="2:13" x14ac:dyDescent="0.25">
      <c r="B10" s="57">
        <v>55</v>
      </c>
      <c r="C10" s="17" t="s">
        <v>41</v>
      </c>
      <c r="D10" s="17" t="s">
        <v>42</v>
      </c>
      <c r="E10" s="18">
        <v>154205</v>
      </c>
      <c r="F10" s="38"/>
      <c r="H10" s="31">
        <v>98000</v>
      </c>
      <c r="I10" s="32">
        <v>0.04</v>
      </c>
    </row>
    <row r="11" spans="2:13" x14ac:dyDescent="0.25">
      <c r="B11" s="59">
        <v>88</v>
      </c>
      <c r="C11" s="34" t="s">
        <v>43</v>
      </c>
      <c r="D11" s="34" t="s">
        <v>44</v>
      </c>
      <c r="E11" s="35">
        <v>157354</v>
      </c>
      <c r="F11" s="37"/>
    </row>
    <row r="12" spans="2:13" x14ac:dyDescent="0.25">
      <c r="B12" s="1"/>
    </row>
    <row r="13" spans="2:13" x14ac:dyDescent="0.25">
      <c r="B13" s="1"/>
    </row>
    <row r="14" spans="2:13" x14ac:dyDescent="0.25">
      <c r="B14" s="1"/>
    </row>
    <row r="15" spans="2:13" x14ac:dyDescent="0.25">
      <c r="B15" s="1"/>
    </row>
  </sheetData>
  <mergeCells count="2">
    <mergeCell ref="B2:F2"/>
    <mergeCell ref="H2:I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663B-2F68-4D8E-8BC2-988AA518045A}">
  <dimension ref="C1:O18"/>
  <sheetViews>
    <sheetView topLeftCell="B1" workbookViewId="0">
      <selection activeCell="P2" sqref="P2:P5"/>
    </sheetView>
  </sheetViews>
  <sheetFormatPr defaultRowHeight="15" x14ac:dyDescent="0.25"/>
  <cols>
    <col min="3" max="3" width="16.7109375" bestFit="1" customWidth="1"/>
    <col min="4" max="4" width="25.28515625" bestFit="1" customWidth="1"/>
    <col min="5" max="5" width="13" style="1" customWidth="1"/>
    <col min="6" max="6" width="11.42578125" bestFit="1" customWidth="1"/>
    <col min="13" max="13" width="25.28515625" bestFit="1" customWidth="1"/>
    <col min="14" max="14" width="12.28515625" bestFit="1" customWidth="1"/>
    <col min="15" max="15" width="10" customWidth="1"/>
  </cols>
  <sheetData>
    <row r="1" spans="3:15" x14ac:dyDescent="0.25">
      <c r="M1" s="48" t="s">
        <v>46</v>
      </c>
    </row>
    <row r="2" spans="3:15" ht="15.75" x14ac:dyDescent="0.25">
      <c r="F2" s="2" t="s">
        <v>50</v>
      </c>
      <c r="M2" t="s">
        <v>51</v>
      </c>
      <c r="N2" t="s">
        <v>52</v>
      </c>
    </row>
    <row r="3" spans="3:15" ht="15.75" x14ac:dyDescent="0.25">
      <c r="F3" s="2" t="s">
        <v>49</v>
      </c>
      <c r="M3" t="s">
        <v>58</v>
      </c>
      <c r="N3" t="s">
        <v>53</v>
      </c>
    </row>
    <row r="4" spans="3:15" x14ac:dyDescent="0.25">
      <c r="M4" t="s">
        <v>47</v>
      </c>
      <c r="N4" t="s">
        <v>54</v>
      </c>
    </row>
    <row r="5" spans="3:15" x14ac:dyDescent="0.25">
      <c r="D5" s="48" t="s">
        <v>61</v>
      </c>
      <c r="E5" s="8" t="s">
        <v>59</v>
      </c>
      <c r="M5" t="s">
        <v>48</v>
      </c>
    </row>
    <row r="6" spans="3:15" x14ac:dyDescent="0.25">
      <c r="C6" s="44" t="s">
        <v>0</v>
      </c>
      <c r="D6" s="44" t="s">
        <v>48</v>
      </c>
      <c r="E6" s="61">
        <f>IF(D6=$M$3,$N$3,IF(D6=$M$4,$N$4,IF(D6=$M$6,$N$6,IF(D6=$M$5,_xlfn.XLOOKUP(C6,Table8[Employee],Table8[1/2 day ],,),""))))</f>
        <v>55.2</v>
      </c>
      <c r="M6" t="s">
        <v>60</v>
      </c>
      <c r="N6" t="s">
        <v>62</v>
      </c>
    </row>
    <row r="7" spans="3:15" x14ac:dyDescent="0.25">
      <c r="C7" s="45" t="s">
        <v>1</v>
      </c>
      <c r="D7" s="45" t="s">
        <v>60</v>
      </c>
      <c r="E7" s="61" t="str">
        <f>IF(D7=$M$3,$N$3,IF(D7=$M$4,$N$4,IF(D7=$M$6,$N$6,IF(D7=$M$5,_xlfn.XLOOKUP(C7,Table8[Employee],Table8[1/2 day ],,),""))))</f>
        <v>NB</v>
      </c>
    </row>
    <row r="8" spans="3:15" x14ac:dyDescent="0.25">
      <c r="C8" s="44" t="s">
        <v>2</v>
      </c>
      <c r="D8" s="44" t="s">
        <v>60</v>
      </c>
      <c r="E8" s="61" t="str">
        <f>IF(D8=$M$3,$N$3,IF(D8=$M$4,$N$4,IF(D8=$M$6,$N$6,IF(D8=$M$5,_xlfn.XLOOKUP(C8,Table8[Employee],Table8[1/2 day ],,),""))))</f>
        <v>NB</v>
      </c>
      <c r="M8" t="s">
        <v>57</v>
      </c>
      <c r="N8" s="8" t="s">
        <v>55</v>
      </c>
      <c r="O8" s="49" t="s">
        <v>56</v>
      </c>
    </row>
    <row r="9" spans="3:15" x14ac:dyDescent="0.25">
      <c r="C9" s="45" t="s">
        <v>3</v>
      </c>
      <c r="D9" s="45" t="s">
        <v>63</v>
      </c>
      <c r="E9" s="61" t="str">
        <f>IF(D9=$M$3,$N$3,IF(D9=$M$4,$N$4,IF(D9=$M$6,$N$6,IF(D9=$M$5,_xlfn.XLOOKUP(C9,Table8[Employee],Table8[1/2 day ],,),""))))</f>
        <v>$100</v>
      </c>
      <c r="M9" s="50" t="s">
        <v>0</v>
      </c>
      <c r="N9" s="51">
        <v>26496</v>
      </c>
      <c r="O9" s="52">
        <f>SUM(N9/240)/2</f>
        <v>55.2</v>
      </c>
    </row>
    <row r="10" spans="3:15" x14ac:dyDescent="0.25">
      <c r="C10" s="44" t="s">
        <v>4</v>
      </c>
      <c r="D10" s="44" t="s">
        <v>47</v>
      </c>
      <c r="E10" s="61" t="str">
        <f>IF(D10=$M$3,$N$3,IF(D10=$M$4,$N$4,IF(D10=$M$6,$N$6,IF(D10=$M$5,_xlfn.XLOOKUP(C10,Table8[Employee],Table8[1/2 day ],,),""))))</f>
        <v>$0</v>
      </c>
      <c r="M10" s="50" t="s">
        <v>1</v>
      </c>
      <c r="N10" s="51">
        <v>31867</v>
      </c>
      <c r="O10" s="52">
        <f t="shared" ref="O10:O18" si="0">SUM(N10/240)/2</f>
        <v>66.389583333333334</v>
      </c>
    </row>
    <row r="11" spans="3:15" x14ac:dyDescent="0.25">
      <c r="C11" s="45" t="s">
        <v>5</v>
      </c>
      <c r="D11" s="45" t="s">
        <v>60</v>
      </c>
      <c r="E11" s="61" t="str">
        <f>IF(D11=$M$3,$N$3,IF(D11=$M$4,$N$4,IF(D11=$M$6,$N$6,IF(D11=$M$5,_xlfn.XLOOKUP(C11,Table8[Employee],Table8[1/2 day ],,),""))))</f>
        <v>NB</v>
      </c>
      <c r="M11" s="50" t="s">
        <v>2</v>
      </c>
      <c r="N11" s="51">
        <v>25708</v>
      </c>
      <c r="O11" s="52">
        <f t="shared" si="0"/>
        <v>53.55833333333333</v>
      </c>
    </row>
    <row r="12" spans="3:15" x14ac:dyDescent="0.25">
      <c r="C12" s="44" t="s">
        <v>6</v>
      </c>
      <c r="D12" s="44" t="s">
        <v>60</v>
      </c>
      <c r="E12" s="61" t="str">
        <f>IF(D12=$M$3,$N$3,IF(D12=$M$4,$N$4,IF(D12=$M$6,$N$6,IF(D12=$M$5,_xlfn.XLOOKUP(C12,Table8[Employee],Table8[1/2 day ],,),""))))</f>
        <v>NB</v>
      </c>
      <c r="M12" s="50" t="s">
        <v>3</v>
      </c>
      <c r="N12" s="51">
        <v>32333</v>
      </c>
      <c r="O12" s="52">
        <f t="shared" si="0"/>
        <v>67.360416666666666</v>
      </c>
    </row>
    <row r="13" spans="3:15" x14ac:dyDescent="0.25">
      <c r="C13" s="45" t="s">
        <v>7</v>
      </c>
      <c r="D13" s="45" t="s">
        <v>47</v>
      </c>
      <c r="E13" s="61" t="str">
        <f>IF(D13=$M$3,$N$3,IF(D13=$M$4,$N$4,IF(D13=$M$6,$N$6,IF(D13=$M$5,_xlfn.XLOOKUP(C13,Table8[Employee],Table8[1/2 day ],,),""))))</f>
        <v>$0</v>
      </c>
      <c r="M13" s="50" t="s">
        <v>4</v>
      </c>
      <c r="N13" s="51">
        <v>28140</v>
      </c>
      <c r="O13" s="52">
        <f t="shared" si="0"/>
        <v>58.625</v>
      </c>
    </row>
    <row r="14" spans="3:15" x14ac:dyDescent="0.25">
      <c r="C14" s="44" t="s">
        <v>8</v>
      </c>
      <c r="D14" s="44" t="s">
        <v>48</v>
      </c>
      <c r="E14" s="61">
        <f>IF(D14=$M$3,$N$3,IF(D14=$M$4,$N$4,IF(D14=$M$6,$N$6,IF(D14=$M$5,_xlfn.XLOOKUP(C14,Table8[Employee],Table8[1/2 day ],,),""))))</f>
        <v>53.991666666666667</v>
      </c>
      <c r="M14" s="50" t="s">
        <v>5</v>
      </c>
      <c r="N14" s="51">
        <v>31806</v>
      </c>
      <c r="O14" s="52">
        <f t="shared" si="0"/>
        <v>66.262500000000003</v>
      </c>
    </row>
    <row r="15" spans="3:15" x14ac:dyDescent="0.25">
      <c r="C15" s="45" t="s">
        <v>9</v>
      </c>
      <c r="D15" s="45" t="s">
        <v>48</v>
      </c>
      <c r="E15" s="61">
        <f>IF(D15=$M$3,$N$3,IF(D15=$M$4,$N$4,IF(D15=$M$6,$N$6,IF(D15=$M$5,_xlfn.XLOOKUP(C15,Table8[Employee],Table8[1/2 day ],,),""))))</f>
        <v>65.527083333333337</v>
      </c>
      <c r="M15" s="50" t="s">
        <v>6</v>
      </c>
      <c r="N15" s="51">
        <v>32750</v>
      </c>
      <c r="O15" s="52">
        <f t="shared" si="0"/>
        <v>68.229166666666671</v>
      </c>
    </row>
    <row r="16" spans="3:15" x14ac:dyDescent="0.25">
      <c r="D16" s="53"/>
      <c r="M16" s="50" t="s">
        <v>7</v>
      </c>
      <c r="N16" s="51">
        <v>32379</v>
      </c>
      <c r="O16" s="52">
        <f t="shared" si="0"/>
        <v>67.456249999999997</v>
      </c>
    </row>
    <row r="17" spans="13:15" x14ac:dyDescent="0.25">
      <c r="M17" s="50" t="s">
        <v>8</v>
      </c>
      <c r="N17" s="51">
        <v>25916</v>
      </c>
      <c r="O17" s="52">
        <f t="shared" si="0"/>
        <v>53.991666666666667</v>
      </c>
    </row>
    <row r="18" spans="13:15" x14ac:dyDescent="0.25">
      <c r="M18" s="50" t="s">
        <v>9</v>
      </c>
      <c r="N18" s="51">
        <v>31453</v>
      </c>
      <c r="O18" s="52">
        <f t="shared" si="0"/>
        <v>65.527083333333337</v>
      </c>
    </row>
  </sheetData>
  <phoneticPr fontId="4" type="noConversion"/>
  <dataValidations count="1">
    <dataValidation type="list" allowBlank="1" showInputMessage="1" showErrorMessage="1" sqref="D6:D15" xr:uid="{8749A0B1-1DF8-46E9-93C3-FD9CFED94F31}">
      <formula1>$M$3:$M$6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19AE-7D09-4849-9689-BAF1B5C73759}">
  <dimension ref="C1:O18"/>
  <sheetViews>
    <sheetView tabSelected="1" topLeftCell="B1" workbookViewId="0">
      <selection activeCell="E19" sqref="E19"/>
    </sheetView>
  </sheetViews>
  <sheetFormatPr defaultRowHeight="15" x14ac:dyDescent="0.25"/>
  <cols>
    <col min="3" max="3" width="16.7109375" bestFit="1" customWidth="1"/>
    <col min="4" max="4" width="25.28515625" bestFit="1" customWidth="1"/>
    <col min="5" max="5" width="13" style="1" customWidth="1"/>
    <col min="6" max="6" width="11.42578125" bestFit="1" customWidth="1"/>
    <col min="13" max="13" width="25.28515625" bestFit="1" customWidth="1"/>
    <col min="14" max="14" width="12.28515625" bestFit="1" customWidth="1"/>
    <col min="15" max="15" width="10" customWidth="1"/>
  </cols>
  <sheetData>
    <row r="1" spans="3:15" x14ac:dyDescent="0.25">
      <c r="M1" s="48" t="s">
        <v>46</v>
      </c>
    </row>
    <row r="2" spans="3:15" ht="15.75" x14ac:dyDescent="0.25">
      <c r="F2" s="2" t="s">
        <v>50</v>
      </c>
      <c r="M2" t="s">
        <v>51</v>
      </c>
      <c r="N2" t="s">
        <v>52</v>
      </c>
    </row>
    <row r="3" spans="3:15" ht="15.75" x14ac:dyDescent="0.25">
      <c r="F3" s="2" t="s">
        <v>49</v>
      </c>
      <c r="M3" t="s">
        <v>58</v>
      </c>
      <c r="N3" t="s">
        <v>53</v>
      </c>
    </row>
    <row r="4" spans="3:15" x14ac:dyDescent="0.25">
      <c r="M4" t="s">
        <v>47</v>
      </c>
      <c r="N4" t="s">
        <v>54</v>
      </c>
    </row>
    <row r="5" spans="3:15" x14ac:dyDescent="0.25">
      <c r="C5" t="s">
        <v>57</v>
      </c>
      <c r="D5" s="48" t="s">
        <v>61</v>
      </c>
      <c r="E5" s="8" t="s">
        <v>59</v>
      </c>
      <c r="M5" t="s">
        <v>48</v>
      </c>
    </row>
    <row r="6" spans="3:15" x14ac:dyDescent="0.25">
      <c r="C6" s="50" t="s">
        <v>0</v>
      </c>
      <c r="D6" s="60" t="s">
        <v>48</v>
      </c>
      <c r="E6" s="54"/>
      <c r="M6" t="s">
        <v>60</v>
      </c>
      <c r="N6" t="s">
        <v>62</v>
      </c>
    </row>
    <row r="7" spans="3:15" x14ac:dyDescent="0.25">
      <c r="C7" s="50" t="s">
        <v>1</v>
      </c>
      <c r="D7" s="60" t="s">
        <v>60</v>
      </c>
      <c r="E7" s="54" t="str">
        <f>IF(D7=$M$3,$N$3,IF(D7=$M$4,$N$4,IF(D7=$M$6,$N$6,IF(D7=$M$5,_xlfn.XLOOKUP(C7,Table8[Employee],Table8[1/2 day ],,),""))))</f>
        <v>NB</v>
      </c>
    </row>
    <row r="8" spans="3:15" x14ac:dyDescent="0.25">
      <c r="C8" s="50" t="s">
        <v>2</v>
      </c>
      <c r="D8" s="60" t="s">
        <v>60</v>
      </c>
      <c r="E8" s="54" t="str">
        <f>IF(D8=$M$3,$N$3,IF(D8=$M$4,$N$4,IF(D8=$M$6,$N$6,IF(D8=$M$5,_xlfn.XLOOKUP(C8,Table8[Employee],Table8[1/2 day ],,),""))))</f>
        <v>NB</v>
      </c>
      <c r="M8" t="s">
        <v>57</v>
      </c>
      <c r="N8" s="8" t="s">
        <v>55</v>
      </c>
      <c r="O8" s="49" t="s">
        <v>56</v>
      </c>
    </row>
    <row r="9" spans="3:15" x14ac:dyDescent="0.25">
      <c r="C9" s="50" t="s">
        <v>3</v>
      </c>
      <c r="D9" s="60" t="s">
        <v>63</v>
      </c>
      <c r="E9" s="54" t="str">
        <f>IF(D9=$M$3,$N$3,IF(D9=$M$4,$N$4,IF(D9=$M$6,$N$6,IF(D9=$M$5,_xlfn.XLOOKUP(C9,Table8[Employee],Table8[1/2 day ],,),""))))</f>
        <v>$100</v>
      </c>
      <c r="M9" s="50" t="s">
        <v>0</v>
      </c>
      <c r="N9" s="51">
        <v>26496</v>
      </c>
      <c r="O9" s="52"/>
    </row>
    <row r="10" spans="3:15" x14ac:dyDescent="0.25">
      <c r="C10" s="50" t="s">
        <v>4</v>
      </c>
      <c r="D10" s="60" t="s">
        <v>47</v>
      </c>
      <c r="E10" s="54" t="str">
        <f>IF(D10=$M$3,$N$3,IF(D10=$M$4,$N$4,IF(D10=$M$6,$N$6,IF(D10=$M$5,_xlfn.XLOOKUP(C10,Table8[Employee],Table8[1/2 day ],,),""))))</f>
        <v>$0</v>
      </c>
      <c r="M10" s="50" t="s">
        <v>1</v>
      </c>
      <c r="N10" s="51">
        <v>31867</v>
      </c>
      <c r="O10" s="52"/>
    </row>
    <row r="11" spans="3:15" x14ac:dyDescent="0.25">
      <c r="C11" s="50" t="s">
        <v>5</v>
      </c>
      <c r="D11" s="60" t="s">
        <v>60</v>
      </c>
      <c r="E11" s="54" t="str">
        <f>IF(D11=$M$3,$N$3,IF(D11=$M$4,$N$4,IF(D11=$M$6,$N$6,IF(D11=$M$5,_xlfn.XLOOKUP(C11,Table8[Employee],Table8[1/2 day ],,),""))))</f>
        <v>NB</v>
      </c>
      <c r="M11" s="50" t="s">
        <v>2</v>
      </c>
      <c r="N11" s="51">
        <v>25708</v>
      </c>
      <c r="O11" s="52"/>
    </row>
    <row r="12" spans="3:15" x14ac:dyDescent="0.25">
      <c r="C12" s="50" t="s">
        <v>6</v>
      </c>
      <c r="D12" s="60" t="s">
        <v>60</v>
      </c>
      <c r="E12" s="54" t="str">
        <f>IF(D12=$M$3,$N$3,IF(D12=$M$4,$N$4,IF(D12=$M$6,$N$6,IF(D12=$M$5,_xlfn.XLOOKUP(C12,Table8[Employee],Table8[1/2 day ],,),""))))</f>
        <v>NB</v>
      </c>
      <c r="M12" s="50" t="s">
        <v>3</v>
      </c>
      <c r="N12" s="51">
        <v>32333</v>
      </c>
      <c r="O12" s="52"/>
    </row>
    <row r="13" spans="3:15" x14ac:dyDescent="0.25">
      <c r="C13" s="50" t="s">
        <v>7</v>
      </c>
      <c r="D13" s="60" t="s">
        <v>47</v>
      </c>
      <c r="E13" s="54" t="str">
        <f>IF(D13=$M$3,$N$3,IF(D13=$M$4,$N$4,IF(D13=$M$6,$N$6,IF(D13=$M$5,_xlfn.XLOOKUP(C13,Table8[Employee],Table8[1/2 day ],,),""))))</f>
        <v>$0</v>
      </c>
      <c r="M13" s="50" t="s">
        <v>4</v>
      </c>
      <c r="N13" s="51">
        <v>28140</v>
      </c>
      <c r="O13" s="52"/>
    </row>
    <row r="14" spans="3:15" x14ac:dyDescent="0.25">
      <c r="C14" s="50" t="s">
        <v>8</v>
      </c>
      <c r="D14" s="60" t="s">
        <v>48</v>
      </c>
      <c r="E14" s="54">
        <f>IF(D14=$M$3,$N$3,IF(D14=$M$4,$N$4,IF(D14=$M$6,$N$6,IF(D14=$M$5,_xlfn.XLOOKUP(C14,Table8[Employee],Table8[1/2 day ],,),""))))</f>
        <v>53.991666666666667</v>
      </c>
      <c r="M14" s="50" t="s">
        <v>5</v>
      </c>
      <c r="N14" s="51">
        <v>31806</v>
      </c>
      <c r="O14" s="52"/>
    </row>
    <row r="15" spans="3:15" x14ac:dyDescent="0.25">
      <c r="C15" s="50" t="s">
        <v>9</v>
      </c>
      <c r="D15" s="60" t="s">
        <v>48</v>
      </c>
      <c r="E15" s="54">
        <f>IF(D15=$M$3,$N$3,IF(D15=$M$4,$N$4,IF(D15=$M$6,$N$6,IF(D15=$M$5,_xlfn.XLOOKUP(C15,Table8[Employee],Table8[1/2 day ],,),""))))</f>
        <v>65.527083333333337</v>
      </c>
      <c r="M15" s="50" t="s">
        <v>6</v>
      </c>
      <c r="N15" s="51">
        <v>32750</v>
      </c>
      <c r="O15" s="52"/>
    </row>
    <row r="16" spans="3:15" x14ac:dyDescent="0.25">
      <c r="D16" s="53"/>
      <c r="M16" s="50" t="s">
        <v>7</v>
      </c>
      <c r="N16" s="51">
        <v>32379</v>
      </c>
      <c r="O16" s="52"/>
    </row>
    <row r="17" spans="13:15" x14ac:dyDescent="0.25">
      <c r="M17" s="50" t="s">
        <v>8</v>
      </c>
      <c r="N17" s="51">
        <v>25916</v>
      </c>
      <c r="O17" s="52"/>
    </row>
    <row r="18" spans="13:15" x14ac:dyDescent="0.25">
      <c r="M18" s="50" t="s">
        <v>9</v>
      </c>
      <c r="N18" s="51">
        <v>31453</v>
      </c>
      <c r="O18" s="52"/>
    </row>
  </sheetData>
  <dataValidations disablePrompts="1" count="1">
    <dataValidation type="list" allowBlank="1" showInputMessage="1" showErrorMessage="1" sqref="D6:D15" xr:uid="{7DBCCD18-10C7-4E8E-9D87-CAB80E3A566E}">
      <formula1>$M$3:$M$6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Sharing Ans</vt:lpstr>
      <vt:lpstr>Profit Sharing</vt:lpstr>
      <vt:lpstr>Commissions Ans</vt:lpstr>
      <vt:lpstr>Commissions</vt:lpstr>
      <vt:lpstr>Bonus Ans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Melanie</cp:lastModifiedBy>
  <dcterms:created xsi:type="dcterms:W3CDTF">2022-04-05T17:56:37Z</dcterms:created>
  <dcterms:modified xsi:type="dcterms:W3CDTF">2022-04-08T14:48:03Z</dcterms:modified>
</cp:coreProperties>
</file>