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Экономика маркетплейса" sheetId="1" r:id="rId3"/>
  </sheets>
  <definedNames/>
  <calcPr/>
</workbook>
</file>

<file path=xl/sharedStrings.xml><?xml version="1.0" encoding="utf-8"?>
<sst xmlns="http://schemas.openxmlformats.org/spreadsheetml/2006/main" count="55" uniqueCount="53">
  <si>
    <t>доход на 1-го платящего</t>
  </si>
  <si>
    <t>на 1-го привлеченного</t>
  </si>
  <si>
    <t>поток пользователей или потенц. клиентов</t>
  </si>
  <si>
    <t>конверсия 
в 1-ю покупку</t>
  </si>
  <si>
    <t>число платящих</t>
  </si>
  <si>
    <t>доход на 1-го платящего,
Average Revenue Per Paying User</t>
  </si>
  <si>
    <t>в среднем клиент платит</t>
  </si>
  <si>
    <t>издержки на каждой продаже</t>
  </si>
  <si>
    <t>издержка на 1-й продаже</t>
  </si>
  <si>
    <t>число покупок на 1-го платящего</t>
  </si>
  <si>
    <t>стоимость привлечения платящего</t>
  </si>
  <si>
    <t>Стоимость привлечения</t>
  </si>
  <si>
    <t>доход на 1-го привлеченного
Average Revenue Per User</t>
  </si>
  <si>
    <t>прибыль</t>
  </si>
  <si>
    <t>Возрат на инветиции в привлеч. пользов.</t>
  </si>
  <si>
    <t>Прибыль с потока пользователей</t>
  </si>
  <si>
    <t>Доход с потока пользователей</t>
  </si>
  <si>
    <t>Расходы на привлечение
 пользователей
в том числе зп продажников</t>
  </si>
  <si>
    <t>Ограниченные сверху расходы в месяц на зарплаты, аренду офиса, сервера</t>
  </si>
  <si>
    <t>User or Lead Acqusition</t>
  </si>
  <si>
    <t>regs</t>
  </si>
  <si>
    <t>С1</t>
  </si>
  <si>
    <t>Buyers</t>
  </si>
  <si>
    <t>orders or payments</t>
  </si>
  <si>
    <t>ARPPU, CLTV</t>
  </si>
  <si>
    <t>AvPrice</t>
  </si>
  <si>
    <t>COGS 
or Commissions</t>
  </si>
  <si>
    <t>1st sale COGS</t>
  </si>
  <si>
    <t>Av Payment Count
or LifeTime</t>
  </si>
  <si>
    <t>CAC, Customer Acquisition Costs</t>
  </si>
  <si>
    <t>Cost Per Acqusition, CPA</t>
  </si>
  <si>
    <t>ARPU 
or LTV</t>
  </si>
  <si>
    <t>ARPU−
CPA</t>
  </si>
  <si>
    <t>ROI</t>
  </si>
  <si>
    <t>Profit</t>
  </si>
  <si>
    <t>Revenue</t>
  </si>
  <si>
    <t>Gross Profit</t>
  </si>
  <si>
    <t>Acq Costs</t>
  </si>
  <si>
    <t>Fix Costs 
в месяц</t>
  </si>
  <si>
    <t>исполнители</t>
  </si>
  <si>
    <t>заказчики</t>
  </si>
  <si>
    <t>соотношение заказчиков на одного исполнителя, чтобы он был доволен</t>
  </si>
  <si>
    <t>сколько нужно заказчиков, чтобы удовлетворить текущих платящих исполнителей</t>
  </si>
  <si>
    <t>1,57%</t>
  </si>
  <si>
    <t>2 ладошки</t>
  </si>
  <si>
    <t>хотвай</t>
  </si>
  <si>
    <t>хотвайфай новые</t>
  </si>
  <si>
    <t>старые</t>
  </si>
  <si>
    <t>Lost Buyers</t>
  </si>
  <si>
    <t>магазины новые</t>
  </si>
  <si>
    <t>магазины старые</t>
  </si>
  <si>
    <t>лидогенерация</t>
  </si>
  <si>
    <t>новые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</si>
</sst>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 ### ##0 [$р.-419]"/>
    <numFmt numFmtId="165" formatCode="0.0"/>
    <numFmt numFmtId="166" formatCode="# ### ##0.0 [$р.-419]"/>
    <numFmt numFmtId="167" formatCode="0.0%"/>
    <numFmt numFmtId="168" formatCode="&quot;$&quot;#,##0"/>
    <numFmt numFmtId="169" formatCode="&quot;$&quot;#,##0.0"/>
  </numFmts>
  <fonts count="10">
    <font>
      <sz val="10.0"/>
      <color rgb="FF000000"/>
      <name val="Arial"/>
    </font>
    <font>
      <sz val="10.0"/>
    </font>
    <font/>
    <font>
      <sz val="7.0"/>
    </font>
    <font>
      <b/>
      <sz val="10.0"/>
    </font>
    <font>
      <b/>
      <sz val="8.0"/>
    </font>
    <font>
      <sz val="8.0"/>
    </font>
    <font>
      <b/>
    </font>
    <font>
      <i/>
      <sz val="8.0"/>
    </font>
    <font>
      <i/>
      <sz val="10.0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center" wrapText="1"/>
    </xf>
    <xf borderId="0" fillId="2" fontId="1" numFmtId="0" xfId="0" applyAlignment="1" applyFont="1">
      <alignment shrinkToFit="0" vertical="center" wrapText="1"/>
    </xf>
    <xf borderId="0" fillId="3" fontId="1" numFmtId="0" xfId="0" applyAlignment="1" applyFill="1" applyFont="1">
      <alignment horizontal="center" shrinkToFit="0" vertical="center" wrapText="1"/>
    </xf>
    <xf borderId="0" fillId="4" fontId="1" numFmtId="0" xfId="0" applyAlignment="1" applyFill="1" applyFont="1">
      <alignment horizontal="center" shrinkToFit="0" vertical="center" wrapText="1"/>
    </xf>
    <xf borderId="0" fillId="5" fontId="1" numFmtId="0" xfId="0" applyAlignment="1" applyFill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2" fontId="3" numFmtId="0" xfId="0" applyAlignment="1" applyFont="1">
      <alignment horizontal="left" shrinkToFit="0" vertical="center" wrapText="1"/>
    </xf>
    <xf borderId="0" fillId="2" fontId="3" numFmtId="0" xfId="0" applyAlignment="1" applyFont="1">
      <alignment horizontal="right" readingOrder="0" shrinkToFit="0" vertical="center" wrapText="1"/>
    </xf>
    <xf borderId="0" fillId="2" fontId="3" numFmtId="0" xfId="0" applyAlignment="1" applyFont="1">
      <alignment horizontal="right" shrinkToFit="0" vertical="center" wrapText="1"/>
    </xf>
    <xf borderId="0" fillId="3" fontId="3" numFmtId="0" xfId="0" applyAlignment="1" applyFont="1">
      <alignment horizontal="right" readingOrder="0" shrinkToFit="0" vertical="center" wrapText="1"/>
    </xf>
    <xf borderId="0" fillId="3" fontId="3" numFmtId="0" xfId="0" applyAlignment="1" applyFont="1">
      <alignment horizontal="right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right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2" fontId="4" numFmtId="0" xfId="0" applyAlignment="1" applyFont="1">
      <alignment horizontal="left" shrinkToFit="0" vertical="center" wrapText="1"/>
    </xf>
    <xf borderId="0" fillId="2" fontId="5" numFmtId="0" xfId="0" applyAlignment="1" applyFont="1">
      <alignment horizontal="right" readingOrder="0" shrinkToFit="0" vertical="center" wrapText="1"/>
    </xf>
    <xf borderId="0" fillId="2" fontId="5" numFmtId="0" xfId="0" applyAlignment="1" applyFont="1">
      <alignment horizontal="right" shrinkToFit="0" vertical="center" wrapText="1"/>
    </xf>
    <xf borderId="0" fillId="3" fontId="5" numFmtId="0" xfId="0" applyAlignment="1" applyFont="1">
      <alignment horizontal="right" readingOrder="0" shrinkToFit="0" vertical="center" wrapText="1"/>
    </xf>
    <xf borderId="0" fillId="3" fontId="5" numFmtId="0" xfId="0" applyAlignment="1" applyFont="1">
      <alignment horizontal="right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right" readingOrder="0" shrinkToFit="0" vertical="center" wrapText="1"/>
    </xf>
    <xf borderId="0" fillId="0" fontId="4" numFmtId="0" xfId="0" applyAlignment="1" applyFont="1">
      <alignment horizontal="right" shrinkToFit="0" vertical="center" wrapText="1"/>
    </xf>
    <xf borderId="0" fillId="0" fontId="7" numFmtId="164" xfId="0" applyAlignment="1" applyFont="1" applyNumberFormat="1">
      <alignment horizontal="left" readingOrder="0" vertical="center"/>
    </xf>
    <xf borderId="0" fillId="0" fontId="2" numFmtId="3" xfId="0" applyAlignment="1" applyFont="1" applyNumberFormat="1">
      <alignment readingOrder="0" vertical="center"/>
    </xf>
    <xf borderId="0" fillId="0" fontId="2" numFmtId="9" xfId="0" applyAlignment="1" applyFont="1" applyNumberForma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1" xfId="0" applyAlignment="1" applyFont="1" applyNumberFormat="1">
      <alignment vertical="center"/>
    </xf>
    <xf borderId="0" fillId="0" fontId="2" numFmtId="164" xfId="0" applyAlignment="1" applyFont="1" applyNumberFormat="1">
      <alignment readingOrder="0" vertical="center"/>
    </xf>
    <xf borderId="0" fillId="0" fontId="2" numFmtId="0" xfId="0" applyAlignment="1" applyFont="1">
      <alignment vertical="center"/>
    </xf>
    <xf borderId="0" fillId="0" fontId="2" numFmtId="164" xfId="0" applyAlignment="1" applyFont="1" applyNumberFormat="1">
      <alignment vertical="center"/>
    </xf>
    <xf borderId="0" fillId="0" fontId="2" numFmtId="3" xfId="0" applyAlignment="1" applyFont="1" applyNumberFormat="1">
      <alignment vertical="center"/>
    </xf>
    <xf borderId="0" fillId="0" fontId="2" numFmtId="165" xfId="0" applyAlignment="1" applyFont="1" applyNumberFormat="1">
      <alignment readingOrder="0" vertical="center"/>
    </xf>
    <xf borderId="0" fillId="0" fontId="2" numFmtId="10" xfId="0" applyAlignment="1" applyFont="1" applyNumberFormat="1">
      <alignment readingOrder="0" vertical="center"/>
    </xf>
    <xf borderId="0" fillId="0" fontId="2" numFmtId="165" xfId="0" applyAlignment="1" applyFont="1" applyNumberFormat="1">
      <alignment vertical="center"/>
    </xf>
    <xf borderId="0" fillId="0" fontId="8" numFmtId="0" xfId="0" applyAlignment="1" applyFont="1">
      <alignment readingOrder="0" shrinkToFit="0" vertical="center" wrapText="1"/>
    </xf>
    <xf borderId="0" fillId="0" fontId="7" numFmtId="1" xfId="0" applyAlignment="1" applyFont="1" applyNumberFormat="1">
      <alignment vertical="center"/>
    </xf>
    <xf borderId="0" fillId="0" fontId="7" numFmtId="0" xfId="0" applyAlignment="1" applyFont="1">
      <alignment vertical="center"/>
    </xf>
    <xf borderId="0" fillId="0" fontId="2" numFmtId="10" xfId="0" applyAlignment="1" applyFont="1" applyNumberFormat="1">
      <alignment vertical="center"/>
    </xf>
    <xf borderId="0" fillId="0" fontId="9" numFmtId="164" xfId="0" applyAlignment="1" applyFont="1" applyNumberFormat="1">
      <alignment horizontal="left" readingOrder="0" vertical="center"/>
    </xf>
    <xf borderId="0" fillId="0" fontId="1" numFmtId="3" xfId="0" applyAlignment="1" applyFont="1" applyNumberFormat="1">
      <alignment vertical="center"/>
    </xf>
    <xf borderId="0" fillId="0" fontId="1" numFmtId="10" xfId="0" applyAlignment="1" applyFont="1" applyNumberFormat="1">
      <alignment vertical="center"/>
    </xf>
    <xf borderId="0" fillId="0" fontId="1" numFmtId="1" xfId="0" applyAlignment="1" applyFont="1" applyNumberFormat="1">
      <alignment vertical="center"/>
    </xf>
    <xf borderId="0" fillId="0" fontId="1" numFmtId="164" xfId="0" applyAlignment="1" applyFont="1" applyNumberFormat="1">
      <alignment vertical="center"/>
    </xf>
    <xf borderId="0" fillId="0" fontId="1" numFmtId="9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4" numFmtId="164" xfId="0" applyAlignment="1" applyFont="1" applyNumberFormat="1">
      <alignment horizontal="left" vertical="center"/>
    </xf>
    <xf borderId="0" fillId="0" fontId="1" numFmtId="3" xfId="0" applyAlignment="1" applyFont="1" applyNumberFormat="1">
      <alignment horizontal="right" vertical="center"/>
    </xf>
    <xf borderId="0" fillId="0" fontId="1" numFmtId="9" xfId="0" applyAlignment="1" applyFont="1" applyNumberFormat="1">
      <alignment horizontal="right" vertical="center"/>
    </xf>
    <xf borderId="0" fillId="0" fontId="4" numFmtId="10" xfId="0" applyAlignment="1" applyFont="1" applyNumberFormat="1">
      <alignment horizontal="right" vertical="center"/>
    </xf>
    <xf borderId="0" fillId="0" fontId="4" numFmtId="0" xfId="0" applyAlignment="1" applyFont="1">
      <alignment horizontal="right" readingOrder="0" vertical="center"/>
    </xf>
    <xf borderId="0" fillId="0" fontId="4" numFmtId="164" xfId="0" applyAlignment="1" applyFont="1" applyNumberFormat="1">
      <alignment horizontal="right" vertical="center"/>
    </xf>
    <xf borderId="0" fillId="0" fontId="4" numFmtId="9" xfId="0" applyAlignment="1" applyFont="1" applyNumberFormat="1">
      <alignment horizontal="right" readingOrder="0" vertical="center"/>
    </xf>
    <xf borderId="0" fillId="0" fontId="4" numFmtId="0" xfId="0" applyAlignment="1" applyFont="1">
      <alignment horizontal="right" vertical="center"/>
    </xf>
    <xf borderId="0" fillId="0" fontId="4" numFmtId="164" xfId="0" applyAlignment="1" applyFont="1" applyNumberFormat="1">
      <alignment horizontal="right" readingOrder="0" vertical="center"/>
    </xf>
    <xf borderId="0" fillId="0" fontId="1" numFmtId="164" xfId="0" applyAlignment="1" applyFont="1" applyNumberFormat="1">
      <alignment horizontal="right" vertical="center"/>
    </xf>
    <xf borderId="0" fillId="0" fontId="2" numFmtId="9" xfId="0" applyAlignment="1" applyFont="1" applyNumberFormat="1">
      <alignment vertical="center"/>
    </xf>
    <xf borderId="0" fillId="0" fontId="1" numFmtId="0" xfId="0" applyAlignment="1" applyFont="1">
      <alignment horizontal="right" vertical="center"/>
    </xf>
    <xf borderId="0" fillId="0" fontId="4" numFmtId="1" xfId="0" applyAlignment="1" applyFont="1" applyNumberFormat="1">
      <alignment horizontal="right" vertical="center"/>
    </xf>
    <xf borderId="0" fillId="0" fontId="4" numFmtId="9" xfId="0" applyAlignment="1" applyFont="1" applyNumberFormat="1">
      <alignment horizontal="right" vertical="center"/>
    </xf>
    <xf borderId="0" fillId="0" fontId="1" numFmtId="3" xfId="0" applyAlignment="1" applyFont="1" applyNumberFormat="1">
      <alignment readingOrder="0" vertical="center"/>
    </xf>
    <xf borderId="0" fillId="0" fontId="1" numFmtId="4" xfId="0" applyAlignment="1" applyFont="1" applyNumberFormat="1">
      <alignment vertical="center"/>
    </xf>
    <xf borderId="0" fillId="0" fontId="1" numFmtId="3" xfId="0" applyAlignment="1" applyFont="1" applyNumberFormat="1">
      <alignment horizontal="right" readingOrder="0" vertical="center"/>
    </xf>
    <xf borderId="0" fillId="0" fontId="4" numFmtId="166" xfId="0" applyAlignment="1" applyFont="1" applyNumberFormat="1">
      <alignment horizontal="right" vertical="center"/>
    </xf>
    <xf borderId="0" fillId="0" fontId="2" numFmtId="164" xfId="0" applyAlignment="1" applyFont="1" applyNumberFormat="1">
      <alignment readingOrder="0" vertical="center"/>
    </xf>
    <xf borderId="0" fillId="0" fontId="1" numFmtId="0" xfId="0" applyAlignment="1" applyFont="1">
      <alignment horizontal="righ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1" numFmtId="1" xfId="0" applyAlignment="1" applyFont="1" applyNumberFormat="1">
      <alignment horizontal="right" readingOrder="0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2" numFmtId="164" xfId="0" applyAlignment="1" applyFont="1" applyNumberFormat="1">
      <alignment vertical="center"/>
    </xf>
    <xf borderId="0" fillId="0" fontId="7" numFmtId="0" xfId="0" applyAlignment="1" applyFont="1">
      <alignment horizontal="left" readingOrder="0" vertical="center"/>
    </xf>
    <xf borderId="0" fillId="0" fontId="2" numFmtId="0" xfId="0" applyAlignment="1" applyFont="1">
      <alignment horizontal="right" readingOrder="0" vertical="center"/>
    </xf>
    <xf borderId="0" fillId="0" fontId="2" numFmtId="9" xfId="0" applyAlignment="1" applyFont="1" applyNumberFormat="1">
      <alignment horizontal="right" readingOrder="0" vertical="center"/>
    </xf>
    <xf borderId="0" fillId="0" fontId="2" numFmtId="167" xfId="0" applyAlignment="1" applyFont="1" applyNumberFormat="1">
      <alignment horizontal="right" readingOrder="0" vertical="center"/>
    </xf>
    <xf borderId="0" fillId="0" fontId="7" numFmtId="0" xfId="0" applyAlignment="1" applyFont="1">
      <alignment horizontal="right" readingOrder="0" vertical="center"/>
    </xf>
    <xf borderId="0" fillId="0" fontId="2" numFmtId="164" xfId="0" applyAlignment="1" applyFont="1" applyNumberFormat="1">
      <alignment horizontal="right" vertical="center"/>
    </xf>
    <xf borderId="0" fillId="0" fontId="2" numFmtId="164" xfId="0" applyAlignment="1" applyFont="1" applyNumberFormat="1">
      <alignment horizontal="right" readingOrder="0" vertical="center"/>
    </xf>
    <xf borderId="0" fillId="0" fontId="2" numFmtId="0" xfId="0" applyAlignment="1" applyFont="1">
      <alignment horizontal="right" vertical="center"/>
    </xf>
    <xf borderId="0" fillId="0" fontId="2" numFmtId="9" xfId="0" applyAlignment="1" applyFont="1" applyNumberFormat="1">
      <alignment horizontal="right" vertical="center"/>
    </xf>
    <xf borderId="0" fillId="0" fontId="2" numFmtId="0" xfId="0" applyAlignment="1" applyFont="1">
      <alignment horizontal="right" shrinkToFit="0" vertical="center" wrapText="1"/>
    </xf>
    <xf borderId="0" fillId="0" fontId="7" numFmtId="0" xfId="0" applyAlignment="1" applyFont="1">
      <alignment readingOrder="0" vertical="center"/>
    </xf>
    <xf borderId="0" fillId="0" fontId="1" numFmtId="0" xfId="0" applyAlignment="1" applyFont="1">
      <alignment horizontal="right" shrinkToFit="0" vertical="center" wrapText="1"/>
    </xf>
    <xf borderId="0" fillId="0" fontId="1" numFmtId="10" xfId="0" applyAlignment="1" applyFont="1" applyNumberFormat="1">
      <alignment horizontal="right" shrinkToFit="0" vertical="center" wrapText="1"/>
    </xf>
    <xf borderId="0" fillId="0" fontId="1" numFmtId="1" xfId="0" applyAlignment="1" applyFont="1" applyNumberFormat="1">
      <alignment horizontal="right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1" numFmtId="9" xfId="0" applyAlignment="1" applyFont="1" applyNumberFormat="1">
      <alignment horizontal="right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4" numFmtId="0" xfId="0" applyAlignment="1" applyFont="1">
      <alignment horizontal="left" vertical="center"/>
    </xf>
    <xf borderId="0" fillId="0" fontId="1" numFmtId="164" xfId="0" applyAlignment="1" applyFont="1" applyNumberFormat="1">
      <alignment horizontal="right" readingOrder="0" vertical="center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readingOrder="0" vertical="center"/>
    </xf>
    <xf borderId="0" fillId="0" fontId="6" numFmtId="0" xfId="0" applyAlignment="1" applyFont="1">
      <alignment horizontal="left" readingOrder="0" shrinkToFit="0" vertical="center" wrapText="1"/>
    </xf>
    <xf borderId="0" fillId="0" fontId="1" numFmtId="168" xfId="0" applyAlignment="1" applyFont="1" applyNumberFormat="1">
      <alignment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169" xfId="0" applyAlignment="1" applyFont="1" applyNumberFormat="1">
      <alignment vertical="center"/>
    </xf>
    <xf borderId="0" fillId="0" fontId="1" numFmtId="4" xfId="0" applyAlignment="1" applyFont="1" applyNumberFormat="1">
      <alignment horizontal="right" vertical="center"/>
    </xf>
    <xf borderId="0" fillId="0" fontId="2" numFmtId="0" xfId="0" applyAlignment="1" applyFont="1">
      <alignment horizontal="left" vertical="center"/>
    </xf>
    <xf borderId="0" fillId="0" fontId="1" numFmtId="3" xfId="0" applyAlignment="1" applyFont="1" applyNumberFormat="1">
      <alignment horizontal="right" shrinkToFit="0" vertical="center" wrapText="1"/>
    </xf>
    <xf borderId="0" fillId="0" fontId="1" numFmtId="3" xfId="0" applyAlignment="1" applyFont="1" applyNumberForma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10" xfId="0" applyAlignment="1" applyFont="1" applyNumberFormat="1">
      <alignment readingOrder="0" shrinkToFit="0" vertical="center" wrapText="1"/>
    </xf>
    <xf borderId="0" fillId="0" fontId="2" numFmtId="1" xfId="0" applyAlignment="1" applyFont="1" applyNumberForma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1" xfId="0" applyAlignment="1" applyFont="1" applyNumberFormat="1">
      <alignment readingOrder="0" shrinkToFit="0" vertical="center" wrapText="1"/>
    </xf>
    <xf borderId="0" fillId="0" fontId="2" numFmtId="3" xfId="0" applyAlignment="1" applyFont="1" applyNumberFormat="1">
      <alignment readingOrder="0"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4" fontId="2" numFmtId="10" xfId="0" applyAlignment="1" applyFont="1" applyNumberFormat="1">
      <alignment readingOrder="0" shrinkToFit="0" vertical="center" wrapText="1"/>
    </xf>
    <xf borderId="0" fillId="0" fontId="2" numFmtId="9" xfId="0" applyAlignment="1" applyFont="1" applyNumberFormat="1">
      <alignment readingOrder="0" shrinkToFit="0" vertical="center" wrapText="1"/>
    </xf>
    <xf borderId="0" fillId="0" fontId="2" numFmtId="165" xfId="0" applyAlignment="1" applyFont="1" applyNumberFormat="1">
      <alignment shrinkToFit="0" vertical="center" wrapText="1"/>
    </xf>
    <xf borderId="0" fillId="0" fontId="2" numFmtId="167" xfId="0" applyAlignment="1" applyFont="1" applyNumberFormat="1">
      <alignment readingOrder="0" shrinkToFit="0" vertical="center" wrapText="1"/>
    </xf>
    <xf borderId="0" fillId="0" fontId="2" numFmtId="10" xfId="0" applyAlignment="1" applyFont="1" applyNumberFormat="1">
      <alignment shrinkToFit="0" vertical="center" wrapText="1"/>
    </xf>
    <xf borderId="0" fillId="0" fontId="2" numFmtId="3" xfId="0" applyAlignment="1" applyFont="1" applyNumberFormat="1">
      <alignment shrinkToFit="0" vertical="center" wrapText="1"/>
    </xf>
    <xf borderId="0" fillId="0" fontId="2" numFmtId="4" xfId="0" applyAlignment="1" applyFont="1" applyNumberForma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3" fontId="2" numFmtId="10" xfId="0" applyAlignment="1" applyFont="1" applyNumberForma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1.86"/>
    <col customWidth="1" min="2" max="2" width="12.14"/>
    <col customWidth="1" hidden="1" min="3" max="3" width="6.14"/>
    <col customWidth="1" min="4" max="4" width="8.57"/>
    <col customWidth="1" min="5" max="5" width="7.57"/>
    <col customWidth="1" hidden="1" min="6" max="6" width="10.29"/>
    <col customWidth="1" min="7" max="7" width="10.29"/>
    <col customWidth="1" min="8" max="8" width="10.0"/>
    <col customWidth="1" min="9" max="9" width="10.86"/>
    <col customWidth="1" min="10" max="11" width="9.43"/>
    <col customWidth="1" min="12" max="12" width="11.57"/>
    <col customWidth="1" min="13" max="13" width="5.43"/>
    <col customWidth="1" min="14" max="14" width="9.57"/>
    <col customWidth="1" min="15" max="15" width="10.0"/>
    <col customWidth="1" hidden="1" min="16" max="16" width="6.43"/>
    <col customWidth="1" hidden="1" min="17" max="17" width="8.0"/>
    <col customWidth="1" min="18" max="18" width="2.71"/>
    <col customWidth="1" min="19" max="19" width="12.0"/>
    <col customWidth="1" hidden="1" min="20" max="20" width="10.43"/>
    <col customWidth="1" min="21" max="21" width="10.43"/>
    <col customWidth="1" min="22" max="22" width="11.29"/>
  </cols>
  <sheetData>
    <row r="1">
      <c r="A1" s="1"/>
      <c r="B1" s="2"/>
      <c r="C1" s="2"/>
      <c r="D1" s="2"/>
      <c r="E1" s="2"/>
      <c r="F1" s="2"/>
      <c r="G1" s="3" t="s">
        <v>0</v>
      </c>
      <c r="L1" s="4"/>
      <c r="M1" s="2"/>
      <c r="N1" s="5" t="s">
        <v>1</v>
      </c>
      <c r="Q1" s="6"/>
      <c r="R1" s="6"/>
      <c r="S1" s="6"/>
      <c r="T1" s="6"/>
      <c r="U1" s="6"/>
      <c r="V1" s="6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>
      <c r="A2" s="8"/>
      <c r="B2" s="9" t="s">
        <v>2</v>
      </c>
      <c r="C2" s="10"/>
      <c r="D2" s="10" t="s">
        <v>3</v>
      </c>
      <c r="E2" s="10" t="s">
        <v>4</v>
      </c>
      <c r="F2" s="10"/>
      <c r="G2" s="11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3" t="s">
        <v>10</v>
      </c>
      <c r="M2" s="14"/>
      <c r="N2" s="15" t="s">
        <v>11</v>
      </c>
      <c r="O2" s="16" t="s">
        <v>12</v>
      </c>
      <c r="P2" s="15" t="s">
        <v>13</v>
      </c>
      <c r="Q2" s="17" t="s">
        <v>14</v>
      </c>
      <c r="R2" s="17"/>
      <c r="S2" s="17" t="s">
        <v>15</v>
      </c>
      <c r="T2" s="17"/>
      <c r="U2" s="17" t="s">
        <v>16</v>
      </c>
      <c r="V2" s="17" t="s">
        <v>17</v>
      </c>
      <c r="W2" s="17" t="s">
        <v>18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</row>
    <row r="3">
      <c r="A3" s="19"/>
      <c r="B3" s="20" t="s">
        <v>19</v>
      </c>
      <c r="C3" s="20" t="s">
        <v>20</v>
      </c>
      <c r="D3" s="21" t="s">
        <v>21</v>
      </c>
      <c r="E3" s="21" t="s">
        <v>22</v>
      </c>
      <c r="F3" s="20" t="s">
        <v>23</v>
      </c>
      <c r="G3" s="22" t="s">
        <v>24</v>
      </c>
      <c r="H3" s="23" t="s">
        <v>25</v>
      </c>
      <c r="I3" s="22" t="s">
        <v>26</v>
      </c>
      <c r="J3" s="23" t="s">
        <v>27</v>
      </c>
      <c r="K3" s="22" t="s">
        <v>28</v>
      </c>
      <c r="L3" s="24" t="s">
        <v>29</v>
      </c>
      <c r="M3" s="25"/>
      <c r="N3" s="26" t="s">
        <v>30</v>
      </c>
      <c r="O3" s="27" t="s">
        <v>31</v>
      </c>
      <c r="P3" s="26" t="s">
        <v>32</v>
      </c>
      <c r="Q3" s="28" t="s">
        <v>33</v>
      </c>
      <c r="R3" s="29"/>
      <c r="S3" s="30" t="s">
        <v>34</v>
      </c>
      <c r="T3" s="29" t="s">
        <v>35</v>
      </c>
      <c r="U3" s="29" t="s">
        <v>36</v>
      </c>
      <c r="V3" s="30" t="s">
        <v>37</v>
      </c>
      <c r="W3" s="29" t="s">
        <v>38</v>
      </c>
      <c r="X3" s="29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ht="22.5" customHeight="1">
      <c r="A4" s="31" t="s">
        <v>39</v>
      </c>
      <c r="B4" s="32">
        <v>5000.0</v>
      </c>
      <c r="C4" s="33"/>
      <c r="D4" s="33">
        <v>0.01</v>
      </c>
      <c r="E4" s="34">
        <f t="shared" ref="E4:E5" si="1">D4*B4</f>
        <v>50</v>
      </c>
      <c r="F4" s="35"/>
      <c r="G4" s="36">
        <f>(H4-I4)*K4</f>
        <v>6000</v>
      </c>
      <c r="H4" s="36">
        <v>10000.0</v>
      </c>
      <c r="I4" s="36">
        <f>V5/E4</f>
        <v>4000</v>
      </c>
      <c r="J4" s="36"/>
      <c r="K4" s="34">
        <v>1.0</v>
      </c>
      <c r="L4" s="36">
        <f>V4/E4</f>
        <v>2000</v>
      </c>
      <c r="M4" s="36"/>
      <c r="N4" s="37">
        <f t="shared" ref="N4:N5" si="2">V4/B4</f>
        <v>20</v>
      </c>
      <c r="O4" s="35">
        <f>D4*G4</f>
        <v>60</v>
      </c>
      <c r="P4" s="37"/>
      <c r="Q4" s="37"/>
      <c r="R4" s="37"/>
      <c r="S4" s="38"/>
      <c r="T4" s="39"/>
      <c r="U4" s="37"/>
      <c r="V4" s="36">
        <v>100000.0</v>
      </c>
      <c r="W4" s="3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ht="22.5" customHeight="1">
      <c r="A5" s="31" t="s">
        <v>40</v>
      </c>
      <c r="B5" s="32">
        <v>15000.0</v>
      </c>
      <c r="C5" s="33"/>
      <c r="D5" s="33">
        <v>0.03</v>
      </c>
      <c r="E5" s="34">
        <f t="shared" si="1"/>
        <v>450</v>
      </c>
      <c r="F5" s="35"/>
      <c r="G5" s="37"/>
      <c r="H5" s="36"/>
      <c r="I5" s="36"/>
      <c r="J5" s="36"/>
      <c r="K5" s="34"/>
      <c r="L5" s="34"/>
      <c r="M5" s="37"/>
      <c r="N5" s="35">
        <f t="shared" si="2"/>
        <v>13.33333333</v>
      </c>
      <c r="O5" s="40"/>
      <c r="P5" s="37"/>
      <c r="Q5" s="37"/>
      <c r="R5" s="37"/>
      <c r="S5" s="38"/>
      <c r="T5" s="39"/>
      <c r="U5" s="37"/>
      <c r="V5" s="36">
        <v>200000.0</v>
      </c>
      <c r="W5" s="3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ht="22.5" customHeight="1">
      <c r="A6" s="31"/>
      <c r="B6" s="32"/>
      <c r="C6" s="33"/>
      <c r="D6" s="41"/>
      <c r="E6" s="34"/>
      <c r="F6" s="35"/>
      <c r="G6" s="37"/>
      <c r="H6" s="36"/>
      <c r="I6" s="36"/>
      <c r="J6" s="36"/>
      <c r="K6" s="34"/>
      <c r="L6" s="34"/>
      <c r="M6" s="37"/>
      <c r="N6" s="42"/>
      <c r="O6" s="40"/>
      <c r="P6" s="37"/>
      <c r="Q6" s="37"/>
      <c r="R6" s="37"/>
      <c r="S6" s="38"/>
      <c r="T6" s="39"/>
      <c r="U6" s="37"/>
      <c r="V6" s="36"/>
      <c r="W6" s="3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ht="22.5" customHeight="1">
      <c r="A7" s="43" t="s">
        <v>41</v>
      </c>
      <c r="B7" s="32"/>
      <c r="C7" s="33"/>
      <c r="D7" s="41"/>
      <c r="E7" s="34">
        <v>10.0</v>
      </c>
      <c r="F7" s="35"/>
      <c r="G7" s="37"/>
      <c r="H7" s="36"/>
      <c r="I7" s="36"/>
      <c r="J7" s="36"/>
      <c r="K7" s="34"/>
      <c r="L7" s="34"/>
      <c r="M7" s="37"/>
      <c r="N7" s="42"/>
      <c r="O7" s="40"/>
      <c r="P7" s="37"/>
      <c r="Q7" s="37"/>
      <c r="R7" s="37"/>
      <c r="S7" s="38"/>
      <c r="T7" s="39"/>
      <c r="U7" s="37"/>
      <c r="V7" s="36"/>
      <c r="W7" s="3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ht="22.5" customHeight="1">
      <c r="A8" s="43" t="s">
        <v>42</v>
      </c>
      <c r="B8" s="32"/>
      <c r="C8" s="33"/>
      <c r="D8" s="41"/>
      <c r="E8" s="34">
        <f>E4*E7</f>
        <v>500</v>
      </c>
      <c r="F8" s="35"/>
      <c r="G8" s="37"/>
      <c r="H8" s="36"/>
      <c r="I8" s="36"/>
      <c r="J8" s="36"/>
      <c r="K8" s="34"/>
      <c r="L8" s="34"/>
      <c r="M8" s="37"/>
      <c r="N8" s="42"/>
      <c r="O8" s="40"/>
      <c r="P8" s="37"/>
      <c r="Q8" s="37"/>
      <c r="R8" s="37"/>
      <c r="S8" s="38"/>
      <c r="T8" s="39"/>
      <c r="U8" s="37"/>
      <c r="V8" s="36"/>
      <c r="W8" s="3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ht="22.5" customHeight="1">
      <c r="A9" s="31"/>
      <c r="B9" s="32"/>
      <c r="C9" s="33"/>
      <c r="D9" s="41"/>
      <c r="E9" s="34"/>
      <c r="F9" s="35"/>
      <c r="G9" s="37"/>
      <c r="H9" s="36"/>
      <c r="I9" s="36"/>
      <c r="J9" s="36"/>
      <c r="K9" s="34"/>
      <c r="L9" s="34"/>
      <c r="M9" s="37"/>
      <c r="N9" s="42"/>
      <c r="O9" s="40"/>
      <c r="P9" s="37"/>
      <c r="Q9" s="37"/>
      <c r="R9" s="37"/>
      <c r="S9" s="38"/>
      <c r="T9" s="39"/>
      <c r="U9" s="37"/>
      <c r="V9" s="36"/>
      <c r="W9" s="3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ht="22.5" customHeight="1">
      <c r="A10" s="31"/>
      <c r="B10" s="32"/>
      <c r="C10" s="33"/>
      <c r="D10" s="41"/>
      <c r="E10" s="34"/>
      <c r="F10" s="35"/>
      <c r="G10" s="37"/>
      <c r="H10" s="36"/>
      <c r="I10" s="33"/>
      <c r="J10" s="36"/>
      <c r="K10" s="34"/>
      <c r="L10" s="34"/>
      <c r="M10" s="37"/>
      <c r="N10" s="42"/>
      <c r="O10" s="40"/>
      <c r="P10" s="37"/>
      <c r="Q10" s="37"/>
      <c r="R10" s="37"/>
      <c r="S10" s="38"/>
      <c r="T10" s="39"/>
      <c r="U10" s="37"/>
      <c r="V10" s="36"/>
      <c r="W10" s="3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ht="22.5" customHeight="1">
      <c r="A11" s="31"/>
      <c r="B11" s="32"/>
      <c r="C11" s="33"/>
      <c r="D11" s="41"/>
      <c r="E11" s="34"/>
      <c r="F11" s="35"/>
      <c r="G11" s="37"/>
      <c r="H11" s="36"/>
      <c r="I11" s="33"/>
      <c r="J11" s="36"/>
      <c r="K11" s="34"/>
      <c r="L11" s="34"/>
      <c r="M11" s="37"/>
      <c r="N11" s="42"/>
      <c r="O11" s="40"/>
      <c r="P11" s="37"/>
      <c r="Q11" s="37"/>
      <c r="R11" s="37"/>
      <c r="S11" s="38"/>
      <c r="T11" s="39"/>
      <c r="U11" s="37"/>
      <c r="V11" s="36"/>
      <c r="W11" s="3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ht="22.5" customHeight="1">
      <c r="A12" s="31"/>
      <c r="B12" s="32"/>
      <c r="C12" s="33"/>
      <c r="D12" s="41"/>
      <c r="E12" s="34"/>
      <c r="F12" s="35"/>
      <c r="G12" s="37"/>
      <c r="H12" s="36"/>
      <c r="I12" s="36"/>
      <c r="J12" s="36"/>
      <c r="K12" s="34"/>
      <c r="L12" s="34"/>
      <c r="M12" s="37"/>
      <c r="N12" s="42"/>
      <c r="O12" s="40"/>
      <c r="P12" s="37"/>
      <c r="Q12" s="37"/>
      <c r="R12" s="37"/>
      <c r="S12" s="38"/>
      <c r="T12" s="39"/>
      <c r="U12" s="37"/>
      <c r="V12" s="36"/>
      <c r="W12" s="3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ht="22.5" customHeight="1">
      <c r="A13" s="31"/>
      <c r="B13" s="32"/>
      <c r="C13" s="33"/>
      <c r="D13" s="41"/>
      <c r="E13" s="34"/>
      <c r="F13" s="35"/>
      <c r="G13" s="37"/>
      <c r="H13" s="36"/>
      <c r="I13" s="36"/>
      <c r="J13" s="36"/>
      <c r="K13" s="34"/>
      <c r="L13" s="34"/>
      <c r="M13" s="37"/>
      <c r="N13" s="42"/>
      <c r="O13" s="40"/>
      <c r="P13" s="37"/>
      <c r="Q13" s="37"/>
      <c r="R13" s="37"/>
      <c r="S13" s="38"/>
      <c r="T13" s="39"/>
      <c r="U13" s="37"/>
      <c r="V13" s="36"/>
      <c r="W13" s="3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ht="22.5" customHeight="1">
      <c r="A14" s="31"/>
      <c r="B14" s="32"/>
      <c r="C14" s="33"/>
      <c r="D14" s="41"/>
      <c r="E14" s="34"/>
      <c r="F14" s="35"/>
      <c r="G14" s="37"/>
      <c r="H14" s="36"/>
      <c r="I14" s="36"/>
      <c r="J14" s="36"/>
      <c r="K14" s="34"/>
      <c r="L14" s="34"/>
      <c r="M14" s="37"/>
      <c r="N14" s="42"/>
      <c r="O14" s="40"/>
      <c r="P14" s="37"/>
      <c r="Q14" s="37"/>
      <c r="R14" s="37"/>
      <c r="S14" s="38"/>
      <c r="T14" s="39"/>
      <c r="U14" s="37"/>
      <c r="V14" s="36"/>
      <c r="W14" s="3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ht="22.5" customHeight="1">
      <c r="A15" s="31"/>
      <c r="B15" s="32"/>
      <c r="C15" s="33"/>
      <c r="D15" s="33"/>
      <c r="E15" s="34"/>
      <c r="F15" s="37"/>
      <c r="G15" s="38"/>
      <c r="H15" s="36"/>
      <c r="I15" s="33"/>
      <c r="J15" s="37"/>
      <c r="K15" s="34"/>
      <c r="L15" s="37"/>
      <c r="M15" s="37"/>
      <c r="N15" s="34"/>
      <c r="O15" s="44"/>
      <c r="P15" s="37"/>
      <c r="Q15" s="37"/>
      <c r="R15" s="37"/>
      <c r="S15" s="38"/>
      <c r="T15" s="39"/>
      <c r="U15" s="37"/>
      <c r="V15" s="36"/>
      <c r="W15" s="3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ht="22.5" customHeight="1">
      <c r="A16" s="31"/>
      <c r="B16" s="32"/>
      <c r="C16" s="33"/>
      <c r="D16" s="33"/>
      <c r="E16" s="34"/>
      <c r="F16" s="37"/>
      <c r="G16" s="38"/>
      <c r="H16" s="36"/>
      <c r="I16" s="33"/>
      <c r="J16" s="37"/>
      <c r="K16" s="34"/>
      <c r="L16" s="37"/>
      <c r="M16" s="37"/>
      <c r="N16" s="34"/>
      <c r="O16" s="45"/>
      <c r="P16" s="37"/>
      <c r="Q16" s="37"/>
      <c r="R16" s="37"/>
      <c r="S16" s="38"/>
      <c r="T16" s="39"/>
      <c r="U16" s="37"/>
      <c r="V16" s="36"/>
      <c r="W16" s="3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ht="22.5" customHeight="1">
      <c r="A17" s="31"/>
      <c r="B17" s="32"/>
      <c r="C17" s="33"/>
      <c r="D17" s="33"/>
      <c r="E17" s="34"/>
      <c r="F17" s="37"/>
      <c r="G17" s="38"/>
      <c r="H17" s="36"/>
      <c r="I17" s="33"/>
      <c r="J17" s="37"/>
      <c r="K17" s="34"/>
      <c r="L17" s="37"/>
      <c r="M17" s="37"/>
      <c r="N17" s="34"/>
      <c r="O17" s="45"/>
      <c r="P17" s="37"/>
      <c r="Q17" s="37"/>
      <c r="R17" s="37"/>
      <c r="S17" s="38"/>
      <c r="T17" s="39"/>
      <c r="U17" s="37"/>
      <c r="V17" s="36"/>
      <c r="W17" s="3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ht="22.5" customHeight="1">
      <c r="A18" s="37"/>
      <c r="B18" s="32"/>
      <c r="C18" s="33"/>
      <c r="D18" s="33"/>
      <c r="E18" s="34"/>
      <c r="F18" s="37"/>
      <c r="G18" s="38"/>
      <c r="H18" s="36"/>
      <c r="I18" s="33"/>
      <c r="J18" s="37"/>
      <c r="K18" s="34"/>
      <c r="L18" s="37"/>
      <c r="M18" s="37"/>
      <c r="N18" s="34"/>
      <c r="O18" s="37"/>
      <c r="P18" s="37"/>
      <c r="Q18" s="37"/>
      <c r="R18" s="37"/>
      <c r="S18" s="38"/>
      <c r="T18" s="39"/>
      <c r="U18" s="37"/>
      <c r="V18" s="36"/>
      <c r="W18" s="3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ht="22.5" customHeight="1">
      <c r="A19" s="31"/>
      <c r="B19" s="32"/>
      <c r="C19" s="33"/>
      <c r="D19" s="33"/>
      <c r="E19" s="34"/>
      <c r="F19" s="37"/>
      <c r="G19" s="38"/>
      <c r="H19" s="36"/>
      <c r="I19" s="33"/>
      <c r="J19" s="37"/>
      <c r="K19" s="34"/>
      <c r="L19" s="37"/>
      <c r="M19" s="37"/>
      <c r="N19" s="34"/>
      <c r="O19" s="37"/>
      <c r="P19" s="37"/>
      <c r="Q19" s="37"/>
      <c r="R19" s="37"/>
      <c r="S19" s="38"/>
      <c r="T19" s="39"/>
      <c r="U19" s="37"/>
      <c r="V19" s="36"/>
      <c r="W19" s="3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ht="22.5" customHeight="1">
      <c r="A20" s="31"/>
      <c r="B20" s="32"/>
      <c r="C20" s="33"/>
      <c r="D20" s="46"/>
      <c r="E20" s="34"/>
      <c r="F20" s="37"/>
      <c r="G20" s="37"/>
      <c r="H20" s="36"/>
      <c r="I20" s="33"/>
      <c r="J20" s="37"/>
      <c r="K20" s="34"/>
      <c r="L20" s="37"/>
      <c r="M20" s="37"/>
      <c r="N20" s="37"/>
      <c r="O20" s="37"/>
      <c r="P20" s="37"/>
      <c r="Q20" s="37"/>
      <c r="R20" s="37"/>
      <c r="S20" s="38"/>
      <c r="T20" s="39"/>
      <c r="U20" s="37"/>
      <c r="V20" s="36"/>
      <c r="W20" s="3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ht="22.5" customHeight="1">
      <c r="A21" s="31"/>
      <c r="B21" s="32"/>
      <c r="C21" s="33"/>
      <c r="D21" s="46"/>
      <c r="E21" s="34"/>
      <c r="F21" s="37"/>
      <c r="G21" s="37"/>
      <c r="H21" s="36"/>
      <c r="I21" s="33"/>
      <c r="J21" s="37"/>
      <c r="K21" s="34"/>
      <c r="L21" s="37"/>
      <c r="M21" s="37"/>
      <c r="N21" s="37"/>
      <c r="O21" s="37"/>
      <c r="P21" s="37"/>
      <c r="Q21" s="37"/>
      <c r="R21" s="37"/>
      <c r="S21" s="38"/>
      <c r="T21" s="39"/>
      <c r="U21" s="37"/>
      <c r="V21" s="36"/>
      <c r="W21" s="3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ht="22.5" customHeight="1">
      <c r="A22" s="31"/>
      <c r="B22" s="32"/>
      <c r="C22" s="33"/>
      <c r="D22" s="46"/>
      <c r="E22" s="34"/>
      <c r="F22" s="37"/>
      <c r="G22" s="37"/>
      <c r="H22" s="36"/>
      <c r="I22" s="33"/>
      <c r="J22" s="37"/>
      <c r="K22" s="34"/>
      <c r="L22" s="37"/>
      <c r="M22" s="37"/>
      <c r="N22" s="37"/>
      <c r="O22" s="37"/>
      <c r="P22" s="37"/>
      <c r="Q22" s="37"/>
      <c r="R22" s="37"/>
      <c r="S22" s="38"/>
      <c r="T22" s="39"/>
      <c r="U22" s="37"/>
      <c r="V22" s="36"/>
      <c r="W22" s="3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ht="22.5" customHeight="1">
      <c r="A23" s="47"/>
      <c r="B23" s="48"/>
      <c r="C23" s="49"/>
      <c r="D23" s="49"/>
      <c r="E23" s="37"/>
      <c r="F23" s="50"/>
      <c r="G23" s="50"/>
      <c r="H23" s="51"/>
      <c r="I23" s="52"/>
      <c r="J23" s="53"/>
      <c r="K23" s="54"/>
      <c r="L23" s="53"/>
      <c r="M23" s="53"/>
      <c r="N23" s="51"/>
      <c r="O23" s="55"/>
      <c r="P23" s="37"/>
      <c r="Q23" s="37"/>
      <c r="R23" s="37"/>
      <c r="S23" s="38"/>
      <c r="T23" s="39"/>
      <c r="U23" s="37"/>
      <c r="V23" s="36"/>
      <c r="W23" s="3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ht="22.5" customHeight="1">
      <c r="A24" s="56"/>
      <c r="B24" s="57"/>
      <c r="C24" s="58"/>
      <c r="D24" s="59"/>
      <c r="E24" s="60"/>
      <c r="F24" s="37"/>
      <c r="G24" s="61"/>
      <c r="H24" s="61"/>
      <c r="I24" s="62"/>
      <c r="J24" s="53"/>
      <c r="K24" s="63"/>
      <c r="L24" s="37"/>
      <c r="M24" s="49"/>
      <c r="N24" s="64"/>
      <c r="O24" s="61"/>
      <c r="P24" s="37"/>
      <c r="Q24" s="37"/>
      <c r="R24" s="37"/>
      <c r="S24" s="38"/>
      <c r="T24" s="39"/>
      <c r="U24" s="65"/>
      <c r="V24" s="65"/>
      <c r="W24" s="3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ht="22.5" customHeight="1">
      <c r="A25" s="56"/>
      <c r="B25" s="48"/>
      <c r="C25" s="49"/>
      <c r="D25" s="49"/>
      <c r="E25" s="63"/>
      <c r="F25" s="37"/>
      <c r="G25" s="61"/>
      <c r="H25" s="61"/>
      <c r="I25" s="62"/>
      <c r="J25" s="53"/>
      <c r="K25" s="63"/>
      <c r="L25" s="37"/>
      <c r="M25" s="53"/>
      <c r="N25" s="51"/>
      <c r="O25" s="55"/>
      <c r="P25" s="37"/>
      <c r="Q25" s="37"/>
      <c r="R25" s="37"/>
      <c r="S25" s="38"/>
      <c r="T25" s="39"/>
      <c r="U25" s="65"/>
      <c r="V25" s="53"/>
      <c r="W25" s="3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ht="22.5" customHeight="1">
      <c r="A26" s="56"/>
      <c r="B26" s="48"/>
      <c r="C26" s="49"/>
      <c r="D26" s="49"/>
      <c r="E26" s="63"/>
      <c r="F26" s="37"/>
      <c r="G26" s="61"/>
      <c r="H26" s="61"/>
      <c r="I26" s="62"/>
      <c r="J26" s="53"/>
      <c r="K26" s="63"/>
      <c r="L26" s="37"/>
      <c r="M26" s="53"/>
      <c r="N26" s="51"/>
      <c r="O26" s="55"/>
      <c r="P26" s="53"/>
      <c r="Q26" s="53"/>
      <c r="R26" s="53"/>
      <c r="S26" s="51"/>
      <c r="T26" s="48"/>
      <c r="U26" s="65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</row>
    <row r="27" ht="22.5" customHeight="1">
      <c r="A27" s="37"/>
      <c r="B27" s="37"/>
      <c r="C27" s="37"/>
      <c r="D27" s="37"/>
      <c r="E27" s="66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67"/>
      <c r="Q27" s="53"/>
      <c r="R27" s="37"/>
      <c r="S27" s="51"/>
      <c r="T27" s="48"/>
      <c r="U27" s="37"/>
      <c r="V27" s="37"/>
      <c r="W27" s="37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</row>
    <row r="28" ht="22.5" customHeight="1">
      <c r="A28" s="56"/>
      <c r="B28" s="48"/>
      <c r="C28" s="49"/>
      <c r="D28" s="49"/>
      <c r="E28" s="68"/>
      <c r="F28" s="68"/>
      <c r="G28" s="64"/>
      <c r="H28" s="37"/>
      <c r="I28" s="69"/>
      <c r="J28" s="53"/>
      <c r="K28" s="63"/>
      <c r="L28" s="37"/>
      <c r="M28" s="53"/>
      <c r="N28" s="51"/>
      <c r="O28" s="55"/>
      <c r="P28" s="53"/>
      <c r="Q28" s="53"/>
      <c r="R28" s="53"/>
      <c r="S28" s="51"/>
      <c r="T28" s="48"/>
      <c r="U28" s="65"/>
      <c r="V28" s="37"/>
      <c r="W28" s="37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</row>
    <row r="29" ht="22.5" customHeight="1">
      <c r="A29" s="56"/>
      <c r="B29" s="37"/>
      <c r="C29" s="37"/>
      <c r="D29" s="37"/>
      <c r="E29" s="48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53"/>
      <c r="Q29" s="53"/>
      <c r="R29" s="53"/>
      <c r="S29" s="51"/>
      <c r="T29" s="48"/>
      <c r="U29" s="37"/>
      <c r="V29" s="37"/>
      <c r="W29" s="37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</row>
    <row r="30" ht="22.5" customHeight="1">
      <c r="A30" s="56"/>
      <c r="B30" s="48"/>
      <c r="C30" s="49"/>
      <c r="D30" s="49"/>
      <c r="E30" s="70"/>
      <c r="F30" s="71"/>
      <c r="G30" s="71"/>
      <c r="H30" s="49"/>
      <c r="I30" s="52"/>
      <c r="J30" s="53"/>
      <c r="K30" s="54"/>
      <c r="L30" s="53"/>
      <c r="M30" s="53"/>
      <c r="N30" s="51"/>
      <c r="O30" s="55"/>
      <c r="P30" s="53"/>
      <c r="Q30" s="53"/>
      <c r="R30" s="53"/>
      <c r="S30" s="51"/>
      <c r="T30" s="48"/>
      <c r="U30" s="61"/>
      <c r="V30" s="53"/>
      <c r="W30" s="37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</row>
    <row r="31" ht="22.5" customHeight="1">
      <c r="A31" s="51"/>
      <c r="B31" s="48"/>
      <c r="C31" s="49"/>
      <c r="D31" s="49"/>
      <c r="E31" s="49"/>
      <c r="F31" s="71"/>
      <c r="G31" s="71"/>
      <c r="H31" s="49"/>
      <c r="I31" s="50"/>
      <c r="J31" s="53"/>
      <c r="K31" s="54"/>
      <c r="L31" s="53"/>
      <c r="M31" s="53"/>
      <c r="N31" s="51"/>
      <c r="O31" s="55"/>
      <c r="P31" s="53"/>
      <c r="Q31" s="53"/>
      <c r="R31" s="53"/>
      <c r="S31" s="51"/>
      <c r="T31" s="48"/>
      <c r="U31" s="51"/>
      <c r="V31" s="53"/>
      <c r="W31" s="37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</row>
    <row r="32" ht="22.5" customHeight="1">
      <c r="A32" s="56"/>
      <c r="B32" s="72"/>
      <c r="C32" s="58"/>
      <c r="D32" s="59"/>
      <c r="E32" s="60"/>
      <c r="F32" s="37"/>
      <c r="G32" s="61"/>
      <c r="H32" s="61"/>
      <c r="I32" s="62"/>
      <c r="J32" s="53"/>
      <c r="K32" s="63"/>
      <c r="L32" s="37"/>
      <c r="M32" s="49"/>
      <c r="N32" s="64"/>
      <c r="O32" s="61"/>
      <c r="P32" s="37"/>
      <c r="Q32" s="37"/>
      <c r="R32" s="37"/>
      <c r="S32" s="38"/>
      <c r="T32" s="39"/>
      <c r="U32" s="65"/>
      <c r="V32" s="65"/>
      <c r="W32" s="37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</row>
    <row r="33" ht="22.5" customHeight="1">
      <c r="A33" s="56"/>
      <c r="B33" s="72"/>
      <c r="C33" s="58"/>
      <c r="D33" s="59"/>
      <c r="E33" s="60"/>
      <c r="F33" s="37"/>
      <c r="G33" s="64"/>
      <c r="H33" s="61"/>
      <c r="I33" s="62"/>
      <c r="J33" s="53"/>
      <c r="K33" s="63"/>
      <c r="L33" s="37"/>
      <c r="M33" s="49"/>
      <c r="N33" s="64"/>
      <c r="O33" s="61"/>
      <c r="P33" s="37"/>
      <c r="Q33" s="37"/>
      <c r="R33" s="37"/>
      <c r="S33" s="38"/>
      <c r="T33" s="39"/>
      <c r="U33" s="65"/>
      <c r="V33" s="65"/>
      <c r="W33" s="37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</row>
    <row r="34" ht="22.5" customHeight="1">
      <c r="A34" s="37"/>
      <c r="B34" s="37"/>
      <c r="C34" s="37"/>
      <c r="D34" s="33"/>
      <c r="E34" s="66"/>
      <c r="F34" s="37"/>
      <c r="G34" s="61"/>
      <c r="H34" s="37"/>
      <c r="I34" s="37"/>
      <c r="J34" s="37"/>
      <c r="K34" s="37"/>
      <c r="L34" s="37"/>
      <c r="M34" s="37"/>
      <c r="N34" s="37"/>
      <c r="O34" s="73"/>
      <c r="P34" s="67"/>
      <c r="Q34" s="53"/>
      <c r="R34" s="37"/>
      <c r="S34" s="51"/>
      <c r="T34" s="48"/>
      <c r="U34" s="37"/>
      <c r="V34" s="37"/>
      <c r="W34" s="37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</row>
    <row r="35" ht="22.5" customHeight="1">
      <c r="A35" s="31"/>
      <c r="B35" s="32"/>
      <c r="C35" s="33"/>
      <c r="D35" s="41"/>
      <c r="E35" s="34"/>
      <c r="F35" s="37"/>
      <c r="G35" s="37"/>
      <c r="H35" s="36"/>
      <c r="I35" s="33"/>
      <c r="J35" s="37"/>
      <c r="K35" s="34"/>
      <c r="L35" s="37"/>
      <c r="M35" s="37"/>
      <c r="N35" s="36"/>
      <c r="O35" s="74"/>
      <c r="P35" s="37"/>
      <c r="Q35" s="37"/>
      <c r="R35" s="37"/>
      <c r="S35" s="38"/>
      <c r="T35" s="39"/>
      <c r="U35" s="37"/>
      <c r="V35" s="36"/>
      <c r="W35" s="3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ht="22.5" customHeight="1">
      <c r="A36" s="31"/>
      <c r="B36" s="32"/>
      <c r="C36" s="33"/>
      <c r="D36" s="41"/>
      <c r="E36" s="34"/>
      <c r="F36" s="37"/>
      <c r="G36" s="37"/>
      <c r="H36" s="36"/>
      <c r="I36" s="33"/>
      <c r="J36" s="37"/>
      <c r="K36" s="34"/>
      <c r="L36" s="37"/>
      <c r="M36" s="37"/>
      <c r="N36" s="36"/>
      <c r="O36" s="74"/>
      <c r="P36" s="37"/>
      <c r="Q36" s="37"/>
      <c r="R36" s="37"/>
      <c r="S36" s="38"/>
      <c r="T36" s="39"/>
      <c r="U36" s="37"/>
      <c r="V36" s="36"/>
      <c r="W36" s="3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ht="22.5" customHeight="1">
      <c r="A37" s="31"/>
      <c r="B37" s="32"/>
      <c r="C37" s="33"/>
      <c r="D37" s="41"/>
      <c r="E37" s="34"/>
      <c r="F37" s="37"/>
      <c r="G37" s="37"/>
      <c r="H37" s="36"/>
      <c r="I37" s="33"/>
      <c r="J37" s="37"/>
      <c r="K37" s="34"/>
      <c r="L37" s="37"/>
      <c r="M37" s="37"/>
      <c r="N37" s="36"/>
      <c r="O37" s="74"/>
      <c r="P37" s="37"/>
      <c r="Q37" s="37"/>
      <c r="R37" s="37"/>
      <c r="S37" s="38"/>
      <c r="T37" s="39"/>
      <c r="U37" s="37"/>
      <c r="V37" s="36"/>
      <c r="W37" s="3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ht="22.5" customHeight="1">
      <c r="A38" s="31"/>
      <c r="B38" s="32"/>
      <c r="C38" s="33"/>
      <c r="D38" s="41"/>
      <c r="E38" s="34"/>
      <c r="F38" s="37"/>
      <c r="G38" s="37"/>
      <c r="H38" s="36"/>
      <c r="I38" s="33"/>
      <c r="J38" s="37"/>
      <c r="K38" s="34"/>
      <c r="L38" s="37"/>
      <c r="M38" s="37"/>
      <c r="N38" s="36"/>
      <c r="O38" s="74"/>
      <c r="P38" s="37"/>
      <c r="Q38" s="37"/>
      <c r="R38" s="37"/>
      <c r="S38" s="38"/>
      <c r="T38" s="39"/>
      <c r="U38" s="37"/>
      <c r="V38" s="36"/>
      <c r="W38" s="3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ht="22.5" customHeight="1">
      <c r="A39" s="31"/>
      <c r="B39" s="32"/>
      <c r="C39" s="33"/>
      <c r="D39" s="41"/>
      <c r="E39" s="34"/>
      <c r="F39" s="37"/>
      <c r="G39" s="37"/>
      <c r="H39" s="36"/>
      <c r="I39" s="33"/>
      <c r="J39" s="37"/>
      <c r="K39" s="34"/>
      <c r="L39" s="37"/>
      <c r="M39" s="37"/>
      <c r="N39" s="36"/>
      <c r="O39" s="74"/>
      <c r="P39" s="37"/>
      <c r="Q39" s="37"/>
      <c r="R39" s="37"/>
      <c r="S39" s="38"/>
      <c r="T39" s="39"/>
      <c r="U39" s="37"/>
      <c r="V39" s="36"/>
      <c r="W39" s="3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ht="22.5" customHeight="1">
      <c r="A40" s="31"/>
      <c r="B40" s="37"/>
      <c r="C40" s="37"/>
      <c r="D40" s="37"/>
      <c r="E40" s="75"/>
      <c r="F40" s="37"/>
      <c r="G40" s="37"/>
      <c r="H40" s="36"/>
      <c r="I40" s="33"/>
      <c r="J40" s="37"/>
      <c r="K40" s="34"/>
      <c r="L40" s="37"/>
      <c r="M40" s="37"/>
      <c r="N40" s="37"/>
      <c r="O40" s="37"/>
      <c r="P40" s="37"/>
      <c r="Q40" s="37"/>
      <c r="R40" s="37"/>
      <c r="S40" s="38"/>
      <c r="T40" s="39"/>
      <c r="U40" s="39"/>
      <c r="V40" s="39"/>
      <c r="W40" s="39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ht="22.5" customHeight="1">
      <c r="A41" s="31"/>
      <c r="B41" s="37"/>
      <c r="C41" s="37"/>
      <c r="D41" s="37"/>
      <c r="E41" s="75"/>
      <c r="F41" s="37"/>
      <c r="G41" s="37"/>
      <c r="H41" s="36"/>
      <c r="I41" s="33"/>
      <c r="J41" s="37"/>
      <c r="K41" s="34"/>
      <c r="L41" s="37"/>
      <c r="M41" s="37"/>
      <c r="N41" s="37"/>
      <c r="O41" s="37"/>
      <c r="P41" s="37"/>
      <c r="Q41" s="37"/>
      <c r="R41" s="37"/>
      <c r="S41" s="38"/>
      <c r="T41" s="39"/>
      <c r="U41" s="39"/>
      <c r="V41" s="39"/>
      <c r="W41" s="39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ht="22.5" customHeight="1">
      <c r="A42" s="76"/>
      <c r="B42" s="37"/>
      <c r="C42" s="37"/>
      <c r="D42" s="37"/>
      <c r="E42" s="75"/>
      <c r="F42" s="37"/>
      <c r="G42" s="37"/>
      <c r="H42" s="36"/>
      <c r="I42" s="33"/>
      <c r="J42" s="37"/>
      <c r="K42" s="34"/>
      <c r="L42" s="37"/>
      <c r="M42" s="37"/>
      <c r="N42" s="37"/>
      <c r="O42" s="37"/>
      <c r="P42" s="37"/>
      <c r="Q42" s="37"/>
      <c r="R42" s="37"/>
      <c r="S42" s="38"/>
      <c r="T42" s="32"/>
      <c r="U42" s="39"/>
      <c r="V42" s="39"/>
      <c r="W42" s="39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ht="22.5" customHeight="1">
      <c r="A43" s="77"/>
      <c r="B43" s="37"/>
      <c r="C43" s="37"/>
      <c r="D43" s="37"/>
      <c r="E43" s="78"/>
      <c r="F43" s="38"/>
      <c r="G43" s="38"/>
      <c r="H43" s="36"/>
      <c r="I43" s="33"/>
      <c r="J43" s="37"/>
      <c r="K43" s="34"/>
      <c r="L43" s="37"/>
      <c r="M43" s="37"/>
      <c r="N43" s="37"/>
      <c r="O43" s="37"/>
      <c r="P43" s="37"/>
      <c r="Q43" s="37"/>
      <c r="R43" s="37"/>
      <c r="S43" s="38"/>
      <c r="T43" s="32"/>
      <c r="U43" s="39"/>
      <c r="V43" s="39"/>
      <c r="W43" s="39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ht="22.5" customHeight="1">
      <c r="A44" s="79"/>
      <c r="B44" s="34"/>
      <c r="C44" s="41"/>
      <c r="D44" s="41"/>
      <c r="E44" s="35"/>
      <c r="F44" s="38"/>
      <c r="G44" s="38"/>
      <c r="H44" s="36"/>
      <c r="I44" s="36"/>
      <c r="J44" s="37"/>
      <c r="K44" s="34"/>
      <c r="L44" s="38"/>
      <c r="M44" s="37"/>
      <c r="N44" s="36"/>
      <c r="O44" s="38"/>
      <c r="P44" s="37"/>
      <c r="Q44" s="66"/>
      <c r="R44" s="37"/>
      <c r="S44" s="38"/>
      <c r="T44" s="37"/>
      <c r="U44" s="37"/>
      <c r="V44" s="80"/>
      <c r="W44" s="3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ht="22.5" customHeight="1">
      <c r="A45" s="31"/>
      <c r="B45" s="32"/>
      <c r="C45" s="33"/>
      <c r="D45" s="46"/>
      <c r="E45" s="34"/>
      <c r="F45" s="37"/>
      <c r="G45" s="37"/>
      <c r="H45" s="36"/>
      <c r="I45" s="33"/>
      <c r="J45" s="37"/>
      <c r="K45" s="34"/>
      <c r="L45" s="37"/>
      <c r="M45" s="37"/>
      <c r="N45" s="37"/>
      <c r="O45" s="37"/>
      <c r="P45" s="37"/>
      <c r="Q45" s="37"/>
      <c r="R45" s="37"/>
      <c r="S45" s="38"/>
      <c r="T45" s="39"/>
      <c r="U45" s="37"/>
      <c r="V45" s="36"/>
      <c r="W45" s="3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ht="22.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ht="22.5" customHeight="1">
      <c r="A47" s="81"/>
      <c r="B47" s="82"/>
      <c r="C47" s="83"/>
      <c r="D47" s="84"/>
      <c r="E47" s="85"/>
      <c r="F47" s="86"/>
      <c r="G47" s="86"/>
      <c r="H47" s="87"/>
      <c r="I47" s="87"/>
      <c r="J47" s="87"/>
      <c r="K47" s="82"/>
      <c r="L47" s="87"/>
      <c r="M47" s="82"/>
      <c r="N47" s="87"/>
      <c r="O47" s="87"/>
      <c r="P47" s="88"/>
      <c r="Q47" s="89"/>
      <c r="R47" s="88"/>
      <c r="S47" s="86"/>
      <c r="T47" s="88"/>
      <c r="U47" s="88"/>
      <c r="V47" s="88"/>
      <c r="W47" s="88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</row>
    <row r="48" ht="22.5" customHeight="1">
      <c r="A48" s="77"/>
      <c r="B48" s="34"/>
      <c r="C48" s="41"/>
      <c r="D48" s="41"/>
      <c r="E48" s="75"/>
      <c r="F48" s="38"/>
      <c r="G48" s="38"/>
      <c r="H48" s="36"/>
      <c r="I48" s="33"/>
      <c r="J48" s="37"/>
      <c r="K48" s="34"/>
      <c r="L48" s="37"/>
      <c r="M48" s="37"/>
      <c r="N48" s="37"/>
      <c r="O48" s="37"/>
      <c r="P48" s="37"/>
      <c r="Q48" s="37"/>
      <c r="R48" s="37"/>
      <c r="S48" s="38"/>
      <c r="T48" s="39"/>
      <c r="U48" s="39"/>
      <c r="V48" s="39"/>
      <c r="W48" s="39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ht="22.5" customHeight="1">
      <c r="A49" s="77"/>
      <c r="B49" s="34"/>
      <c r="C49" s="41"/>
      <c r="D49" s="41"/>
      <c r="E49" s="91"/>
      <c r="F49" s="38"/>
      <c r="G49" s="38"/>
      <c r="H49" s="36"/>
      <c r="I49" s="36"/>
      <c r="J49" s="66"/>
      <c r="K49" s="34"/>
      <c r="L49" s="37"/>
      <c r="M49" s="34"/>
      <c r="N49" s="36"/>
      <c r="O49" s="38"/>
      <c r="P49" s="37"/>
      <c r="Q49" s="66"/>
      <c r="R49" s="37"/>
      <c r="S49" s="37"/>
      <c r="T49" s="37"/>
      <c r="U49" s="37"/>
      <c r="V49" s="37"/>
      <c r="W49" s="3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ht="22.5" customHeight="1">
      <c r="A50" s="77"/>
      <c r="B50" s="34"/>
      <c r="C50" s="41"/>
      <c r="D50" s="41"/>
      <c r="E50" s="37"/>
      <c r="F50" s="38"/>
      <c r="G50" s="38"/>
      <c r="H50" s="36"/>
      <c r="I50" s="36"/>
      <c r="J50" s="66"/>
      <c r="K50" s="36"/>
      <c r="L50" s="37"/>
      <c r="M50" s="37"/>
      <c r="N50" s="36"/>
      <c r="O50" s="38"/>
      <c r="P50" s="37"/>
      <c r="Q50" s="66"/>
      <c r="R50" s="37"/>
      <c r="S50" s="37"/>
      <c r="T50" s="37"/>
      <c r="U50" s="37"/>
      <c r="V50" s="37"/>
      <c r="W50" s="3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ht="22.5" customHeight="1">
      <c r="A51" s="7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ht="22.5" customHeight="1">
      <c r="A52" s="76"/>
      <c r="B52" s="92"/>
      <c r="C52" s="93"/>
      <c r="D52" s="93"/>
      <c r="E52" s="94"/>
      <c r="F52" s="95"/>
      <c r="G52" s="95"/>
      <c r="H52" s="92"/>
      <c r="I52" s="92"/>
      <c r="J52" s="6"/>
      <c r="K52" s="92"/>
      <c r="L52" s="92"/>
      <c r="M52" s="6"/>
      <c r="N52" s="92"/>
      <c r="O52" s="95"/>
      <c r="P52" s="95"/>
      <c r="Q52" s="6"/>
      <c r="R52" s="6"/>
      <c r="S52" s="95"/>
      <c r="T52" s="6"/>
      <c r="U52" s="6"/>
      <c r="V52" s="6"/>
      <c r="W52" s="6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ht="22.5" customHeight="1">
      <c r="A53" s="96"/>
      <c r="B53" s="92"/>
      <c r="C53" s="93"/>
      <c r="D53" s="93"/>
      <c r="E53" s="94"/>
      <c r="F53" s="95"/>
      <c r="G53" s="95"/>
      <c r="H53" s="92"/>
      <c r="I53" s="92"/>
      <c r="J53" s="6"/>
      <c r="K53" s="92"/>
      <c r="L53" s="92"/>
      <c r="M53" s="6"/>
      <c r="N53" s="92"/>
      <c r="O53" s="95"/>
      <c r="P53" s="95"/>
      <c r="Q53" s="6"/>
      <c r="R53" s="6"/>
      <c r="S53" s="95"/>
      <c r="T53" s="6"/>
      <c r="U53" s="6"/>
      <c r="V53" s="6"/>
      <c r="W53" s="6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ht="22.5" customHeight="1">
      <c r="A54" s="96"/>
      <c r="B54" s="92"/>
      <c r="C54" s="93"/>
      <c r="D54" s="93"/>
      <c r="E54" s="94"/>
      <c r="F54" s="95"/>
      <c r="G54" s="95"/>
      <c r="H54" s="92"/>
      <c r="I54" s="92"/>
      <c r="J54" s="6"/>
      <c r="K54" s="92"/>
      <c r="L54" s="92"/>
      <c r="M54" s="6"/>
      <c r="N54" s="92"/>
      <c r="O54" s="95"/>
      <c r="P54" s="95"/>
      <c r="Q54" s="6"/>
      <c r="R54" s="6"/>
      <c r="S54" s="95"/>
      <c r="T54" s="6"/>
      <c r="U54" s="6"/>
      <c r="V54" s="6"/>
      <c r="W54" s="6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ht="22.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6"/>
      <c r="V55" s="6"/>
      <c r="W55" s="6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ht="22.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6"/>
      <c r="V56" s="6"/>
      <c r="W56" s="6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ht="22.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6"/>
      <c r="V57" s="6"/>
      <c r="W57" s="6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ht="22.5" customHeight="1">
      <c r="A58" s="97"/>
      <c r="B58" s="37"/>
      <c r="C58" s="37"/>
      <c r="D58" s="37"/>
      <c r="E58" s="45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8"/>
      <c r="T58" s="37"/>
      <c r="U58" s="6"/>
      <c r="V58" s="6"/>
      <c r="W58" s="6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ht="22.5" customHeight="1">
      <c r="A59" s="96"/>
      <c r="B59" s="92"/>
      <c r="C59" s="93"/>
      <c r="D59" s="93"/>
      <c r="E59" s="94"/>
      <c r="F59" s="95"/>
      <c r="G59" s="95"/>
      <c r="H59" s="75"/>
      <c r="I59" s="98"/>
      <c r="J59" s="99"/>
      <c r="K59" s="75"/>
      <c r="L59" s="92"/>
      <c r="M59" s="6"/>
      <c r="N59" s="92"/>
      <c r="O59" s="95"/>
      <c r="P59" s="95"/>
      <c r="Q59" s="6"/>
      <c r="R59" s="6"/>
      <c r="S59" s="95"/>
      <c r="T59" s="6"/>
      <c r="U59" s="6"/>
      <c r="V59" s="6"/>
      <c r="W59" s="6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ht="22.5" customHeight="1">
      <c r="A60" s="96"/>
      <c r="B60" s="92"/>
      <c r="C60" s="93"/>
      <c r="D60" s="93"/>
      <c r="E60" s="94"/>
      <c r="F60" s="95"/>
      <c r="G60" s="95"/>
      <c r="H60" s="75"/>
      <c r="I60" s="98"/>
      <c r="J60" s="99"/>
      <c r="K60" s="75"/>
      <c r="L60" s="92"/>
      <c r="M60" s="6"/>
      <c r="N60" s="92"/>
      <c r="O60" s="95"/>
      <c r="P60" s="95"/>
      <c r="Q60" s="6"/>
      <c r="R60" s="6"/>
      <c r="S60" s="95"/>
      <c r="T60" s="6"/>
      <c r="U60" s="6"/>
      <c r="V60" s="6"/>
      <c r="W60" s="6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ht="22.5" customHeight="1">
      <c r="A61" s="96"/>
      <c r="B61" s="92"/>
      <c r="C61" s="93"/>
      <c r="D61" s="93"/>
      <c r="E61" s="94"/>
      <c r="F61" s="95"/>
      <c r="G61" s="95"/>
      <c r="H61" s="92"/>
      <c r="I61" s="92"/>
      <c r="J61" s="6"/>
      <c r="K61" s="92"/>
      <c r="L61" s="92"/>
      <c r="M61" s="6"/>
      <c r="N61" s="92"/>
      <c r="O61" s="95"/>
      <c r="P61" s="95"/>
      <c r="Q61" s="6"/>
      <c r="R61" s="6"/>
      <c r="S61" s="95"/>
      <c r="T61" s="6"/>
      <c r="U61" s="6"/>
      <c r="V61" s="6"/>
      <c r="W61" s="6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ht="22.5" customHeight="1">
      <c r="A62" s="96"/>
      <c r="B62" s="92"/>
      <c r="C62" s="93"/>
      <c r="D62" s="93"/>
      <c r="E62" s="94"/>
      <c r="F62" s="95"/>
      <c r="G62" s="95"/>
      <c r="H62" s="92"/>
      <c r="I62" s="92"/>
      <c r="J62" s="6"/>
      <c r="K62" s="92"/>
      <c r="L62" s="92"/>
      <c r="M62" s="6"/>
      <c r="N62" s="92"/>
      <c r="O62" s="95"/>
      <c r="P62" s="95"/>
      <c r="Q62" s="6"/>
      <c r="R62" s="6"/>
      <c r="S62" s="95"/>
      <c r="T62" s="6"/>
      <c r="U62" s="6"/>
      <c r="V62" s="6"/>
      <c r="W62" s="6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ht="22.5" customHeight="1">
      <c r="A63" s="96"/>
      <c r="B63" s="92"/>
      <c r="C63" s="93"/>
      <c r="D63" s="93"/>
      <c r="E63" s="94"/>
      <c r="F63" s="95"/>
      <c r="G63" s="95"/>
      <c r="H63" s="92"/>
      <c r="I63" s="92"/>
      <c r="J63" s="6"/>
      <c r="K63" s="92"/>
      <c r="L63" s="92"/>
      <c r="M63" s="6"/>
      <c r="N63" s="92"/>
      <c r="O63" s="95"/>
      <c r="P63" s="95"/>
      <c r="Q63" s="6"/>
      <c r="R63" s="6"/>
      <c r="S63" s="95"/>
      <c r="T63" s="6"/>
      <c r="U63" s="6"/>
      <c r="V63" s="6"/>
      <c r="W63" s="6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ht="22.5" customHeight="1">
      <c r="A64" s="96"/>
      <c r="B64" s="92"/>
      <c r="C64" s="93"/>
      <c r="D64" s="93"/>
      <c r="E64" s="94"/>
      <c r="F64" s="95"/>
      <c r="G64" s="95"/>
      <c r="H64" s="92"/>
      <c r="I64" s="92"/>
      <c r="J64" s="6"/>
      <c r="K64" s="92"/>
      <c r="L64" s="92"/>
      <c r="M64" s="6"/>
      <c r="N64" s="92"/>
      <c r="O64" s="95"/>
      <c r="P64" s="95"/>
      <c r="Q64" s="6"/>
      <c r="R64" s="6"/>
      <c r="S64" s="95"/>
      <c r="T64" s="6"/>
      <c r="U64" s="6"/>
      <c r="V64" s="6"/>
      <c r="W64" s="6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ht="22.5" customHeight="1">
      <c r="A65" s="96"/>
      <c r="B65" s="92"/>
      <c r="C65" s="93"/>
      <c r="D65" s="93"/>
      <c r="E65" s="94"/>
      <c r="F65" s="95"/>
      <c r="G65" s="95"/>
      <c r="H65" s="92"/>
      <c r="I65" s="92"/>
      <c r="J65" s="6"/>
      <c r="K65" s="92"/>
      <c r="L65" s="92"/>
      <c r="M65" s="6"/>
      <c r="N65" s="92"/>
      <c r="O65" s="95"/>
      <c r="P65" s="95"/>
      <c r="Q65" s="6"/>
      <c r="R65" s="6"/>
      <c r="S65" s="95"/>
      <c r="T65" s="6"/>
      <c r="U65" s="6"/>
      <c r="V65" s="6"/>
      <c r="W65" s="6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ht="22.5" customHeight="1">
      <c r="A66" s="96"/>
      <c r="B66" s="92"/>
      <c r="C66" s="93"/>
      <c r="D66" s="93"/>
      <c r="E66" s="94"/>
      <c r="F66" s="95"/>
      <c r="G66" s="95"/>
      <c r="H66" s="92"/>
      <c r="I66" s="92"/>
      <c r="J66" s="6"/>
      <c r="K66" s="92"/>
      <c r="L66" s="92"/>
      <c r="M66" s="6"/>
      <c r="N66" s="92"/>
      <c r="O66" s="95"/>
      <c r="P66" s="95"/>
      <c r="Q66" s="6"/>
      <c r="R66" s="6"/>
      <c r="S66" s="95"/>
      <c r="T66" s="6"/>
      <c r="U66" s="6"/>
      <c r="V66" s="6"/>
      <c r="W66" s="6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ht="22.5" customHeight="1">
      <c r="A67" s="96"/>
      <c r="B67" s="92"/>
      <c r="C67" s="93"/>
      <c r="D67" s="93"/>
      <c r="E67" s="94"/>
      <c r="F67" s="95"/>
      <c r="G67" s="95"/>
      <c r="H67" s="92"/>
      <c r="I67" s="92"/>
      <c r="J67" s="6"/>
      <c r="K67" s="92"/>
      <c r="L67" s="92"/>
      <c r="M67" s="6"/>
      <c r="N67" s="92"/>
      <c r="O67" s="95"/>
      <c r="P67" s="95"/>
      <c r="Q67" s="6"/>
      <c r="R67" s="6"/>
      <c r="S67" s="95"/>
      <c r="T67" s="6"/>
      <c r="U67" s="6"/>
      <c r="V67" s="6"/>
      <c r="W67" s="6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ht="17.25" customHeight="1">
      <c r="A68" s="100"/>
      <c r="B68" s="53"/>
      <c r="C68" s="49"/>
      <c r="D68" s="49"/>
      <c r="E68" s="50"/>
      <c r="F68" s="65"/>
      <c r="G68" s="65"/>
      <c r="H68" s="101"/>
      <c r="I68" s="58"/>
      <c r="J68" s="58"/>
      <c r="K68" s="102"/>
      <c r="L68" s="37"/>
      <c r="M68" s="37"/>
      <c r="N68" s="103"/>
      <c r="O68" s="67"/>
      <c r="P68" s="54"/>
      <c r="Q68" s="53"/>
      <c r="R68" s="53"/>
      <c r="S68" s="37"/>
      <c r="T68" s="6"/>
      <c r="U68" s="6"/>
      <c r="V68" s="6"/>
      <c r="W68" s="6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ht="17.25" customHeight="1">
      <c r="A69" s="104"/>
      <c r="B69" s="48"/>
      <c r="C69" s="49"/>
      <c r="D69" s="49"/>
      <c r="E69" s="50"/>
      <c r="F69" s="65"/>
      <c r="G69" s="65"/>
      <c r="H69" s="101"/>
      <c r="I69" s="101"/>
      <c r="J69" s="58"/>
      <c r="K69" s="102"/>
      <c r="L69" s="37"/>
      <c r="M69" s="37"/>
      <c r="N69" s="53"/>
      <c r="O69" s="67"/>
      <c r="P69" s="54"/>
      <c r="Q69" s="105"/>
      <c r="R69" s="105"/>
      <c r="S69" s="37"/>
      <c r="T69" s="6"/>
      <c r="U69" s="6"/>
      <c r="V69" s="6"/>
      <c r="W69" s="6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ht="17.25" customHeight="1">
      <c r="A70" s="104"/>
      <c r="B70" s="48"/>
      <c r="C70" s="49"/>
      <c r="D70" s="49"/>
      <c r="E70" s="50"/>
      <c r="F70" s="65"/>
      <c r="G70" s="65"/>
      <c r="H70" s="101"/>
      <c r="I70" s="37"/>
      <c r="J70" s="101"/>
      <c r="K70" s="102"/>
      <c r="L70" s="37"/>
      <c r="M70" s="37"/>
      <c r="N70" s="53"/>
      <c r="O70" s="67"/>
      <c r="P70" s="54"/>
      <c r="Q70" s="105"/>
      <c r="R70" s="105"/>
      <c r="S70" s="37"/>
      <c r="T70" s="6"/>
      <c r="U70" s="6"/>
      <c r="V70" s="6"/>
      <c r="W70" s="6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ht="17.25" customHeight="1">
      <c r="A71" s="104"/>
      <c r="B71" s="48"/>
      <c r="C71" s="49"/>
      <c r="D71" s="49"/>
      <c r="E71" s="50"/>
      <c r="F71" s="65"/>
      <c r="G71" s="65"/>
      <c r="H71" s="101"/>
      <c r="I71" s="33"/>
      <c r="J71" s="101"/>
      <c r="K71" s="102"/>
      <c r="L71" s="37"/>
      <c r="M71" s="37"/>
      <c r="N71" s="53"/>
      <c r="O71" s="67"/>
      <c r="P71" s="54"/>
      <c r="Q71" s="105"/>
      <c r="R71" s="105"/>
      <c r="S71" s="37"/>
      <c r="T71" s="6"/>
      <c r="U71" s="6"/>
      <c r="V71" s="6"/>
      <c r="W71" s="6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ht="17.25" customHeight="1">
      <c r="A72" s="100"/>
      <c r="B72" s="48"/>
      <c r="C72" s="49"/>
      <c r="D72" s="49"/>
      <c r="E72" s="50"/>
      <c r="F72" s="57"/>
      <c r="G72" s="57"/>
      <c r="H72" s="57"/>
      <c r="I72" s="58"/>
      <c r="J72" s="52"/>
      <c r="K72" s="106"/>
      <c r="L72" s="37"/>
      <c r="M72" s="37"/>
      <c r="N72" s="53"/>
      <c r="O72" s="67"/>
      <c r="P72" s="54"/>
      <c r="Q72" s="105"/>
      <c r="R72" s="105"/>
      <c r="S72" s="37"/>
      <c r="T72" s="6"/>
      <c r="U72" s="6"/>
      <c r="V72" s="6"/>
      <c r="W72" s="6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ht="17.25" customHeight="1">
      <c r="A73" s="100"/>
      <c r="B73" s="48"/>
      <c r="C73" s="49"/>
      <c r="D73" s="49"/>
      <c r="E73" s="50"/>
      <c r="F73" s="57"/>
      <c r="G73" s="57"/>
      <c r="H73" s="57"/>
      <c r="I73" s="58"/>
      <c r="J73" s="52"/>
      <c r="K73" s="106"/>
      <c r="L73" s="37"/>
      <c r="M73" s="37"/>
      <c r="N73" s="53"/>
      <c r="O73" s="67"/>
      <c r="P73" s="54"/>
      <c r="Q73" s="105"/>
      <c r="R73" s="105"/>
      <c r="S73" s="37"/>
      <c r="T73" s="6"/>
      <c r="U73" s="6"/>
      <c r="V73" s="6"/>
      <c r="W73" s="6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ht="17.25" customHeight="1">
      <c r="A74" s="107"/>
      <c r="B74" s="53"/>
      <c r="C74" s="49"/>
      <c r="D74" s="49"/>
      <c r="E74" s="50"/>
      <c r="F74" s="57"/>
      <c r="G74" s="57"/>
      <c r="H74" s="57"/>
      <c r="I74" s="58"/>
      <c r="J74" s="52"/>
      <c r="K74" s="106"/>
      <c r="L74" s="37"/>
      <c r="M74" s="37"/>
      <c r="N74" s="53"/>
      <c r="O74" s="67"/>
      <c r="P74" s="54"/>
      <c r="Q74" s="53"/>
      <c r="R74" s="53"/>
      <c r="S74" s="37"/>
      <c r="T74" s="6"/>
      <c r="U74" s="6"/>
      <c r="V74" s="6"/>
      <c r="W74" s="6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ht="17.25" customHeight="1">
      <c r="A75" s="107"/>
      <c r="B75" s="53"/>
      <c r="C75" s="49"/>
      <c r="D75" s="49"/>
      <c r="E75" s="50"/>
      <c r="F75" s="53"/>
      <c r="G75" s="53"/>
      <c r="H75" s="53"/>
      <c r="I75" s="53"/>
      <c r="J75" s="53"/>
      <c r="K75" s="53"/>
      <c r="L75" s="37"/>
      <c r="M75" s="37"/>
      <c r="N75" s="53"/>
      <c r="O75" s="54"/>
      <c r="P75" s="54"/>
      <c r="Q75" s="53"/>
      <c r="R75" s="53"/>
      <c r="S75" s="37"/>
      <c r="T75" s="6"/>
      <c r="U75" s="6"/>
      <c r="V75" s="6"/>
      <c r="W75" s="6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ht="17.25" customHeight="1">
      <c r="A76" s="100"/>
      <c r="B76" s="53"/>
      <c r="C76" s="49"/>
      <c r="D76" s="49"/>
      <c r="E76" s="50"/>
      <c r="F76" s="67"/>
      <c r="G76" s="67"/>
      <c r="H76" s="57"/>
      <c r="I76" s="52"/>
      <c r="J76" s="52"/>
      <c r="K76" s="106"/>
      <c r="L76" s="37"/>
      <c r="M76" s="37"/>
      <c r="N76" s="53"/>
      <c r="O76" s="67"/>
      <c r="P76" s="54"/>
      <c r="Q76" s="108"/>
      <c r="R76" s="108"/>
      <c r="S76" s="37"/>
      <c r="T76" s="6"/>
      <c r="U76" s="6"/>
      <c r="V76" s="6"/>
      <c r="W76" s="6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ht="17.25" customHeight="1">
      <c r="A77" s="107"/>
      <c r="B77" s="53"/>
      <c r="C77" s="49"/>
      <c r="D77" s="49"/>
      <c r="E77" s="50"/>
      <c r="F77" s="53"/>
      <c r="G77" s="53"/>
      <c r="H77" s="105"/>
      <c r="I77" s="52"/>
      <c r="J77" s="53"/>
      <c r="K77" s="53"/>
      <c r="L77" s="37"/>
      <c r="M77" s="37"/>
      <c r="N77" s="53"/>
      <c r="O77" s="54"/>
      <c r="P77" s="54"/>
      <c r="Q77" s="53"/>
      <c r="R77" s="53"/>
      <c r="S77" s="37"/>
      <c r="T77" s="6"/>
      <c r="U77" s="6"/>
      <c r="V77" s="6"/>
      <c r="W77" s="6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ht="17.25" customHeight="1">
      <c r="A78" s="100"/>
      <c r="B78" s="53"/>
      <c r="C78" s="49"/>
      <c r="D78" s="49"/>
      <c r="E78" s="50"/>
      <c r="F78" s="67"/>
      <c r="G78" s="67"/>
      <c r="H78" s="106"/>
      <c r="I78" s="57"/>
      <c r="J78" s="106"/>
      <c r="K78" s="106"/>
      <c r="L78" s="37"/>
      <c r="M78" s="37"/>
      <c r="N78" s="53"/>
      <c r="O78" s="54"/>
      <c r="P78" s="54"/>
      <c r="Q78" s="108"/>
      <c r="R78" s="108"/>
      <c r="S78" s="37"/>
      <c r="T78" s="6"/>
      <c r="U78" s="6"/>
      <c r="V78" s="6"/>
      <c r="W78" s="6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ht="17.25" customHeight="1">
      <c r="A79" s="107"/>
      <c r="B79" s="53"/>
      <c r="C79" s="49"/>
      <c r="D79" s="49"/>
      <c r="E79" s="50"/>
      <c r="F79" s="105"/>
      <c r="G79" s="105"/>
      <c r="H79" s="105"/>
      <c r="I79" s="52"/>
      <c r="J79" s="53"/>
      <c r="K79" s="53"/>
      <c r="L79" s="37"/>
      <c r="M79" s="37"/>
      <c r="N79" s="53"/>
      <c r="O79" s="105"/>
      <c r="P79" s="54"/>
      <c r="Q79" s="108"/>
      <c r="R79" s="108"/>
      <c r="S79" s="37"/>
      <c r="T79" s="6"/>
      <c r="U79" s="6"/>
      <c r="V79" s="6"/>
      <c r="W79" s="6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ht="17.25" customHeight="1">
      <c r="A80" s="100"/>
      <c r="B80" s="53"/>
      <c r="C80" s="49"/>
      <c r="D80" s="49"/>
      <c r="E80" s="50"/>
      <c r="F80" s="109"/>
      <c r="G80" s="109"/>
      <c r="H80" s="109"/>
      <c r="I80" s="48"/>
      <c r="J80" s="48"/>
      <c r="K80" s="57"/>
      <c r="L80" s="37"/>
      <c r="M80" s="37"/>
      <c r="N80" s="53"/>
      <c r="O80" s="109"/>
      <c r="P80" s="54"/>
      <c r="Q80" s="108"/>
      <c r="R80" s="108"/>
      <c r="S80" s="37"/>
      <c r="T80" s="6"/>
      <c r="U80" s="6"/>
      <c r="V80" s="6"/>
      <c r="W80" s="6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ht="17.25" customHeight="1">
      <c r="A81" s="107"/>
      <c r="B81" s="53"/>
      <c r="C81" s="49"/>
      <c r="D81" s="49"/>
      <c r="E81" s="50"/>
      <c r="F81" s="109"/>
      <c r="G81" s="109"/>
      <c r="H81" s="109"/>
      <c r="I81" s="48"/>
      <c r="J81" s="48"/>
      <c r="K81" s="57"/>
      <c r="L81" s="37"/>
      <c r="M81" s="37"/>
      <c r="N81" s="53"/>
      <c r="O81" s="109"/>
      <c r="P81" s="54"/>
      <c r="Q81" s="53"/>
      <c r="R81" s="53"/>
      <c r="S81" s="37"/>
      <c r="T81" s="6"/>
      <c r="U81" s="6"/>
      <c r="V81" s="6"/>
      <c r="W81" s="6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 ht="17.25" customHeight="1">
      <c r="A82" s="107"/>
      <c r="B82" s="53"/>
      <c r="C82" s="49"/>
      <c r="D82" s="49"/>
      <c r="E82" s="50"/>
      <c r="F82" s="48"/>
      <c r="G82" s="48"/>
      <c r="H82" s="48"/>
      <c r="I82" s="48"/>
      <c r="J82" s="48"/>
      <c r="K82" s="48"/>
      <c r="L82" s="37"/>
      <c r="M82" s="37"/>
      <c r="N82" s="53"/>
      <c r="O82" s="54"/>
      <c r="P82" s="54"/>
      <c r="Q82" s="53"/>
      <c r="R82" s="53"/>
      <c r="S82" s="37"/>
      <c r="T82" s="6"/>
      <c r="U82" s="6"/>
      <c r="V82" s="6"/>
      <c r="W82" s="6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ht="17.25" customHeight="1">
      <c r="A83" s="107"/>
      <c r="B83" s="53"/>
      <c r="C83" s="49"/>
      <c r="D83" s="49"/>
      <c r="E83" s="50"/>
      <c r="F83" s="57"/>
      <c r="G83" s="57"/>
      <c r="H83" s="57"/>
      <c r="I83" s="48"/>
      <c r="J83" s="48"/>
      <c r="K83" s="57"/>
      <c r="L83" s="37"/>
      <c r="M83" s="37"/>
      <c r="N83" s="53"/>
      <c r="O83" s="67"/>
      <c r="P83" s="54"/>
      <c r="Q83" s="53"/>
      <c r="R83" s="53"/>
      <c r="S83" s="37"/>
      <c r="T83" s="6"/>
      <c r="U83" s="6"/>
      <c r="V83" s="6"/>
      <c r="W83" s="6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ht="17.25" customHeight="1">
      <c r="A84" s="107"/>
      <c r="B84" s="53"/>
      <c r="C84" s="49"/>
      <c r="D84" s="49"/>
      <c r="E84" s="50"/>
      <c r="F84" s="57"/>
      <c r="G84" s="57"/>
      <c r="H84" s="106"/>
      <c r="I84" s="53"/>
      <c r="J84" s="53"/>
      <c r="K84" s="106"/>
      <c r="L84" s="37"/>
      <c r="M84" s="37"/>
      <c r="N84" s="53"/>
      <c r="O84" s="67"/>
      <c r="P84" s="54"/>
      <c r="Q84" s="53"/>
      <c r="R84" s="53"/>
      <c r="S84" s="37"/>
      <c r="T84" s="6"/>
      <c r="U84" s="6"/>
      <c r="V84" s="6"/>
      <c r="W84" s="6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ht="17.25" customHeight="1">
      <c r="A85" s="107"/>
      <c r="B85" s="53"/>
      <c r="C85" s="49"/>
      <c r="D85" s="49"/>
      <c r="E85" s="50"/>
      <c r="F85" s="57"/>
      <c r="G85" s="57"/>
      <c r="H85" s="106"/>
      <c r="I85" s="53"/>
      <c r="J85" s="53"/>
      <c r="K85" s="106"/>
      <c r="L85" s="37"/>
      <c r="M85" s="37"/>
      <c r="N85" s="53"/>
      <c r="O85" s="67"/>
      <c r="P85" s="54"/>
      <c r="Q85" s="53"/>
      <c r="R85" s="53"/>
      <c r="S85" s="37"/>
      <c r="T85" s="6"/>
      <c r="U85" s="6"/>
      <c r="V85" s="6"/>
      <c r="W85" s="6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 ht="17.25" customHeight="1">
      <c r="A86" s="96"/>
      <c r="B86" s="92"/>
      <c r="C86" s="93"/>
      <c r="D86" s="93"/>
      <c r="E86" s="94"/>
      <c r="F86" s="95"/>
      <c r="G86" s="95"/>
      <c r="H86" s="92"/>
      <c r="I86" s="92"/>
      <c r="J86" s="6"/>
      <c r="K86" s="92"/>
      <c r="L86" s="92"/>
      <c r="M86" s="6"/>
      <c r="N86" s="92"/>
      <c r="O86" s="95"/>
      <c r="P86" s="95"/>
      <c r="Q86" s="6"/>
      <c r="R86" s="6"/>
      <c r="S86" s="95"/>
      <c r="T86" s="6"/>
      <c r="U86" s="6"/>
      <c r="V86" s="6"/>
      <c r="W86" s="6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ht="17.25" customHeight="1">
      <c r="A87" s="96"/>
      <c r="B87" s="92"/>
      <c r="C87" s="93"/>
      <c r="D87" s="93"/>
      <c r="E87" s="94"/>
      <c r="F87" s="95"/>
      <c r="G87" s="95"/>
      <c r="H87" s="92"/>
      <c r="I87" s="92"/>
      <c r="J87" s="6"/>
      <c r="K87" s="92"/>
      <c r="L87" s="92"/>
      <c r="M87" s="6"/>
      <c r="N87" s="92"/>
      <c r="O87" s="95"/>
      <c r="P87" s="95"/>
      <c r="Q87" s="6"/>
      <c r="R87" s="6"/>
      <c r="S87" s="95"/>
      <c r="T87" s="6"/>
      <c r="U87" s="6"/>
      <c r="V87" s="6"/>
      <c r="W87" s="6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ht="17.25" customHeight="1">
      <c r="A88" s="96"/>
      <c r="B88" s="92"/>
      <c r="C88" s="93"/>
      <c r="D88" s="93"/>
      <c r="E88" s="94"/>
      <c r="F88" s="95"/>
      <c r="G88" s="95"/>
      <c r="H88" s="92"/>
      <c r="I88" s="92"/>
      <c r="J88" s="6"/>
      <c r="K88" s="92"/>
      <c r="L88" s="92"/>
      <c r="M88" s="6"/>
      <c r="N88" s="92"/>
      <c r="O88" s="95"/>
      <c r="P88" s="95"/>
      <c r="Q88" s="6"/>
      <c r="R88" s="6"/>
      <c r="S88" s="95"/>
      <c r="T88" s="6"/>
      <c r="U88" s="6"/>
      <c r="V88" s="6"/>
      <c r="W88" s="6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ht="17.25" customHeight="1">
      <c r="A89" s="96"/>
      <c r="B89" s="92"/>
      <c r="C89" s="93"/>
      <c r="D89" s="93"/>
      <c r="E89" s="94"/>
      <c r="F89" s="95"/>
      <c r="G89" s="95"/>
      <c r="H89" s="92"/>
      <c r="I89" s="92"/>
      <c r="J89" s="6"/>
      <c r="K89" s="92"/>
      <c r="L89" s="92"/>
      <c r="M89" s="6"/>
      <c r="N89" s="92"/>
      <c r="O89" s="95"/>
      <c r="P89" s="95"/>
      <c r="Q89" s="6"/>
      <c r="R89" s="6"/>
      <c r="S89" s="95"/>
      <c r="T89" s="6"/>
      <c r="U89" s="6"/>
      <c r="V89" s="6"/>
      <c r="W89" s="6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 ht="17.25" customHeight="1">
      <c r="A90" s="96"/>
      <c r="B90" s="92"/>
      <c r="C90" s="93"/>
      <c r="D90" s="93"/>
      <c r="E90" s="94"/>
      <c r="F90" s="95"/>
      <c r="G90" s="95"/>
      <c r="H90" s="92"/>
      <c r="I90" s="92"/>
      <c r="J90" s="6"/>
      <c r="K90" s="92"/>
      <c r="L90" s="92"/>
      <c r="M90" s="6"/>
      <c r="N90" s="92"/>
      <c r="O90" s="95"/>
      <c r="P90" s="95"/>
      <c r="Q90" s="6"/>
      <c r="R90" s="6"/>
      <c r="S90" s="95"/>
      <c r="T90" s="6"/>
      <c r="U90" s="6"/>
      <c r="V90" s="6"/>
      <c r="W90" s="6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ht="17.25" customHeight="1">
      <c r="A91" s="96"/>
      <c r="B91" s="92"/>
      <c r="C91" s="93"/>
      <c r="D91" s="93"/>
      <c r="E91" s="94"/>
      <c r="F91" s="95"/>
      <c r="G91" s="95"/>
      <c r="H91" s="92"/>
      <c r="I91" s="92"/>
      <c r="J91" s="6"/>
      <c r="K91" s="92"/>
      <c r="L91" s="92"/>
      <c r="M91" s="6"/>
      <c r="N91" s="92"/>
      <c r="O91" s="95"/>
      <c r="P91" s="95"/>
      <c r="Q91" s="6"/>
      <c r="R91" s="6"/>
      <c r="S91" s="95"/>
      <c r="T91" s="6"/>
      <c r="U91" s="6"/>
      <c r="V91" s="6"/>
      <c r="W91" s="6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 ht="17.25" customHeight="1">
      <c r="A92" s="96"/>
      <c r="B92" s="92"/>
      <c r="C92" s="93"/>
      <c r="D92" s="93"/>
      <c r="E92" s="94"/>
      <c r="F92" s="95"/>
      <c r="G92" s="95"/>
      <c r="H92" s="92"/>
      <c r="I92" s="92"/>
      <c r="J92" s="6"/>
      <c r="K92" s="92"/>
      <c r="L92" s="92"/>
      <c r="M92" s="6"/>
      <c r="N92" s="92"/>
      <c r="O92" s="95"/>
      <c r="P92" s="95"/>
      <c r="Q92" s="6"/>
      <c r="R92" s="6"/>
      <c r="S92" s="95"/>
      <c r="T92" s="6"/>
      <c r="U92" s="6"/>
      <c r="V92" s="6"/>
      <c r="W92" s="6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 ht="17.25" customHeight="1">
      <c r="A93" s="96"/>
      <c r="B93" s="92"/>
      <c r="C93" s="93"/>
      <c r="D93" s="93"/>
      <c r="E93" s="94"/>
      <c r="F93" s="95"/>
      <c r="G93" s="95"/>
      <c r="H93" s="92"/>
      <c r="I93" s="92"/>
      <c r="J93" s="6"/>
      <c r="K93" s="92"/>
      <c r="L93" s="92"/>
      <c r="M93" s="6"/>
      <c r="N93" s="92"/>
      <c r="O93" s="95"/>
      <c r="P93" s="95"/>
      <c r="Q93" s="6"/>
      <c r="R93" s="6"/>
      <c r="S93" s="95"/>
      <c r="T93" s="6"/>
      <c r="U93" s="6"/>
      <c r="V93" s="6"/>
      <c r="W93" s="6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>
      <c r="A94" s="96"/>
      <c r="B94" s="92"/>
      <c r="C94" s="93"/>
      <c r="D94" s="93"/>
      <c r="E94" s="94"/>
      <c r="F94" s="95"/>
      <c r="G94" s="95"/>
      <c r="H94" s="92"/>
      <c r="I94" s="92"/>
      <c r="J94" s="6"/>
      <c r="K94" s="92"/>
      <c r="L94" s="92"/>
      <c r="M94" s="6"/>
      <c r="N94" s="92"/>
      <c r="O94" s="95"/>
      <c r="P94" s="95"/>
      <c r="Q94" s="6"/>
      <c r="R94" s="6"/>
      <c r="S94" s="95"/>
      <c r="T94" s="6"/>
      <c r="U94" s="6"/>
      <c r="V94" s="6"/>
      <c r="W94" s="6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>
      <c r="A95" s="96"/>
      <c r="B95" s="92"/>
      <c r="C95" s="93"/>
      <c r="D95" s="93"/>
      <c r="E95" s="94"/>
      <c r="F95" s="95"/>
      <c r="G95" s="95"/>
      <c r="H95" s="92"/>
      <c r="I95" s="92"/>
      <c r="J95" s="6"/>
      <c r="K95" s="92"/>
      <c r="L95" s="92"/>
      <c r="M95" s="6"/>
      <c r="N95" s="92"/>
      <c r="O95" s="95"/>
      <c r="P95" s="95"/>
      <c r="Q95" s="6"/>
      <c r="R95" s="6"/>
      <c r="S95" s="95"/>
      <c r="T95" s="6"/>
      <c r="U95" s="6"/>
      <c r="V95" s="6"/>
      <c r="W95" s="6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>
      <c r="A96" s="96"/>
      <c r="B96" s="92"/>
      <c r="C96" s="93"/>
      <c r="D96" s="93"/>
      <c r="E96" s="94"/>
      <c r="F96" s="95"/>
      <c r="G96" s="95"/>
      <c r="H96" s="92"/>
      <c r="I96" s="92"/>
      <c r="J96" s="6"/>
      <c r="K96" s="92"/>
      <c r="L96" s="92"/>
      <c r="M96" s="6"/>
      <c r="N96" s="92"/>
      <c r="O96" s="95"/>
      <c r="P96" s="95"/>
      <c r="Q96" s="6"/>
      <c r="R96" s="6"/>
      <c r="S96" s="95"/>
      <c r="T96" s="6"/>
      <c r="U96" s="6"/>
      <c r="V96" s="6"/>
      <c r="W96" s="6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>
      <c r="A97" s="96"/>
      <c r="B97" s="92"/>
      <c r="C97" s="93"/>
      <c r="D97" s="93"/>
      <c r="E97" s="94"/>
      <c r="F97" s="95"/>
      <c r="G97" s="95"/>
      <c r="H97" s="92"/>
      <c r="I97" s="92"/>
      <c r="J97" s="6"/>
      <c r="K97" s="92"/>
      <c r="L97" s="92"/>
      <c r="M97" s="6"/>
      <c r="N97" s="92"/>
      <c r="O97" s="95"/>
      <c r="P97" s="95"/>
      <c r="Q97" s="6"/>
      <c r="R97" s="6"/>
      <c r="S97" s="95"/>
      <c r="T97" s="6"/>
      <c r="U97" s="6"/>
      <c r="V97" s="6"/>
      <c r="W97" s="6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>
      <c r="A98" s="96"/>
      <c r="B98" s="92"/>
      <c r="C98" s="93"/>
      <c r="D98" s="93"/>
      <c r="E98" s="94"/>
      <c r="F98" s="95"/>
      <c r="G98" s="95"/>
      <c r="H98" s="92"/>
      <c r="I98" s="92"/>
      <c r="J98" s="6"/>
      <c r="K98" s="92"/>
      <c r="L98" s="92"/>
      <c r="M98" s="6"/>
      <c r="N98" s="92"/>
      <c r="O98" s="95"/>
      <c r="P98" s="95"/>
      <c r="Q98" s="6"/>
      <c r="R98" s="6"/>
      <c r="S98" s="95"/>
      <c r="T98" s="6"/>
      <c r="U98" s="6"/>
      <c r="V98" s="6"/>
      <c r="W98" s="6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>
      <c r="A99" s="96"/>
      <c r="B99" s="92"/>
      <c r="C99" s="93"/>
      <c r="D99" s="93"/>
      <c r="E99" s="94"/>
      <c r="F99" s="95"/>
      <c r="G99" s="95"/>
      <c r="H99" s="92"/>
      <c r="I99" s="92"/>
      <c r="J99" s="6"/>
      <c r="K99" s="92"/>
      <c r="L99" s="92"/>
      <c r="M99" s="6"/>
      <c r="N99" s="92"/>
      <c r="O99" s="95"/>
      <c r="P99" s="95"/>
      <c r="Q99" s="6"/>
      <c r="R99" s="6"/>
      <c r="S99" s="95"/>
      <c r="T99" s="6"/>
      <c r="U99" s="6"/>
      <c r="V99" s="6"/>
      <c r="W99" s="6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>
      <c r="A100" s="96"/>
      <c r="B100" s="92"/>
      <c r="C100" s="93"/>
      <c r="D100" s="93"/>
      <c r="E100" s="94"/>
      <c r="F100" s="95"/>
      <c r="G100" s="95"/>
      <c r="H100" s="92"/>
      <c r="I100" s="92"/>
      <c r="J100" s="6"/>
      <c r="K100" s="92"/>
      <c r="L100" s="92"/>
      <c r="M100" s="6"/>
      <c r="N100" s="92"/>
      <c r="O100" s="95"/>
      <c r="P100" s="95"/>
      <c r="Q100" s="6"/>
      <c r="R100" s="6"/>
      <c r="S100" s="95"/>
      <c r="T100" s="6"/>
      <c r="U100" s="6"/>
      <c r="V100" s="6"/>
      <c r="W100" s="6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>
      <c r="A101" s="96"/>
      <c r="B101" s="92"/>
      <c r="C101" s="93"/>
      <c r="D101" s="93"/>
      <c r="E101" s="94"/>
      <c r="F101" s="95"/>
      <c r="G101" s="95"/>
      <c r="H101" s="92"/>
      <c r="I101" s="92"/>
      <c r="J101" s="6"/>
      <c r="K101" s="92"/>
      <c r="L101" s="92"/>
      <c r="M101" s="6"/>
      <c r="N101" s="92"/>
      <c r="O101" s="95"/>
      <c r="P101" s="95"/>
      <c r="Q101" s="6"/>
      <c r="R101" s="6"/>
      <c r="S101" s="95"/>
      <c r="T101" s="6"/>
      <c r="U101" s="6"/>
      <c r="V101" s="6"/>
      <c r="W101" s="6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>
      <c r="A102" s="96"/>
      <c r="B102" s="92"/>
      <c r="C102" s="93"/>
      <c r="D102" s="93"/>
      <c r="E102" s="94"/>
      <c r="F102" s="95"/>
      <c r="G102" s="95"/>
      <c r="H102" s="92"/>
      <c r="I102" s="92"/>
      <c r="J102" s="6"/>
      <c r="K102" s="92"/>
      <c r="L102" s="92"/>
      <c r="M102" s="6"/>
      <c r="N102" s="92"/>
      <c r="O102" s="95"/>
      <c r="P102" s="95"/>
      <c r="Q102" s="6"/>
      <c r="R102" s="6"/>
      <c r="S102" s="95"/>
      <c r="T102" s="6"/>
      <c r="U102" s="6"/>
      <c r="V102" s="6"/>
      <c r="W102" s="6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>
      <c r="A103" s="96"/>
      <c r="B103" s="92"/>
      <c r="C103" s="93"/>
      <c r="D103" s="93"/>
      <c r="E103" s="94"/>
      <c r="F103" s="95"/>
      <c r="G103" s="95"/>
      <c r="H103" s="92"/>
      <c r="I103" s="92"/>
      <c r="J103" s="6"/>
      <c r="K103" s="92"/>
      <c r="L103" s="92"/>
      <c r="M103" s="6"/>
      <c r="N103" s="92"/>
      <c r="O103" s="95"/>
      <c r="P103" s="95"/>
      <c r="Q103" s="6"/>
      <c r="R103" s="6"/>
      <c r="S103" s="95"/>
      <c r="T103" s="6"/>
      <c r="U103" s="6"/>
      <c r="V103" s="6"/>
      <c r="W103" s="6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>
      <c r="A104" s="96"/>
      <c r="B104" s="92"/>
      <c r="C104" s="93"/>
      <c r="D104" s="93"/>
      <c r="E104" s="94"/>
      <c r="F104" s="95"/>
      <c r="G104" s="95"/>
      <c r="H104" s="92"/>
      <c r="I104" s="92"/>
      <c r="J104" s="6"/>
      <c r="K104" s="92"/>
      <c r="L104" s="92"/>
      <c r="M104" s="6"/>
      <c r="N104" s="92"/>
      <c r="O104" s="95"/>
      <c r="P104" s="95"/>
      <c r="Q104" s="6"/>
      <c r="R104" s="6"/>
      <c r="S104" s="95"/>
      <c r="T104" s="6"/>
      <c r="U104" s="6"/>
      <c r="V104" s="6"/>
      <c r="W104" s="6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>
      <c r="A105" s="96"/>
      <c r="B105" s="92"/>
      <c r="C105" s="93"/>
      <c r="D105" s="93"/>
      <c r="E105" s="94"/>
      <c r="F105" s="95"/>
      <c r="G105" s="95"/>
      <c r="H105" s="92"/>
      <c r="I105" s="92"/>
      <c r="J105" s="6"/>
      <c r="K105" s="92"/>
      <c r="L105" s="92"/>
      <c r="M105" s="6"/>
      <c r="N105" s="92"/>
      <c r="O105" s="95"/>
      <c r="P105" s="95"/>
      <c r="Q105" s="6"/>
      <c r="R105" s="6"/>
      <c r="S105" s="95"/>
      <c r="T105" s="6"/>
      <c r="U105" s="6"/>
      <c r="V105" s="6"/>
      <c r="W105" s="6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>
      <c r="A106" s="96"/>
      <c r="B106" s="92"/>
      <c r="C106" s="93"/>
      <c r="D106" s="93"/>
      <c r="E106" s="94"/>
      <c r="F106" s="95"/>
      <c r="G106" s="95"/>
      <c r="H106" s="92"/>
      <c r="I106" s="92"/>
      <c r="J106" s="6"/>
      <c r="K106" s="92"/>
      <c r="L106" s="92"/>
      <c r="M106" s="6"/>
      <c r="N106" s="92"/>
      <c r="O106" s="95"/>
      <c r="P106" s="95"/>
      <c r="Q106" s="6"/>
      <c r="R106" s="6"/>
      <c r="S106" s="95"/>
      <c r="T106" s="6"/>
      <c r="U106" s="6"/>
      <c r="V106" s="6"/>
      <c r="W106" s="6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>
      <c r="A107" s="110"/>
      <c r="B107" s="75">
        <v>15000.0</v>
      </c>
      <c r="C107" s="75"/>
      <c r="D107" s="75" t="s">
        <v>43</v>
      </c>
      <c r="E107" s="94">
        <f>D107*B107</f>
        <v>235.5</v>
      </c>
      <c r="F107" s="95"/>
      <c r="G107" s="95">
        <f>(H107-I107)*K107</f>
        <v>700</v>
      </c>
      <c r="H107" s="75">
        <v>1400.0</v>
      </c>
      <c r="I107" s="75">
        <v>900.0</v>
      </c>
      <c r="J107" s="6"/>
      <c r="K107" s="75">
        <v>1.4</v>
      </c>
      <c r="L107" s="75"/>
      <c r="M107" s="6"/>
      <c r="N107" s="75">
        <v>13.0</v>
      </c>
      <c r="O107" s="95">
        <f>D107*G107</f>
        <v>10.99</v>
      </c>
      <c r="P107" s="95">
        <f>O107-N107</f>
        <v>-2.01</v>
      </c>
      <c r="Q107" s="99"/>
      <c r="R107" s="99"/>
      <c r="S107" s="111">
        <f>B107*(O107-N107)</f>
        <v>-30150</v>
      </c>
      <c r="T107" s="6"/>
      <c r="U107" s="6">
        <f>O107*B107</f>
        <v>164850</v>
      </c>
      <c r="V107" s="6">
        <f>N107*B107</f>
        <v>195000</v>
      </c>
      <c r="W107" s="99">
        <v>300000.0</v>
      </c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</row>
    <row r="108">
      <c r="A108" s="112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95"/>
      <c r="Q108" s="6"/>
      <c r="R108" s="6"/>
      <c r="S108" s="92"/>
      <c r="T108" s="6"/>
      <c r="U108" s="6"/>
      <c r="V108" s="6"/>
      <c r="W108" s="6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>
      <c r="A109" s="113" t="s">
        <v>44</v>
      </c>
      <c r="B109" s="114">
        <v>15000.0</v>
      </c>
      <c r="C109" s="115"/>
      <c r="D109" s="115">
        <v>0.0157</v>
      </c>
      <c r="E109" s="116">
        <f>D109*B109</f>
        <v>235.5</v>
      </c>
      <c r="F109" s="7"/>
      <c r="G109" s="7">
        <f>(H109-I109)*K109</f>
        <v>700</v>
      </c>
      <c r="H109" s="114">
        <v>1400.0</v>
      </c>
      <c r="I109" s="114">
        <v>900.0</v>
      </c>
      <c r="J109" s="7"/>
      <c r="K109" s="114">
        <v>1.4</v>
      </c>
      <c r="L109" s="114"/>
      <c r="M109" s="7"/>
      <c r="N109" s="114">
        <v>13.0</v>
      </c>
      <c r="O109" s="7">
        <f>D109*G109</f>
        <v>10.99</v>
      </c>
      <c r="P109" s="7">
        <f t="shared" ref="P109:P110" si="3">O109-N109</f>
        <v>-2.01</v>
      </c>
      <c r="Q109" s="7"/>
      <c r="R109" s="7"/>
      <c r="S109" s="7"/>
      <c r="T109" s="7"/>
      <c r="U109" s="7">
        <f>B109*(O109-N109)</f>
        <v>-30150</v>
      </c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>
      <c r="A110" s="117"/>
      <c r="B110" s="118">
        <f>U110/P110</f>
        <v>1010101.01</v>
      </c>
      <c r="C110" s="115"/>
      <c r="D110" s="115"/>
      <c r="E110" s="116"/>
      <c r="F110" s="7"/>
      <c r="G110" s="7"/>
      <c r="H110" s="114"/>
      <c r="I110" s="114"/>
      <c r="J110" s="7"/>
      <c r="K110" s="114"/>
      <c r="L110" s="114"/>
      <c r="M110" s="7"/>
      <c r="N110" s="114">
        <v>10.0</v>
      </c>
      <c r="O110" s="7">
        <f>O109</f>
        <v>10.99</v>
      </c>
      <c r="P110" s="7">
        <f t="shared" si="3"/>
        <v>0.99</v>
      </c>
      <c r="Q110" s="7"/>
      <c r="R110" s="7"/>
      <c r="S110" s="7"/>
      <c r="T110" s="119"/>
      <c r="U110" s="119">
        <v>1000000.0</v>
      </c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>
      <c r="A111" s="11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>
      <c r="A112" s="117"/>
      <c r="B112" s="114">
        <v>15000.0</v>
      </c>
      <c r="C112" s="115"/>
      <c r="D112" s="115">
        <v>0.0157</v>
      </c>
      <c r="E112" s="116">
        <f t="shared" ref="E112:E114" si="4">D112*B112</f>
        <v>235.5</v>
      </c>
      <c r="F112" s="7"/>
      <c r="G112" s="7">
        <f t="shared" ref="G112:G114" si="5">(H112-I112)*K112</f>
        <v>840</v>
      </c>
      <c r="H112" s="114">
        <v>1400.0</v>
      </c>
      <c r="I112" s="120">
        <v>800.0</v>
      </c>
      <c r="J112" s="7"/>
      <c r="K112" s="114">
        <v>1.4</v>
      </c>
      <c r="L112" s="114"/>
      <c r="M112" s="7"/>
      <c r="N112" s="114">
        <v>13.0</v>
      </c>
      <c r="O112" s="7">
        <f t="shared" ref="O112:O114" si="6">D112*G112</f>
        <v>13.188</v>
      </c>
      <c r="P112" s="7">
        <f t="shared" ref="P112:P114" si="7">O112-N112</f>
        <v>0.188</v>
      </c>
      <c r="Q112" s="7"/>
      <c r="R112" s="7"/>
      <c r="S112" s="7"/>
      <c r="T112" s="7"/>
      <c r="U112" s="7">
        <f t="shared" ref="U112:U114" si="8">B112*(O112-N112)</f>
        <v>2820</v>
      </c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>
      <c r="A113" s="117"/>
      <c r="B113" s="114">
        <v>15000.0</v>
      </c>
      <c r="C113" s="115"/>
      <c r="D113" s="115">
        <v>0.0157</v>
      </c>
      <c r="E113" s="116">
        <f t="shared" si="4"/>
        <v>235.5</v>
      </c>
      <c r="F113" s="7"/>
      <c r="G113" s="7">
        <f t="shared" si="5"/>
        <v>1000</v>
      </c>
      <c r="H113" s="114">
        <v>1400.0</v>
      </c>
      <c r="I113" s="114">
        <v>900.0</v>
      </c>
      <c r="J113" s="7"/>
      <c r="K113" s="120">
        <v>2.0</v>
      </c>
      <c r="L113" s="114"/>
      <c r="M113" s="7"/>
      <c r="N113" s="114">
        <v>13.0</v>
      </c>
      <c r="O113" s="7">
        <f t="shared" si="6"/>
        <v>15.7</v>
      </c>
      <c r="P113" s="7">
        <f t="shared" si="7"/>
        <v>2.7</v>
      </c>
      <c r="Q113" s="7"/>
      <c r="R113" s="7"/>
      <c r="S113" s="7"/>
      <c r="T113" s="7"/>
      <c r="U113" s="7">
        <f t="shared" si="8"/>
        <v>40500</v>
      </c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>
      <c r="A114" s="117"/>
      <c r="B114" s="114">
        <v>15000.0</v>
      </c>
      <c r="C114" s="121"/>
      <c r="D114" s="121">
        <v>0.0257</v>
      </c>
      <c r="E114" s="116">
        <f t="shared" si="4"/>
        <v>385.5</v>
      </c>
      <c r="F114" s="7"/>
      <c r="G114" s="7">
        <f t="shared" si="5"/>
        <v>700</v>
      </c>
      <c r="H114" s="114">
        <v>1400.0</v>
      </c>
      <c r="I114" s="114">
        <v>900.0</v>
      </c>
      <c r="J114" s="7"/>
      <c r="K114" s="114">
        <v>1.4</v>
      </c>
      <c r="L114" s="114"/>
      <c r="M114" s="7"/>
      <c r="N114" s="114">
        <v>13.0</v>
      </c>
      <c r="O114" s="7">
        <f t="shared" si="6"/>
        <v>17.99</v>
      </c>
      <c r="P114" s="7">
        <f t="shared" si="7"/>
        <v>4.99</v>
      </c>
      <c r="Q114" s="7"/>
      <c r="R114" s="7"/>
      <c r="S114" s="7"/>
      <c r="T114" s="7"/>
      <c r="U114" s="7">
        <f t="shared" si="8"/>
        <v>74850</v>
      </c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>
      <c r="A115" s="11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>
      <c r="A116" s="11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>
      <c r="A117" s="117"/>
      <c r="B117" s="114">
        <v>30000.0</v>
      </c>
      <c r="C117" s="121"/>
      <c r="D117" s="121">
        <v>0.03</v>
      </c>
      <c r="E117" s="116">
        <f>D117*B117</f>
        <v>900</v>
      </c>
      <c r="F117" s="7"/>
      <c r="G117" s="7">
        <f>(H117-I117)*K117</f>
        <v>1500</v>
      </c>
      <c r="H117" s="114">
        <v>1400.0</v>
      </c>
      <c r="I117" s="114">
        <v>900.0</v>
      </c>
      <c r="J117" s="7"/>
      <c r="K117" s="114">
        <v>3.0</v>
      </c>
      <c r="L117" s="114"/>
      <c r="M117" s="7"/>
      <c r="N117" s="114">
        <v>10.0</v>
      </c>
      <c r="O117" s="7">
        <f>D117*G117</f>
        <v>45</v>
      </c>
      <c r="P117" s="7">
        <f>O117-N117</f>
        <v>35</v>
      </c>
      <c r="Q117" s="7"/>
      <c r="R117" s="7"/>
      <c r="S117" s="7"/>
      <c r="T117" s="7"/>
      <c r="U117" s="7">
        <f>B117*(O117-N117)</f>
        <v>1050000</v>
      </c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>
      <c r="A118" s="11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>
      <c r="A119" s="11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>
      <c r="A120" s="11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>
      <c r="A121" s="11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>
      <c r="A122" s="76" t="s">
        <v>45</v>
      </c>
      <c r="B122" s="75">
        <v>100.0</v>
      </c>
      <c r="C122" s="98"/>
      <c r="D122" s="98">
        <f>E122/B122</f>
        <v>0.2</v>
      </c>
      <c r="E122" s="78">
        <v>20.0</v>
      </c>
      <c r="F122" s="95"/>
      <c r="G122" s="95">
        <f>(H122-I122)*K122</f>
        <v>18000</v>
      </c>
      <c r="H122" s="75">
        <v>3000.0</v>
      </c>
      <c r="I122" s="75"/>
      <c r="J122" s="99">
        <v>3000.0</v>
      </c>
      <c r="K122" s="75">
        <v>6.0</v>
      </c>
      <c r="L122" s="75"/>
      <c r="M122" s="6"/>
      <c r="N122" s="75">
        <f>V122/B122</f>
        <v>600</v>
      </c>
      <c r="O122" s="95">
        <f>D122*G122</f>
        <v>3600</v>
      </c>
      <c r="P122" s="95">
        <f>O122-N122</f>
        <v>3000</v>
      </c>
      <c r="Q122" s="99"/>
      <c r="R122" s="99"/>
      <c r="S122" s="111">
        <f>B122*(O122-N122)</f>
        <v>300000</v>
      </c>
      <c r="T122" s="6"/>
      <c r="U122" s="6">
        <f>O122*B122</f>
        <v>360000</v>
      </c>
      <c r="V122" s="99">
        <v>60000.0</v>
      </c>
      <c r="W122" s="99">
        <v>300000.0</v>
      </c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>
      <c r="A123" s="11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>
      <c r="A124" s="11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>
      <c r="A125" s="117"/>
      <c r="B125" s="114">
        <v>35.0</v>
      </c>
      <c r="C125" s="122"/>
      <c r="D125" s="122">
        <v>0.1</v>
      </c>
      <c r="E125" s="7">
        <f t="shared" ref="E125:E126" si="9">D125*B125</f>
        <v>3.5</v>
      </c>
      <c r="F125" s="34"/>
      <c r="G125" s="34">
        <f t="shared" ref="G125:G127" si="10">H125*K125</f>
        <v>35000</v>
      </c>
      <c r="H125" s="114">
        <v>5000.0</v>
      </c>
      <c r="I125" s="7"/>
      <c r="J125" s="7"/>
      <c r="K125" s="114">
        <v>7.0</v>
      </c>
      <c r="L125" s="7"/>
      <c r="M125" s="7"/>
      <c r="N125" s="7">
        <f t="shared" ref="N125:N126" si="11">V125/B125</f>
        <v>1260</v>
      </c>
      <c r="O125" s="116">
        <f t="shared" ref="O125:O128" si="12">G125*D125</f>
        <v>3500</v>
      </c>
      <c r="P125" s="7"/>
      <c r="Q125" s="7"/>
      <c r="R125" s="7"/>
      <c r="S125" s="7"/>
      <c r="T125" s="7"/>
      <c r="U125" s="7"/>
      <c r="V125" s="114">
        <f>35000*1.26</f>
        <v>44100</v>
      </c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>
      <c r="A126" s="117"/>
      <c r="B126" s="114">
        <v>1000.0</v>
      </c>
      <c r="C126" s="41"/>
      <c r="D126" s="41">
        <v>0.2</v>
      </c>
      <c r="E126" s="114">
        <f t="shared" si="9"/>
        <v>200</v>
      </c>
      <c r="F126" s="7"/>
      <c r="G126" s="7">
        <f t="shared" si="10"/>
        <v>1485</v>
      </c>
      <c r="H126" s="114">
        <v>990.0</v>
      </c>
      <c r="I126" s="7"/>
      <c r="J126" s="7"/>
      <c r="K126" s="114">
        <v>1.5</v>
      </c>
      <c r="L126" s="7"/>
      <c r="M126" s="7"/>
      <c r="N126" s="7">
        <f t="shared" si="11"/>
        <v>180</v>
      </c>
      <c r="O126" s="116">
        <f t="shared" si="12"/>
        <v>297</v>
      </c>
      <c r="P126" s="7"/>
      <c r="Q126" s="7"/>
      <c r="R126" s="7"/>
      <c r="S126" s="7">
        <f>B126*(O126-N126)</f>
        <v>117000</v>
      </c>
      <c r="T126" s="7"/>
      <c r="U126" s="7"/>
      <c r="V126" s="7">
        <f>25000*6+30000</f>
        <v>180000</v>
      </c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>
      <c r="A127" s="117"/>
      <c r="B127" s="7"/>
      <c r="C127" s="122"/>
      <c r="D127" s="122">
        <v>0.4</v>
      </c>
      <c r="E127" s="7"/>
      <c r="F127" s="7"/>
      <c r="G127" s="7">
        <f t="shared" si="10"/>
        <v>20000</v>
      </c>
      <c r="H127" s="114">
        <v>2500.0</v>
      </c>
      <c r="I127" s="7"/>
      <c r="J127" s="7"/>
      <c r="K127" s="114">
        <v>8.0</v>
      </c>
      <c r="L127" s="7"/>
      <c r="M127" s="7"/>
      <c r="N127" s="7"/>
      <c r="O127" s="116">
        <f t="shared" si="12"/>
        <v>8000</v>
      </c>
      <c r="P127" s="7"/>
      <c r="Q127" s="7"/>
      <c r="R127" s="7"/>
      <c r="S127" s="7"/>
      <c r="T127" s="7"/>
      <c r="U127" s="7"/>
      <c r="V127" s="3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>
      <c r="A128" s="117"/>
      <c r="B128" s="7"/>
      <c r="C128" s="122"/>
      <c r="D128" s="122">
        <v>0.02</v>
      </c>
      <c r="E128" s="7"/>
      <c r="F128" s="114"/>
      <c r="G128" s="114">
        <f>H128*I128*K128</f>
        <v>36.225</v>
      </c>
      <c r="H128" s="114">
        <v>70.0</v>
      </c>
      <c r="I128" s="122">
        <v>0.45</v>
      </c>
      <c r="J128" s="7"/>
      <c r="K128" s="114">
        <v>1.15</v>
      </c>
      <c r="L128" s="114"/>
      <c r="M128" s="7"/>
      <c r="N128" s="114">
        <v>0.0</v>
      </c>
      <c r="O128" s="123">
        <f t="shared" si="12"/>
        <v>0.7245</v>
      </c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>
      <c r="A129" s="117"/>
      <c r="B129" s="7"/>
      <c r="C129" s="124"/>
      <c r="D129" s="124">
        <v>0.001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>
      <c r="A130" s="11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>
      <c r="A131" s="11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>
      <c r="A132" s="113" t="s">
        <v>46</v>
      </c>
      <c r="B132" s="37">
        <f>100*12</f>
        <v>1200</v>
      </c>
      <c r="C132" s="125"/>
      <c r="D132" s="125">
        <f>E132/B132</f>
        <v>0.2</v>
      </c>
      <c r="E132" s="114">
        <f>20*12</f>
        <v>240</v>
      </c>
      <c r="F132" s="7"/>
      <c r="G132" s="7">
        <f>H132*K132-J132</f>
        <v>27000</v>
      </c>
      <c r="H132" s="114">
        <v>3000.0</v>
      </c>
      <c r="I132" s="7"/>
      <c r="J132" s="114">
        <v>3000.0</v>
      </c>
      <c r="K132" s="114">
        <v>10.0</v>
      </c>
      <c r="L132" s="7"/>
      <c r="M132" s="7"/>
      <c r="N132" s="7">
        <f>V132/B132</f>
        <v>3000</v>
      </c>
      <c r="O132" s="7">
        <f>D132*G132</f>
        <v>5400</v>
      </c>
      <c r="P132" s="7"/>
      <c r="Q132" s="7"/>
      <c r="R132" s="7"/>
      <c r="S132" s="7">
        <f>B132*(O132-N132)</f>
        <v>2880000</v>
      </c>
      <c r="T132" s="7"/>
      <c r="U132" s="7"/>
      <c r="V132" s="114">
        <f>300000*12</f>
        <v>3600000</v>
      </c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>
      <c r="A133" s="113" t="s">
        <v>47</v>
      </c>
      <c r="B133" s="7"/>
      <c r="C133" s="7"/>
      <c r="D133" s="7"/>
      <c r="E133" s="114">
        <v>200.0</v>
      </c>
      <c r="F133" s="114"/>
      <c r="G133" s="114">
        <f>H133*K133</f>
        <v>36000</v>
      </c>
      <c r="H133" s="114">
        <v>3000.0</v>
      </c>
      <c r="I133" s="7"/>
      <c r="J133" s="7"/>
      <c r="K133" s="114">
        <v>12.0</v>
      </c>
      <c r="L133" s="7"/>
      <c r="M133" s="7"/>
      <c r="N133" s="7"/>
      <c r="O133" s="7"/>
      <c r="P133" s="7"/>
      <c r="Q133" s="7"/>
      <c r="R133" s="7"/>
      <c r="S133" s="7">
        <f>E133*G133</f>
        <v>7200000</v>
      </c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>
      <c r="A134" s="113" t="s">
        <v>48</v>
      </c>
      <c r="B134" s="7"/>
      <c r="C134" s="7"/>
      <c r="D134" s="7"/>
      <c r="E134" s="114">
        <f>10*12</f>
        <v>120</v>
      </c>
      <c r="F134" s="7"/>
      <c r="G134" s="7"/>
      <c r="H134" s="114">
        <v>3000.0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>
        <f>E134*H134</f>
        <v>360000</v>
      </c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>
      <c r="A135" s="11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126">
        <f>S132+S133-S134</f>
        <v>9720000</v>
      </c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>
      <c r="A136" s="11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>
      <c r="A137" s="117"/>
      <c r="B137" s="114">
        <v>1000.0</v>
      </c>
      <c r="C137" s="122"/>
      <c r="D137" s="122">
        <v>0.1</v>
      </c>
      <c r="E137" s="7">
        <f t="shared" ref="E137:E139" si="13">D137*B137</f>
        <v>100</v>
      </c>
      <c r="F137" s="7"/>
      <c r="G137" s="7">
        <f t="shared" ref="G137:G138" si="14">H137*K137*E137</f>
        <v>750</v>
      </c>
      <c r="H137" s="114">
        <v>5.0</v>
      </c>
      <c r="I137" s="7"/>
      <c r="J137" s="7"/>
      <c r="K137" s="114">
        <v>1.5</v>
      </c>
      <c r="L137" s="7"/>
      <c r="M137" s="7"/>
      <c r="N137" s="7"/>
      <c r="O137" s="7"/>
      <c r="P137" s="7"/>
      <c r="Q137" s="7"/>
      <c r="R137" s="7"/>
      <c r="S137" s="7"/>
      <c r="T137" s="7"/>
      <c r="U137" s="7">
        <f t="shared" ref="U137:U139" si="15">G137*E137</f>
        <v>75000</v>
      </c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>
      <c r="A138" s="117"/>
      <c r="B138" s="114">
        <v>1000.0</v>
      </c>
      <c r="C138" s="122"/>
      <c r="D138" s="122">
        <v>0.01</v>
      </c>
      <c r="E138" s="7">
        <f t="shared" si="13"/>
        <v>10</v>
      </c>
      <c r="F138" s="7"/>
      <c r="G138" s="7">
        <f t="shared" si="14"/>
        <v>75</v>
      </c>
      <c r="H138" s="114">
        <v>5.0</v>
      </c>
      <c r="I138" s="7"/>
      <c r="J138" s="7"/>
      <c r="K138" s="114">
        <v>1.5</v>
      </c>
      <c r="L138" s="7"/>
      <c r="M138" s="7"/>
      <c r="N138" s="7"/>
      <c r="O138" s="7"/>
      <c r="P138" s="7"/>
      <c r="Q138" s="7"/>
      <c r="R138" s="7"/>
      <c r="S138" s="7"/>
      <c r="T138" s="7"/>
      <c r="U138" s="7">
        <f t="shared" si="15"/>
        <v>750</v>
      </c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>
      <c r="A139" s="117"/>
      <c r="B139" s="114">
        <v>1000.0</v>
      </c>
      <c r="C139" s="122"/>
      <c r="D139" s="122">
        <v>0.01</v>
      </c>
      <c r="E139" s="7">
        <f t="shared" si="13"/>
        <v>10</v>
      </c>
      <c r="F139" s="7"/>
      <c r="G139" s="7">
        <f>H139*K139</f>
        <v>10</v>
      </c>
      <c r="H139" s="114">
        <v>10.0</v>
      </c>
      <c r="I139" s="7"/>
      <c r="J139" s="122"/>
      <c r="K139" s="114">
        <v>1.0</v>
      </c>
      <c r="L139" s="7"/>
      <c r="M139" s="7"/>
      <c r="N139" s="7"/>
      <c r="O139" s="7"/>
      <c r="P139" s="7"/>
      <c r="Q139" s="7"/>
      <c r="R139" s="7"/>
      <c r="S139" s="7"/>
      <c r="T139" s="7"/>
      <c r="U139" s="7">
        <f t="shared" si="15"/>
        <v>100</v>
      </c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>
      <c r="A140" s="117"/>
      <c r="B140" s="7"/>
      <c r="C140" s="7"/>
      <c r="D140" s="7"/>
      <c r="E140" s="7"/>
      <c r="F140" s="7"/>
      <c r="G140" s="7"/>
      <c r="H140" s="7"/>
      <c r="I140" s="7"/>
      <c r="J140" s="7"/>
      <c r="K140" s="114"/>
      <c r="L140" s="7"/>
      <c r="M140" s="7"/>
      <c r="N140" s="7"/>
      <c r="O140" s="7"/>
      <c r="P140" s="7"/>
      <c r="Q140" s="7"/>
      <c r="R140" s="7"/>
      <c r="S140" s="7"/>
      <c r="T140" s="7"/>
      <c r="U140" s="7">
        <f>U139+U138</f>
        <v>850</v>
      </c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>
      <c r="A141" s="117"/>
      <c r="B141" s="7"/>
      <c r="C141" s="122"/>
      <c r="D141" s="122">
        <v>0.02</v>
      </c>
      <c r="E141" s="7"/>
      <c r="F141" s="37"/>
      <c r="G141" s="37">
        <f>H141*I141*K141</f>
        <v>105</v>
      </c>
      <c r="H141" s="114">
        <v>100.0</v>
      </c>
      <c r="I141" s="122">
        <v>0.7</v>
      </c>
      <c r="J141" s="7"/>
      <c r="K141" s="114">
        <v>1.5</v>
      </c>
      <c r="L141" s="7"/>
      <c r="M141" s="7"/>
      <c r="N141" s="7"/>
      <c r="O141" s="7">
        <f t="shared" ref="O141:O142" si="16">G141*D141</f>
        <v>2.1</v>
      </c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>
      <c r="A142" s="117"/>
      <c r="B142" s="7"/>
      <c r="C142" s="122"/>
      <c r="D142" s="122">
        <v>0.1</v>
      </c>
      <c r="E142" s="7"/>
      <c r="F142" s="37"/>
      <c r="G142" s="37">
        <f>H142*K142-J142</f>
        <v>27000</v>
      </c>
      <c r="H142" s="114">
        <v>3000.0</v>
      </c>
      <c r="I142" s="7"/>
      <c r="J142" s="114">
        <v>3000.0</v>
      </c>
      <c r="K142" s="114">
        <v>10.0</v>
      </c>
      <c r="L142" s="7"/>
      <c r="M142" s="7"/>
      <c r="N142" s="7"/>
      <c r="O142" s="7">
        <f t="shared" si="16"/>
        <v>2700</v>
      </c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>
      <c r="A143" s="11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>
      <c r="A144" s="117"/>
      <c r="B144" s="7"/>
      <c r="C144" s="122"/>
      <c r="D144" s="122">
        <v>0.05</v>
      </c>
      <c r="E144" s="7"/>
      <c r="F144" s="7"/>
      <c r="G144" s="7">
        <f>H144*K144</f>
        <v>5940</v>
      </c>
      <c r="H144" s="114">
        <v>990.0</v>
      </c>
      <c r="I144" s="7"/>
      <c r="J144" s="7"/>
      <c r="K144" s="114">
        <v>6.0</v>
      </c>
      <c r="L144" s="7"/>
      <c r="M144" s="7"/>
      <c r="N144" s="7"/>
      <c r="O144" s="7">
        <f>G144*D144</f>
        <v>297</v>
      </c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>
      <c r="A145" s="11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>
      <c r="A146" s="113" t="s">
        <v>49</v>
      </c>
      <c r="B146" s="114">
        <v>250.0</v>
      </c>
      <c r="C146" s="122"/>
      <c r="D146" s="122">
        <v>0.2</v>
      </c>
      <c r="E146" s="7">
        <f>D146*B146</f>
        <v>50</v>
      </c>
      <c r="F146" s="7"/>
      <c r="G146" s="7">
        <f t="shared" ref="G146:G147" si="17">H146*K146</f>
        <v>9000</v>
      </c>
      <c r="H146" s="114">
        <v>3000.0</v>
      </c>
      <c r="I146" s="7"/>
      <c r="J146" s="7"/>
      <c r="K146" s="114">
        <v>3.0</v>
      </c>
      <c r="L146" s="7"/>
      <c r="M146" s="7"/>
      <c r="N146" s="7">
        <f>V146/B146</f>
        <v>1280</v>
      </c>
      <c r="O146" s="7">
        <f>D146*G146</f>
        <v>1800</v>
      </c>
      <c r="P146" s="7"/>
      <c r="Q146" s="7"/>
      <c r="R146" s="7"/>
      <c r="S146" s="7">
        <f>B146*(O146-N146)</f>
        <v>130000</v>
      </c>
      <c r="T146" s="7"/>
      <c r="U146" s="7">
        <f t="shared" ref="U146:U147" si="18">G146*E146</f>
        <v>450000</v>
      </c>
      <c r="V146" s="7">
        <f>20000*6+V148</f>
        <v>320000</v>
      </c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>
      <c r="A147" s="113" t="s">
        <v>50</v>
      </c>
      <c r="B147" s="37"/>
      <c r="C147" s="37"/>
      <c r="D147" s="37"/>
      <c r="E147" s="34">
        <v>50.0</v>
      </c>
      <c r="F147" s="7"/>
      <c r="G147" s="7">
        <f t="shared" si="17"/>
        <v>3000</v>
      </c>
      <c r="H147" s="114">
        <v>3000.0</v>
      </c>
      <c r="I147" s="7"/>
      <c r="J147" s="7"/>
      <c r="K147" s="114">
        <v>1.0</v>
      </c>
      <c r="L147" s="7"/>
      <c r="M147" s="7"/>
      <c r="N147" s="7"/>
      <c r="O147" s="7"/>
      <c r="P147" s="7"/>
      <c r="Q147" s="7"/>
      <c r="R147" s="7"/>
      <c r="S147" s="7"/>
      <c r="T147" s="7"/>
      <c r="U147" s="7">
        <f t="shared" si="18"/>
        <v>150000</v>
      </c>
      <c r="V147" s="3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>
      <c r="A148" s="113" t="s">
        <v>51</v>
      </c>
      <c r="B148" s="119">
        <f>V148/N148</f>
        <v>114285.7143</v>
      </c>
      <c r="C148" s="122"/>
      <c r="D148" s="122">
        <f>E148/B148</f>
        <v>0.15225</v>
      </c>
      <c r="E148" s="114">
        <f>580*30</f>
        <v>17400</v>
      </c>
      <c r="F148" s="7"/>
      <c r="G148" s="7"/>
      <c r="H148" s="7"/>
      <c r="I148" s="7"/>
      <c r="J148" s="7"/>
      <c r="K148" s="7"/>
      <c r="L148" s="127">
        <f>V148/E148</f>
        <v>11.49425287</v>
      </c>
      <c r="M148" s="7"/>
      <c r="N148" s="127">
        <v>1.75</v>
      </c>
      <c r="O148" s="7"/>
      <c r="P148" s="7"/>
      <c r="Q148" s="7"/>
      <c r="R148" s="7"/>
      <c r="S148" s="7"/>
      <c r="T148" s="7"/>
      <c r="U148" s="7"/>
      <c r="V148" s="114">
        <v>200000.0</v>
      </c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>
      <c r="A149" s="11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>
      <c r="A150" s="11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>
      <c r="A151" s="113" t="s">
        <v>49</v>
      </c>
      <c r="B151" s="114">
        <v>250.0</v>
      </c>
      <c r="C151" s="122"/>
      <c r="D151" s="122">
        <v>0.3</v>
      </c>
      <c r="E151" s="7">
        <f>D151*B151</f>
        <v>75</v>
      </c>
      <c r="F151" s="7"/>
      <c r="G151" s="7">
        <f>H151*K151</f>
        <v>2970</v>
      </c>
      <c r="H151" s="114">
        <v>990.0</v>
      </c>
      <c r="I151" s="7"/>
      <c r="J151" s="7"/>
      <c r="K151" s="114">
        <v>3.0</v>
      </c>
      <c r="L151" s="7"/>
      <c r="M151" s="7"/>
      <c r="N151" s="7">
        <f t="shared" ref="N151:N152" si="19">V151/B151</f>
        <v>840</v>
      </c>
      <c r="O151" s="7">
        <f>D151*G151</f>
        <v>891</v>
      </c>
      <c r="P151" s="7"/>
      <c r="Q151" s="7"/>
      <c r="R151" s="7"/>
      <c r="S151" s="7">
        <f>B151*(O151-N151)</f>
        <v>12750</v>
      </c>
      <c r="T151" s="7"/>
      <c r="U151" s="7">
        <f>G151*E151</f>
        <v>222750</v>
      </c>
      <c r="V151" s="7">
        <f>20000*3+150000</f>
        <v>210000</v>
      </c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>
      <c r="A152" s="117"/>
      <c r="B152" s="114">
        <f>50*30</f>
        <v>1500</v>
      </c>
      <c r="C152" s="122"/>
      <c r="D152" s="122">
        <v>0.02</v>
      </c>
      <c r="E152" s="7"/>
      <c r="F152" s="114"/>
      <c r="G152" s="114">
        <v>1000.0</v>
      </c>
      <c r="H152" s="7"/>
      <c r="I152" s="7"/>
      <c r="J152" s="7"/>
      <c r="K152" s="7"/>
      <c r="L152" s="7"/>
      <c r="M152" s="7"/>
      <c r="N152" s="7">
        <f t="shared" si="19"/>
        <v>0.66</v>
      </c>
      <c r="O152" s="7">
        <f>G152*D152</f>
        <v>20</v>
      </c>
      <c r="P152" s="7"/>
      <c r="Q152" s="7"/>
      <c r="R152" s="7"/>
      <c r="S152" s="7"/>
      <c r="T152" s="7"/>
      <c r="U152" s="7"/>
      <c r="V152" s="114">
        <v>990.0</v>
      </c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>
      <c r="A153" s="11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>
      <c r="A154" s="11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>
      <c r="A155" s="11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>
      <c r="A156" s="113" t="s">
        <v>52</v>
      </c>
      <c r="B156" s="116">
        <f>E156/D156</f>
        <v>1666.666667</v>
      </c>
      <c r="C156" s="122"/>
      <c r="D156" s="122">
        <v>0.03</v>
      </c>
      <c r="E156" s="114">
        <v>50.0</v>
      </c>
      <c r="F156" s="7"/>
      <c r="G156" s="7">
        <f t="shared" ref="G156:G157" si="20">H156*I156</f>
        <v>660</v>
      </c>
      <c r="H156" s="114">
        <v>2200.0</v>
      </c>
      <c r="I156" s="122">
        <v>0.3</v>
      </c>
      <c r="J156" s="7"/>
      <c r="K156" s="114">
        <v>1.0</v>
      </c>
      <c r="L156" s="7"/>
      <c r="M156" s="7"/>
      <c r="N156" s="114">
        <v>0.0</v>
      </c>
      <c r="O156" s="7">
        <f>U156/B156</f>
        <v>19.8</v>
      </c>
      <c r="P156" s="7">
        <f>O156-N156</f>
        <v>19.8</v>
      </c>
      <c r="Q156" s="7"/>
      <c r="R156" s="7"/>
      <c r="S156" s="7"/>
      <c r="T156" s="7"/>
      <c r="U156" s="7">
        <f>G156*E156</f>
        <v>33000</v>
      </c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>
      <c r="A157" s="113" t="s">
        <v>47</v>
      </c>
      <c r="B157" s="7"/>
      <c r="C157" s="7"/>
      <c r="D157" s="7"/>
      <c r="E157" s="114">
        <v>50.0</v>
      </c>
      <c r="F157" s="7"/>
      <c r="G157" s="7">
        <f t="shared" si="20"/>
        <v>660</v>
      </c>
      <c r="H157" s="114">
        <v>2200.0</v>
      </c>
      <c r="I157" s="122">
        <v>0.3</v>
      </c>
      <c r="J157" s="7"/>
      <c r="K157" s="114">
        <v>1.0</v>
      </c>
      <c r="L157" s="7"/>
      <c r="M157" s="7"/>
      <c r="N157" s="7"/>
      <c r="O157" s="7"/>
      <c r="P157" s="7"/>
      <c r="Q157" s="7"/>
      <c r="R157" s="7"/>
      <c r="S157" s="7"/>
      <c r="T157" s="7"/>
      <c r="U157" s="7">
        <f>E157*G157</f>
        <v>33000</v>
      </c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>
      <c r="A158" s="11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128"/>
      <c r="U158" s="128">
        <f>U157+U156</f>
        <v>66000</v>
      </c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>
      <c r="A159" s="11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>
      <c r="A160" s="117"/>
      <c r="B160" s="116">
        <f>B156</f>
        <v>1666.666667</v>
      </c>
      <c r="C160" s="122"/>
      <c r="D160" s="122">
        <v>0.03</v>
      </c>
      <c r="E160" s="118">
        <f t="shared" ref="E160:E161" si="21">D160*B160</f>
        <v>50</v>
      </c>
      <c r="F160" s="7"/>
      <c r="G160" s="7">
        <f t="shared" ref="G160:G161" si="22">H160*I160</f>
        <v>660</v>
      </c>
      <c r="H160" s="114">
        <v>2200.0</v>
      </c>
      <c r="I160" s="122">
        <v>0.3</v>
      </c>
      <c r="J160" s="7"/>
      <c r="K160" s="114">
        <v>1.0</v>
      </c>
      <c r="L160" s="114"/>
      <c r="M160" s="7"/>
      <c r="N160" s="114">
        <f>V160/B160</f>
        <v>0</v>
      </c>
      <c r="O160" s="7">
        <f>U160/B160</f>
        <v>19.8</v>
      </c>
      <c r="P160" s="7">
        <f t="shared" ref="P160:P161" si="23">O160-N160</f>
        <v>19.8</v>
      </c>
      <c r="Q160" s="7"/>
      <c r="R160" s="7"/>
      <c r="S160" s="7">
        <f t="shared" ref="S160:S161" si="24">B160*(O160-N160)</f>
        <v>33000</v>
      </c>
      <c r="T160" s="7"/>
      <c r="U160" s="7">
        <f>G160*E160</f>
        <v>33000</v>
      </c>
      <c r="V160" s="116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>
      <c r="A161" s="117"/>
      <c r="B161" s="116">
        <f>V161/N161</f>
        <v>3000</v>
      </c>
      <c r="C161" s="122"/>
      <c r="D161" s="122">
        <v>0.03</v>
      </c>
      <c r="E161" s="118">
        <f t="shared" si="21"/>
        <v>90</v>
      </c>
      <c r="F161" s="7"/>
      <c r="G161" s="7">
        <f t="shared" si="22"/>
        <v>660</v>
      </c>
      <c r="H161" s="114">
        <v>2200.0</v>
      </c>
      <c r="I161" s="122">
        <v>0.3</v>
      </c>
      <c r="J161" s="7"/>
      <c r="K161" s="114">
        <v>1.0</v>
      </c>
      <c r="L161" s="7"/>
      <c r="M161" s="7"/>
      <c r="N161" s="114">
        <v>10.0</v>
      </c>
      <c r="O161" s="7">
        <f>D161*G161</f>
        <v>19.8</v>
      </c>
      <c r="P161" s="7">
        <f t="shared" si="23"/>
        <v>9.8</v>
      </c>
      <c r="Q161" s="7"/>
      <c r="R161" s="7"/>
      <c r="S161" s="7">
        <f t="shared" si="24"/>
        <v>29400</v>
      </c>
      <c r="T161" s="7"/>
      <c r="U161" s="7"/>
      <c r="V161" s="114">
        <v>30000.0</v>
      </c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>
      <c r="A162" s="11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128"/>
      <c r="U162" s="128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>
      <c r="A163" s="117"/>
      <c r="B163" s="114">
        <v>15000.0</v>
      </c>
      <c r="C163" s="115"/>
      <c r="D163" s="115">
        <v>0.0443</v>
      </c>
      <c r="E163" s="116">
        <f>D163*B163</f>
        <v>664.5</v>
      </c>
      <c r="F163" s="7"/>
      <c r="G163" s="7">
        <f>(H163-I163)*K163</f>
        <v>1000</v>
      </c>
      <c r="H163" s="114">
        <v>1400.0</v>
      </c>
      <c r="I163" s="114">
        <v>900.0</v>
      </c>
      <c r="J163" s="7"/>
      <c r="K163" s="114">
        <v>2.0</v>
      </c>
      <c r="L163" s="116">
        <f>N163/D163</f>
        <v>293.4537246</v>
      </c>
      <c r="M163" s="7"/>
      <c r="N163" s="114">
        <v>13.0</v>
      </c>
      <c r="O163" s="7">
        <f>U163/B163</f>
        <v>44.3</v>
      </c>
      <c r="P163" s="7">
        <f>O163-N163</f>
        <v>31.3</v>
      </c>
      <c r="Q163" s="7"/>
      <c r="R163" s="7"/>
      <c r="S163" s="7">
        <f>B163*(O163-N163)</f>
        <v>469500</v>
      </c>
      <c r="T163" s="7"/>
      <c r="U163" s="7">
        <f>G163*E163</f>
        <v>664500</v>
      </c>
      <c r="V163" s="7">
        <f>N163*B163</f>
        <v>195000</v>
      </c>
      <c r="W163" s="119">
        <v>500000.0</v>
      </c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>
      <c r="A164" s="11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>
      <c r="A165" s="117"/>
      <c r="B165" s="114">
        <v>15000.0</v>
      </c>
      <c r="C165" s="115"/>
      <c r="D165" s="115">
        <v>0.0157</v>
      </c>
      <c r="E165" s="116">
        <f t="shared" ref="E165:E169" si="25">D165*B165</f>
        <v>235.5</v>
      </c>
      <c r="F165" s="7"/>
      <c r="G165" s="7">
        <f t="shared" ref="G165:G169" si="26">(H165-I165)*K165</f>
        <v>700</v>
      </c>
      <c r="H165" s="114">
        <v>1400.0</v>
      </c>
      <c r="I165" s="114">
        <v>900.0</v>
      </c>
      <c r="J165" s="7"/>
      <c r="K165" s="114">
        <v>1.4</v>
      </c>
      <c r="L165" s="116">
        <f t="shared" ref="L165:L169" si="27">N165/D165</f>
        <v>828.0254777</v>
      </c>
      <c r="M165" s="7"/>
      <c r="N165" s="114">
        <v>13.0</v>
      </c>
      <c r="O165" s="7">
        <f t="shared" ref="O165:O169" si="28">U165/B165</f>
        <v>10.99</v>
      </c>
      <c r="P165" s="7">
        <f t="shared" ref="P165:P169" si="29">O165-N165</f>
        <v>-2.01</v>
      </c>
      <c r="Q165" s="7"/>
      <c r="R165" s="7"/>
      <c r="S165" s="7">
        <f t="shared" ref="S165:S169" si="30">B165*(O165-N165)</f>
        <v>-30150</v>
      </c>
      <c r="T165" s="7"/>
      <c r="U165" s="7">
        <f t="shared" ref="U165:U169" si="31">G165*E165</f>
        <v>164850</v>
      </c>
      <c r="V165" s="7">
        <f t="shared" ref="V165:V169" si="32">N165*B165</f>
        <v>195000</v>
      </c>
      <c r="W165" s="119">
        <v>500000.0</v>
      </c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>
      <c r="A166" s="117"/>
      <c r="B166" s="114">
        <v>15000.0</v>
      </c>
      <c r="C166" s="115"/>
      <c r="D166" s="115">
        <v>0.0157</v>
      </c>
      <c r="E166" s="116">
        <f t="shared" si="25"/>
        <v>235.5</v>
      </c>
      <c r="F166" s="7"/>
      <c r="G166" s="7">
        <f t="shared" si="26"/>
        <v>840</v>
      </c>
      <c r="H166" s="114">
        <v>1400.0</v>
      </c>
      <c r="I166" s="129">
        <v>800.0</v>
      </c>
      <c r="J166" s="7"/>
      <c r="K166" s="114">
        <v>1.4</v>
      </c>
      <c r="L166" s="116">
        <f t="shared" si="27"/>
        <v>828.0254777</v>
      </c>
      <c r="M166" s="7"/>
      <c r="N166" s="114">
        <v>13.0</v>
      </c>
      <c r="O166" s="7">
        <f t="shared" si="28"/>
        <v>13.188</v>
      </c>
      <c r="P166" s="7">
        <f t="shared" si="29"/>
        <v>0.188</v>
      </c>
      <c r="Q166" s="7"/>
      <c r="R166" s="7"/>
      <c r="S166" s="7">
        <f t="shared" si="30"/>
        <v>2820</v>
      </c>
      <c r="T166" s="7"/>
      <c r="U166" s="7">
        <f t="shared" si="31"/>
        <v>197820</v>
      </c>
      <c r="V166" s="7">
        <f t="shared" si="32"/>
        <v>195000</v>
      </c>
      <c r="W166" s="119">
        <v>500000.0</v>
      </c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>
      <c r="A167" s="117"/>
      <c r="B167" s="114">
        <v>15000.0</v>
      </c>
      <c r="C167" s="115"/>
      <c r="D167" s="115">
        <v>0.0157</v>
      </c>
      <c r="E167" s="116">
        <f t="shared" si="25"/>
        <v>235.5</v>
      </c>
      <c r="F167" s="7"/>
      <c r="G167" s="7">
        <f t="shared" si="26"/>
        <v>700</v>
      </c>
      <c r="H167" s="114">
        <v>1400.0</v>
      </c>
      <c r="I167" s="114">
        <v>900.0</v>
      </c>
      <c r="J167" s="7"/>
      <c r="K167" s="114">
        <v>1.4</v>
      </c>
      <c r="L167" s="116">
        <f t="shared" si="27"/>
        <v>636.9426752</v>
      </c>
      <c r="M167" s="7"/>
      <c r="N167" s="129">
        <v>10.0</v>
      </c>
      <c r="O167" s="7">
        <f t="shared" si="28"/>
        <v>10.99</v>
      </c>
      <c r="P167" s="7">
        <f t="shared" si="29"/>
        <v>0.99</v>
      </c>
      <c r="Q167" s="7"/>
      <c r="R167" s="7"/>
      <c r="S167" s="7">
        <f t="shared" si="30"/>
        <v>14850</v>
      </c>
      <c r="T167" s="7"/>
      <c r="U167" s="7">
        <f t="shared" si="31"/>
        <v>164850</v>
      </c>
      <c r="V167" s="7">
        <f t="shared" si="32"/>
        <v>150000</v>
      </c>
      <c r="W167" s="119">
        <v>500000.0</v>
      </c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>
      <c r="A168" s="117"/>
      <c r="B168" s="114">
        <v>15000.0</v>
      </c>
      <c r="C168" s="115"/>
      <c r="D168" s="115">
        <v>0.0157</v>
      </c>
      <c r="E168" s="116">
        <f t="shared" si="25"/>
        <v>235.5</v>
      </c>
      <c r="F168" s="7"/>
      <c r="G168" s="7">
        <f t="shared" si="26"/>
        <v>1000</v>
      </c>
      <c r="H168" s="114">
        <v>1400.0</v>
      </c>
      <c r="I168" s="114">
        <v>900.0</v>
      </c>
      <c r="J168" s="7"/>
      <c r="K168" s="129">
        <v>2.0</v>
      </c>
      <c r="L168" s="116">
        <f t="shared" si="27"/>
        <v>828.0254777</v>
      </c>
      <c r="M168" s="7"/>
      <c r="N168" s="114">
        <v>13.0</v>
      </c>
      <c r="O168" s="7">
        <f t="shared" si="28"/>
        <v>15.7</v>
      </c>
      <c r="P168" s="7">
        <f t="shared" si="29"/>
        <v>2.7</v>
      </c>
      <c r="Q168" s="7"/>
      <c r="R168" s="7"/>
      <c r="S168" s="7">
        <f t="shared" si="30"/>
        <v>40500</v>
      </c>
      <c r="T168" s="7"/>
      <c r="U168" s="7">
        <f t="shared" si="31"/>
        <v>235500</v>
      </c>
      <c r="V168" s="7">
        <f t="shared" si="32"/>
        <v>195000</v>
      </c>
      <c r="W168" s="119">
        <v>500000.0</v>
      </c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>
      <c r="A169" s="117"/>
      <c r="B169" s="114">
        <v>15000.0</v>
      </c>
      <c r="C169" s="130"/>
      <c r="D169" s="130">
        <v>0.0257</v>
      </c>
      <c r="E169" s="116">
        <f t="shared" si="25"/>
        <v>385.5</v>
      </c>
      <c r="F169" s="7"/>
      <c r="G169" s="7">
        <f t="shared" si="26"/>
        <v>700</v>
      </c>
      <c r="H169" s="114">
        <v>1400.0</v>
      </c>
      <c r="I169" s="114">
        <v>900.0</v>
      </c>
      <c r="J169" s="7"/>
      <c r="K169" s="114">
        <v>1.4</v>
      </c>
      <c r="L169" s="116">
        <f t="shared" si="27"/>
        <v>505.8365759</v>
      </c>
      <c r="M169" s="7"/>
      <c r="N169" s="114">
        <v>13.0</v>
      </c>
      <c r="O169" s="7">
        <f t="shared" si="28"/>
        <v>17.99</v>
      </c>
      <c r="P169" s="7">
        <f t="shared" si="29"/>
        <v>4.99</v>
      </c>
      <c r="Q169" s="7"/>
      <c r="R169" s="7"/>
      <c r="S169" s="7">
        <f t="shared" si="30"/>
        <v>74850</v>
      </c>
      <c r="T169" s="7"/>
      <c r="U169" s="7">
        <f t="shared" si="31"/>
        <v>269850</v>
      </c>
      <c r="V169" s="7">
        <f t="shared" si="32"/>
        <v>195000</v>
      </c>
      <c r="W169" s="119">
        <v>500000.0</v>
      </c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>
      <c r="A170" s="11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>
      <c r="A171" s="11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>
      <c r="A172" s="11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>
      <c r="A173" s="11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>
      <c r="A174" s="11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>
      <c r="A175" s="11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>
      <c r="A176" s="11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>
      <c r="A177" s="11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>
      <c r="A178" s="11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>
      <c r="A179" s="11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>
      <c r="A180" s="11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>
      <c r="A181" s="11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>
      <c r="A182" s="11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>
      <c r="A183" s="11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>
      <c r="A184" s="11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>
      <c r="A185" s="11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>
      <c r="A186" s="11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>
      <c r="A187" s="11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>
      <c r="A188" s="11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>
      <c r="A189" s="11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>
      <c r="A190" s="11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>
      <c r="A191" s="11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>
      <c r="A192" s="11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>
      <c r="A193" s="11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>
      <c r="A194" s="11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>
      <c r="A195" s="11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>
      <c r="A196" s="11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>
      <c r="A197" s="11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>
      <c r="A198" s="11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>
      <c r="A199" s="11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>
      <c r="A200" s="11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>
      <c r="A201" s="11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>
      <c r="A202" s="11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>
      <c r="A203" s="11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>
      <c r="A204" s="11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>
      <c r="A205" s="11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>
      <c r="A206" s="11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>
      <c r="A207" s="11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>
      <c r="A208" s="11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>
      <c r="A209" s="11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>
      <c r="A210" s="11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>
      <c r="A211" s="11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>
      <c r="A212" s="11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>
      <c r="A213" s="11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>
      <c r="A214" s="11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>
      <c r="A215" s="11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>
      <c r="A216" s="11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>
      <c r="A217" s="11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>
      <c r="A218" s="11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>
      <c r="A219" s="11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>
      <c r="A220" s="11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>
      <c r="A221" s="11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>
      <c r="A222" s="11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>
      <c r="A223" s="11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>
      <c r="A224" s="11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>
      <c r="A225" s="11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>
      <c r="A226" s="11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>
      <c r="A227" s="11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>
      <c r="A228" s="11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>
      <c r="A229" s="11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>
      <c r="A230" s="11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>
      <c r="A231" s="11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>
      <c r="A232" s="11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>
      <c r="A233" s="11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>
      <c r="A234" s="11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>
      <c r="A235" s="11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>
      <c r="A236" s="11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>
      <c r="A237" s="11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>
      <c r="A238" s="11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>
      <c r="A239" s="11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>
      <c r="A240" s="11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>
      <c r="A241" s="11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>
      <c r="A242" s="11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>
      <c r="A243" s="11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>
      <c r="A244" s="11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>
      <c r="A245" s="11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>
      <c r="A246" s="11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>
      <c r="A247" s="11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>
      <c r="A248" s="11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>
      <c r="A249" s="11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>
      <c r="A250" s="11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>
      <c r="A251" s="11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>
      <c r="A252" s="11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>
      <c r="A253" s="11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>
      <c r="A254" s="11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>
      <c r="A255" s="11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>
      <c r="A256" s="11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>
      <c r="A257" s="11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>
      <c r="A258" s="11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>
      <c r="A259" s="11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>
      <c r="A260" s="11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>
      <c r="A261" s="11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>
      <c r="A262" s="11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>
      <c r="A263" s="11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>
      <c r="A264" s="11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>
      <c r="A265" s="11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>
      <c r="A266" s="11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>
      <c r="A267" s="11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>
      <c r="A268" s="11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>
      <c r="A269" s="11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>
      <c r="A270" s="11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>
      <c r="A271" s="11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>
      <c r="A272" s="11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>
      <c r="A273" s="11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>
      <c r="A274" s="11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>
      <c r="A275" s="11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>
      <c r="A276" s="11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>
      <c r="A277" s="11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>
      <c r="A278" s="11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>
      <c r="A279" s="11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>
      <c r="A280" s="11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>
      <c r="A281" s="11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>
      <c r="A282" s="11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>
      <c r="A283" s="11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>
      <c r="A284" s="11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>
      <c r="A285" s="11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>
      <c r="A286" s="11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>
      <c r="A287" s="11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>
      <c r="A288" s="11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>
      <c r="A289" s="11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>
      <c r="A290" s="11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>
      <c r="A291" s="11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>
      <c r="A292" s="11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>
      <c r="A293" s="11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>
      <c r="A294" s="11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>
      <c r="A295" s="11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>
      <c r="A296" s="11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>
      <c r="A297" s="11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>
      <c r="A298" s="11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>
      <c r="A299" s="11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>
      <c r="A300" s="11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>
      <c r="A301" s="11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>
      <c r="A302" s="11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>
      <c r="A303" s="11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>
      <c r="A304" s="11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>
      <c r="A305" s="11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>
      <c r="A306" s="11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>
      <c r="A307" s="11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>
      <c r="A308" s="11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>
      <c r="A309" s="11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>
      <c r="A310" s="11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>
      <c r="A311" s="11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>
      <c r="A312" s="11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>
      <c r="A313" s="11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>
      <c r="A314" s="11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>
      <c r="A315" s="11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>
      <c r="A316" s="11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>
      <c r="A317" s="11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>
      <c r="A318" s="11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>
      <c r="A319" s="11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>
      <c r="A320" s="11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>
      <c r="A321" s="11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>
      <c r="A322" s="11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>
      <c r="A323" s="11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>
      <c r="A324" s="11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>
      <c r="A325" s="11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>
      <c r="A326" s="11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>
      <c r="A327" s="11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>
      <c r="A328" s="11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>
      <c r="A329" s="11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>
      <c r="A330" s="11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>
      <c r="A331" s="11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>
      <c r="A332" s="11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>
      <c r="A333" s="11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>
      <c r="A334" s="11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>
      <c r="A335" s="11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>
      <c r="A336" s="11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>
      <c r="A337" s="11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>
      <c r="A338" s="11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>
      <c r="A339" s="11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>
      <c r="A340" s="11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>
      <c r="A341" s="11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>
      <c r="A342" s="11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>
      <c r="A343" s="11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>
      <c r="A344" s="11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>
      <c r="A345" s="11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>
      <c r="A346" s="11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>
      <c r="A347" s="11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>
      <c r="A348" s="11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>
      <c r="A349" s="11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>
      <c r="A350" s="11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>
      <c r="A351" s="11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>
      <c r="A352" s="11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>
      <c r="A353" s="11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>
      <c r="A354" s="11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>
      <c r="A355" s="11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>
      <c r="A356" s="11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>
      <c r="A357" s="11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>
      <c r="A358" s="11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>
      <c r="A359" s="11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>
      <c r="A360" s="11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>
      <c r="A361" s="11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>
      <c r="A362" s="11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>
      <c r="A363" s="11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>
      <c r="A364" s="11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>
      <c r="A365" s="11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>
      <c r="A366" s="11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>
      <c r="A367" s="11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>
      <c r="A368" s="11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>
      <c r="A369" s="11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>
      <c r="A370" s="11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>
      <c r="A371" s="11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>
      <c r="A372" s="11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>
      <c r="A373" s="11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>
      <c r="A374" s="11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>
      <c r="A375" s="11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>
      <c r="A376" s="11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>
      <c r="A377" s="11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>
      <c r="A378" s="11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>
      <c r="A379" s="11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>
      <c r="A380" s="11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>
      <c r="A381" s="11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>
      <c r="A382" s="11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>
      <c r="A383" s="11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>
      <c r="A384" s="11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>
      <c r="A385" s="11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>
      <c r="A386" s="11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>
      <c r="A387" s="11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>
      <c r="A388" s="11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>
      <c r="A389" s="11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>
      <c r="A390" s="11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>
      <c r="A391" s="11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>
      <c r="A392" s="11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>
      <c r="A393" s="11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>
      <c r="A394" s="11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>
      <c r="A395" s="11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>
      <c r="A396" s="11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>
      <c r="A397" s="11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>
      <c r="A398" s="11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>
      <c r="A399" s="11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>
      <c r="A400" s="11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>
      <c r="A401" s="11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>
      <c r="A402" s="11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>
      <c r="A403" s="11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>
      <c r="A404" s="11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>
      <c r="A405" s="11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>
      <c r="A406" s="11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>
      <c r="A407" s="11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>
      <c r="A408" s="11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>
      <c r="A409" s="11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>
      <c r="A410" s="11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>
      <c r="A411" s="11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>
      <c r="A412" s="11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>
      <c r="A413" s="11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>
      <c r="A414" s="11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>
      <c r="A415" s="11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>
      <c r="A416" s="11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>
      <c r="A417" s="11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>
      <c r="A418" s="11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>
      <c r="A419" s="11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>
      <c r="A420" s="11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>
      <c r="A421" s="11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>
      <c r="A422" s="11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>
      <c r="A423" s="11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>
      <c r="A424" s="11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>
      <c r="A425" s="11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>
      <c r="A426" s="11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>
      <c r="A427" s="11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>
      <c r="A428" s="11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>
      <c r="A429" s="11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>
      <c r="A430" s="11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>
      <c r="A431" s="11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>
      <c r="A432" s="11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>
      <c r="A433" s="11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>
      <c r="A434" s="11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>
      <c r="A435" s="11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>
      <c r="A436" s="11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>
      <c r="A437" s="11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>
      <c r="A438" s="11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>
      <c r="A439" s="11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>
      <c r="A440" s="11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>
      <c r="A441" s="11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>
      <c r="A442" s="11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>
      <c r="A443" s="11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>
      <c r="A444" s="11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>
      <c r="A445" s="11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>
      <c r="A446" s="11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>
      <c r="A447" s="11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>
      <c r="A448" s="11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>
      <c r="A449" s="11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>
      <c r="A450" s="11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>
      <c r="A451" s="11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>
      <c r="A452" s="11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>
      <c r="A453" s="11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>
      <c r="A454" s="11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>
      <c r="A455" s="11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>
      <c r="A456" s="11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>
      <c r="A457" s="11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>
      <c r="A458" s="11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>
      <c r="A459" s="11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>
      <c r="A460" s="11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>
      <c r="A461" s="11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>
      <c r="A462" s="11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>
      <c r="A463" s="11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>
      <c r="A464" s="11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>
      <c r="A465" s="11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>
      <c r="A466" s="11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>
      <c r="A467" s="11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>
      <c r="A468" s="11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>
      <c r="A469" s="11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>
      <c r="A470" s="11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>
      <c r="A471" s="11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>
      <c r="A472" s="11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>
      <c r="A473" s="11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>
      <c r="A474" s="11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>
      <c r="A475" s="11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>
      <c r="A476" s="11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>
      <c r="A477" s="11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>
      <c r="A478" s="11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>
      <c r="A479" s="11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>
      <c r="A480" s="11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>
      <c r="A481" s="11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>
      <c r="A482" s="11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>
      <c r="A483" s="11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>
      <c r="A484" s="11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>
      <c r="A485" s="11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>
      <c r="A486" s="11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>
      <c r="A487" s="11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>
      <c r="A488" s="11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>
      <c r="A489" s="11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>
      <c r="A490" s="11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>
      <c r="A491" s="11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>
      <c r="A492" s="11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>
      <c r="A493" s="11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>
      <c r="A494" s="11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>
      <c r="A495" s="11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>
      <c r="A496" s="11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>
      <c r="A497" s="11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>
      <c r="A498" s="11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>
      <c r="A499" s="11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>
      <c r="A500" s="11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>
      <c r="A501" s="11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>
      <c r="A502" s="11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>
      <c r="A503" s="11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>
      <c r="A504" s="11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>
      <c r="A505" s="11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>
      <c r="A506" s="11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>
      <c r="A507" s="11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>
      <c r="A508" s="11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>
      <c r="A509" s="11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>
      <c r="A510" s="11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>
      <c r="A511" s="11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>
      <c r="A512" s="11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>
      <c r="A513" s="11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>
      <c r="A514" s="11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>
      <c r="A515" s="11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>
      <c r="A516" s="11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>
      <c r="A517" s="11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>
      <c r="A518" s="11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>
      <c r="A519" s="11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>
      <c r="A520" s="11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>
      <c r="A521" s="11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>
      <c r="A522" s="11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>
      <c r="A523" s="11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>
      <c r="A524" s="11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>
      <c r="A525" s="11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>
      <c r="A526" s="11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>
      <c r="A527" s="11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>
      <c r="A528" s="11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>
      <c r="A529" s="11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>
      <c r="A530" s="11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>
      <c r="A531" s="11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>
      <c r="A532" s="11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>
      <c r="A533" s="11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>
      <c r="A534" s="11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>
      <c r="A535" s="11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>
      <c r="A536" s="11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>
      <c r="A537" s="11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>
      <c r="A538" s="11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>
      <c r="A539" s="11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>
      <c r="A540" s="11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>
      <c r="A541" s="11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>
      <c r="A542" s="11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>
      <c r="A543" s="11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>
      <c r="A544" s="11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>
      <c r="A545" s="11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>
      <c r="A546" s="11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>
      <c r="A547" s="11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>
      <c r="A548" s="11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>
      <c r="A549" s="11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>
      <c r="A550" s="11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>
      <c r="A551" s="11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>
      <c r="A552" s="11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>
      <c r="A553" s="11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>
      <c r="A554" s="11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>
      <c r="A555" s="11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>
      <c r="A556" s="11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>
      <c r="A557" s="11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>
      <c r="A558" s="11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>
      <c r="A559" s="11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>
      <c r="A560" s="11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>
      <c r="A561" s="11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>
      <c r="A562" s="11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>
      <c r="A563" s="11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>
      <c r="A564" s="11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>
      <c r="A565" s="11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>
      <c r="A566" s="11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>
      <c r="A567" s="11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>
      <c r="A568" s="11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>
      <c r="A569" s="11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>
      <c r="A570" s="11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>
      <c r="A571" s="11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>
      <c r="A572" s="11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>
      <c r="A573" s="11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>
      <c r="A574" s="11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>
      <c r="A575" s="11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>
      <c r="A576" s="11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>
      <c r="A577" s="11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>
      <c r="A578" s="11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>
      <c r="A579" s="11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>
      <c r="A580" s="11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>
      <c r="A581" s="11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>
      <c r="A582" s="11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>
      <c r="A583" s="11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>
      <c r="A584" s="11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>
      <c r="A585" s="11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>
      <c r="A586" s="11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>
      <c r="A587" s="11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>
      <c r="A588" s="11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>
      <c r="A589" s="11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>
      <c r="A590" s="11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>
      <c r="A591" s="11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>
      <c r="A592" s="11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>
      <c r="A593" s="11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>
      <c r="A594" s="11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>
      <c r="A595" s="11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>
      <c r="A596" s="11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>
      <c r="A597" s="11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>
      <c r="A598" s="11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>
      <c r="A599" s="11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>
      <c r="A600" s="11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>
      <c r="A601" s="11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>
      <c r="A602" s="11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>
      <c r="A603" s="11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>
      <c r="A604" s="11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>
      <c r="A605" s="11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>
      <c r="A606" s="11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>
      <c r="A607" s="11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>
      <c r="A608" s="11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>
      <c r="A609" s="11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>
      <c r="A610" s="11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>
      <c r="A611" s="11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>
      <c r="A612" s="11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>
      <c r="A613" s="11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>
      <c r="A614" s="11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>
      <c r="A615" s="11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>
      <c r="A616" s="11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>
      <c r="A617" s="11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>
      <c r="A618" s="11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>
      <c r="A619" s="11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>
      <c r="A620" s="11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>
      <c r="A621" s="11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>
      <c r="A622" s="11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>
      <c r="A623" s="11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>
      <c r="A624" s="11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>
      <c r="A625" s="11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>
      <c r="A626" s="11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>
      <c r="A627" s="11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>
      <c r="A628" s="11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>
      <c r="A629" s="11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>
      <c r="A630" s="11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>
      <c r="A631" s="11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>
      <c r="A632" s="11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>
      <c r="A633" s="11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>
      <c r="A634" s="11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>
      <c r="A635" s="11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>
      <c r="A636" s="11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>
      <c r="A637" s="11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>
      <c r="A638" s="11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>
      <c r="A639" s="11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>
      <c r="A640" s="11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>
      <c r="A641" s="11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>
      <c r="A642" s="11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>
      <c r="A643" s="11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>
      <c r="A644" s="11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>
      <c r="A645" s="11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>
      <c r="A646" s="11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>
      <c r="A647" s="11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>
      <c r="A648" s="11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>
      <c r="A649" s="11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>
      <c r="A650" s="11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>
      <c r="A651" s="11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>
      <c r="A652" s="11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>
      <c r="A653" s="11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>
      <c r="A654" s="11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>
      <c r="A655" s="11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>
      <c r="A656" s="11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>
      <c r="A657" s="11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>
      <c r="A658" s="11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>
      <c r="A659" s="11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>
      <c r="A660" s="11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>
      <c r="A661" s="11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>
      <c r="A662" s="11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>
      <c r="A663" s="11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>
      <c r="A664" s="11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>
      <c r="A665" s="11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>
      <c r="A666" s="11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>
      <c r="A667" s="11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>
      <c r="A668" s="11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>
      <c r="A669" s="11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>
      <c r="A670" s="11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>
      <c r="A671" s="11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>
      <c r="A672" s="11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>
      <c r="A673" s="11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>
      <c r="A674" s="11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>
      <c r="A675" s="11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>
      <c r="A676" s="11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>
      <c r="A677" s="11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>
      <c r="A678" s="11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>
      <c r="A679" s="11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>
      <c r="A680" s="11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>
      <c r="A681" s="11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>
      <c r="A682" s="11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>
      <c r="A683" s="11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>
      <c r="A684" s="11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>
      <c r="A685" s="11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>
      <c r="A686" s="11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>
      <c r="A687" s="11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>
      <c r="A688" s="11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>
      <c r="A689" s="11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>
      <c r="A690" s="11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>
      <c r="A691" s="11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>
      <c r="A692" s="11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>
      <c r="A693" s="11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>
      <c r="A694" s="11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>
      <c r="A695" s="11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>
      <c r="A696" s="11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>
      <c r="A697" s="11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>
      <c r="A698" s="11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>
      <c r="A699" s="11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>
      <c r="A700" s="11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>
      <c r="A701" s="11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>
      <c r="A702" s="11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>
      <c r="A703" s="11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>
      <c r="A704" s="11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>
      <c r="A705" s="11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>
      <c r="A706" s="11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>
      <c r="A707" s="11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>
      <c r="A708" s="11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>
      <c r="A709" s="11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>
      <c r="A710" s="11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>
      <c r="A711" s="11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>
      <c r="A712" s="11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>
      <c r="A713" s="11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>
      <c r="A714" s="11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>
      <c r="A715" s="11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>
      <c r="A716" s="11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>
      <c r="A717" s="11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>
      <c r="A718" s="11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>
      <c r="A719" s="11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>
      <c r="A720" s="11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>
      <c r="A721" s="11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>
      <c r="A722" s="11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>
      <c r="A723" s="11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>
      <c r="A724" s="11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>
      <c r="A725" s="11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>
      <c r="A726" s="11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>
      <c r="A727" s="11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>
      <c r="A728" s="11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>
      <c r="A729" s="11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>
      <c r="A730" s="11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>
      <c r="A731" s="11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>
      <c r="A732" s="11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>
      <c r="A733" s="11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>
      <c r="A734" s="11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>
      <c r="A735" s="11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>
      <c r="A736" s="11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>
      <c r="A737" s="11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>
      <c r="A738" s="11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>
      <c r="A739" s="11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>
      <c r="A740" s="11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>
      <c r="A741" s="11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>
      <c r="A742" s="11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>
      <c r="A743" s="11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>
      <c r="A744" s="11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>
      <c r="A745" s="11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>
      <c r="A746" s="11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>
      <c r="A747" s="11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>
      <c r="A748" s="11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>
      <c r="A749" s="11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>
      <c r="A750" s="11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>
      <c r="A751" s="11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>
      <c r="A752" s="11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>
      <c r="A753" s="11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>
      <c r="A754" s="11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>
      <c r="A755" s="11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>
      <c r="A756" s="11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>
      <c r="A757" s="11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>
      <c r="A758" s="11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>
      <c r="A759" s="11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>
      <c r="A760" s="11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>
      <c r="A761" s="11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>
      <c r="A762" s="11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>
      <c r="A763" s="11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>
      <c r="A764" s="11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>
      <c r="A765" s="11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>
      <c r="A766" s="11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>
      <c r="A767" s="11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>
      <c r="A768" s="11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>
      <c r="A769" s="11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>
      <c r="A770" s="11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>
      <c r="A771" s="11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>
      <c r="A772" s="11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>
      <c r="A773" s="11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>
      <c r="A774" s="11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>
      <c r="A775" s="11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>
      <c r="A776" s="11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>
      <c r="A777" s="11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>
      <c r="A778" s="11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>
      <c r="A779" s="11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>
      <c r="A780" s="11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>
      <c r="A781" s="11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>
      <c r="A782" s="11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>
      <c r="A783" s="11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>
      <c r="A784" s="11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>
      <c r="A785" s="11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>
      <c r="A786" s="11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>
      <c r="A787" s="11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>
      <c r="A788" s="11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>
      <c r="A789" s="11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>
      <c r="A790" s="11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>
      <c r="A791" s="11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>
      <c r="A792" s="11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>
      <c r="A793" s="11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>
      <c r="A794" s="11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>
      <c r="A795" s="11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>
      <c r="A796" s="11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>
      <c r="A797" s="11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>
      <c r="A798" s="11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>
      <c r="A799" s="11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>
      <c r="A800" s="11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>
      <c r="A801" s="11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>
      <c r="A802" s="11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>
      <c r="A803" s="11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>
      <c r="A804" s="11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>
      <c r="A805" s="11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>
      <c r="A806" s="11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>
      <c r="A807" s="11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>
      <c r="A808" s="11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>
      <c r="A809" s="11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>
      <c r="A810" s="11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>
      <c r="A811" s="11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>
      <c r="A812" s="11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>
      <c r="A813" s="11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>
      <c r="A814" s="11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>
      <c r="A815" s="11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>
      <c r="A816" s="11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>
      <c r="A817" s="11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>
      <c r="A818" s="11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>
      <c r="A819" s="11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>
      <c r="A820" s="11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>
      <c r="A821" s="11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>
      <c r="A822" s="11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>
      <c r="A823" s="11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>
      <c r="A824" s="11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>
      <c r="A825" s="11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>
      <c r="A826" s="11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>
      <c r="A827" s="11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>
      <c r="A828" s="11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>
      <c r="A829" s="11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>
      <c r="A830" s="11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>
      <c r="A831" s="11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>
      <c r="A832" s="11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>
      <c r="A833" s="11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>
      <c r="A834" s="11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>
      <c r="A835" s="11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>
      <c r="A836" s="11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>
      <c r="A837" s="11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>
      <c r="A838" s="11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>
      <c r="A839" s="11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>
      <c r="A840" s="11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>
      <c r="A841" s="11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>
      <c r="A842" s="11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>
      <c r="A843" s="11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>
      <c r="A844" s="11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>
      <c r="A845" s="11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>
      <c r="A846" s="11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>
      <c r="A847" s="11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>
      <c r="A848" s="11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>
      <c r="A849" s="11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>
      <c r="A850" s="11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>
      <c r="A851" s="11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>
      <c r="A852" s="11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>
      <c r="A853" s="11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>
      <c r="A854" s="11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>
      <c r="A855" s="11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>
      <c r="A856" s="11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>
      <c r="A857" s="11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>
      <c r="A858" s="11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>
      <c r="A859" s="11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>
      <c r="A860" s="11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>
      <c r="A861" s="11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>
      <c r="A862" s="11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>
      <c r="A863" s="11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>
      <c r="A864" s="11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>
      <c r="A865" s="11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>
      <c r="A866" s="11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>
      <c r="A867" s="11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>
      <c r="A868" s="11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>
      <c r="A869" s="11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>
      <c r="A870" s="11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>
      <c r="A871" s="11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>
      <c r="A872" s="11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>
      <c r="A873" s="11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>
      <c r="A874" s="11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>
      <c r="A875" s="11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>
      <c r="A876" s="11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>
      <c r="A877" s="11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>
      <c r="A878" s="11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>
      <c r="A879" s="11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>
      <c r="A880" s="11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>
      <c r="A881" s="11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>
      <c r="A882" s="11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>
      <c r="A883" s="11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>
      <c r="A884" s="11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>
      <c r="A885" s="11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>
      <c r="A886" s="11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>
      <c r="A887" s="11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>
      <c r="A888" s="11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>
      <c r="A889" s="11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>
      <c r="A890" s="11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>
      <c r="A891" s="11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>
      <c r="A892" s="11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>
      <c r="A893" s="11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>
      <c r="A894" s="11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>
      <c r="A895" s="11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>
      <c r="A896" s="11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>
      <c r="A897" s="11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>
      <c r="A898" s="11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>
      <c r="A899" s="11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>
      <c r="A900" s="11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>
      <c r="A901" s="11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>
      <c r="A902" s="11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>
      <c r="A903" s="11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>
      <c r="A904" s="11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>
      <c r="A905" s="11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>
      <c r="A906" s="11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>
      <c r="A907" s="11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>
      <c r="A908" s="11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>
      <c r="A909" s="11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>
      <c r="A910" s="11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>
      <c r="A911" s="11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>
      <c r="A912" s="11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>
      <c r="A913" s="11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>
      <c r="A914" s="11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>
      <c r="A915" s="11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>
      <c r="A916" s="11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>
      <c r="A917" s="11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>
      <c r="A918" s="11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>
      <c r="A919" s="11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>
      <c r="A920" s="11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>
      <c r="A921" s="11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>
      <c r="A922" s="11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>
      <c r="A923" s="11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>
      <c r="A924" s="11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>
      <c r="A925" s="11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>
      <c r="A926" s="11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>
      <c r="A927" s="11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>
      <c r="A928" s="11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>
      <c r="A929" s="11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>
      <c r="A930" s="11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>
      <c r="A931" s="11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>
      <c r="A932" s="11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>
      <c r="A933" s="11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>
      <c r="A934" s="11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>
      <c r="A935" s="11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>
      <c r="A936" s="11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>
      <c r="A937" s="11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>
      <c r="A938" s="11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>
      <c r="A939" s="11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>
      <c r="A940" s="11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>
      <c r="A941" s="11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>
      <c r="A942" s="11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>
      <c r="A943" s="11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>
      <c r="A944" s="11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>
      <c r="A945" s="11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>
      <c r="A946" s="11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>
      <c r="A947" s="11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>
      <c r="A948" s="11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>
      <c r="A949" s="11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>
      <c r="A950" s="11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>
      <c r="A951" s="11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>
      <c r="A952" s="11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>
      <c r="A953" s="11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>
      <c r="A954" s="11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>
      <c r="A955" s="11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>
      <c r="A956" s="11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>
      <c r="A957" s="11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>
      <c r="A958" s="11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>
      <c r="A959" s="11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>
      <c r="A960" s="11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>
      <c r="A961" s="11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>
      <c r="A962" s="11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>
      <c r="A963" s="11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>
      <c r="A964" s="11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>
      <c r="A965" s="11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>
      <c r="A966" s="11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>
      <c r="A967" s="11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>
      <c r="A968" s="11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>
      <c r="A969" s="11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>
      <c r="A970" s="11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>
      <c r="A971" s="11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>
      <c r="A972" s="11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>
      <c r="A973" s="11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>
      <c r="A974" s="11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>
      <c r="A975" s="11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>
      <c r="A976" s="11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>
      <c r="A977" s="11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>
      <c r="A978" s="11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>
      <c r="A979" s="11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>
      <c r="A980" s="11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>
      <c r="A981" s="11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>
      <c r="A982" s="11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>
      <c r="A983" s="11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>
      <c r="A984" s="11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>
      <c r="A985" s="11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>
      <c r="A986" s="11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>
      <c r="A987" s="11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>
      <c r="A988" s="11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>
      <c r="A989" s="11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>
      <c r="A990" s="11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>
      <c r="A991" s="11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>
      <c r="A992" s="11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>
      <c r="A993" s="11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>
      <c r="A994" s="11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>
      <c r="A995" s="11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>
      <c r="A996" s="11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>
      <c r="A997" s="11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>
      <c r="A998" s="11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>
      <c r="A999" s="11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>
      <c r="A1000" s="11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  <row r="1001">
      <c r="A1001" s="11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</row>
    <row r="1002">
      <c r="A1002" s="11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</row>
    <row r="1003">
      <c r="A1003" s="11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</row>
    <row r="1004">
      <c r="A1004" s="11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</row>
    <row r="1005">
      <c r="A1005" s="11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</row>
    <row r="1006">
      <c r="A1006" s="11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</row>
    <row r="1007">
      <c r="A1007" s="11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</row>
    <row r="1008">
      <c r="A1008" s="11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</row>
    <row r="1009">
      <c r="A1009" s="11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</row>
    <row r="1010">
      <c r="A1010" s="11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</row>
    <row r="1011">
      <c r="A1011" s="11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</row>
    <row r="1012">
      <c r="A1012" s="11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</row>
    <row r="1013">
      <c r="A1013" s="11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</row>
    <row r="1014">
      <c r="A1014" s="11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</row>
    <row r="1015">
      <c r="A1015" s="11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</row>
    <row r="1016">
      <c r="A1016" s="11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</row>
    <row r="1017">
      <c r="A1017" s="11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</row>
    <row r="1018">
      <c r="A1018" s="11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</row>
    <row r="1019">
      <c r="A1019" s="11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</row>
    <row r="1020">
      <c r="A1020" s="11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</row>
  </sheetData>
  <mergeCells count="2">
    <mergeCell ref="G1:K1"/>
    <mergeCell ref="N1:P1"/>
  </mergeCells>
  <drawing r:id="rId1"/>
</worksheet>
</file>