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:\マイドライブ\成績公開\25\"/>
    </mc:Choice>
  </mc:AlternateContent>
  <xr:revisionPtr revIDLastSave="0" documentId="13_ncr:1_{696A4358-F74B-45A8-BBFE-9DB1CFB77686}" xr6:coauthVersionLast="47" xr6:coauthVersionMax="47" xr10:uidLastSave="{00000000-0000-0000-0000-000000000000}"/>
  <bookViews>
    <workbookView xWindow="14295" yWindow="0" windowWidth="14610" windowHeight="15585" activeTab="2" xr2:uid="{9EFB6E90-EEF5-46CC-AD26-117E24D31187}"/>
  </bookViews>
  <sheets>
    <sheet name="打撃" sheetId="1" r:id="rId1"/>
    <sheet name="打撃詳細" sheetId="5" r:id="rId2"/>
    <sheet name="打撃集計" sheetId="4" r:id="rId3"/>
    <sheet name="投手" sheetId="2" r:id="rId4"/>
    <sheet name="元データ" sheetId="3" r:id="rId5"/>
    <sheet name="2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" i="4" l="1"/>
  <c r="Y14" i="5" s="1"/>
  <c r="AC15" i="4"/>
  <c r="AC16" i="4"/>
  <c r="Y16" i="5" s="1"/>
  <c r="AC17" i="4"/>
  <c r="Y17" i="5" s="1"/>
  <c r="AC13" i="4"/>
  <c r="Y13" i="5" s="1"/>
  <c r="V14" i="4"/>
  <c r="O14" i="1" s="1"/>
  <c r="AG14" i="5" s="1"/>
  <c r="V15" i="4"/>
  <c r="V16" i="4"/>
  <c r="V17" i="4"/>
  <c r="O17" i="1" s="1"/>
  <c r="AG17" i="5" s="1"/>
  <c r="V13" i="4"/>
  <c r="O13" i="1" s="1"/>
  <c r="AG13" i="5" s="1"/>
  <c r="O14" i="4"/>
  <c r="K14" i="1" s="1"/>
  <c r="P14" i="4"/>
  <c r="R14" i="4" s="1"/>
  <c r="Q14" i="4"/>
  <c r="O15" i="4"/>
  <c r="K15" i="1" s="1"/>
  <c r="P15" i="4"/>
  <c r="Q15" i="4"/>
  <c r="N15" i="5" s="1"/>
  <c r="R15" i="4"/>
  <c r="O15" i="5" s="1"/>
  <c r="O16" i="4"/>
  <c r="L16" i="5" s="1"/>
  <c r="P16" i="4"/>
  <c r="R16" i="4" s="1"/>
  <c r="Q16" i="4"/>
  <c r="O17" i="4"/>
  <c r="K17" i="1" s="1"/>
  <c r="P17" i="4"/>
  <c r="Q17" i="4"/>
  <c r="R17" i="4"/>
  <c r="O17" i="5" s="1"/>
  <c r="Q13" i="4"/>
  <c r="N13" i="5" s="1"/>
  <c r="P13" i="4"/>
  <c r="M13" i="5" s="1"/>
  <c r="O13" i="4"/>
  <c r="Z14" i="5"/>
  <c r="AA14" i="5"/>
  <c r="AB14" i="5"/>
  <c r="AC14" i="5"/>
  <c r="Z15" i="5"/>
  <c r="AA15" i="5"/>
  <c r="AB15" i="5"/>
  <c r="AC15" i="5"/>
  <c r="Z16" i="5"/>
  <c r="AA16" i="5"/>
  <c r="AB16" i="5"/>
  <c r="AC16" i="5"/>
  <c r="Z17" i="5"/>
  <c r="AA17" i="5"/>
  <c r="AB17" i="5"/>
  <c r="AC17" i="5"/>
  <c r="AC13" i="5"/>
  <c r="AB13" i="5"/>
  <c r="AA13" i="5"/>
  <c r="Z13" i="5"/>
  <c r="Z18" i="5"/>
  <c r="C13" i="1"/>
  <c r="D13" i="1"/>
  <c r="E13" i="1"/>
  <c r="F13" i="1"/>
  <c r="G13" i="1"/>
  <c r="H13" i="1"/>
  <c r="I13" i="1"/>
  <c r="J13" i="1"/>
  <c r="K13" i="1"/>
  <c r="L13" i="1"/>
  <c r="N13" i="1"/>
  <c r="C14" i="1"/>
  <c r="D14" i="1"/>
  <c r="E14" i="1"/>
  <c r="F14" i="1"/>
  <c r="G14" i="1"/>
  <c r="H14" i="1"/>
  <c r="I14" i="1"/>
  <c r="J14" i="1"/>
  <c r="L14" i="1"/>
  <c r="N14" i="1"/>
  <c r="C15" i="1"/>
  <c r="D15" i="1"/>
  <c r="E15" i="1"/>
  <c r="F15" i="1"/>
  <c r="G15" i="1"/>
  <c r="H15" i="1"/>
  <c r="I15" i="1"/>
  <c r="J15" i="1"/>
  <c r="L15" i="1"/>
  <c r="N15" i="1"/>
  <c r="O15" i="1"/>
  <c r="AG15" i="5" s="1"/>
  <c r="C16" i="1"/>
  <c r="D16" i="1"/>
  <c r="E16" i="1"/>
  <c r="F16" i="1"/>
  <c r="G16" i="1"/>
  <c r="H16" i="1"/>
  <c r="I16" i="1"/>
  <c r="J16" i="1"/>
  <c r="L16" i="1"/>
  <c r="N16" i="1"/>
  <c r="O16" i="1"/>
  <c r="AG16" i="5" s="1"/>
  <c r="C17" i="1"/>
  <c r="D17" i="1"/>
  <c r="E17" i="1"/>
  <c r="F17" i="1"/>
  <c r="G17" i="1"/>
  <c r="H17" i="1"/>
  <c r="I17" i="1"/>
  <c r="J17" i="1"/>
  <c r="L17" i="1"/>
  <c r="N17" i="1"/>
  <c r="B13" i="5"/>
  <c r="C13" i="5"/>
  <c r="D13" i="5"/>
  <c r="E13" i="5"/>
  <c r="F13" i="5"/>
  <c r="G13" i="5"/>
  <c r="H13" i="5"/>
  <c r="I13" i="5"/>
  <c r="J13" i="5"/>
  <c r="K13" i="5"/>
  <c r="L13" i="5"/>
  <c r="P13" i="5"/>
  <c r="Q13" i="5"/>
  <c r="R13" i="5"/>
  <c r="S13" i="5"/>
  <c r="T13" i="5"/>
  <c r="U13" i="5"/>
  <c r="V13" i="5"/>
  <c r="W13" i="5"/>
  <c r="X13" i="5"/>
  <c r="AD13" i="5"/>
  <c r="AE13" i="5"/>
  <c r="AF13" i="5"/>
  <c r="B14" i="5"/>
  <c r="C14" i="5"/>
  <c r="D14" i="5"/>
  <c r="E14" i="5"/>
  <c r="F14" i="5"/>
  <c r="G14" i="5"/>
  <c r="H14" i="5"/>
  <c r="I14" i="5"/>
  <c r="J14" i="5"/>
  <c r="K14" i="5"/>
  <c r="M14" i="5"/>
  <c r="N14" i="5"/>
  <c r="P14" i="5"/>
  <c r="Q14" i="5"/>
  <c r="R14" i="5"/>
  <c r="S14" i="5"/>
  <c r="T14" i="5"/>
  <c r="U14" i="5"/>
  <c r="V14" i="5"/>
  <c r="W14" i="5"/>
  <c r="X14" i="5"/>
  <c r="AD14" i="5"/>
  <c r="AE14" i="5"/>
  <c r="AF14" i="5"/>
  <c r="B15" i="5"/>
  <c r="C15" i="5"/>
  <c r="D15" i="5"/>
  <c r="E15" i="5"/>
  <c r="F15" i="5"/>
  <c r="G15" i="5"/>
  <c r="H15" i="5"/>
  <c r="I15" i="5"/>
  <c r="J15" i="5"/>
  <c r="K15" i="5"/>
  <c r="L15" i="5"/>
  <c r="M15" i="5"/>
  <c r="P15" i="5"/>
  <c r="Q15" i="5"/>
  <c r="R15" i="5"/>
  <c r="S15" i="5"/>
  <c r="T15" i="5"/>
  <c r="U15" i="5"/>
  <c r="V15" i="5"/>
  <c r="W15" i="5"/>
  <c r="X15" i="5"/>
  <c r="Y15" i="5"/>
  <c r="AD15" i="5"/>
  <c r="AE15" i="5"/>
  <c r="AF15" i="5"/>
  <c r="B16" i="5"/>
  <c r="C16" i="5"/>
  <c r="D16" i="5"/>
  <c r="E16" i="5"/>
  <c r="F16" i="5"/>
  <c r="G16" i="5"/>
  <c r="H16" i="5"/>
  <c r="I16" i="5"/>
  <c r="J16" i="5"/>
  <c r="K16" i="5"/>
  <c r="M16" i="5"/>
  <c r="N16" i="5"/>
  <c r="P16" i="5"/>
  <c r="Q16" i="5"/>
  <c r="R16" i="5"/>
  <c r="S16" i="5"/>
  <c r="T16" i="5"/>
  <c r="U16" i="5"/>
  <c r="V16" i="5"/>
  <c r="W16" i="5"/>
  <c r="X16" i="5"/>
  <c r="AD16" i="5"/>
  <c r="AE16" i="5"/>
  <c r="AF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P17" i="5"/>
  <c r="Q17" i="5"/>
  <c r="R17" i="5"/>
  <c r="S17" i="5"/>
  <c r="T17" i="5"/>
  <c r="U17" i="5"/>
  <c r="V17" i="5"/>
  <c r="W17" i="5"/>
  <c r="X17" i="5"/>
  <c r="AD17" i="5"/>
  <c r="AE17" i="5"/>
  <c r="AF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AC18" i="5" s="1"/>
  <c r="Y18" i="5"/>
  <c r="AD18" i="5"/>
  <c r="AE18" i="5"/>
  <c r="AF18" i="5"/>
  <c r="AG18" i="5"/>
  <c r="C13" i="4"/>
  <c r="D13" i="4"/>
  <c r="E13" i="4"/>
  <c r="F13" i="4"/>
  <c r="G13" i="4"/>
  <c r="H13" i="4"/>
  <c r="I13" i="4"/>
  <c r="J13" i="4"/>
  <c r="K13" i="4"/>
  <c r="L13" i="4"/>
  <c r="M13" i="4"/>
  <c r="Z13" i="4" s="1"/>
  <c r="N13" i="4"/>
  <c r="S13" i="4"/>
  <c r="T13" i="4"/>
  <c r="U13" i="4"/>
  <c r="W13" i="4"/>
  <c r="X13" i="4"/>
  <c r="Y13" i="4"/>
  <c r="AA13" i="4"/>
  <c r="AD13" i="4"/>
  <c r="AE13" i="4"/>
  <c r="AF13" i="4"/>
  <c r="AG13" i="4"/>
  <c r="AH13" i="4"/>
  <c r="AI13" i="4"/>
  <c r="C14" i="4"/>
  <c r="D14" i="4"/>
  <c r="E14" i="4"/>
  <c r="F14" i="4"/>
  <c r="G14" i="4"/>
  <c r="H14" i="4"/>
  <c r="I14" i="4"/>
  <c r="J14" i="4"/>
  <c r="K14" i="4"/>
  <c r="L14" i="4"/>
  <c r="M14" i="4"/>
  <c r="N14" i="4"/>
  <c r="S14" i="4"/>
  <c r="T14" i="4"/>
  <c r="U14" i="4"/>
  <c r="W14" i="4"/>
  <c r="X14" i="4"/>
  <c r="Y14" i="4"/>
  <c r="Z14" i="4"/>
  <c r="AA14" i="4"/>
  <c r="AD14" i="4"/>
  <c r="AE14" i="4"/>
  <c r="AF14" i="4"/>
  <c r="AG14" i="4"/>
  <c r="AH14" i="4"/>
  <c r="AI14" i="4"/>
  <c r="C15" i="4"/>
  <c r="D15" i="4"/>
  <c r="E15" i="4"/>
  <c r="F15" i="4"/>
  <c r="G15" i="4"/>
  <c r="H15" i="4"/>
  <c r="I15" i="4"/>
  <c r="J15" i="4"/>
  <c r="K15" i="4"/>
  <c r="L15" i="4"/>
  <c r="M15" i="4"/>
  <c r="N15" i="4"/>
  <c r="S15" i="4"/>
  <c r="T15" i="4"/>
  <c r="U15" i="4"/>
  <c r="W15" i="4"/>
  <c r="X15" i="4"/>
  <c r="Y15" i="4"/>
  <c r="AA15" i="4"/>
  <c r="AD15" i="4"/>
  <c r="AE15" i="4"/>
  <c r="AF15" i="4"/>
  <c r="AG15" i="4"/>
  <c r="AH15" i="4"/>
  <c r="AI15" i="4"/>
  <c r="C16" i="4"/>
  <c r="D16" i="4"/>
  <c r="E16" i="4"/>
  <c r="F16" i="4"/>
  <c r="G16" i="4"/>
  <c r="H16" i="4"/>
  <c r="I16" i="4"/>
  <c r="J16" i="4"/>
  <c r="K16" i="4"/>
  <c r="L16" i="4"/>
  <c r="M16" i="4"/>
  <c r="N16" i="4"/>
  <c r="S16" i="4"/>
  <c r="T16" i="4"/>
  <c r="U16" i="4"/>
  <c r="W16" i="4"/>
  <c r="X16" i="4"/>
  <c r="Y16" i="4"/>
  <c r="AA16" i="4"/>
  <c r="AD16" i="4"/>
  <c r="AE16" i="4"/>
  <c r="AF16" i="4"/>
  <c r="AG16" i="4"/>
  <c r="AH16" i="4"/>
  <c r="AI16" i="4"/>
  <c r="C17" i="4"/>
  <c r="D17" i="4"/>
  <c r="E17" i="4"/>
  <c r="F17" i="4"/>
  <c r="G17" i="4"/>
  <c r="H17" i="4"/>
  <c r="I17" i="4"/>
  <c r="J17" i="4"/>
  <c r="K17" i="4"/>
  <c r="L17" i="4"/>
  <c r="M17" i="4"/>
  <c r="N17" i="4"/>
  <c r="S17" i="4"/>
  <c r="T17" i="4"/>
  <c r="U17" i="4"/>
  <c r="W17" i="4"/>
  <c r="X17" i="4"/>
  <c r="Y17" i="4"/>
  <c r="AA17" i="4"/>
  <c r="AD17" i="4"/>
  <c r="AE17" i="4"/>
  <c r="AF17" i="4"/>
  <c r="AG17" i="4"/>
  <c r="AH17" i="4"/>
  <c r="AI17" i="4"/>
  <c r="AQ24" i="6"/>
  <c r="AP24" i="6"/>
  <c r="AQ18" i="6"/>
  <c r="AP18" i="6"/>
  <c r="AQ12" i="6"/>
  <c r="AP12" i="6"/>
  <c r="AQ6" i="6"/>
  <c r="AP6" i="6"/>
  <c r="AC1" i="5"/>
  <c r="U1" i="5"/>
  <c r="Y1" i="5"/>
  <c r="Z1" i="5"/>
  <c r="AA1" i="5"/>
  <c r="AB1" i="5"/>
  <c r="Q1" i="5"/>
  <c r="R1" i="5"/>
  <c r="T1" i="5"/>
  <c r="W1" i="5"/>
  <c r="X1" i="5"/>
  <c r="Q2" i="5"/>
  <c r="AE1" i="5"/>
  <c r="AF1" i="5"/>
  <c r="AG1" i="5"/>
  <c r="P1" i="5"/>
  <c r="B1" i="5"/>
  <c r="C1" i="5"/>
  <c r="D1" i="5"/>
  <c r="E1" i="5"/>
  <c r="F1" i="5"/>
  <c r="G1" i="5"/>
  <c r="H1" i="5"/>
  <c r="I1" i="5"/>
  <c r="J1" i="5"/>
  <c r="K1" i="5"/>
  <c r="S1" i="5"/>
  <c r="V1" i="5"/>
  <c r="L1" i="5"/>
  <c r="M1" i="5"/>
  <c r="N1" i="5"/>
  <c r="O1" i="5"/>
  <c r="AD1" i="5"/>
  <c r="B6" i="5"/>
  <c r="C5" i="6" s="1"/>
  <c r="C6" i="6" s="1"/>
  <c r="I11" i="5"/>
  <c r="H12" i="5"/>
  <c r="A2" i="5"/>
  <c r="A3" i="5"/>
  <c r="A4" i="5"/>
  <c r="A5" i="5"/>
  <c r="A6" i="5"/>
  <c r="A7" i="5"/>
  <c r="A8" i="5"/>
  <c r="A9" i="5"/>
  <c r="A10" i="5"/>
  <c r="A11" i="5"/>
  <c r="A12" i="5"/>
  <c r="A1" i="5"/>
  <c r="C18" i="4"/>
  <c r="C18" i="1" s="1"/>
  <c r="AA22" i="3"/>
  <c r="Z22" i="3"/>
  <c r="Y22" i="3"/>
  <c r="X22" i="3"/>
  <c r="AA21" i="3"/>
  <c r="Z21" i="3"/>
  <c r="Y21" i="3"/>
  <c r="X21" i="3"/>
  <c r="AA20" i="3"/>
  <c r="Z20" i="3"/>
  <c r="Y20" i="3"/>
  <c r="X20" i="3"/>
  <c r="AA19" i="3"/>
  <c r="Z19" i="3"/>
  <c r="Y19" i="3"/>
  <c r="X19" i="3"/>
  <c r="AA18" i="3"/>
  <c r="Z18" i="3"/>
  <c r="Y18" i="3"/>
  <c r="X18" i="3"/>
  <c r="AA17" i="3"/>
  <c r="Z17" i="3"/>
  <c r="Y17" i="3"/>
  <c r="X17" i="3"/>
  <c r="AA16" i="3"/>
  <c r="Z16" i="3"/>
  <c r="Y16" i="3"/>
  <c r="X16" i="3"/>
  <c r="AA15" i="3"/>
  <c r="Z15" i="3"/>
  <c r="Y15" i="3"/>
  <c r="X15" i="3"/>
  <c r="AA14" i="3"/>
  <c r="Z14" i="3"/>
  <c r="Y14" i="3"/>
  <c r="X14" i="3"/>
  <c r="AA13" i="3"/>
  <c r="Z13" i="3"/>
  <c r="Y13" i="3"/>
  <c r="X1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J14" i="3"/>
  <c r="I14" i="3" s="1"/>
  <c r="O13" i="3"/>
  <c r="N13" i="3"/>
  <c r="M13" i="3"/>
  <c r="L13" i="3"/>
  <c r="K13" i="3"/>
  <c r="J13" i="3"/>
  <c r="O1" i="1"/>
  <c r="N1" i="1"/>
  <c r="M1" i="1"/>
  <c r="L1" i="1"/>
  <c r="K1" i="1"/>
  <c r="J1" i="1"/>
  <c r="I1" i="1"/>
  <c r="H1" i="1"/>
  <c r="G1" i="1"/>
  <c r="F1" i="1"/>
  <c r="E1" i="1"/>
  <c r="D1" i="1"/>
  <c r="C1" i="1"/>
  <c r="B12" i="1"/>
  <c r="B11" i="1"/>
  <c r="B10" i="1"/>
  <c r="B9" i="1"/>
  <c r="B8" i="1"/>
  <c r="B7" i="1"/>
  <c r="B6" i="1"/>
  <c r="B5" i="1"/>
  <c r="B4" i="1"/>
  <c r="B3" i="1"/>
  <c r="B2" i="1"/>
  <c r="B1" i="1"/>
  <c r="AI12" i="4"/>
  <c r="U12" i="5" s="1"/>
  <c r="AH12" i="4"/>
  <c r="AG12" i="4"/>
  <c r="AF12" i="4"/>
  <c r="AE12" i="4"/>
  <c r="AD12" i="4"/>
  <c r="U12" i="4"/>
  <c r="AF12" i="5" s="1"/>
  <c r="T12" i="4"/>
  <c r="AE12" i="5" s="1"/>
  <c r="S12" i="4"/>
  <c r="N12" i="1" s="1"/>
  <c r="L12" i="4"/>
  <c r="K12" i="5" s="1"/>
  <c r="K12" i="4"/>
  <c r="J12" i="5" s="1"/>
  <c r="J12" i="4"/>
  <c r="H12" i="1" s="1"/>
  <c r="I12" i="4"/>
  <c r="C12" i="4"/>
  <c r="AI11" i="4"/>
  <c r="U11" i="5" s="1"/>
  <c r="AH11" i="4"/>
  <c r="AG11" i="4"/>
  <c r="AF11" i="4"/>
  <c r="AE11" i="4"/>
  <c r="AD11" i="4"/>
  <c r="U11" i="4"/>
  <c r="AF11" i="5" s="1"/>
  <c r="T11" i="4"/>
  <c r="AE11" i="5" s="1"/>
  <c r="S11" i="4"/>
  <c r="N11" i="1" s="1"/>
  <c r="K11" i="4"/>
  <c r="J11" i="5" s="1"/>
  <c r="J11" i="4"/>
  <c r="H11" i="1" s="1"/>
  <c r="I11" i="4"/>
  <c r="H11" i="5" s="1"/>
  <c r="C11" i="4"/>
  <c r="AI10" i="4"/>
  <c r="U10" i="5" s="1"/>
  <c r="AH10" i="4"/>
  <c r="AG10" i="4"/>
  <c r="AF10" i="4"/>
  <c r="AE10" i="4"/>
  <c r="AD10" i="4"/>
  <c r="X10" i="4"/>
  <c r="Q10" i="5" s="1"/>
  <c r="U10" i="4"/>
  <c r="AF10" i="5" s="1"/>
  <c r="T10" i="4"/>
  <c r="AE10" i="5" s="1"/>
  <c r="S10" i="4"/>
  <c r="N10" i="1" s="1"/>
  <c r="K10" i="4"/>
  <c r="J10" i="5" s="1"/>
  <c r="J10" i="4"/>
  <c r="I10" i="4"/>
  <c r="H10" i="5" s="1"/>
  <c r="C10" i="4"/>
  <c r="AI9" i="4"/>
  <c r="U9" i="5" s="1"/>
  <c r="L23" i="6" s="1"/>
  <c r="L24" i="6" s="1"/>
  <c r="AH9" i="4"/>
  <c r="AG9" i="4"/>
  <c r="AF9" i="4"/>
  <c r="AE9" i="4"/>
  <c r="AD9" i="4"/>
  <c r="AJ23" i="6" s="1"/>
  <c r="AJ24" i="6" s="1"/>
  <c r="U9" i="4"/>
  <c r="AF9" i="5" s="1"/>
  <c r="Z23" i="6" s="1"/>
  <c r="Z24" i="6" s="1"/>
  <c r="T9" i="4"/>
  <c r="AE9" i="5" s="1"/>
  <c r="Y23" i="6" s="1"/>
  <c r="Y24" i="6" s="1"/>
  <c r="S9" i="4"/>
  <c r="K9" i="4"/>
  <c r="J9" i="5" s="1"/>
  <c r="K23" i="6" s="1"/>
  <c r="K24" i="6" s="1"/>
  <c r="J9" i="4"/>
  <c r="I9" i="4"/>
  <c r="H9" i="5" s="1"/>
  <c r="I23" i="6" s="1"/>
  <c r="I24" i="6" s="1"/>
  <c r="C9" i="4"/>
  <c r="AI8" i="4"/>
  <c r="U8" i="5" s="1"/>
  <c r="L17" i="6" s="1"/>
  <c r="L18" i="6" s="1"/>
  <c r="AH8" i="4"/>
  <c r="AG8" i="4"/>
  <c r="AN17" i="6" s="1"/>
  <c r="AN18" i="6" s="1"/>
  <c r="AF8" i="4"/>
  <c r="AH17" i="6" s="1"/>
  <c r="AH18" i="6" s="1"/>
  <c r="AE8" i="4"/>
  <c r="AL17" i="6" s="1"/>
  <c r="AL18" i="6" s="1"/>
  <c r="AD8" i="4"/>
  <c r="AJ17" i="6" s="1"/>
  <c r="AJ18" i="6" s="1"/>
  <c r="U8" i="4"/>
  <c r="AF8" i="5" s="1"/>
  <c r="Z17" i="6" s="1"/>
  <c r="Z18" i="6" s="1"/>
  <c r="T8" i="4"/>
  <c r="AE8" i="5" s="1"/>
  <c r="Y17" i="6" s="1"/>
  <c r="Y18" i="6" s="1"/>
  <c r="S8" i="4"/>
  <c r="K8" i="4"/>
  <c r="J8" i="5" s="1"/>
  <c r="K17" i="6" s="1"/>
  <c r="K18" i="6" s="1"/>
  <c r="J8" i="4"/>
  <c r="I8" i="4"/>
  <c r="H8" i="5" s="1"/>
  <c r="I17" i="6" s="1"/>
  <c r="I18" i="6" s="1"/>
  <c r="C8" i="4"/>
  <c r="C8" i="1" s="1"/>
  <c r="AI7" i="4"/>
  <c r="U7" i="5" s="1"/>
  <c r="L11" i="6" s="1"/>
  <c r="L12" i="6" s="1"/>
  <c r="AH7" i="4"/>
  <c r="AG7" i="4"/>
  <c r="AN11" i="6" s="1"/>
  <c r="AN12" i="6" s="1"/>
  <c r="AF7" i="4"/>
  <c r="AH11" i="6" s="1"/>
  <c r="AH12" i="6" s="1"/>
  <c r="AE7" i="4"/>
  <c r="AL11" i="6" s="1"/>
  <c r="AL12" i="6" s="1"/>
  <c r="AD7" i="4"/>
  <c r="AJ11" i="6" s="1"/>
  <c r="AJ12" i="6" s="1"/>
  <c r="U7" i="4"/>
  <c r="AF7" i="5" s="1"/>
  <c r="Z11" i="6" s="1"/>
  <c r="Z12" i="6" s="1"/>
  <c r="T7" i="4"/>
  <c r="AE7" i="5" s="1"/>
  <c r="Y11" i="6" s="1"/>
  <c r="Y12" i="6" s="1"/>
  <c r="S7" i="4"/>
  <c r="K7" i="4"/>
  <c r="J7" i="5" s="1"/>
  <c r="K11" i="6" s="1"/>
  <c r="K12" i="6" s="1"/>
  <c r="J7" i="4"/>
  <c r="I7" i="4"/>
  <c r="H7" i="5" s="1"/>
  <c r="I11" i="6" s="1"/>
  <c r="I12" i="6" s="1"/>
  <c r="C7" i="4"/>
  <c r="AI6" i="4"/>
  <c r="U6" i="5" s="1"/>
  <c r="L5" i="6" s="1"/>
  <c r="AH6" i="4"/>
  <c r="AG6" i="4"/>
  <c r="AN5" i="6" s="1"/>
  <c r="AN6" i="6" s="1"/>
  <c r="AF6" i="4"/>
  <c r="AH5" i="6" s="1"/>
  <c r="AH6" i="6" s="1"/>
  <c r="AE6" i="4"/>
  <c r="AL5" i="6" s="1"/>
  <c r="AL6" i="6" s="1"/>
  <c r="AD6" i="4"/>
  <c r="AJ5" i="6" s="1"/>
  <c r="AJ6" i="6" s="1"/>
  <c r="U6" i="4"/>
  <c r="AF6" i="5" s="1"/>
  <c r="Z5" i="6" s="1"/>
  <c r="Z6" i="6" s="1"/>
  <c r="T6" i="4"/>
  <c r="AE6" i="5" s="1"/>
  <c r="Y5" i="6" s="1"/>
  <c r="Y6" i="6" s="1"/>
  <c r="S6" i="4"/>
  <c r="K6" i="4"/>
  <c r="J6" i="5" s="1"/>
  <c r="K5" i="6" s="1"/>
  <c r="K6" i="6" s="1"/>
  <c r="J6" i="4"/>
  <c r="H6" i="1" s="1"/>
  <c r="I6" i="4"/>
  <c r="H6" i="5" s="1"/>
  <c r="I5" i="6" s="1"/>
  <c r="I6" i="6" s="1"/>
  <c r="C6" i="4"/>
  <c r="C6" i="1" s="1"/>
  <c r="AI5" i="4"/>
  <c r="U5" i="5" s="1"/>
  <c r="AH5" i="4"/>
  <c r="AG5" i="4"/>
  <c r="AF5" i="4"/>
  <c r="AE5" i="4"/>
  <c r="AD5" i="4"/>
  <c r="U5" i="4"/>
  <c r="AF5" i="5" s="1"/>
  <c r="T5" i="4"/>
  <c r="AE5" i="5" s="1"/>
  <c r="S5" i="4"/>
  <c r="K5" i="4"/>
  <c r="J5" i="5" s="1"/>
  <c r="J5" i="4"/>
  <c r="I5" i="4"/>
  <c r="H5" i="5" s="1"/>
  <c r="C5" i="4"/>
  <c r="AI4" i="4"/>
  <c r="U4" i="5" s="1"/>
  <c r="AH4" i="4"/>
  <c r="AG4" i="4"/>
  <c r="AF4" i="4"/>
  <c r="AE4" i="4"/>
  <c r="AD4" i="4"/>
  <c r="U4" i="4"/>
  <c r="AF4" i="5" s="1"/>
  <c r="T4" i="4"/>
  <c r="AE4" i="5" s="1"/>
  <c r="S4" i="4"/>
  <c r="N4" i="1" s="1"/>
  <c r="K4" i="4"/>
  <c r="J4" i="5" s="1"/>
  <c r="J4" i="4"/>
  <c r="H4" i="1" s="1"/>
  <c r="I4" i="4"/>
  <c r="H4" i="5" s="1"/>
  <c r="C4" i="4"/>
  <c r="C4" i="1" s="1"/>
  <c r="AI3" i="4"/>
  <c r="U3" i="5" s="1"/>
  <c r="AH3" i="4"/>
  <c r="AG3" i="4"/>
  <c r="AF3" i="4"/>
  <c r="AE3" i="4"/>
  <c r="AD3" i="4"/>
  <c r="U3" i="4"/>
  <c r="AF3" i="5" s="1"/>
  <c r="T3" i="4"/>
  <c r="AE3" i="5" s="1"/>
  <c r="S3" i="4"/>
  <c r="K3" i="4"/>
  <c r="J3" i="5" s="1"/>
  <c r="J3" i="4"/>
  <c r="I3" i="4"/>
  <c r="H3" i="5" s="1"/>
  <c r="C3" i="4"/>
  <c r="C3" i="1" s="1"/>
  <c r="AI2" i="4"/>
  <c r="U2" i="5" s="1"/>
  <c r="AH2" i="4"/>
  <c r="AG2" i="4"/>
  <c r="AF2" i="4"/>
  <c r="AE2" i="4"/>
  <c r="AD2" i="4"/>
  <c r="U2" i="4"/>
  <c r="AF2" i="5" s="1"/>
  <c r="T2" i="4"/>
  <c r="AE2" i="5" s="1"/>
  <c r="S2" i="4"/>
  <c r="N2" i="1" s="1"/>
  <c r="K2" i="4"/>
  <c r="J2" i="5" s="1"/>
  <c r="J2" i="4"/>
  <c r="H2" i="1" s="1"/>
  <c r="I2" i="4"/>
  <c r="H2" i="5" s="1"/>
  <c r="C2" i="4"/>
  <c r="X3" i="3"/>
  <c r="Y3" i="3"/>
  <c r="N10" i="4" s="1"/>
  <c r="Z3" i="3"/>
  <c r="L10" i="4" s="1"/>
  <c r="K10" i="5" s="1"/>
  <c r="AA3" i="3"/>
  <c r="AA10" i="4" s="1"/>
  <c r="W10" i="5" s="1"/>
  <c r="X4" i="3"/>
  <c r="Y4" i="3"/>
  <c r="Z4" i="3"/>
  <c r="AA4" i="3"/>
  <c r="AA12" i="4" s="1"/>
  <c r="W12" i="5" s="1"/>
  <c r="X5" i="3"/>
  <c r="Y5" i="3"/>
  <c r="N6" i="4" s="1"/>
  <c r="J6" i="1" s="1"/>
  <c r="Z5" i="3"/>
  <c r="L6" i="4" s="1"/>
  <c r="K6" i="5" s="1"/>
  <c r="M5" i="6" s="1"/>
  <c r="AA5" i="3"/>
  <c r="AA6" i="4" s="1"/>
  <c r="W6" i="5" s="1"/>
  <c r="S5" i="6" s="1"/>
  <c r="S6" i="6" s="1"/>
  <c r="X6" i="3"/>
  <c r="Y6" i="3"/>
  <c r="Z6" i="3"/>
  <c r="L11" i="4" s="1"/>
  <c r="K11" i="5" s="1"/>
  <c r="AA6" i="3"/>
  <c r="X7" i="3"/>
  <c r="Y7" i="3"/>
  <c r="N8" i="4" s="1"/>
  <c r="J8" i="1" s="1"/>
  <c r="Z7" i="3"/>
  <c r="L8" i="4" s="1"/>
  <c r="K8" i="5" s="1"/>
  <c r="M17" i="6" s="1"/>
  <c r="M18" i="6" s="1"/>
  <c r="AA7" i="3"/>
  <c r="AA8" i="4" s="1"/>
  <c r="W8" i="5" s="1"/>
  <c r="S17" i="6" s="1"/>
  <c r="S18" i="6" s="1"/>
  <c r="X8" i="3"/>
  <c r="Y8" i="3"/>
  <c r="Z8" i="3"/>
  <c r="L3" i="4" s="1"/>
  <c r="K3" i="5" s="1"/>
  <c r="AA8" i="3"/>
  <c r="AA3" i="4" s="1"/>
  <c r="W3" i="5" s="1"/>
  <c r="X9" i="3"/>
  <c r="Y9" i="3"/>
  <c r="N2" i="4" s="1"/>
  <c r="Z9" i="3"/>
  <c r="L2" i="4" s="1"/>
  <c r="K2" i="5" s="1"/>
  <c r="AA9" i="3"/>
  <c r="AA2" i="4" s="1"/>
  <c r="W2" i="5" s="1"/>
  <c r="X10" i="3"/>
  <c r="Y10" i="3"/>
  <c r="N4" i="4" s="1"/>
  <c r="J4" i="1" s="1"/>
  <c r="Z10" i="3"/>
  <c r="L4" i="4" s="1"/>
  <c r="K4" i="5" s="1"/>
  <c r="AA10" i="3"/>
  <c r="AA4" i="4" s="1"/>
  <c r="W4" i="5" s="1"/>
  <c r="X11" i="3"/>
  <c r="Y11" i="3"/>
  <c r="Z11" i="3"/>
  <c r="L5" i="4" s="1"/>
  <c r="K5" i="5" s="1"/>
  <c r="AA11" i="3"/>
  <c r="AA5" i="4" s="1"/>
  <c r="W5" i="5" s="1"/>
  <c r="X12" i="3"/>
  <c r="Y12" i="3"/>
  <c r="N9" i="4" s="1"/>
  <c r="Z12" i="3"/>
  <c r="L9" i="4" s="1"/>
  <c r="K9" i="5" s="1"/>
  <c r="M23" i="6" s="1"/>
  <c r="M24" i="6" s="1"/>
  <c r="AA12" i="3"/>
  <c r="AA9" i="4" s="1"/>
  <c r="W9" i="5" s="1"/>
  <c r="S23" i="6" s="1"/>
  <c r="S24" i="6" s="1"/>
  <c r="AA2" i="3"/>
  <c r="AA7" i="4" s="1"/>
  <c r="W7" i="5" s="1"/>
  <c r="S11" i="6" s="1"/>
  <c r="S12" i="6" s="1"/>
  <c r="Y2" i="3"/>
  <c r="X2" i="3"/>
  <c r="Z2" i="3"/>
  <c r="L7" i="4" s="1"/>
  <c r="K7" i="5" s="1"/>
  <c r="M11" i="6" s="1"/>
  <c r="M12" i="6" s="1"/>
  <c r="J3" i="3"/>
  <c r="K3" i="3"/>
  <c r="L3" i="3"/>
  <c r="M3" i="3"/>
  <c r="M10" i="4" s="1"/>
  <c r="N3" i="3"/>
  <c r="O3" i="3"/>
  <c r="H10" i="4" s="1"/>
  <c r="G10" i="5" s="1"/>
  <c r="J4" i="3"/>
  <c r="K4" i="3"/>
  <c r="L4" i="3"/>
  <c r="M4" i="3"/>
  <c r="M12" i="4" s="1"/>
  <c r="I12" i="1" s="1"/>
  <c r="N4" i="3"/>
  <c r="O4" i="3"/>
  <c r="H12" i="4" s="1"/>
  <c r="G12" i="5" s="1"/>
  <c r="J5" i="3"/>
  <c r="W6" i="4" s="1"/>
  <c r="P6" i="5" s="1"/>
  <c r="N5" i="6" s="1"/>
  <c r="N6" i="6" s="1"/>
  <c r="K5" i="3"/>
  <c r="X6" i="4" s="1"/>
  <c r="Q6" i="5" s="1"/>
  <c r="O5" i="6" s="1"/>
  <c r="L5" i="3"/>
  <c r="Y6" i="4" s="1"/>
  <c r="R6" i="5" s="1"/>
  <c r="P5" i="6" s="1"/>
  <c r="P6" i="6" s="1"/>
  <c r="M5" i="3"/>
  <c r="N5" i="3"/>
  <c r="O5" i="3"/>
  <c r="H6" i="4" s="1"/>
  <c r="G6" i="5" s="1"/>
  <c r="H5" i="6" s="1"/>
  <c r="H6" i="6" s="1"/>
  <c r="J6" i="3"/>
  <c r="W11" i="4" s="1"/>
  <c r="P11" i="5" s="1"/>
  <c r="K6" i="3"/>
  <c r="L6" i="3"/>
  <c r="Y11" i="4" s="1"/>
  <c r="R11" i="5" s="1"/>
  <c r="M6" i="3"/>
  <c r="M11" i="4" s="1"/>
  <c r="I11" i="1" s="1"/>
  <c r="N6" i="3"/>
  <c r="O6" i="3"/>
  <c r="J7" i="3"/>
  <c r="W8" i="4" s="1"/>
  <c r="P8" i="5" s="1"/>
  <c r="N17" i="6" s="1"/>
  <c r="N18" i="6" s="1"/>
  <c r="K7" i="3"/>
  <c r="X8" i="4" s="1"/>
  <c r="Q8" i="5" s="1"/>
  <c r="O17" i="6" s="1"/>
  <c r="O18" i="6" s="1"/>
  <c r="L7" i="3"/>
  <c r="Y8" i="4" s="1"/>
  <c r="R8" i="5" s="1"/>
  <c r="P17" i="6" s="1"/>
  <c r="P18" i="6" s="1"/>
  <c r="M7" i="3"/>
  <c r="M8" i="4" s="1"/>
  <c r="N7" i="3"/>
  <c r="G8" i="4" s="1"/>
  <c r="O7" i="3"/>
  <c r="H8" i="4" s="1"/>
  <c r="G8" i="5" s="1"/>
  <c r="H17" i="6" s="1"/>
  <c r="H18" i="6" s="1"/>
  <c r="J8" i="3"/>
  <c r="W3" i="4" s="1"/>
  <c r="P3" i="5" s="1"/>
  <c r="K8" i="3"/>
  <c r="L8" i="3"/>
  <c r="Y3" i="4" s="1"/>
  <c r="R3" i="5" s="1"/>
  <c r="M8" i="3"/>
  <c r="M3" i="4" s="1"/>
  <c r="I3" i="1" s="1"/>
  <c r="N8" i="3"/>
  <c r="G3" i="4" s="1"/>
  <c r="O8" i="3"/>
  <c r="H3" i="4" s="1"/>
  <c r="G3" i="5" s="1"/>
  <c r="J9" i="3"/>
  <c r="W2" i="4" s="1"/>
  <c r="P2" i="5" s="1"/>
  <c r="K9" i="3"/>
  <c r="X2" i="4" s="1"/>
  <c r="L9" i="3"/>
  <c r="Y2" i="4" s="1"/>
  <c r="R2" i="5" s="1"/>
  <c r="M9" i="3"/>
  <c r="N9" i="3"/>
  <c r="G2" i="4" s="1"/>
  <c r="O9" i="3"/>
  <c r="H2" i="4" s="1"/>
  <c r="G2" i="5" s="1"/>
  <c r="J10" i="3"/>
  <c r="W4" i="4" s="1"/>
  <c r="P4" i="5" s="1"/>
  <c r="K10" i="3"/>
  <c r="X4" i="4" s="1"/>
  <c r="Q4" i="5" s="1"/>
  <c r="L10" i="3"/>
  <c r="Y4" i="4" s="1"/>
  <c r="R4" i="5" s="1"/>
  <c r="M10" i="3"/>
  <c r="M4" i="4" s="1"/>
  <c r="I4" i="1" s="1"/>
  <c r="N10" i="3"/>
  <c r="O10" i="3"/>
  <c r="H4" i="4" s="1"/>
  <c r="G4" i="5" s="1"/>
  <c r="J11" i="3"/>
  <c r="W5" i="4" s="1"/>
  <c r="P5" i="5" s="1"/>
  <c r="K11" i="3"/>
  <c r="X5" i="4" s="1"/>
  <c r="Q5" i="5" s="1"/>
  <c r="L11" i="3"/>
  <c r="Y5" i="4" s="1"/>
  <c r="R5" i="5" s="1"/>
  <c r="M11" i="3"/>
  <c r="M5" i="4" s="1"/>
  <c r="N11" i="3"/>
  <c r="O11" i="3"/>
  <c r="H5" i="4" s="1"/>
  <c r="G5" i="5" s="1"/>
  <c r="J12" i="3"/>
  <c r="K12" i="3"/>
  <c r="X9" i="4" s="1"/>
  <c r="Q9" i="5" s="1"/>
  <c r="O23" i="6" s="1"/>
  <c r="O24" i="6" s="1"/>
  <c r="L12" i="3"/>
  <c r="Y9" i="4" s="1"/>
  <c r="R9" i="5" s="1"/>
  <c r="P23" i="6" s="1"/>
  <c r="P24" i="6" s="1"/>
  <c r="M12" i="3"/>
  <c r="M9" i="4" s="1"/>
  <c r="I9" i="1" s="1"/>
  <c r="N12" i="3"/>
  <c r="G9" i="4" s="1"/>
  <c r="O12" i="3"/>
  <c r="H9" i="4" s="1"/>
  <c r="G9" i="5" s="1"/>
  <c r="H23" i="6" s="1"/>
  <c r="H24" i="6" s="1"/>
  <c r="O2" i="3"/>
  <c r="N2" i="3"/>
  <c r="M2" i="3"/>
  <c r="M7" i="4" s="1"/>
  <c r="I7" i="1" s="1"/>
  <c r="L2" i="3"/>
  <c r="Y7" i="4" s="1"/>
  <c r="R7" i="5" s="1"/>
  <c r="P11" i="6" s="1"/>
  <c r="P12" i="6" s="1"/>
  <c r="K2" i="3"/>
  <c r="X7" i="4" s="1"/>
  <c r="Q7" i="5" s="1"/>
  <c r="O11" i="6" s="1"/>
  <c r="O12" i="6" s="1"/>
  <c r="J2" i="3"/>
  <c r="W7" i="4" s="1"/>
  <c r="P7" i="5" s="1"/>
  <c r="N11" i="6" s="1"/>
  <c r="N12" i="6" s="1"/>
  <c r="G3" i="3"/>
  <c r="G4" i="3"/>
  <c r="H4" i="3" s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" i="3"/>
  <c r="M16" i="1" l="1"/>
  <c r="O16" i="5"/>
  <c r="M14" i="1"/>
  <c r="O14" i="5"/>
  <c r="K16" i="1"/>
  <c r="M17" i="1"/>
  <c r="L14" i="5"/>
  <c r="M15" i="1"/>
  <c r="AA18" i="5"/>
  <c r="AB18" i="5"/>
  <c r="Z17" i="4"/>
  <c r="AB16" i="4"/>
  <c r="Z15" i="4"/>
  <c r="AB15" i="4"/>
  <c r="AB13" i="4"/>
  <c r="AB17" i="4"/>
  <c r="Z16" i="4"/>
  <c r="R13" i="4"/>
  <c r="AB14" i="4"/>
  <c r="H7" i="1"/>
  <c r="I7" i="5"/>
  <c r="J11" i="6" s="1"/>
  <c r="J12" i="6" s="1"/>
  <c r="C9" i="1"/>
  <c r="B9" i="5"/>
  <c r="C23" i="6" s="1"/>
  <c r="C24" i="6" s="1"/>
  <c r="N6" i="1"/>
  <c r="AD6" i="5"/>
  <c r="X5" i="6" s="1"/>
  <c r="X6" i="6" s="1"/>
  <c r="AA6" i="6" s="1"/>
  <c r="H8" i="1"/>
  <c r="I8" i="5"/>
  <c r="J17" i="6" s="1"/>
  <c r="J18" i="6" s="1"/>
  <c r="C10" i="1"/>
  <c r="B10" i="5"/>
  <c r="N7" i="1"/>
  <c r="AD7" i="5"/>
  <c r="X11" i="6" s="1"/>
  <c r="X12" i="6" s="1"/>
  <c r="AA12" i="6" s="1"/>
  <c r="H9" i="1"/>
  <c r="I9" i="5"/>
  <c r="J23" i="6" s="1"/>
  <c r="J24" i="6" s="1"/>
  <c r="J9" i="1"/>
  <c r="V9" i="5"/>
  <c r="R23" i="6" s="1"/>
  <c r="J2" i="1"/>
  <c r="V2" i="5"/>
  <c r="J10" i="1"/>
  <c r="V10" i="5"/>
  <c r="N8" i="1"/>
  <c r="AD8" i="5"/>
  <c r="X17" i="6" s="1"/>
  <c r="X18" i="6" s="1"/>
  <c r="AA18" i="6" s="1"/>
  <c r="H10" i="1"/>
  <c r="I10" i="5"/>
  <c r="C11" i="1"/>
  <c r="B11" i="5"/>
  <c r="N5" i="1"/>
  <c r="AD5" i="5"/>
  <c r="G2" i="1"/>
  <c r="F2" i="5"/>
  <c r="G8" i="1"/>
  <c r="F8" i="5"/>
  <c r="G17" i="6" s="1"/>
  <c r="I8" i="1"/>
  <c r="S8" i="5"/>
  <c r="Q17" i="6" s="1"/>
  <c r="Q18" i="6" s="1"/>
  <c r="C2" i="1"/>
  <c r="B2" i="5"/>
  <c r="N3" i="1"/>
  <c r="AD3" i="5"/>
  <c r="AN23" i="6"/>
  <c r="AN24" i="6" s="1"/>
  <c r="N9" i="1"/>
  <c r="AD9" i="5"/>
  <c r="X23" i="6" s="1"/>
  <c r="X24" i="6" s="1"/>
  <c r="AA24" i="6" s="1"/>
  <c r="C12" i="1"/>
  <c r="B12" i="5"/>
  <c r="I5" i="1"/>
  <c r="S5" i="5"/>
  <c r="I10" i="1"/>
  <c r="S10" i="5"/>
  <c r="H3" i="1"/>
  <c r="I3" i="5"/>
  <c r="C5" i="1"/>
  <c r="B5" i="5"/>
  <c r="AL23" i="6"/>
  <c r="AL24" i="6" s="1"/>
  <c r="F9" i="5"/>
  <c r="G23" i="6" s="1"/>
  <c r="G24" i="6" s="1"/>
  <c r="G3" i="1"/>
  <c r="F3" i="5"/>
  <c r="H5" i="1"/>
  <c r="I5" i="5"/>
  <c r="C7" i="1"/>
  <c r="B7" i="5"/>
  <c r="C11" i="6" s="1"/>
  <c r="C12" i="6" s="1"/>
  <c r="I12" i="5"/>
  <c r="S9" i="5"/>
  <c r="Q23" i="6" s="1"/>
  <c r="Q24" i="6" s="1"/>
  <c r="V8" i="5"/>
  <c r="R17" i="6" s="1"/>
  <c r="R18" i="6" s="1"/>
  <c r="AH23" i="6"/>
  <c r="AH24" i="6" s="1"/>
  <c r="S7" i="5"/>
  <c r="Q11" i="6" s="1"/>
  <c r="Q12" i="6" s="1"/>
  <c r="V6" i="5"/>
  <c r="R5" i="6" s="1"/>
  <c r="R6" i="6" s="1"/>
  <c r="AD4" i="5"/>
  <c r="B4" i="5"/>
  <c r="V4" i="5"/>
  <c r="B3" i="5"/>
  <c r="S4" i="5"/>
  <c r="AD2" i="5"/>
  <c r="I6" i="5"/>
  <c r="J5" i="6" s="1"/>
  <c r="J6" i="6" s="1"/>
  <c r="S3" i="5"/>
  <c r="AD12" i="5"/>
  <c r="AD11" i="5"/>
  <c r="I4" i="5"/>
  <c r="S12" i="5"/>
  <c r="AD10" i="5"/>
  <c r="S11" i="5"/>
  <c r="I2" i="5"/>
  <c r="B8" i="5"/>
  <c r="C17" i="6" s="1"/>
  <c r="C18" i="6" s="1"/>
  <c r="L6" i="6"/>
  <c r="I18" i="3"/>
  <c r="H12" i="3"/>
  <c r="E9" i="4" s="1"/>
  <c r="D9" i="5" s="1"/>
  <c r="E23" i="6" s="1"/>
  <c r="E24" i="6" s="1"/>
  <c r="N3" i="4"/>
  <c r="N11" i="4"/>
  <c r="N12" i="4"/>
  <c r="I3" i="3"/>
  <c r="M2" i="4"/>
  <c r="X3" i="4"/>
  <c r="Q3" i="5" s="1"/>
  <c r="H11" i="4"/>
  <c r="G11" i="5" s="1"/>
  <c r="M6" i="4"/>
  <c r="Z6" i="4" s="1"/>
  <c r="T6" i="5" s="1"/>
  <c r="H8" i="3"/>
  <c r="I12" i="3"/>
  <c r="F9" i="4" s="1"/>
  <c r="N7" i="4"/>
  <c r="N5" i="4"/>
  <c r="H7" i="4"/>
  <c r="H13" i="3"/>
  <c r="I15" i="3"/>
  <c r="I19" i="3"/>
  <c r="H21" i="3"/>
  <c r="H2" i="3"/>
  <c r="D7" i="4" s="1"/>
  <c r="G5" i="4"/>
  <c r="H5" i="3"/>
  <c r="H9" i="3"/>
  <c r="U18" i="4"/>
  <c r="V5" i="4"/>
  <c r="V8" i="4"/>
  <c r="V3" i="4"/>
  <c r="V2" i="4"/>
  <c r="O2" i="1" s="1"/>
  <c r="AG2" i="5" s="1"/>
  <c r="V6" i="4"/>
  <c r="V12" i="4"/>
  <c r="V11" i="4"/>
  <c r="V4" i="4"/>
  <c r="V7" i="4"/>
  <c r="V10" i="4"/>
  <c r="T18" i="4"/>
  <c r="AG18" i="4"/>
  <c r="AD18" i="4"/>
  <c r="AF18" i="4"/>
  <c r="AE18" i="4"/>
  <c r="AI18" i="4"/>
  <c r="I18" i="4"/>
  <c r="K18" i="4"/>
  <c r="AH18" i="4"/>
  <c r="L18" i="4"/>
  <c r="Z5" i="4"/>
  <c r="T5" i="5" s="1"/>
  <c r="V9" i="4"/>
  <c r="X12" i="4"/>
  <c r="Q12" i="5" s="1"/>
  <c r="W9" i="4"/>
  <c r="P9" i="5" s="1"/>
  <c r="N23" i="6" s="1"/>
  <c r="F10" i="4"/>
  <c r="Y12" i="4"/>
  <c r="R12" i="5" s="1"/>
  <c r="G6" i="4"/>
  <c r="H20" i="3"/>
  <c r="D2" i="4" s="1"/>
  <c r="C2" i="5" s="1"/>
  <c r="I22" i="3"/>
  <c r="AA11" i="4"/>
  <c r="H6" i="3"/>
  <c r="I2" i="3"/>
  <c r="H11" i="3"/>
  <c r="H3" i="3"/>
  <c r="D9" i="4"/>
  <c r="I13" i="3"/>
  <c r="Y10" i="4"/>
  <c r="R10" i="5" s="1"/>
  <c r="G12" i="4"/>
  <c r="I17" i="3"/>
  <c r="H19" i="3"/>
  <c r="E3" i="4" s="1"/>
  <c r="I21" i="3"/>
  <c r="X11" i="4"/>
  <c r="Q11" i="5" s="1"/>
  <c r="G11" i="4"/>
  <c r="J18" i="4"/>
  <c r="G10" i="4"/>
  <c r="I16" i="3"/>
  <c r="H18" i="3"/>
  <c r="I20" i="3"/>
  <c r="G4" i="4"/>
  <c r="F4" i="5" s="1"/>
  <c r="S18" i="4"/>
  <c r="H7" i="3"/>
  <c r="E8" i="4" s="1"/>
  <c r="D8" i="5" s="1"/>
  <c r="E17" i="6" s="1"/>
  <c r="E18" i="6" s="1"/>
  <c r="V18" i="6" s="1"/>
  <c r="H10" i="3"/>
  <c r="I4" i="3"/>
  <c r="F12" i="4" s="1"/>
  <c r="W10" i="4"/>
  <c r="P10" i="5" s="1"/>
  <c r="E7" i="4"/>
  <c r="E5" i="4"/>
  <c r="D5" i="4"/>
  <c r="E2" i="4"/>
  <c r="D2" i="5" s="1"/>
  <c r="D3" i="4"/>
  <c r="Z2" i="4"/>
  <c r="T2" i="5" s="1"/>
  <c r="G7" i="4"/>
  <c r="W12" i="4"/>
  <c r="P12" i="5" s="1"/>
  <c r="H14" i="3"/>
  <c r="H15" i="3"/>
  <c r="H16" i="3"/>
  <c r="H17" i="3"/>
  <c r="H22" i="3"/>
  <c r="Z3" i="4"/>
  <c r="T3" i="5" s="1"/>
  <c r="Z8" i="4"/>
  <c r="T8" i="5" s="1"/>
  <c r="E9" i="1"/>
  <c r="Z7" i="4"/>
  <c r="T7" i="5" s="1"/>
  <c r="Z4" i="4"/>
  <c r="T4" i="5" s="1"/>
  <c r="G9" i="1"/>
  <c r="I9" i="3"/>
  <c r="I5" i="3"/>
  <c r="I10" i="3"/>
  <c r="I6" i="3"/>
  <c r="I8" i="3"/>
  <c r="F3" i="4" s="1"/>
  <c r="I11" i="3"/>
  <c r="I7" i="3"/>
  <c r="F8" i="4" s="1"/>
  <c r="M13" i="1" l="1"/>
  <c r="O13" i="5"/>
  <c r="P9" i="4"/>
  <c r="Z11" i="4"/>
  <c r="T11" i="5" s="1"/>
  <c r="M18" i="4"/>
  <c r="AF23" i="6"/>
  <c r="N18" i="4"/>
  <c r="AB9" i="4"/>
  <c r="X9" i="5" s="1"/>
  <c r="G4" i="1"/>
  <c r="J18" i="1"/>
  <c r="M9" i="5"/>
  <c r="U23" i="6" s="1"/>
  <c r="L9" i="1"/>
  <c r="G11" i="1"/>
  <c r="F11" i="5"/>
  <c r="O4" i="1"/>
  <c r="AG4" i="5" s="1"/>
  <c r="D7" i="1"/>
  <c r="C7" i="5"/>
  <c r="D11" i="6" s="1"/>
  <c r="D12" i="6" s="1"/>
  <c r="AA18" i="4"/>
  <c r="W11" i="5"/>
  <c r="O11" i="1"/>
  <c r="AG11" i="5" s="1"/>
  <c r="I2" i="1"/>
  <c r="S2" i="5"/>
  <c r="R24" i="6"/>
  <c r="AF24" i="6" s="1"/>
  <c r="O12" i="1"/>
  <c r="AG12" i="5" s="1"/>
  <c r="N24" i="6"/>
  <c r="AF17" i="6"/>
  <c r="G18" i="6"/>
  <c r="H18" i="1"/>
  <c r="O7" i="1"/>
  <c r="AG7" i="5" s="1"/>
  <c r="AA11" i="6" s="1"/>
  <c r="G7" i="1"/>
  <c r="F7" i="5"/>
  <c r="G11" i="6" s="1"/>
  <c r="J12" i="1"/>
  <c r="V12" i="5"/>
  <c r="G6" i="1"/>
  <c r="F6" i="5"/>
  <c r="G5" i="6" s="1"/>
  <c r="J11" i="1"/>
  <c r="V11" i="5"/>
  <c r="N18" i="1"/>
  <c r="J3" i="1"/>
  <c r="V3" i="5"/>
  <c r="O8" i="1"/>
  <c r="AG8" i="5" s="1"/>
  <c r="AA17" i="6" s="1"/>
  <c r="G5" i="1"/>
  <c r="F5" i="5"/>
  <c r="F12" i="1"/>
  <c r="E12" i="5"/>
  <c r="O6" i="1"/>
  <c r="AG6" i="5" s="1"/>
  <c r="AA5" i="6" s="1"/>
  <c r="O3" i="4"/>
  <c r="L3" i="5" s="1"/>
  <c r="E3" i="5"/>
  <c r="AC9" i="4"/>
  <c r="Y9" i="5" s="1"/>
  <c r="AC23" i="6" s="1"/>
  <c r="D3" i="1"/>
  <c r="C3" i="5"/>
  <c r="G12" i="1"/>
  <c r="F12" i="5"/>
  <c r="O3" i="1"/>
  <c r="AG3" i="5" s="1"/>
  <c r="H18" i="4"/>
  <c r="G7" i="5"/>
  <c r="H11" i="6" s="1"/>
  <c r="H12" i="6" s="1"/>
  <c r="I18" i="1"/>
  <c r="E10" i="5"/>
  <c r="F10" i="1"/>
  <c r="O5" i="1"/>
  <c r="AG5" i="5" s="1"/>
  <c r="D5" i="1"/>
  <c r="C5" i="5"/>
  <c r="E5" i="1"/>
  <c r="D5" i="5"/>
  <c r="O9" i="1"/>
  <c r="AG9" i="5" s="1"/>
  <c r="AA23" i="6" s="1"/>
  <c r="F8" i="1"/>
  <c r="O8" i="4"/>
  <c r="L8" i="5" s="1"/>
  <c r="T17" i="6" s="1"/>
  <c r="E8" i="5"/>
  <c r="F17" i="6" s="1"/>
  <c r="AB3" i="4"/>
  <c r="X3" i="5" s="1"/>
  <c r="D3" i="5"/>
  <c r="J5" i="1"/>
  <c r="V5" i="5"/>
  <c r="J7" i="1"/>
  <c r="V7" i="5"/>
  <c r="R11" i="6" s="1"/>
  <c r="R12" i="6" s="1"/>
  <c r="D9" i="1"/>
  <c r="C9" i="5"/>
  <c r="D23" i="6" s="1"/>
  <c r="D24" i="6" s="1"/>
  <c r="F9" i="1"/>
  <c r="O9" i="4"/>
  <c r="E9" i="5"/>
  <c r="F23" i="6" s="1"/>
  <c r="AD23" i="6" s="1"/>
  <c r="Z9" i="4"/>
  <c r="E7" i="1"/>
  <c r="D7" i="5"/>
  <c r="E11" i="6" s="1"/>
  <c r="E12" i="6" s="1"/>
  <c r="V12" i="6" s="1"/>
  <c r="G10" i="1"/>
  <c r="F10" i="5"/>
  <c r="O10" i="1"/>
  <c r="AG10" i="5" s="1"/>
  <c r="I6" i="1"/>
  <c r="S6" i="5"/>
  <c r="Q5" i="6" s="1"/>
  <c r="Y18" i="4"/>
  <c r="E8" i="1"/>
  <c r="AB8" i="4"/>
  <c r="X8" i="5" s="1"/>
  <c r="Q8" i="4"/>
  <c r="N8" i="5" s="1"/>
  <c r="V17" i="6" s="1"/>
  <c r="D8" i="4"/>
  <c r="F2" i="4"/>
  <c r="F6" i="4"/>
  <c r="Q5" i="4"/>
  <c r="N5" i="5" s="1"/>
  <c r="X18" i="4"/>
  <c r="G18" i="4"/>
  <c r="Z10" i="4"/>
  <c r="T10" i="5" s="1"/>
  <c r="V18" i="4"/>
  <c r="F3" i="1"/>
  <c r="Z12" i="4"/>
  <c r="T12" i="5" s="1"/>
  <c r="F7" i="4"/>
  <c r="F4" i="4"/>
  <c r="W18" i="4"/>
  <c r="F5" i="4"/>
  <c r="F11" i="4"/>
  <c r="AB2" i="4"/>
  <c r="P8" i="4"/>
  <c r="E12" i="4"/>
  <c r="D12" i="5" s="1"/>
  <c r="D12" i="4"/>
  <c r="AB7" i="4"/>
  <c r="Q3" i="4"/>
  <c r="N3" i="5" s="1"/>
  <c r="AB5" i="4"/>
  <c r="E10" i="4"/>
  <c r="O10" i="4" s="1"/>
  <c r="L10" i="5" s="1"/>
  <c r="D10" i="4"/>
  <c r="E2" i="1"/>
  <c r="E11" i="4"/>
  <c r="D11" i="5" s="1"/>
  <c r="D11" i="4"/>
  <c r="E6" i="4"/>
  <c r="D6" i="4"/>
  <c r="Q7" i="4"/>
  <c r="N7" i="5" s="1"/>
  <c r="V11" i="6" s="1"/>
  <c r="P3" i="4"/>
  <c r="M3" i="5" s="1"/>
  <c r="D2" i="1"/>
  <c r="E3" i="1"/>
  <c r="E4" i="4"/>
  <c r="D4" i="5" s="1"/>
  <c r="D4" i="4"/>
  <c r="Q2" i="4"/>
  <c r="N2" i="5" s="1"/>
  <c r="D6" i="1" l="1"/>
  <c r="C6" i="5"/>
  <c r="D5" i="6" s="1"/>
  <c r="D6" i="6" s="1"/>
  <c r="G18" i="1"/>
  <c r="D12" i="1"/>
  <c r="C12" i="5"/>
  <c r="Q6" i="4"/>
  <c r="N6" i="5" s="1"/>
  <c r="V5" i="6" s="1"/>
  <c r="D6" i="5"/>
  <c r="E5" i="6" s="1"/>
  <c r="E6" i="6" s="1"/>
  <c r="R8" i="4"/>
  <c r="M8" i="5"/>
  <c r="U17" i="6" s="1"/>
  <c r="AA3" i="5"/>
  <c r="AB3" i="5"/>
  <c r="Z3" i="5"/>
  <c r="AC3" i="5"/>
  <c r="G12" i="6"/>
  <c r="AF11" i="6"/>
  <c r="D11" i="1"/>
  <c r="C11" i="5"/>
  <c r="Q9" i="4"/>
  <c r="T9" i="5"/>
  <c r="F18" i="6"/>
  <c r="AG17" i="6"/>
  <c r="AD17" i="6"/>
  <c r="F11" i="1"/>
  <c r="O11" i="4"/>
  <c r="L11" i="5" s="1"/>
  <c r="E11" i="5"/>
  <c r="F6" i="1"/>
  <c r="E6" i="5"/>
  <c r="F5" i="6" s="1"/>
  <c r="O6" i="4"/>
  <c r="L6" i="5" s="1"/>
  <c r="T5" i="6" s="1"/>
  <c r="M6" i="6" s="1"/>
  <c r="L9" i="5"/>
  <c r="T23" i="6" s="1"/>
  <c r="K9" i="1"/>
  <c r="F2" i="1"/>
  <c r="O2" i="4"/>
  <c r="E2" i="5"/>
  <c r="P2" i="4"/>
  <c r="M2" i="5" s="1"/>
  <c r="D8" i="1"/>
  <c r="C8" i="5"/>
  <c r="D17" i="6" s="1"/>
  <c r="D18" i="6" s="1"/>
  <c r="Q6" i="6"/>
  <c r="AC5" i="4"/>
  <c r="Y5" i="5" s="1"/>
  <c r="X5" i="5"/>
  <c r="AE17" i="6"/>
  <c r="AF18" i="6"/>
  <c r="K3" i="1"/>
  <c r="AA8" i="5"/>
  <c r="AM17" i="6" s="1"/>
  <c r="AB17" i="6"/>
  <c r="AB18" i="6" s="1"/>
  <c r="AB8" i="5"/>
  <c r="AI17" i="6" s="1"/>
  <c r="Z8" i="5"/>
  <c r="AK17" i="6" s="1"/>
  <c r="AC8" i="5"/>
  <c r="AO17" i="6" s="1"/>
  <c r="AC7" i="4"/>
  <c r="Y7" i="5" s="1"/>
  <c r="AC11" i="6" s="1"/>
  <c r="X7" i="5"/>
  <c r="O18" i="1"/>
  <c r="AC2" i="4"/>
  <c r="Y2" i="5" s="1"/>
  <c r="X2" i="5"/>
  <c r="F24" i="6"/>
  <c r="AG23" i="6"/>
  <c r="AB23" i="6"/>
  <c r="AB24" i="6" s="1"/>
  <c r="AC24" i="6" s="1"/>
  <c r="AC9" i="5"/>
  <c r="AO23" i="6" s="1"/>
  <c r="AA9" i="5"/>
  <c r="AM23" i="6" s="1"/>
  <c r="AB9" i="5"/>
  <c r="AI23" i="6" s="1"/>
  <c r="Z9" i="5"/>
  <c r="AK23" i="6" s="1"/>
  <c r="D4" i="1"/>
  <c r="C4" i="5"/>
  <c r="E5" i="5"/>
  <c r="O5" i="4"/>
  <c r="L5" i="5" s="1"/>
  <c r="D10" i="1"/>
  <c r="C10" i="5"/>
  <c r="Q10" i="4"/>
  <c r="N10" i="5" s="1"/>
  <c r="D10" i="5"/>
  <c r="F4" i="1"/>
  <c r="O4" i="4"/>
  <c r="L4" i="5" s="1"/>
  <c r="E4" i="5"/>
  <c r="F7" i="1"/>
  <c r="O7" i="4"/>
  <c r="L7" i="5" s="1"/>
  <c r="T11" i="6" s="1"/>
  <c r="AE11" i="6" s="1"/>
  <c r="E7" i="5"/>
  <c r="F11" i="6" s="1"/>
  <c r="K8" i="1"/>
  <c r="AC3" i="4"/>
  <c r="Y3" i="5" s="1"/>
  <c r="O12" i="4"/>
  <c r="L12" i="5" s="1"/>
  <c r="G6" i="6"/>
  <c r="AF6" i="6" s="1"/>
  <c r="AF5" i="6"/>
  <c r="V24" i="6"/>
  <c r="P7" i="4"/>
  <c r="M7" i="5" s="1"/>
  <c r="U11" i="6" s="1"/>
  <c r="AC8" i="4"/>
  <c r="Y8" i="5" s="1"/>
  <c r="AC17" i="6" s="1"/>
  <c r="Z18" i="4"/>
  <c r="L2" i="1"/>
  <c r="K7" i="1"/>
  <c r="F5" i="1"/>
  <c r="L8" i="1"/>
  <c r="Q12" i="4"/>
  <c r="N12" i="5" s="1"/>
  <c r="P5" i="4"/>
  <c r="F18" i="4"/>
  <c r="AB6" i="4"/>
  <c r="P6" i="4"/>
  <c r="M6" i="5" s="1"/>
  <c r="U5" i="6" s="1"/>
  <c r="E6" i="1"/>
  <c r="E10" i="1"/>
  <c r="K10" i="1"/>
  <c r="P10" i="4"/>
  <c r="M10" i="5" s="1"/>
  <c r="AB10" i="4"/>
  <c r="E4" i="1"/>
  <c r="P4" i="4"/>
  <c r="M4" i="5" s="1"/>
  <c r="AB4" i="4"/>
  <c r="X4" i="5" s="1"/>
  <c r="E12" i="1"/>
  <c r="AB12" i="4"/>
  <c r="P12" i="4"/>
  <c r="M12" i="5" s="1"/>
  <c r="P11" i="4"/>
  <c r="M11" i="5" s="1"/>
  <c r="AB11" i="4"/>
  <c r="K11" i="1"/>
  <c r="E11" i="1"/>
  <c r="Q4" i="4"/>
  <c r="N4" i="5" s="1"/>
  <c r="R3" i="4"/>
  <c r="L3" i="1"/>
  <c r="D18" i="4"/>
  <c r="E18" i="4"/>
  <c r="Q11" i="4"/>
  <c r="N11" i="5" s="1"/>
  <c r="L7" i="1" l="1"/>
  <c r="R7" i="4"/>
  <c r="K5" i="1"/>
  <c r="M7" i="1"/>
  <c r="O7" i="5"/>
  <c r="W11" i="6" s="1"/>
  <c r="L2" i="5"/>
  <c r="K2" i="1"/>
  <c r="T18" i="6"/>
  <c r="AE18" i="6" s="1"/>
  <c r="AR18" i="6"/>
  <c r="AG18" i="6"/>
  <c r="U18" i="6"/>
  <c r="W18" i="6" s="1"/>
  <c r="AA2" i="5"/>
  <c r="AC2" i="5"/>
  <c r="AB2" i="5"/>
  <c r="Z2" i="5"/>
  <c r="AD18" i="6"/>
  <c r="M8" i="1"/>
  <c r="O8" i="5"/>
  <c r="W17" i="6" s="1"/>
  <c r="K12" i="1"/>
  <c r="N9" i="5"/>
  <c r="V23" i="6" s="1"/>
  <c r="AE23" i="6" s="1"/>
  <c r="R9" i="4"/>
  <c r="O6" i="6"/>
  <c r="AE5" i="6"/>
  <c r="AC12" i="4"/>
  <c r="Y12" i="5" s="1"/>
  <c r="X12" i="5"/>
  <c r="F12" i="6"/>
  <c r="AD12" i="6" s="1"/>
  <c r="AG11" i="6"/>
  <c r="AB5" i="5"/>
  <c r="AC5" i="5"/>
  <c r="AA5" i="5"/>
  <c r="Z5" i="5"/>
  <c r="Q18" i="4"/>
  <c r="AB7" i="5"/>
  <c r="AI11" i="6" s="1"/>
  <c r="AB11" i="6"/>
  <c r="AB12" i="6" s="1"/>
  <c r="AC12" i="6" s="1"/>
  <c r="AA7" i="5"/>
  <c r="AM11" i="6" s="1"/>
  <c r="Z7" i="5"/>
  <c r="AK11" i="6" s="1"/>
  <c r="AC7" i="5"/>
  <c r="AO11" i="6" s="1"/>
  <c r="F6" i="6"/>
  <c r="AG5" i="6"/>
  <c r="AD11" i="6"/>
  <c r="D18" i="1"/>
  <c r="K4" i="1"/>
  <c r="K6" i="1"/>
  <c r="AD5" i="6"/>
  <c r="AC11" i="4"/>
  <c r="Y11" i="5" s="1"/>
  <c r="X11" i="5"/>
  <c r="AC10" i="4"/>
  <c r="Y10" i="5" s="1"/>
  <c r="X10" i="5"/>
  <c r="AR24" i="6"/>
  <c r="U24" i="6"/>
  <c r="W24" i="6" s="1"/>
  <c r="T24" i="6"/>
  <c r="AE24" i="6" s="1"/>
  <c r="AG24" i="6"/>
  <c r="AA4" i="5"/>
  <c r="Z4" i="5"/>
  <c r="AC4" i="5"/>
  <c r="AB4" i="5"/>
  <c r="AC6" i="4"/>
  <c r="Y6" i="5" s="1"/>
  <c r="AC5" i="6" s="1"/>
  <c r="X6" i="5"/>
  <c r="AF12" i="6"/>
  <c r="M3" i="1"/>
  <c r="O3" i="5"/>
  <c r="F18" i="1"/>
  <c r="O18" i="4"/>
  <c r="R5" i="4"/>
  <c r="M5" i="5"/>
  <c r="AD24" i="6"/>
  <c r="AC18" i="6"/>
  <c r="R2" i="4"/>
  <c r="L5" i="1"/>
  <c r="R10" i="4"/>
  <c r="L10" i="1"/>
  <c r="E18" i="1"/>
  <c r="P18" i="4"/>
  <c r="K18" i="1"/>
  <c r="AC4" i="4"/>
  <c r="Y4" i="5" s="1"/>
  <c r="AB18" i="4"/>
  <c r="L4" i="1"/>
  <c r="R4" i="4"/>
  <c r="R11" i="4"/>
  <c r="L11" i="1"/>
  <c r="L6" i="1"/>
  <c r="R6" i="4"/>
  <c r="L12" i="1"/>
  <c r="R12" i="4"/>
  <c r="AA12" i="5" l="1"/>
  <c r="AB12" i="5"/>
  <c r="AC12" i="5"/>
  <c r="Z12" i="5"/>
  <c r="AC18" i="4"/>
  <c r="M5" i="1"/>
  <c r="O5" i="5"/>
  <c r="M12" i="1"/>
  <c r="O12" i="5"/>
  <c r="M6" i="1"/>
  <c r="O6" i="5"/>
  <c r="W5" i="6" s="1"/>
  <c r="M10" i="1"/>
  <c r="O10" i="5"/>
  <c r="AR6" i="6"/>
  <c r="AG6" i="6"/>
  <c r="U6" i="6"/>
  <c r="T6" i="6"/>
  <c r="AB10" i="5"/>
  <c r="AC10" i="5"/>
  <c r="AA10" i="5"/>
  <c r="Z10" i="5"/>
  <c r="AR12" i="6"/>
  <c r="T12" i="6"/>
  <c r="AE12" i="6" s="1"/>
  <c r="U12" i="6"/>
  <c r="W12" i="6" s="1"/>
  <c r="AG12" i="6"/>
  <c r="M2" i="1"/>
  <c r="O2" i="5"/>
  <c r="M11" i="1"/>
  <c r="O11" i="5"/>
  <c r="AB6" i="5"/>
  <c r="AI5" i="6" s="1"/>
  <c r="AB5" i="6"/>
  <c r="AB6" i="6" s="1"/>
  <c r="AC6" i="6" s="1"/>
  <c r="AA6" i="5"/>
  <c r="AM5" i="6" s="1"/>
  <c r="AC6" i="5"/>
  <c r="AO5" i="6" s="1"/>
  <c r="Z6" i="5"/>
  <c r="AK5" i="6" s="1"/>
  <c r="Z11" i="5"/>
  <c r="AC11" i="5"/>
  <c r="AA11" i="5"/>
  <c r="AB11" i="5"/>
  <c r="M4" i="1"/>
  <c r="O4" i="5"/>
  <c r="AD6" i="6"/>
  <c r="V6" i="6"/>
  <c r="AE6" i="6" s="1"/>
  <c r="M9" i="1"/>
  <c r="O9" i="5"/>
  <c r="W23" i="6" s="1"/>
  <c r="R18" i="4"/>
  <c r="L18" i="1"/>
  <c r="W6" i="6" l="1"/>
  <c r="M18" i="1"/>
</calcChain>
</file>

<file path=xl/sharedStrings.xml><?xml version="1.0" encoding="utf-8"?>
<sst xmlns="http://schemas.openxmlformats.org/spreadsheetml/2006/main" count="441" uniqueCount="171">
  <si>
    <t>打者</t>
  </si>
  <si>
    <t>出場</t>
  </si>
  <si>
    <t>打席</t>
  </si>
  <si>
    <t>打数</t>
  </si>
  <si>
    <t>安打</t>
  </si>
  <si>
    <t>四球</t>
  </si>
  <si>
    <t>死球</t>
  </si>
  <si>
    <t>盗塁</t>
  </si>
  <si>
    <t>打点</t>
  </si>
  <si>
    <t>得点</t>
  </si>
  <si>
    <t>犠打</t>
  </si>
  <si>
    <t>本塁打</t>
  </si>
  <si>
    <t>三振</t>
  </si>
  <si>
    <t>打率</t>
  </si>
  <si>
    <t>出塁率</t>
  </si>
  <si>
    <t>長打率</t>
  </si>
  <si>
    <t>OPS</t>
  </si>
  <si>
    <t>失策</t>
  </si>
  <si>
    <t>刺殺</t>
  </si>
  <si>
    <t>補殺</t>
  </si>
  <si>
    <t>守備率</t>
  </si>
  <si>
    <t>野場</t>
  </si>
  <si>
    <t>二</t>
  </si>
  <si>
    <t>三</t>
  </si>
  <si>
    <t>池澤</t>
  </si>
  <si>
    <t>安部滉</t>
  </si>
  <si>
    <t>中井</t>
  </si>
  <si>
    <t>安部剛</t>
  </si>
  <si>
    <t>萩原</t>
  </si>
  <si>
    <t>大鐘</t>
  </si>
  <si>
    <t>北久保</t>
  </si>
  <si>
    <t>岩本</t>
  </si>
  <si>
    <t>上小城</t>
  </si>
  <si>
    <t>反町</t>
  </si>
  <si>
    <t>全体</t>
  </si>
  <si>
    <t>敵失</t>
  </si>
  <si>
    <t>単打</t>
  </si>
  <si>
    <t>二塁打</t>
  </si>
  <si>
    <t>三塁打</t>
  </si>
  <si>
    <t>併殺</t>
  </si>
  <si>
    <t>球数</t>
  </si>
  <si>
    <t>P/B</t>
  </si>
  <si>
    <t>見逃し</t>
  </si>
  <si>
    <t>空振り</t>
  </si>
  <si>
    <t>ファール</t>
  </si>
  <si>
    <t>ボール</t>
  </si>
  <si>
    <t>残塁</t>
  </si>
  <si>
    <t>H</t>
  </si>
  <si>
    <t>単</t>
  </si>
  <si>
    <t>本</t>
  </si>
  <si>
    <t>B</t>
  </si>
  <si>
    <t>DB</t>
  </si>
  <si>
    <t>S</t>
  </si>
  <si>
    <t>L</t>
  </si>
  <si>
    <t>K</t>
  </si>
  <si>
    <t>E</t>
  </si>
  <si>
    <t>相手</t>
    <rPh sb="0" eb="2">
      <t>アイテ</t>
    </rPh>
    <phoneticPr fontId="2"/>
  </si>
  <si>
    <t>打順</t>
    <rPh sb="0" eb="2">
      <t>ダジュン</t>
    </rPh>
    <phoneticPr fontId="2"/>
  </si>
  <si>
    <t>選手名</t>
    <rPh sb="0" eb="3">
      <t>センシュメイ</t>
    </rPh>
    <phoneticPr fontId="2"/>
  </si>
  <si>
    <t>D</t>
    <phoneticPr fontId="2"/>
  </si>
  <si>
    <t>先</t>
    <rPh sb="0" eb="1">
      <t>セン</t>
    </rPh>
    <phoneticPr fontId="2"/>
  </si>
  <si>
    <t>埼玉</t>
    <rPh sb="0" eb="2">
      <t>サイタマ</t>
    </rPh>
    <phoneticPr fontId="2"/>
  </si>
  <si>
    <t>大鐘</t>
    <rPh sb="0" eb="2">
      <t>オオガネ</t>
    </rPh>
    <phoneticPr fontId="2"/>
  </si>
  <si>
    <t>北久保</t>
    <rPh sb="0" eb="3">
      <t>キタクボ</t>
    </rPh>
    <phoneticPr fontId="2"/>
  </si>
  <si>
    <t>岩本</t>
    <rPh sb="0" eb="2">
      <t>イワモト</t>
    </rPh>
    <phoneticPr fontId="2"/>
  </si>
  <si>
    <t>反町</t>
    <rPh sb="0" eb="2">
      <t>ソリマチ</t>
    </rPh>
    <phoneticPr fontId="2"/>
  </si>
  <si>
    <t>上小城</t>
    <rPh sb="0" eb="3">
      <t>カミコジョウ</t>
    </rPh>
    <phoneticPr fontId="2"/>
  </si>
  <si>
    <t>中井</t>
    <rPh sb="0" eb="2">
      <t>ナカイ</t>
    </rPh>
    <phoneticPr fontId="2"/>
  </si>
  <si>
    <t>安部剛</t>
    <rPh sb="0" eb="2">
      <t>アベ</t>
    </rPh>
    <rPh sb="2" eb="3">
      <t>ゴウ</t>
    </rPh>
    <phoneticPr fontId="2"/>
  </si>
  <si>
    <t>安部滉</t>
    <rPh sb="0" eb="2">
      <t>アベ</t>
    </rPh>
    <rPh sb="2" eb="3">
      <t>ヒロイ</t>
    </rPh>
    <phoneticPr fontId="2"/>
  </si>
  <si>
    <t>野場</t>
    <rPh sb="0" eb="2">
      <t>ノバ</t>
    </rPh>
    <phoneticPr fontId="2"/>
  </si>
  <si>
    <t>萩原</t>
    <rPh sb="0" eb="2">
      <t>ハギワラ</t>
    </rPh>
    <phoneticPr fontId="2"/>
  </si>
  <si>
    <t>F</t>
    <phoneticPr fontId="2"/>
  </si>
  <si>
    <t>池澤</t>
    <rPh sb="0" eb="2">
      <t>イケザワ</t>
    </rPh>
    <phoneticPr fontId="2"/>
  </si>
  <si>
    <t>空振</t>
    <rPh sb="0" eb="1">
      <t>クウ</t>
    </rPh>
    <rPh sb="1" eb="2">
      <t>シン</t>
    </rPh>
    <phoneticPr fontId="2"/>
  </si>
  <si>
    <t>左安</t>
    <rPh sb="0" eb="2">
      <t>サアン</t>
    </rPh>
    <phoneticPr fontId="2"/>
  </si>
  <si>
    <t>中安</t>
    <rPh sb="0" eb="2">
      <t>チュウアン</t>
    </rPh>
    <phoneticPr fontId="2"/>
  </si>
  <si>
    <t>中二</t>
    <rPh sb="0" eb="2">
      <t>チュウニ</t>
    </rPh>
    <phoneticPr fontId="2"/>
  </si>
  <si>
    <t>四球</t>
    <rPh sb="0" eb="2">
      <t>シキュウ</t>
    </rPh>
    <phoneticPr fontId="2"/>
  </si>
  <si>
    <t>中飛</t>
    <rPh sb="0" eb="2">
      <t>チュウヒ</t>
    </rPh>
    <phoneticPr fontId="2"/>
  </si>
  <si>
    <t>三邪飛</t>
    <rPh sb="0" eb="3">
      <t>サンジャヒ</t>
    </rPh>
    <phoneticPr fontId="2"/>
  </si>
  <si>
    <t>逃振</t>
    <rPh sb="0" eb="1">
      <t>ノガ</t>
    </rPh>
    <rPh sb="1" eb="2">
      <t>シン</t>
    </rPh>
    <phoneticPr fontId="2"/>
  </si>
  <si>
    <t>空振</t>
    <rPh sb="0" eb="2">
      <t>クウシン</t>
    </rPh>
    <phoneticPr fontId="2"/>
  </si>
  <si>
    <t>一ゴロ</t>
    <rPh sb="0" eb="1">
      <t>イチ</t>
    </rPh>
    <phoneticPr fontId="2"/>
  </si>
  <si>
    <t>遊ゴロ</t>
    <rPh sb="0" eb="1">
      <t>ユウ</t>
    </rPh>
    <phoneticPr fontId="2"/>
  </si>
  <si>
    <t>右飛</t>
    <rPh sb="0" eb="2">
      <t>ウヒ</t>
    </rPh>
    <phoneticPr fontId="2"/>
  </si>
  <si>
    <t>三直</t>
    <rPh sb="0" eb="2">
      <t>サンチョク</t>
    </rPh>
    <phoneticPr fontId="2"/>
  </si>
  <si>
    <t>二失</t>
    <rPh sb="0" eb="1">
      <t>ニ</t>
    </rPh>
    <rPh sb="1" eb="2">
      <t>シツ</t>
    </rPh>
    <phoneticPr fontId="2"/>
  </si>
  <si>
    <t>右安</t>
    <rPh sb="0" eb="2">
      <t>ウアン</t>
    </rPh>
    <phoneticPr fontId="2"/>
  </si>
  <si>
    <t>一飛</t>
    <rPh sb="0" eb="2">
      <t>イチヒ</t>
    </rPh>
    <phoneticPr fontId="2"/>
  </si>
  <si>
    <r>
      <t>1</t>
    </r>
    <r>
      <rPr>
        <sz val="10"/>
        <color theme="1"/>
        <rFont val="游ゴシック"/>
        <family val="2"/>
        <charset val="128"/>
      </rPr>
      <t>打席</t>
    </r>
    <rPh sb="1" eb="3">
      <t>ダセキ</t>
    </rPh>
    <phoneticPr fontId="2"/>
  </si>
  <si>
    <t>2打席</t>
    <rPh sb="1" eb="3">
      <t>ダセキ</t>
    </rPh>
    <phoneticPr fontId="2"/>
  </si>
  <si>
    <t>3打席</t>
    <rPh sb="1" eb="3">
      <t>ダセキ</t>
    </rPh>
    <phoneticPr fontId="2"/>
  </si>
  <si>
    <t>4打席</t>
    <rPh sb="1" eb="3">
      <t>ダセキ</t>
    </rPh>
    <phoneticPr fontId="2"/>
  </si>
  <si>
    <t>5打席</t>
    <rPh sb="1" eb="3">
      <t>ダセキ</t>
    </rPh>
    <phoneticPr fontId="2"/>
  </si>
  <si>
    <t>遊失</t>
    <rPh sb="0" eb="2">
      <t>ユウシツ</t>
    </rPh>
    <phoneticPr fontId="2"/>
  </si>
  <si>
    <t>左飛</t>
    <rPh sb="0" eb="2">
      <t>サヒ</t>
    </rPh>
    <phoneticPr fontId="2"/>
  </si>
  <si>
    <t>投ゴロ</t>
    <rPh sb="0" eb="1">
      <t>トウ</t>
    </rPh>
    <phoneticPr fontId="2"/>
  </si>
  <si>
    <t>二ゴロ</t>
    <rPh sb="0" eb="1">
      <t>ニ</t>
    </rPh>
    <phoneticPr fontId="2"/>
  </si>
  <si>
    <t>四球</t>
    <rPh sb="0" eb="1">
      <t>ヨン</t>
    </rPh>
    <phoneticPr fontId="2"/>
  </si>
  <si>
    <t>併殺</t>
    <rPh sb="0" eb="2">
      <t>ヘイサツ</t>
    </rPh>
    <phoneticPr fontId="2"/>
  </si>
  <si>
    <t>得点</t>
    <rPh sb="0" eb="2">
      <t>トクテン</t>
    </rPh>
    <phoneticPr fontId="2"/>
  </si>
  <si>
    <t>逃</t>
    <rPh sb="0" eb="1">
      <t>トウ</t>
    </rPh>
    <phoneticPr fontId="2"/>
  </si>
  <si>
    <t>振</t>
    <rPh sb="0" eb="1">
      <t>シン</t>
    </rPh>
    <phoneticPr fontId="2"/>
  </si>
  <si>
    <t>B</t>
    <phoneticPr fontId="2"/>
  </si>
  <si>
    <t>塁打数</t>
    <rPh sb="0" eb="2">
      <t>ルイダ</t>
    </rPh>
    <rPh sb="2" eb="3">
      <t>スウ</t>
    </rPh>
    <phoneticPr fontId="2"/>
  </si>
  <si>
    <t>ID</t>
    <phoneticPr fontId="2"/>
  </si>
  <si>
    <t>年</t>
  </si>
  <si>
    <t>P/aB</t>
  </si>
  <si>
    <t>XR</t>
  </si>
  <si>
    <t>IsoP</t>
  </si>
  <si>
    <t>BB/K</t>
  </si>
  <si>
    <t>RC</t>
  </si>
  <si>
    <t>ファウル</t>
  </si>
  <si>
    <t>走死</t>
  </si>
  <si>
    <t>得点率</t>
  </si>
  <si>
    <t>守備位置</t>
  </si>
  <si>
    <t>投</t>
  </si>
  <si>
    <t>一</t>
  </si>
  <si>
    <t>中</t>
  </si>
  <si>
    <t>計</t>
  </si>
  <si>
    <t>左</t>
  </si>
  <si>
    <t>右</t>
  </si>
  <si>
    <t>捕</t>
  </si>
  <si>
    <t>登板数</t>
  </si>
  <si>
    <t>投球回</t>
  </si>
  <si>
    <t>被安打</t>
  </si>
  <si>
    <t>被HR</t>
  </si>
  <si>
    <t>奪三振</t>
  </si>
  <si>
    <t>与四球</t>
  </si>
  <si>
    <t>与死球</t>
  </si>
  <si>
    <t>WP</t>
  </si>
  <si>
    <t>失点</t>
  </si>
  <si>
    <t>自責点</t>
  </si>
  <si>
    <t>投球数</t>
  </si>
  <si>
    <t>ボール率</t>
  </si>
  <si>
    <t>防御率</t>
  </si>
  <si>
    <t>BD率</t>
  </si>
  <si>
    <t>WHIP</t>
  </si>
  <si>
    <t>被打率</t>
  </si>
  <si>
    <t>FIP</t>
  </si>
  <si>
    <t>LOB%</t>
  </si>
  <si>
    <t>失策出塁</t>
  </si>
  <si>
    <t>先発</t>
  </si>
  <si>
    <t>交代完了</t>
  </si>
  <si>
    <t>二</t>
    <phoneticPr fontId="2"/>
  </si>
  <si>
    <t>捕</t>
    <rPh sb="0" eb="1">
      <t>ホ</t>
    </rPh>
    <phoneticPr fontId="2"/>
  </si>
  <si>
    <t>NAKAHATA</t>
  </si>
  <si>
    <t>NAKAHATA</t>
    <phoneticPr fontId="2"/>
  </si>
  <si>
    <t>HENRY</t>
  </si>
  <si>
    <t>HENRY</t>
    <phoneticPr fontId="2"/>
  </si>
  <si>
    <t>IN</t>
    <phoneticPr fontId="2"/>
  </si>
  <si>
    <t>AH</t>
    <phoneticPr fontId="2"/>
  </si>
  <si>
    <t>NK</t>
    <phoneticPr fontId="2"/>
  </si>
  <si>
    <t>NS</t>
    <phoneticPr fontId="2"/>
  </si>
  <si>
    <t>IK</t>
    <phoneticPr fontId="2"/>
  </si>
  <si>
    <t>AT</t>
    <phoneticPr fontId="2"/>
  </si>
  <si>
    <t>OK</t>
    <phoneticPr fontId="2"/>
  </si>
  <si>
    <t>KC</t>
    <phoneticPr fontId="2"/>
  </si>
  <si>
    <t>HI</t>
    <phoneticPr fontId="2"/>
  </si>
  <si>
    <t>IY</t>
    <phoneticPr fontId="2"/>
  </si>
  <si>
    <t>KS</t>
    <phoneticPr fontId="2"/>
  </si>
  <si>
    <t>SH</t>
    <phoneticPr fontId="2"/>
  </si>
  <si>
    <t>GN</t>
    <phoneticPr fontId="2"/>
  </si>
  <si>
    <t>WH</t>
    <phoneticPr fontId="2"/>
  </si>
  <si>
    <t>KY</t>
    <phoneticPr fontId="2"/>
  </si>
  <si>
    <t>SK</t>
    <phoneticPr fontId="2"/>
  </si>
  <si>
    <t>SY</t>
    <phoneticPr fontId="2"/>
  </si>
  <si>
    <t>加本</t>
    <rPh sb="0" eb="2">
      <t>カモト</t>
    </rPh>
    <phoneticPr fontId="2"/>
  </si>
  <si>
    <t>佐伯</t>
    <rPh sb="0" eb="2">
      <t>サエキ</t>
    </rPh>
    <phoneticPr fontId="2"/>
  </si>
  <si>
    <t>新畑</t>
    <rPh sb="0" eb="1">
      <t>シン</t>
    </rPh>
    <rPh sb="1" eb="2">
      <t>ハタケ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</si>
</sst>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_);[Red]\(0.00\)"/>
  </numFmts>
  <fonts count="17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9"/>
      <color rgb="FFFF0000"/>
      <name val="Calibri"/>
      <family val="2"/>
    </font>
    <font>
      <sz val="7"/>
      <color theme="1"/>
      <name val="Calibri"/>
      <family val="2"/>
    </font>
    <font>
      <sz val="9"/>
      <color theme="1"/>
      <name val="Calibri"/>
      <family val="2"/>
    </font>
    <font>
      <sz val="9"/>
      <color rgb="FFFF0000"/>
      <name val="Arial"/>
      <family val="2"/>
    </font>
    <font>
      <sz val="10"/>
      <color theme="1"/>
      <name val="ＭＳ Ｐゴシック"/>
      <family val="2"/>
      <charset val="128"/>
    </font>
    <font>
      <sz val="10"/>
      <color theme="1"/>
      <name val="游ゴシック"/>
      <family val="2"/>
      <charset val="128"/>
    </font>
    <font>
      <sz val="9"/>
      <color rgb="FFFF0000"/>
      <name val="游ゴシック"/>
      <family val="2"/>
      <charset val="128"/>
    </font>
    <font>
      <sz val="9"/>
      <color theme="1"/>
      <name val="ＭＳ Ｐゴシック"/>
      <family val="2"/>
      <charset val="128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>
      <alignment vertical="center"/>
    </xf>
    <xf numFmtId="0" fontId="10" fillId="2" borderId="2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176" fontId="0" fillId="0" borderId="0" xfId="0" applyNumberForma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9" fontId="15" fillId="0" borderId="0" xfId="1" applyFont="1">
      <alignment vertical="center"/>
    </xf>
    <xf numFmtId="9" fontId="16" fillId="0" borderId="0" xfId="1" applyFont="1">
      <alignment vertical="center"/>
    </xf>
    <xf numFmtId="49" fontId="0" fillId="0" borderId="0" xfId="0" applyNumberFormat="1">
      <alignment vertical="center"/>
    </xf>
    <xf numFmtId="49" fontId="15" fillId="0" borderId="0" xfId="0" applyNumberFormat="1" applyFon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1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9" fontId="0" fillId="0" borderId="0" xfId="1" applyFont="1">
      <alignment vertical="center"/>
    </xf>
    <xf numFmtId="178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9">
    <dxf>
      <numFmt numFmtId="179" formatCode="&quot;捕&quot;"/>
    </dxf>
    <dxf>
      <numFmt numFmtId="180" formatCode="&quot;一&quot;"/>
    </dxf>
    <dxf>
      <numFmt numFmtId="181" formatCode="&quot;二&quot;"/>
    </dxf>
    <dxf>
      <numFmt numFmtId="182" formatCode="&quot;三&quot;"/>
    </dxf>
    <dxf>
      <numFmt numFmtId="183" formatCode="&quot;遊&quot;"/>
    </dxf>
    <dxf>
      <numFmt numFmtId="184" formatCode="&quot;左&quot;"/>
    </dxf>
    <dxf>
      <numFmt numFmtId="185" formatCode="&quot;中&quot;"/>
    </dxf>
    <dxf>
      <numFmt numFmtId="186" formatCode="&quot;右&quot;"/>
    </dxf>
    <dxf>
      <numFmt numFmtId="187" formatCode="&quot;投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A246-015E-4E9C-8C99-400853E20B40}">
  <dimension ref="A1:O18"/>
  <sheetViews>
    <sheetView zoomScale="110" zoomScaleNormal="110" workbookViewId="0">
      <selection activeCell="K13" sqref="K13"/>
    </sheetView>
  </sheetViews>
  <sheetFormatPr defaultRowHeight="18.75" x14ac:dyDescent="0.4"/>
  <cols>
    <col min="1" max="1" width="3.5" style="24" bestFit="1" customWidth="1"/>
    <col min="2" max="2" width="9.25" style="24" bestFit="1" customWidth="1"/>
    <col min="3" max="8" width="4.5" style="24" bestFit="1" customWidth="1"/>
    <col min="9" max="9" width="6" style="24" bestFit="1" customWidth="1"/>
    <col min="10" max="10" width="4.5" style="24" bestFit="1" customWidth="1"/>
    <col min="11" max="11" width="5.375" style="24" bestFit="1" customWidth="1"/>
    <col min="12" max="12" width="6" style="24" bestFit="1" customWidth="1"/>
    <col min="13" max="13" width="5.375" style="24" bestFit="1" customWidth="1"/>
    <col min="14" max="14" width="4.5" style="24" bestFit="1" customWidth="1"/>
    <col min="15" max="15" width="7.75" style="26" bestFit="1" customWidth="1"/>
    <col min="16" max="16384" width="9" style="24"/>
  </cols>
  <sheetData>
    <row r="1" spans="1:15" s="23" customFormat="1" ht="15.75" x14ac:dyDescent="0.4">
      <c r="A1" s="23" t="s">
        <v>106</v>
      </c>
      <c r="B1" s="23" t="str">
        <f>打撃集計!B1</f>
        <v>打者</v>
      </c>
      <c r="C1" s="23" t="str">
        <f>打撃集計!C1</f>
        <v>出場</v>
      </c>
      <c r="D1" s="23" t="str">
        <f>打撃集計!D1</f>
        <v>打席</v>
      </c>
      <c r="E1" s="23" t="str">
        <f>打撃集計!E1</f>
        <v>打数</v>
      </c>
      <c r="F1" s="23" t="str">
        <f>打撃集計!F1</f>
        <v>安打</v>
      </c>
      <c r="G1" s="23" t="str">
        <f>打撃集計!G1</f>
        <v>四球</v>
      </c>
      <c r="H1" s="23" t="str">
        <f>打撃集計!J1</f>
        <v>打点</v>
      </c>
      <c r="I1" s="23" t="str">
        <f>打撃集計!M1</f>
        <v>本塁打</v>
      </c>
      <c r="J1" s="23" t="str">
        <f>打撃集計!N1</f>
        <v>三振</v>
      </c>
      <c r="K1" s="23" t="str">
        <f>打撃集計!O1</f>
        <v>打率</v>
      </c>
      <c r="L1" s="23" t="str">
        <f>打撃集計!P1</f>
        <v>出塁率</v>
      </c>
      <c r="M1" s="23" t="str">
        <f>打撃集計!R1</f>
        <v>OPS</v>
      </c>
      <c r="N1" s="23" t="str">
        <f>打撃集計!S1</f>
        <v>失策</v>
      </c>
      <c r="O1" s="25" t="str">
        <f>打撃集計!V1</f>
        <v>守備率</v>
      </c>
    </row>
    <row r="2" spans="1:15" x14ac:dyDescent="0.4">
      <c r="A2" s="24">
        <v>1</v>
      </c>
      <c r="B2" s="23" t="str">
        <f>打撃集計!B2</f>
        <v>安部滉</v>
      </c>
      <c r="C2" s="23">
        <f>打撃集計!C2</f>
        <v>2</v>
      </c>
      <c r="D2" s="23">
        <f>打撃集計!D2</f>
        <v>3</v>
      </c>
      <c r="E2" s="23">
        <f>打撃集計!E2</f>
        <v>3</v>
      </c>
      <c r="F2" s="23">
        <f>打撃集計!F2</f>
        <v>0</v>
      </c>
      <c r="G2" s="23">
        <f>打撃集計!G2</f>
        <v>0</v>
      </c>
      <c r="H2" s="23">
        <f>打撃集計!J2</f>
        <v>0</v>
      </c>
      <c r="I2" s="23">
        <f>打撃集計!M2</f>
        <v>0</v>
      </c>
      <c r="J2" s="23">
        <f>打撃集計!N2</f>
        <v>1</v>
      </c>
      <c r="K2" s="28" t="str">
        <f>TEXT(打撃集計!O2,"0.000")</f>
        <v>0.000</v>
      </c>
      <c r="L2" s="28" t="str">
        <f>TEXT(打撃集計!P2,"0.000")</f>
        <v>0.000</v>
      </c>
      <c r="M2" s="28" t="str">
        <f>TEXT(打撃集計!R2,"0.000")</f>
        <v>0.000</v>
      </c>
      <c r="N2" s="23">
        <f>打撃集計!S2</f>
        <v>0</v>
      </c>
      <c r="O2" s="25" t="str">
        <f>TEXT(打撃集計!V2,"0.00")</f>
        <v>1.00</v>
      </c>
    </row>
    <row r="3" spans="1:15" x14ac:dyDescent="0.4">
      <c r="A3" s="24">
        <v>2</v>
      </c>
      <c r="B3" s="23" t="str">
        <f>打撃集計!B3</f>
        <v>中井</v>
      </c>
      <c r="C3" s="23">
        <f>打撃集計!C3</f>
        <v>2</v>
      </c>
      <c r="D3" s="23">
        <f>打撃集計!D3</f>
        <v>3</v>
      </c>
      <c r="E3" s="23">
        <f>打撃集計!E3</f>
        <v>3</v>
      </c>
      <c r="F3" s="23">
        <f>打撃集計!F3</f>
        <v>0</v>
      </c>
      <c r="G3" s="23">
        <f>打撃集計!G3</f>
        <v>1</v>
      </c>
      <c r="H3" s="23">
        <f>打撃集計!J3</f>
        <v>0</v>
      </c>
      <c r="I3" s="23">
        <f>打撃集計!M3</f>
        <v>0</v>
      </c>
      <c r="J3" s="23">
        <f>打撃集計!N3</f>
        <v>2</v>
      </c>
      <c r="K3" s="28" t="str">
        <f>TEXT(打撃集計!O3,"0.000")</f>
        <v>0.000</v>
      </c>
      <c r="L3" s="28" t="str">
        <f>TEXT(打撃集計!P3,"0.000")</f>
        <v>0.250</v>
      </c>
      <c r="M3" s="28" t="str">
        <f>TEXT(打撃集計!R3,"0.000")</f>
        <v>0.250</v>
      </c>
      <c r="N3" s="23">
        <f>打撃集計!S3</f>
        <v>0</v>
      </c>
      <c r="O3" s="25" t="str">
        <f>TEXT(打撃集計!V3,"0.00")</f>
        <v>1.00</v>
      </c>
    </row>
    <row r="4" spans="1:15" x14ac:dyDescent="0.4">
      <c r="A4" s="24">
        <v>3</v>
      </c>
      <c r="B4" s="23" t="str">
        <f>打撃集計!B4</f>
        <v>野場</v>
      </c>
      <c r="C4" s="23">
        <f>打撃集計!C4</f>
        <v>2</v>
      </c>
      <c r="D4" s="23">
        <f>打撃集計!D4</f>
        <v>2</v>
      </c>
      <c r="E4" s="23">
        <f>打撃集計!E4</f>
        <v>2</v>
      </c>
      <c r="F4" s="23">
        <f>打撃集計!F4</f>
        <v>0</v>
      </c>
      <c r="G4" s="23">
        <f>打撃集計!G4</f>
        <v>0</v>
      </c>
      <c r="H4" s="23">
        <f>打撃集計!J4</f>
        <v>0</v>
      </c>
      <c r="I4" s="23">
        <f>打撃集計!M4</f>
        <v>0</v>
      </c>
      <c r="J4" s="23">
        <f>打撃集計!N4</f>
        <v>0</v>
      </c>
      <c r="K4" s="28" t="str">
        <f>TEXT(打撃集計!O4,"0.000")</f>
        <v>0.000</v>
      </c>
      <c r="L4" s="28" t="str">
        <f>TEXT(打撃集計!P4,"0.000")</f>
        <v>0.000</v>
      </c>
      <c r="M4" s="28" t="str">
        <f>TEXT(打撃集計!R4,"0.000")</f>
        <v>0.000</v>
      </c>
      <c r="N4" s="23">
        <f>打撃集計!S4</f>
        <v>0</v>
      </c>
      <c r="O4" s="25" t="str">
        <f>TEXT(打撃集計!V4,"0.00")</f>
        <v>1.00</v>
      </c>
    </row>
    <row r="5" spans="1:15" x14ac:dyDescent="0.4">
      <c r="A5" s="24">
        <v>4</v>
      </c>
      <c r="B5" s="23" t="str">
        <f>打撃集計!B5</f>
        <v>池澤</v>
      </c>
      <c r="C5" s="23">
        <f>打撃集計!C5</f>
        <v>2</v>
      </c>
      <c r="D5" s="23">
        <f>打撃集計!D5</f>
        <v>2</v>
      </c>
      <c r="E5" s="23">
        <f>打撃集計!E5</f>
        <v>2</v>
      </c>
      <c r="F5" s="23">
        <f>打撃集計!F5</f>
        <v>1</v>
      </c>
      <c r="G5" s="23">
        <f>打撃集計!G5</f>
        <v>1</v>
      </c>
      <c r="H5" s="23">
        <f>打撃集計!J5</f>
        <v>0</v>
      </c>
      <c r="I5" s="23">
        <f>打撃集計!M5</f>
        <v>0</v>
      </c>
      <c r="J5" s="23">
        <f>打撃集計!N5</f>
        <v>0</v>
      </c>
      <c r="K5" s="28" t="str">
        <f>TEXT(打撃集計!O5,"0.000")</f>
        <v>0.500</v>
      </c>
      <c r="L5" s="28" t="str">
        <f>TEXT(打撃集計!P5,"0.000")</f>
        <v>0.667</v>
      </c>
      <c r="M5" s="28" t="str">
        <f>TEXT(打撃集計!R5,"0.000")</f>
        <v>1.167</v>
      </c>
      <c r="N5" s="23">
        <f>打撃集計!S5</f>
        <v>0</v>
      </c>
      <c r="O5" s="25" t="str">
        <f>TEXT(打撃集計!V5,"0.00")</f>
        <v>1.00</v>
      </c>
    </row>
    <row r="6" spans="1:15" x14ac:dyDescent="0.4">
      <c r="A6" s="24">
        <v>5</v>
      </c>
      <c r="B6" s="23" t="str">
        <f>打撃集計!B6</f>
        <v>安部剛</v>
      </c>
      <c r="C6" s="23">
        <f>打撃集計!C6</f>
        <v>2</v>
      </c>
      <c r="D6" s="23">
        <f>打撃集計!D6</f>
        <v>5</v>
      </c>
      <c r="E6" s="23">
        <f>打撃集計!E6</f>
        <v>5</v>
      </c>
      <c r="F6" s="23">
        <f>打撃集計!F6</f>
        <v>3</v>
      </c>
      <c r="G6" s="23">
        <f>打撃集計!G6</f>
        <v>0</v>
      </c>
      <c r="H6" s="23">
        <f>打撃集計!J6</f>
        <v>3</v>
      </c>
      <c r="I6" s="23">
        <f>打撃集計!M6</f>
        <v>0</v>
      </c>
      <c r="J6" s="23">
        <f>打撃集計!N6</f>
        <v>0</v>
      </c>
      <c r="K6" s="28" t="str">
        <f>TEXT(打撃集計!O6,"0.000")</f>
        <v>0.600</v>
      </c>
      <c r="L6" s="28" t="str">
        <f>TEXT(打撃集計!P6,"0.000")</f>
        <v>0.600</v>
      </c>
      <c r="M6" s="28" t="str">
        <f>TEXT(打撃集計!R6,"0.000")</f>
        <v>1.400</v>
      </c>
      <c r="N6" s="23">
        <f>打撃集計!S6</f>
        <v>0</v>
      </c>
      <c r="O6" s="25" t="str">
        <f>TEXT(打撃集計!V6,"0.00")</f>
        <v>1.00</v>
      </c>
    </row>
    <row r="7" spans="1:15" x14ac:dyDescent="0.4">
      <c r="A7" s="24">
        <v>6</v>
      </c>
      <c r="B7" s="23" t="str">
        <f>打撃集計!B7</f>
        <v>大鐘</v>
      </c>
      <c r="C7" s="23">
        <f>打撃集計!C7</f>
        <v>2</v>
      </c>
      <c r="D7" s="23">
        <f>打撃集計!D7</f>
        <v>6</v>
      </c>
      <c r="E7" s="23">
        <f>打撃集計!E7</f>
        <v>6</v>
      </c>
      <c r="F7" s="23">
        <f>打撃集計!F7</f>
        <v>1</v>
      </c>
      <c r="G7" s="23">
        <f>打撃集計!G7</f>
        <v>0</v>
      </c>
      <c r="H7" s="23">
        <f>打撃集計!J7</f>
        <v>0</v>
      </c>
      <c r="I7" s="23">
        <f>打撃集計!M7</f>
        <v>0</v>
      </c>
      <c r="J7" s="23">
        <f>打撃集計!N7</f>
        <v>2</v>
      </c>
      <c r="K7" s="28" t="str">
        <f>TEXT(打撃集計!O7,"0.000")</f>
        <v>0.167</v>
      </c>
      <c r="L7" s="28" t="str">
        <f>TEXT(打撃集計!P7,"0.000")</f>
        <v>0.167</v>
      </c>
      <c r="M7" s="28" t="str">
        <f>TEXT(打撃集計!R7,"0.000")</f>
        <v>0.500</v>
      </c>
      <c r="N7" s="23">
        <f>打撃集計!S7</f>
        <v>0</v>
      </c>
      <c r="O7" s="25" t="str">
        <f>TEXT(打撃集計!V7,"0.00")</f>
        <v>1.00</v>
      </c>
    </row>
    <row r="8" spans="1:15" x14ac:dyDescent="0.4">
      <c r="A8" s="24">
        <v>7</v>
      </c>
      <c r="B8" s="23" t="str">
        <f>打撃集計!B8</f>
        <v>北久保</v>
      </c>
      <c r="C8" s="23">
        <f>打撃集計!C8</f>
        <v>2</v>
      </c>
      <c r="D8" s="23">
        <f>打撃集計!D8</f>
        <v>4</v>
      </c>
      <c r="E8" s="23">
        <f>打撃集計!E8</f>
        <v>4</v>
      </c>
      <c r="F8" s="23">
        <f>打撃集計!F8</f>
        <v>0</v>
      </c>
      <c r="G8" s="23">
        <f>打撃集計!G8</f>
        <v>0</v>
      </c>
      <c r="H8" s="23">
        <f>打撃集計!J8</f>
        <v>0</v>
      </c>
      <c r="I8" s="23">
        <f>打撃集計!M8</f>
        <v>0</v>
      </c>
      <c r="J8" s="23">
        <f>打撃集計!N8</f>
        <v>1</v>
      </c>
      <c r="K8" s="28" t="str">
        <f>TEXT(打撃集計!O8,"0.000")</f>
        <v>0.000</v>
      </c>
      <c r="L8" s="28" t="str">
        <f>TEXT(打撃集計!P8,"0.000")</f>
        <v>0.000</v>
      </c>
      <c r="M8" s="28" t="str">
        <f>TEXT(打撃集計!R8,"0.000")</f>
        <v>0.000</v>
      </c>
      <c r="N8" s="23">
        <f>打撃集計!S8</f>
        <v>1</v>
      </c>
      <c r="O8" s="25" t="str">
        <f>TEXT(打撃集計!V8,"0.00")</f>
        <v>0.75</v>
      </c>
    </row>
    <row r="9" spans="1:15" x14ac:dyDescent="0.4">
      <c r="A9" s="24">
        <v>8</v>
      </c>
      <c r="B9" s="23" t="str">
        <f>打撃集計!B9</f>
        <v>萩原</v>
      </c>
      <c r="C9" s="23">
        <f>打撃集計!C9</f>
        <v>1</v>
      </c>
      <c r="D9" s="23">
        <f>打撃集計!D9</f>
        <v>0</v>
      </c>
      <c r="E9" s="23">
        <f>打撃集計!E9</f>
        <v>0</v>
      </c>
      <c r="F9" s="23">
        <f>打撃集計!F9</f>
        <v>0</v>
      </c>
      <c r="G9" s="23">
        <f>打撃集計!G9</f>
        <v>0</v>
      </c>
      <c r="H9" s="23">
        <f>打撃集計!J9</f>
        <v>0</v>
      </c>
      <c r="I9" s="23">
        <f>打撃集計!M9</f>
        <v>0</v>
      </c>
      <c r="J9" s="23">
        <f>打撃集計!N9</f>
        <v>0</v>
      </c>
      <c r="K9" s="28" t="str">
        <f>TEXT(打撃集計!O9,"0.000")</f>
        <v>0.000</v>
      </c>
      <c r="L9" s="28" t="str">
        <f>TEXT(打撃集計!P9,"0.000")</f>
        <v>0.000</v>
      </c>
      <c r="M9" s="28" t="str">
        <f>TEXT(打撃集計!R9,"0.000")</f>
        <v>0.000</v>
      </c>
      <c r="N9" s="23">
        <f>打撃集計!S9</f>
        <v>0</v>
      </c>
      <c r="O9" s="25" t="str">
        <f>TEXT(打撃集計!V9,"0.00")</f>
        <v>1.00</v>
      </c>
    </row>
    <row r="10" spans="1:15" x14ac:dyDescent="0.4">
      <c r="A10" s="24">
        <v>9</v>
      </c>
      <c r="B10" s="23" t="str">
        <f>打撃集計!B10</f>
        <v>岩本</v>
      </c>
      <c r="C10" s="23">
        <f>打撃集計!C10</f>
        <v>2</v>
      </c>
      <c r="D10" s="23">
        <f>打撃集計!D10</f>
        <v>5</v>
      </c>
      <c r="E10" s="23">
        <f>打撃集計!E10</f>
        <v>5</v>
      </c>
      <c r="F10" s="23">
        <f>打撃集計!F10</f>
        <v>1</v>
      </c>
      <c r="G10" s="23">
        <f>打撃集計!G10</f>
        <v>1</v>
      </c>
      <c r="H10" s="23">
        <f>打撃集計!J10</f>
        <v>0</v>
      </c>
      <c r="I10" s="23">
        <f>打撃集計!M10</f>
        <v>0</v>
      </c>
      <c r="J10" s="23">
        <f>打撃集計!N10</f>
        <v>2</v>
      </c>
      <c r="K10" s="28" t="str">
        <f>TEXT(打撃集計!O10,"0.000")</f>
        <v>0.200</v>
      </c>
      <c r="L10" s="28" t="str">
        <f>TEXT(打撃集計!P10,"0.000")</f>
        <v>0.333</v>
      </c>
      <c r="M10" s="28" t="str">
        <f>TEXT(打撃集計!R10,"0.000")</f>
        <v>0.533</v>
      </c>
      <c r="N10" s="23">
        <f>打撃集計!S10</f>
        <v>0</v>
      </c>
      <c r="O10" s="25" t="str">
        <f>TEXT(打撃集計!V10,"0.00")</f>
        <v>1.00</v>
      </c>
    </row>
    <row r="11" spans="1:15" x14ac:dyDescent="0.4">
      <c r="A11" s="24">
        <v>10</v>
      </c>
      <c r="B11" s="23" t="str">
        <f>打撃集計!B11</f>
        <v>上小城</v>
      </c>
      <c r="C11" s="23">
        <f>打撃集計!C11</f>
        <v>2</v>
      </c>
      <c r="D11" s="23">
        <f>打撃集計!D11</f>
        <v>5</v>
      </c>
      <c r="E11" s="23">
        <f>打撃集計!E11</f>
        <v>5</v>
      </c>
      <c r="F11" s="23">
        <f>打撃集計!F11</f>
        <v>0</v>
      </c>
      <c r="G11" s="23">
        <f>打撃集計!G11</f>
        <v>0</v>
      </c>
      <c r="H11" s="23">
        <f>打撃集計!J11</f>
        <v>0</v>
      </c>
      <c r="I11" s="23">
        <f>打撃集計!M11</f>
        <v>0</v>
      </c>
      <c r="J11" s="23">
        <f>打撃集計!N11</f>
        <v>2</v>
      </c>
      <c r="K11" s="28" t="str">
        <f>TEXT(打撃集計!O11,"0.000")</f>
        <v>0.000</v>
      </c>
      <c r="L11" s="28" t="str">
        <f>TEXT(打撃集計!P11,"0.000")</f>
        <v>0.000</v>
      </c>
      <c r="M11" s="28" t="str">
        <f>TEXT(打撃集計!R11,"0.000")</f>
        <v>0.000</v>
      </c>
      <c r="N11" s="23">
        <f>打撃集計!S11</f>
        <v>0</v>
      </c>
      <c r="O11" s="25" t="str">
        <f>TEXT(打撃集計!V11,"0.00")</f>
        <v>1.00</v>
      </c>
    </row>
    <row r="12" spans="1:15" x14ac:dyDescent="0.4">
      <c r="A12" s="24">
        <v>11</v>
      </c>
      <c r="B12" s="23" t="str">
        <f>打撃集計!B12</f>
        <v>反町</v>
      </c>
      <c r="C12" s="23">
        <f>打撃集計!C12</f>
        <v>2</v>
      </c>
      <c r="D12" s="23">
        <f>打撃集計!D12</f>
        <v>4</v>
      </c>
      <c r="E12" s="23">
        <f>打撃集計!E12</f>
        <v>4</v>
      </c>
      <c r="F12" s="23">
        <f>打撃集計!F12</f>
        <v>1</v>
      </c>
      <c r="G12" s="23">
        <f>打撃集計!G12</f>
        <v>1</v>
      </c>
      <c r="H12" s="23">
        <f>打撃集計!J12</f>
        <v>0</v>
      </c>
      <c r="I12" s="23">
        <f>打撃集計!M12</f>
        <v>0</v>
      </c>
      <c r="J12" s="23">
        <f>打撃集計!N12</f>
        <v>2</v>
      </c>
      <c r="K12" s="28" t="str">
        <f>TEXT(打撃集計!O12,"0.000")</f>
        <v>0.250</v>
      </c>
      <c r="L12" s="28" t="str">
        <f>TEXT(打撃集計!P12,"0.000")</f>
        <v>0.400</v>
      </c>
      <c r="M12" s="28" t="str">
        <f>TEXT(打撃集計!R12,"0.000")</f>
        <v>0.650</v>
      </c>
      <c r="N12" s="23">
        <f>打撃集計!S12</f>
        <v>0</v>
      </c>
      <c r="O12" s="25" t="str">
        <f>TEXT(打撃集計!V12,"0.00")</f>
        <v>1.00</v>
      </c>
    </row>
    <row r="13" spans="1:15" x14ac:dyDescent="0.4">
      <c r="A13" s="24">
        <v>12</v>
      </c>
      <c r="B13" s="23" t="s">
        <v>147</v>
      </c>
      <c r="C13" s="23">
        <f>打撃集計!C13</f>
        <v>0</v>
      </c>
      <c r="D13" s="23">
        <f>打撃集計!D13</f>
        <v>0</v>
      </c>
      <c r="E13" s="23">
        <f>打撃集計!E13</f>
        <v>0</v>
      </c>
      <c r="F13" s="23">
        <f>打撃集計!F13</f>
        <v>0</v>
      </c>
      <c r="G13" s="23">
        <f>打撃集計!G13</f>
        <v>0</v>
      </c>
      <c r="H13" s="23">
        <f>打撃集計!J13</f>
        <v>0</v>
      </c>
      <c r="I13" s="23">
        <f>打撃集計!M13</f>
        <v>0</v>
      </c>
      <c r="J13" s="23">
        <f>打撃集計!N13</f>
        <v>0</v>
      </c>
      <c r="K13" s="28" t="str">
        <f>TEXT(打撃集計!O13,"0.000")</f>
        <v>0.000</v>
      </c>
      <c r="L13" s="28" t="str">
        <f>TEXT(打撃集計!P13,"0.000")</f>
        <v>0.000</v>
      </c>
      <c r="M13" s="28" t="str">
        <f>TEXT(打撃集計!R13,"0.000")</f>
        <v>0.000</v>
      </c>
      <c r="N13" s="23">
        <f>打撃集計!S13</f>
        <v>0</v>
      </c>
      <c r="O13" s="25" t="str">
        <f>TEXT(打撃集計!V13,"0.00")</f>
        <v>0.00</v>
      </c>
    </row>
    <row r="14" spans="1:15" x14ac:dyDescent="0.4">
      <c r="A14" s="24">
        <v>13</v>
      </c>
      <c r="B14" s="23" t="s">
        <v>149</v>
      </c>
      <c r="C14" s="23">
        <f>打撃集計!C14</f>
        <v>0</v>
      </c>
      <c r="D14" s="23">
        <f>打撃集計!D14</f>
        <v>0</v>
      </c>
      <c r="E14" s="23">
        <f>打撃集計!E14</f>
        <v>0</v>
      </c>
      <c r="F14" s="23">
        <f>打撃集計!F14</f>
        <v>0</v>
      </c>
      <c r="G14" s="23">
        <f>打撃集計!G14</f>
        <v>0</v>
      </c>
      <c r="H14" s="23">
        <f>打撃集計!J14</f>
        <v>0</v>
      </c>
      <c r="I14" s="23">
        <f>打撃集計!M14</f>
        <v>0</v>
      </c>
      <c r="J14" s="23">
        <f>打撃集計!N14</f>
        <v>0</v>
      </c>
      <c r="K14" s="28" t="str">
        <f>TEXT(打撃集計!O14,"0.000")</f>
        <v>0.000</v>
      </c>
      <c r="L14" s="28" t="str">
        <f>TEXT(打撃集計!P14,"0.000")</f>
        <v>0.000</v>
      </c>
      <c r="M14" s="28" t="str">
        <f>TEXT(打撃集計!R14,"0.000")</f>
        <v>0.000</v>
      </c>
      <c r="N14" s="23">
        <f>打撃集計!S14</f>
        <v>0</v>
      </c>
      <c r="O14" s="25" t="str">
        <f>TEXT(打撃集計!V14,"0.00")</f>
        <v>0.00</v>
      </c>
    </row>
    <row r="15" spans="1:15" x14ac:dyDescent="0.4">
      <c r="A15" s="24">
        <v>14</v>
      </c>
      <c r="B15" s="23" t="s">
        <v>168</v>
      </c>
      <c r="C15" s="23">
        <f>打撃集計!C15</f>
        <v>0</v>
      </c>
      <c r="D15" s="23">
        <f>打撃集計!D15</f>
        <v>0</v>
      </c>
      <c r="E15" s="23">
        <f>打撃集計!E15</f>
        <v>0</v>
      </c>
      <c r="F15" s="23">
        <f>打撃集計!F15</f>
        <v>0</v>
      </c>
      <c r="G15" s="23">
        <f>打撃集計!G15</f>
        <v>0</v>
      </c>
      <c r="H15" s="23">
        <f>打撃集計!J15</f>
        <v>0</v>
      </c>
      <c r="I15" s="23">
        <f>打撃集計!M15</f>
        <v>0</v>
      </c>
      <c r="J15" s="23">
        <f>打撃集計!N15</f>
        <v>0</v>
      </c>
      <c r="K15" s="28" t="str">
        <f>TEXT(打撃集計!O15,"0.000")</f>
        <v>0.000</v>
      </c>
      <c r="L15" s="28" t="str">
        <f>TEXT(打撃集計!P15,"0.000")</f>
        <v>0.000</v>
      </c>
      <c r="M15" s="28" t="str">
        <f>TEXT(打撃集計!R15,"0.000")</f>
        <v>0.000</v>
      </c>
      <c r="N15" s="23">
        <f>打撃集計!S15</f>
        <v>0</v>
      </c>
      <c r="O15" s="25" t="str">
        <f>TEXT(打撃集計!V15,"0.00")</f>
        <v>0.00</v>
      </c>
    </row>
    <row r="16" spans="1:15" x14ac:dyDescent="0.4">
      <c r="A16" s="24">
        <v>15</v>
      </c>
      <c r="B16" s="23" t="s">
        <v>169</v>
      </c>
      <c r="C16" s="23">
        <f>打撃集計!C16</f>
        <v>0</v>
      </c>
      <c r="D16" s="23">
        <f>打撃集計!D16</f>
        <v>0</v>
      </c>
      <c r="E16" s="23">
        <f>打撃集計!E16</f>
        <v>0</v>
      </c>
      <c r="F16" s="23">
        <f>打撃集計!F16</f>
        <v>0</v>
      </c>
      <c r="G16" s="23">
        <f>打撃集計!G16</f>
        <v>0</v>
      </c>
      <c r="H16" s="23">
        <f>打撃集計!J16</f>
        <v>0</v>
      </c>
      <c r="I16" s="23">
        <f>打撃集計!M16</f>
        <v>0</v>
      </c>
      <c r="J16" s="23">
        <f>打撃集計!N16</f>
        <v>0</v>
      </c>
      <c r="K16" s="28" t="str">
        <f>TEXT(打撃集計!O16,"0.000")</f>
        <v>0.000</v>
      </c>
      <c r="L16" s="28" t="str">
        <f>TEXT(打撃集計!P16,"0.000")</f>
        <v>0.000</v>
      </c>
      <c r="M16" s="28" t="str">
        <f>TEXT(打撃集計!R16,"0.000")</f>
        <v>0.000</v>
      </c>
      <c r="N16" s="23">
        <f>打撃集計!S16</f>
        <v>0</v>
      </c>
      <c r="O16" s="25" t="str">
        <f>TEXT(打撃集計!V16,"0.00")</f>
        <v>0.00</v>
      </c>
    </row>
    <row r="17" spans="1:15" x14ac:dyDescent="0.4">
      <c r="A17" s="24">
        <v>16</v>
      </c>
      <c r="B17" s="23" t="s">
        <v>170</v>
      </c>
      <c r="C17" s="23">
        <f>打撃集計!C17</f>
        <v>0</v>
      </c>
      <c r="D17" s="23">
        <f>打撃集計!D17</f>
        <v>0</v>
      </c>
      <c r="E17" s="23">
        <f>打撃集計!E17</f>
        <v>0</v>
      </c>
      <c r="F17" s="23">
        <f>打撃集計!F17</f>
        <v>0</v>
      </c>
      <c r="G17" s="23">
        <f>打撃集計!G17</f>
        <v>0</v>
      </c>
      <c r="H17" s="23">
        <f>打撃集計!J17</f>
        <v>0</v>
      </c>
      <c r="I17" s="23">
        <f>打撃集計!M17</f>
        <v>0</v>
      </c>
      <c r="J17" s="23">
        <f>打撃集計!N17</f>
        <v>0</v>
      </c>
      <c r="K17" s="28" t="str">
        <f>TEXT(打撃集計!O17,"0.000")</f>
        <v>0.000</v>
      </c>
      <c r="L17" s="28" t="str">
        <f>TEXT(打撃集計!P17,"0.000")</f>
        <v>0.000</v>
      </c>
      <c r="M17" s="28" t="str">
        <f>TEXT(打撃集計!R17,"0.000")</f>
        <v>0.000</v>
      </c>
      <c r="N17" s="23">
        <f>打撃集計!S17</f>
        <v>0</v>
      </c>
      <c r="O17" s="25" t="str">
        <f>TEXT(打撃集計!V17,"0.00")</f>
        <v>0.00</v>
      </c>
    </row>
    <row r="18" spans="1:15" x14ac:dyDescent="0.4">
      <c r="A18" s="24">
        <v>17</v>
      </c>
      <c r="B18" s="24" t="s">
        <v>34</v>
      </c>
      <c r="C18" s="23">
        <f>打撃集計!C18</f>
        <v>2</v>
      </c>
      <c r="D18" s="23">
        <f>打撃集計!D18</f>
        <v>39</v>
      </c>
      <c r="E18" s="23">
        <f>打撃集計!E18</f>
        <v>39</v>
      </c>
      <c r="F18" s="23">
        <f>打撃集計!F18</f>
        <v>7</v>
      </c>
      <c r="G18" s="23">
        <f>打撃集計!G18</f>
        <v>4</v>
      </c>
      <c r="H18" s="23">
        <f>打撃集計!J18</f>
        <v>3</v>
      </c>
      <c r="I18" s="23">
        <f>打撃集計!M18</f>
        <v>0</v>
      </c>
      <c r="J18" s="23">
        <f>打撃集計!N18</f>
        <v>12</v>
      </c>
      <c r="K18" s="28" t="str">
        <f>TEXT(打撃集計!O18,"0.000")</f>
        <v>0.179</v>
      </c>
      <c r="L18" s="28" t="str">
        <f>TEXT(打撃集計!P18,"0.000")</f>
        <v>0.256</v>
      </c>
      <c r="M18" s="28" t="str">
        <f>TEXT(打撃集計!R18,"0.000")</f>
        <v>0.487</v>
      </c>
      <c r="N18" s="23">
        <f>打撃集計!S18</f>
        <v>1</v>
      </c>
      <c r="O18" s="25" t="str">
        <f>TEXT(打撃集計!V18,"0.00")</f>
        <v>0.98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1FDB-0526-45B7-9AB1-C0717FC379E3}">
  <dimension ref="A1:AG18"/>
  <sheetViews>
    <sheetView workbookViewId="0">
      <selection activeCell="AD16" sqref="AD16"/>
    </sheetView>
  </sheetViews>
  <sheetFormatPr defaultRowHeight="18.75" x14ac:dyDescent="0.4"/>
  <cols>
    <col min="1" max="1" width="7.125" bestFit="1" customWidth="1"/>
    <col min="2" max="11" width="5.25" bestFit="1" customWidth="1"/>
    <col min="12" max="12" width="6" bestFit="1" customWidth="1"/>
    <col min="13" max="14" width="7.125" bestFit="1" customWidth="1"/>
    <col min="15" max="15" width="6" bestFit="1" customWidth="1"/>
    <col min="16" max="16" width="5.25" bestFit="1" customWidth="1"/>
    <col min="17" max="18" width="7.125" bestFit="1" customWidth="1"/>
    <col min="19" max="19" width="7.125" customWidth="1"/>
    <col min="20" max="20" width="7.125" bestFit="1" customWidth="1"/>
    <col min="21" max="24" width="5.25" bestFit="1" customWidth="1"/>
    <col min="25" max="25" width="4.875" bestFit="1" customWidth="1"/>
    <col min="26" max="26" width="7.125" customWidth="1"/>
    <col min="27" max="27" width="7.125" bestFit="1" customWidth="1"/>
    <col min="29" max="29" width="7.125" bestFit="1" customWidth="1"/>
    <col min="30" max="32" width="5.25" bestFit="1" customWidth="1"/>
    <col min="33" max="33" width="7.125" bestFit="1" customWidth="1"/>
  </cols>
  <sheetData>
    <row r="1" spans="1:33" x14ac:dyDescent="0.4">
      <c r="A1" t="str">
        <f>打撃集計!B1</f>
        <v>打者</v>
      </c>
      <c r="B1" t="str">
        <f>打撃集計!C1</f>
        <v>出場</v>
      </c>
      <c r="C1" t="str">
        <f>打撃集計!D1</f>
        <v>打席</v>
      </c>
      <c r="D1" t="str">
        <f>打撃集計!E1</f>
        <v>打数</v>
      </c>
      <c r="E1" t="str">
        <f>打撃集計!F1</f>
        <v>安打</v>
      </c>
      <c r="F1" t="str">
        <f>打撃集計!G1</f>
        <v>四球</v>
      </c>
      <c r="G1" t="str">
        <f>打撃集計!H1</f>
        <v>死球</v>
      </c>
      <c r="H1" t="str">
        <f>打撃集計!I1</f>
        <v>盗塁</v>
      </c>
      <c r="I1" t="str">
        <f>打撃集計!J1</f>
        <v>打点</v>
      </c>
      <c r="J1" t="str">
        <f>打撃集計!K1</f>
        <v>得点</v>
      </c>
      <c r="K1" t="str">
        <f>打撃集計!L1</f>
        <v>犠打</v>
      </c>
      <c r="L1" t="str">
        <f>打撃集計!O1</f>
        <v>打率</v>
      </c>
      <c r="M1" t="str">
        <f>打撃集計!P1</f>
        <v>出塁率</v>
      </c>
      <c r="N1" t="str">
        <f>打撃集計!Q1</f>
        <v>長打率</v>
      </c>
      <c r="O1" t="str">
        <f>打撃集計!R1</f>
        <v>OPS</v>
      </c>
      <c r="P1" t="str">
        <f>打撃集計!W1</f>
        <v>単打</v>
      </c>
      <c r="Q1" t="str">
        <f>打撃集計!X1</f>
        <v>二塁打</v>
      </c>
      <c r="R1" t="str">
        <f>打撃集計!Y1</f>
        <v>三塁打</v>
      </c>
      <c r="S1" t="str">
        <f>打撃集計!M1</f>
        <v>本塁打</v>
      </c>
      <c r="T1" t="str">
        <f>打撃集計!Z1</f>
        <v>塁打数</v>
      </c>
      <c r="U1" t="str">
        <f>打撃集計!AI1</f>
        <v>残塁</v>
      </c>
      <c r="V1" t="str">
        <f>打撃集計!N1</f>
        <v>三振</v>
      </c>
      <c r="W1" t="str">
        <f>打撃集計!AA1</f>
        <v>併殺</v>
      </c>
      <c r="X1" t="str">
        <f>打撃集計!AB1</f>
        <v>球数</v>
      </c>
      <c r="Y1" t="str">
        <f>打撃集計!AC1</f>
        <v>P/B</v>
      </c>
      <c r="Z1" t="str">
        <f>打撃集計!AD1</f>
        <v>見逃し</v>
      </c>
      <c r="AA1" t="str">
        <f>打撃集計!AE1</f>
        <v>空振り</v>
      </c>
      <c r="AB1" t="str">
        <f>打撃集計!AF1</f>
        <v>ファール</v>
      </c>
      <c r="AC1" t="str">
        <f>打撃集計!AG1</f>
        <v>ボール</v>
      </c>
      <c r="AD1" t="str">
        <f>打撃集計!S1</f>
        <v>失策</v>
      </c>
      <c r="AE1" t="str">
        <f>打撃集計!T1</f>
        <v>刺殺</v>
      </c>
      <c r="AF1" t="str">
        <f>打撃集計!U1</f>
        <v>補殺</v>
      </c>
      <c r="AG1" t="str">
        <f>打撃集計!V1</f>
        <v>守備率</v>
      </c>
    </row>
    <row r="2" spans="1:33" x14ac:dyDescent="0.4">
      <c r="A2" t="str">
        <f>打撃集計!B2</f>
        <v>安部滉</v>
      </c>
      <c r="B2" s="27" t="str">
        <f>TEXT(打撃集計!C2,0)</f>
        <v>2</v>
      </c>
      <c r="C2" s="27">
        <f>打撃集計!D2</f>
        <v>3</v>
      </c>
      <c r="D2" s="27">
        <f>打撃集計!E2</f>
        <v>3</v>
      </c>
      <c r="E2" s="27">
        <f>打撃集計!F2</f>
        <v>0</v>
      </c>
      <c r="F2" s="27">
        <f>打撃集計!G2</f>
        <v>0</v>
      </c>
      <c r="G2" s="27">
        <f>打撃集計!H2</f>
        <v>0</v>
      </c>
      <c r="H2" s="27">
        <f>打撃集計!I2</f>
        <v>0</v>
      </c>
      <c r="I2" s="27">
        <f>打撃集計!J2</f>
        <v>0</v>
      </c>
      <c r="J2" s="27">
        <f>打撃集計!K2</f>
        <v>0</v>
      </c>
      <c r="K2" s="27">
        <f>打撃集計!L2</f>
        <v>0</v>
      </c>
      <c r="L2" s="27" t="str">
        <f>TEXT(打撃集計!O2,"0.000")</f>
        <v>0.000</v>
      </c>
      <c r="M2" s="27" t="str">
        <f>TEXT(打撃集計!P2,"0.000")</f>
        <v>0.000</v>
      </c>
      <c r="N2" s="27" t="str">
        <f>TEXT(打撃集計!Q2,"0.000")</f>
        <v>0.000</v>
      </c>
      <c r="O2" s="27" t="str">
        <f>TEXT(打撃集計!R2,"0.000")</f>
        <v>0.000</v>
      </c>
      <c r="P2" s="27">
        <f>打撃集計!W2</f>
        <v>0</v>
      </c>
      <c r="Q2" s="27">
        <f>打撃集計!X2</f>
        <v>0</v>
      </c>
      <c r="R2" s="27">
        <f>打撃集計!Y2</f>
        <v>0</v>
      </c>
      <c r="S2" s="27">
        <f>打撃集計!M2</f>
        <v>0</v>
      </c>
      <c r="T2" s="27">
        <f>打撃集計!Z2</f>
        <v>0</v>
      </c>
      <c r="U2" s="27">
        <f>打撃集計!AI2</f>
        <v>0</v>
      </c>
      <c r="V2" s="27">
        <f>打撃集計!N2</f>
        <v>1</v>
      </c>
      <c r="W2" s="27">
        <f>打撃集計!AA2</f>
        <v>0</v>
      </c>
      <c r="X2" s="27">
        <f>打撃集計!AB2</f>
        <v>15</v>
      </c>
      <c r="Y2" s="27" t="str">
        <f>TEXT(打撃集計!AC2,"0.0")</f>
        <v>5.0</v>
      </c>
      <c r="Z2" t="str">
        <f>ROUND(打撃集計!AD2/$X2,2)*100 &amp; "%"</f>
        <v>20%</v>
      </c>
      <c r="AA2" t="str">
        <f>ROUND(打撃集計!AE2/$X2,2)*100 &amp; "%"</f>
        <v>20%</v>
      </c>
      <c r="AB2" t="str">
        <f>ROUND(打撃集計!AF2/$X2,2)*100 &amp; "%"</f>
        <v>13%</v>
      </c>
      <c r="AC2" t="str">
        <f>ROUND(打撃集計!AG2/$X2,2)*100 &amp; "%"</f>
        <v>27%</v>
      </c>
      <c r="AD2" s="27">
        <f>打撃集計!S2</f>
        <v>0</v>
      </c>
      <c r="AE2" s="27">
        <f>打撃集計!T2</f>
        <v>8</v>
      </c>
      <c r="AF2" s="27">
        <f>打撃集計!U2</f>
        <v>0</v>
      </c>
      <c r="AG2" t="str">
        <f>打撃!O2</f>
        <v>1.00</v>
      </c>
    </row>
    <row r="3" spans="1:33" x14ac:dyDescent="0.4">
      <c r="A3" t="str">
        <f>打撃集計!B3</f>
        <v>中井</v>
      </c>
      <c r="B3" s="27">
        <f>打撃集計!C3</f>
        <v>2</v>
      </c>
      <c r="C3" s="27">
        <f>打撃集計!D3</f>
        <v>3</v>
      </c>
      <c r="D3" s="27">
        <f>打撃集計!E3</f>
        <v>3</v>
      </c>
      <c r="E3" s="27">
        <f>打撃集計!F3</f>
        <v>0</v>
      </c>
      <c r="F3" s="27">
        <f>打撃集計!G3</f>
        <v>1</v>
      </c>
      <c r="G3" s="27">
        <f>打撃集計!H3</f>
        <v>0</v>
      </c>
      <c r="H3" s="27">
        <f>打撃集計!I3</f>
        <v>0</v>
      </c>
      <c r="I3" s="27">
        <f>打撃集計!J3</f>
        <v>0</v>
      </c>
      <c r="J3" s="27">
        <f>打撃集計!K3</f>
        <v>0</v>
      </c>
      <c r="K3" s="27">
        <f>打撃集計!L3</f>
        <v>0</v>
      </c>
      <c r="L3" s="27" t="str">
        <f>TEXT(打撃集計!O3,"0.000")</f>
        <v>0.000</v>
      </c>
      <c r="M3" s="27" t="str">
        <f>TEXT(打撃集計!P3,"0.000")</f>
        <v>0.250</v>
      </c>
      <c r="N3" s="27" t="str">
        <f>TEXT(打撃集計!Q3,"0.000")</f>
        <v>0.000</v>
      </c>
      <c r="O3" s="27" t="str">
        <f>TEXT(打撃集計!R3,"0.000")</f>
        <v>0.250</v>
      </c>
      <c r="P3" s="27">
        <f>打撃集計!W3</f>
        <v>0</v>
      </c>
      <c r="Q3" s="27">
        <f>打撃集計!X3</f>
        <v>0</v>
      </c>
      <c r="R3" s="27">
        <f>打撃集計!Y3</f>
        <v>0</v>
      </c>
      <c r="S3" s="27">
        <f>打撃集計!M3</f>
        <v>0</v>
      </c>
      <c r="T3" s="27">
        <f>打撃集計!Z3</f>
        <v>0</v>
      </c>
      <c r="U3" s="27">
        <f>打撃集計!AI3</f>
        <v>1</v>
      </c>
      <c r="V3" s="27">
        <f>打撃集計!N3</f>
        <v>2</v>
      </c>
      <c r="W3" s="27">
        <f>打撃集計!AA3</f>
        <v>0</v>
      </c>
      <c r="X3" s="27">
        <f>打撃集計!AB3</f>
        <v>23</v>
      </c>
      <c r="Y3" s="27" t="str">
        <f>TEXT(打撃集計!AC3,"0.0")</f>
        <v>7.7</v>
      </c>
      <c r="Z3" t="str">
        <f>ROUND(打撃集計!AD3/$X3,2)*100 &amp; "%"</f>
        <v>4%</v>
      </c>
      <c r="AA3" t="str">
        <f>ROUND(打撃集計!AE3/$X3,2)*100 &amp; "%"</f>
        <v>22%</v>
      </c>
      <c r="AB3" t="str">
        <f>ROUND(打撃集計!AF3/$X3,2)*100 &amp; "%"</f>
        <v>35%</v>
      </c>
      <c r="AC3" t="str">
        <f>ROUND(打撃集計!AG3/$X3,2)*100 &amp; "%"</f>
        <v>26%</v>
      </c>
      <c r="AD3" s="27">
        <f>打撃集計!S3</f>
        <v>0</v>
      </c>
      <c r="AE3" s="27">
        <f>打撃集計!T3</f>
        <v>1</v>
      </c>
      <c r="AF3" s="27">
        <f>打撃集計!U3</f>
        <v>0</v>
      </c>
      <c r="AG3" t="str">
        <f>打撃!O3</f>
        <v>1.00</v>
      </c>
    </row>
    <row r="4" spans="1:33" x14ac:dyDescent="0.4">
      <c r="A4" t="str">
        <f>打撃集計!B4</f>
        <v>野場</v>
      </c>
      <c r="B4" s="27">
        <f>打撃集計!C4</f>
        <v>2</v>
      </c>
      <c r="C4" s="27">
        <f>打撃集計!D4</f>
        <v>2</v>
      </c>
      <c r="D4" s="27">
        <f>打撃集計!E4</f>
        <v>2</v>
      </c>
      <c r="E4" s="27">
        <f>打撃集計!F4</f>
        <v>0</v>
      </c>
      <c r="F4" s="27">
        <f>打撃集計!G4</f>
        <v>0</v>
      </c>
      <c r="G4" s="27">
        <f>打撃集計!H4</f>
        <v>0</v>
      </c>
      <c r="H4" s="27">
        <f>打撃集計!I4</f>
        <v>0</v>
      </c>
      <c r="I4" s="27">
        <f>打撃集計!J4</f>
        <v>0</v>
      </c>
      <c r="J4" s="27">
        <f>打撃集計!K4</f>
        <v>0</v>
      </c>
      <c r="K4" s="27">
        <f>打撃集計!L4</f>
        <v>0</v>
      </c>
      <c r="L4" s="27" t="str">
        <f>TEXT(打撃集計!O4,"0.000")</f>
        <v>0.000</v>
      </c>
      <c r="M4" s="27" t="str">
        <f>TEXT(打撃集計!P4,"0.000")</f>
        <v>0.000</v>
      </c>
      <c r="N4" s="27" t="str">
        <f>TEXT(打撃集計!Q4,"0.000")</f>
        <v>0.000</v>
      </c>
      <c r="O4" s="27" t="str">
        <f>TEXT(打撃集計!R4,"0.000")</f>
        <v>0.000</v>
      </c>
      <c r="P4" s="27">
        <f>打撃集計!W4</f>
        <v>0</v>
      </c>
      <c r="Q4" s="27">
        <f>打撃集計!X4</f>
        <v>0</v>
      </c>
      <c r="R4" s="27">
        <f>打撃集計!Y4</f>
        <v>0</v>
      </c>
      <c r="S4" s="27">
        <f>打撃集計!M4</f>
        <v>0</v>
      </c>
      <c r="T4" s="27">
        <f>打撃集計!Z4</f>
        <v>0</v>
      </c>
      <c r="U4" s="27">
        <f>打撃集計!AI4</f>
        <v>0</v>
      </c>
      <c r="V4" s="27">
        <f>打撃集計!N4</f>
        <v>0</v>
      </c>
      <c r="W4" s="27">
        <f>打撃集計!AA4</f>
        <v>0</v>
      </c>
      <c r="X4" s="27">
        <f>打撃集計!AB4</f>
        <v>7</v>
      </c>
      <c r="Y4" s="27" t="str">
        <f>TEXT(打撃集計!AC4,"0.0")</f>
        <v>3.5</v>
      </c>
      <c r="Z4" t="str">
        <f>ROUND(打撃集計!AD4/$X4,2)*100 &amp; "%"</f>
        <v>14%</v>
      </c>
      <c r="AA4" t="str">
        <f>ROUND(打撃集計!AE4/$X4,2)*100 &amp; "%"</f>
        <v>14%</v>
      </c>
      <c r="AB4" t="str">
        <f>ROUND(打撃集計!AF4/$X4,2)*100 &amp; "%"</f>
        <v>0%</v>
      </c>
      <c r="AC4" t="str">
        <f>ROUND(打撃集計!AG4/$X4,2)*100 &amp; "%"</f>
        <v>43%</v>
      </c>
      <c r="AD4" s="27">
        <f>打撃集計!S4</f>
        <v>0</v>
      </c>
      <c r="AE4" s="27">
        <f>打撃集計!T4</f>
        <v>0</v>
      </c>
      <c r="AF4" s="27">
        <f>打撃集計!U4</f>
        <v>2</v>
      </c>
      <c r="AG4" t="str">
        <f>打撃!O4</f>
        <v>1.00</v>
      </c>
    </row>
    <row r="5" spans="1:33" x14ac:dyDescent="0.4">
      <c r="A5" t="str">
        <f>打撃集計!B5</f>
        <v>池澤</v>
      </c>
      <c r="B5" s="27">
        <f>打撃集計!C5</f>
        <v>2</v>
      </c>
      <c r="C5" s="27">
        <f>打撃集計!D5</f>
        <v>2</v>
      </c>
      <c r="D5" s="27">
        <f>打撃集計!E5</f>
        <v>2</v>
      </c>
      <c r="E5" s="27">
        <f>打撃集計!F5</f>
        <v>1</v>
      </c>
      <c r="F5" s="27">
        <f>打撃集計!G5</f>
        <v>1</v>
      </c>
      <c r="G5" s="27">
        <f>打撃集計!H5</f>
        <v>0</v>
      </c>
      <c r="H5" s="27">
        <f>打撃集計!I5</f>
        <v>0</v>
      </c>
      <c r="I5" s="27">
        <f>打撃集計!J5</f>
        <v>0</v>
      </c>
      <c r="J5" s="27">
        <f>打撃集計!K5</f>
        <v>0</v>
      </c>
      <c r="K5" s="27">
        <f>打撃集計!L5</f>
        <v>0</v>
      </c>
      <c r="L5" s="27" t="str">
        <f>TEXT(打撃集計!O5,"0.000")</f>
        <v>0.500</v>
      </c>
      <c r="M5" s="27" t="str">
        <f>TEXT(打撃集計!P5,"0.000")</f>
        <v>0.667</v>
      </c>
      <c r="N5" s="27" t="str">
        <f>TEXT(打撃集計!Q5,"0.000")</f>
        <v>0.500</v>
      </c>
      <c r="O5" s="27" t="str">
        <f>TEXT(打撃集計!R5,"0.000")</f>
        <v>1.167</v>
      </c>
      <c r="P5" s="27">
        <f>打撃集計!W5</f>
        <v>1</v>
      </c>
      <c r="Q5" s="27">
        <f>打撃集計!X5</f>
        <v>0</v>
      </c>
      <c r="R5" s="27">
        <f>打撃集計!Y5</f>
        <v>0</v>
      </c>
      <c r="S5" s="27">
        <f>打撃集計!M5</f>
        <v>0</v>
      </c>
      <c r="T5" s="27">
        <f>打撃集計!Z5</f>
        <v>1</v>
      </c>
      <c r="U5" s="27">
        <f>打撃集計!AI5</f>
        <v>2</v>
      </c>
      <c r="V5" s="27">
        <f>打撃集計!N5</f>
        <v>0</v>
      </c>
      <c r="W5" s="27">
        <f>打撃集計!AA5</f>
        <v>0</v>
      </c>
      <c r="X5" s="27">
        <f>打撃集計!AB5</f>
        <v>11</v>
      </c>
      <c r="Y5" s="27" t="str">
        <f>TEXT(打撃集計!AC5,"0.0")</f>
        <v>5.5</v>
      </c>
      <c r="Z5" t="str">
        <f>ROUND(打撃集計!AD5/$X5,2)*100 &amp; "%"</f>
        <v>9%</v>
      </c>
      <c r="AA5" t="str">
        <f>ROUND(打撃集計!AE5/$X5,2)*100 &amp; "%"</f>
        <v>9%</v>
      </c>
      <c r="AB5" t="str">
        <f>ROUND(打撃集計!AF5/$X5,2)*100 &amp; "%"</f>
        <v>9%</v>
      </c>
      <c r="AC5" t="str">
        <f>ROUND(打撃集計!AG5/$X5,2)*100 &amp; "%"</f>
        <v>55%</v>
      </c>
      <c r="AD5" s="27">
        <f>打撃集計!S5</f>
        <v>0</v>
      </c>
      <c r="AE5" s="27">
        <f>打撃集計!T5</f>
        <v>2</v>
      </c>
      <c r="AF5" s="27">
        <f>打撃集計!U5</f>
        <v>0</v>
      </c>
      <c r="AG5" t="str">
        <f>打撃!O5</f>
        <v>1.00</v>
      </c>
    </row>
    <row r="6" spans="1:33" x14ac:dyDescent="0.4">
      <c r="A6" t="str">
        <f>打撃集計!B6</f>
        <v>安部剛</v>
      </c>
      <c r="B6" s="27">
        <f>打撃集計!C6</f>
        <v>2</v>
      </c>
      <c r="C6" s="27">
        <f>打撃集計!D6</f>
        <v>5</v>
      </c>
      <c r="D6" s="27">
        <f>打撃集計!E6</f>
        <v>5</v>
      </c>
      <c r="E6" s="27">
        <f>打撃集計!F6</f>
        <v>3</v>
      </c>
      <c r="F6" s="27">
        <f>打撃集計!G6</f>
        <v>0</v>
      </c>
      <c r="G6" s="27">
        <f>打撃集計!H6</f>
        <v>0</v>
      </c>
      <c r="H6" s="27">
        <f>打撃集計!I6</f>
        <v>0</v>
      </c>
      <c r="I6" s="27">
        <f>打撃集計!J6</f>
        <v>3</v>
      </c>
      <c r="J6" s="27">
        <f>打撃集計!K6</f>
        <v>0</v>
      </c>
      <c r="K6" s="27">
        <f>打撃集計!L6</f>
        <v>0</v>
      </c>
      <c r="L6" s="27" t="str">
        <f>TEXT(打撃集計!O6,"0.000")</f>
        <v>0.600</v>
      </c>
      <c r="M6" s="27" t="str">
        <f>TEXT(打撃集計!P6,"0.000")</f>
        <v>0.600</v>
      </c>
      <c r="N6" s="27" t="str">
        <f>TEXT(打撃集計!Q6,"0.000")</f>
        <v>0.800</v>
      </c>
      <c r="O6" s="27" t="str">
        <f>TEXT(打撃集計!R6,"0.000")</f>
        <v>1.400</v>
      </c>
      <c r="P6" s="27">
        <f>打撃集計!W6</f>
        <v>2</v>
      </c>
      <c r="Q6" s="27">
        <f>打撃集計!X6</f>
        <v>1</v>
      </c>
      <c r="R6" s="27">
        <f>打撃集計!Y6</f>
        <v>0</v>
      </c>
      <c r="S6" s="27">
        <f>打撃集計!M6</f>
        <v>0</v>
      </c>
      <c r="T6" s="27">
        <f>打撃集計!Z6</f>
        <v>4</v>
      </c>
      <c r="U6" s="27">
        <f>打撃集計!AI6</f>
        <v>3</v>
      </c>
      <c r="V6" s="27">
        <f>打撃集計!N6</f>
        <v>0</v>
      </c>
      <c r="W6" s="27">
        <f>打撃集計!AA6</f>
        <v>0</v>
      </c>
      <c r="X6" s="27">
        <f>打撃集計!AB6</f>
        <v>19</v>
      </c>
      <c r="Y6" s="27" t="str">
        <f>TEXT(打撃集計!AC6,"0.0")</f>
        <v>3.8</v>
      </c>
      <c r="Z6" t="str">
        <f>ROUND(打撃集計!AD6/$X6,2)*100 &amp; "%"</f>
        <v>21%</v>
      </c>
      <c r="AA6" t="str">
        <f>ROUND(打撃集計!AE6/$X6,2)*100 &amp; "%"</f>
        <v>0%</v>
      </c>
      <c r="AB6" t="str">
        <f>ROUND(打撃集計!AF6/$X6,2)*100 &amp; "%"</f>
        <v>16%</v>
      </c>
      <c r="AC6" t="str">
        <f>ROUND(打撃集計!AG6/$X6,2)*100 &amp; "%"</f>
        <v>37%</v>
      </c>
      <c r="AD6" s="27">
        <f>打撃集計!S6</f>
        <v>0</v>
      </c>
      <c r="AE6" s="27">
        <f>打撃集計!T6</f>
        <v>2</v>
      </c>
      <c r="AF6" s="27">
        <f>打撃集計!U6</f>
        <v>1</v>
      </c>
      <c r="AG6" t="str">
        <f>打撃!O6</f>
        <v>1.00</v>
      </c>
    </row>
    <row r="7" spans="1:33" x14ac:dyDescent="0.4">
      <c r="A7" t="str">
        <f>打撃集計!B7</f>
        <v>大鐘</v>
      </c>
      <c r="B7" s="27">
        <f>打撃集計!C7</f>
        <v>2</v>
      </c>
      <c r="C7" s="27">
        <f>打撃集計!D7</f>
        <v>6</v>
      </c>
      <c r="D7" s="27">
        <f>打撃集計!E7</f>
        <v>6</v>
      </c>
      <c r="E7" s="27">
        <f>打撃集計!F7</f>
        <v>1</v>
      </c>
      <c r="F7" s="27">
        <f>打撃集計!G7</f>
        <v>0</v>
      </c>
      <c r="G7" s="27">
        <f>打撃集計!H7</f>
        <v>0</v>
      </c>
      <c r="H7" s="27">
        <f>打撃集計!I7</f>
        <v>0</v>
      </c>
      <c r="I7" s="27">
        <f>打撃集計!J7</f>
        <v>0</v>
      </c>
      <c r="J7" s="27">
        <f>打撃集計!K7</f>
        <v>1</v>
      </c>
      <c r="K7" s="27">
        <f>打撃集計!L7</f>
        <v>0</v>
      </c>
      <c r="L7" s="27" t="str">
        <f>TEXT(打撃集計!O7,"0.000")</f>
        <v>0.167</v>
      </c>
      <c r="M7" s="27" t="str">
        <f>TEXT(打撃集計!P7,"0.000")</f>
        <v>0.167</v>
      </c>
      <c r="N7" s="27" t="str">
        <f>TEXT(打撃集計!Q7,"0.000")</f>
        <v>0.333</v>
      </c>
      <c r="O7" s="27" t="str">
        <f>TEXT(打撃集計!R7,"0.000")</f>
        <v>0.500</v>
      </c>
      <c r="P7" s="27">
        <f>打撃集計!W7</f>
        <v>0</v>
      </c>
      <c r="Q7" s="27">
        <f>打撃集計!X7</f>
        <v>1</v>
      </c>
      <c r="R7" s="27">
        <f>打撃集計!Y7</f>
        <v>0</v>
      </c>
      <c r="S7" s="27">
        <f>打撃集計!M7</f>
        <v>0</v>
      </c>
      <c r="T7" s="27">
        <f>打撃集計!Z7</f>
        <v>2</v>
      </c>
      <c r="U7" s="27">
        <f>打撃集計!AI7</f>
        <v>1</v>
      </c>
      <c r="V7" s="27">
        <f>打撃集計!N7</f>
        <v>2</v>
      </c>
      <c r="W7" s="27">
        <f>打撃集計!AA7</f>
        <v>0</v>
      </c>
      <c r="X7" s="27">
        <f>打撃集計!AB7</f>
        <v>31</v>
      </c>
      <c r="Y7" s="27" t="str">
        <f>TEXT(打撃集計!AC7,"0.0")</f>
        <v>5.2</v>
      </c>
      <c r="Z7" t="str">
        <f>ROUND(打撃集計!AD7/$X7,2)*100 &amp; "%"</f>
        <v>0%</v>
      </c>
      <c r="AA7" t="str">
        <f>ROUND(打撃集計!AE7/$X7,2)*100 &amp; "%"</f>
        <v>32%</v>
      </c>
      <c r="AB7" t="str">
        <f>ROUND(打撃集計!AF7/$X7,2)*100 &amp; "%"</f>
        <v>16%</v>
      </c>
      <c r="AC7" t="str">
        <f>ROUND(打撃集計!AG7/$X7,2)*100 &amp; "%"</f>
        <v>32%</v>
      </c>
      <c r="AD7" s="27">
        <f>打撃集計!S7</f>
        <v>0</v>
      </c>
      <c r="AE7" s="27">
        <f>打撃集計!T7</f>
        <v>2</v>
      </c>
      <c r="AF7" s="27">
        <f>打撃集計!U7</f>
        <v>4</v>
      </c>
      <c r="AG7" t="str">
        <f>打撃!O7</f>
        <v>1.00</v>
      </c>
    </row>
    <row r="8" spans="1:33" x14ac:dyDescent="0.4">
      <c r="A8" t="str">
        <f>打撃集計!B8</f>
        <v>北久保</v>
      </c>
      <c r="B8" s="27">
        <f>打撃集計!C8</f>
        <v>2</v>
      </c>
      <c r="C8" s="27">
        <f>打撃集計!D8</f>
        <v>4</v>
      </c>
      <c r="D8" s="27">
        <f>打撃集計!E8</f>
        <v>4</v>
      </c>
      <c r="E8" s="27">
        <f>打撃集計!F8</f>
        <v>0</v>
      </c>
      <c r="F8" s="27">
        <f>打撃集計!G8</f>
        <v>0</v>
      </c>
      <c r="G8" s="27">
        <f>打撃集計!H8</f>
        <v>0</v>
      </c>
      <c r="H8" s="27">
        <f>打撃集計!I8</f>
        <v>0</v>
      </c>
      <c r="I8" s="27">
        <f>打撃集計!J8</f>
        <v>0</v>
      </c>
      <c r="J8" s="27">
        <f>打撃集計!K8</f>
        <v>0</v>
      </c>
      <c r="K8" s="27">
        <f>打撃集計!L8</f>
        <v>0</v>
      </c>
      <c r="L8" s="27" t="str">
        <f>TEXT(打撃集計!O8,"0.000")</f>
        <v>0.000</v>
      </c>
      <c r="M8" s="27" t="str">
        <f>TEXT(打撃集計!P8,"0.000")</f>
        <v>0.000</v>
      </c>
      <c r="N8" s="27" t="str">
        <f>TEXT(打撃集計!Q8,"0.000")</f>
        <v>0.000</v>
      </c>
      <c r="O8" s="27" t="str">
        <f>TEXT(打撃集計!R8,"0.000")</f>
        <v>0.000</v>
      </c>
      <c r="P8" s="27">
        <f>打撃集計!W8</f>
        <v>0</v>
      </c>
      <c r="Q8" s="27">
        <f>打撃集計!X8</f>
        <v>0</v>
      </c>
      <c r="R8" s="27">
        <f>打撃集計!Y8</f>
        <v>0</v>
      </c>
      <c r="S8" s="27">
        <f>打撃集計!M8</f>
        <v>0</v>
      </c>
      <c r="T8" s="27">
        <f>打撃集計!Z8</f>
        <v>0</v>
      </c>
      <c r="U8" s="27">
        <f>打撃集計!AI8</f>
        <v>1</v>
      </c>
      <c r="V8" s="27">
        <f>打撃集計!N8</f>
        <v>1</v>
      </c>
      <c r="W8" s="27">
        <f>打撃集計!AA8</f>
        <v>0</v>
      </c>
      <c r="X8" s="27">
        <f>打撃集計!AB8</f>
        <v>16</v>
      </c>
      <c r="Y8" s="27" t="str">
        <f>TEXT(打撃集計!AC8,"0.0")</f>
        <v>4.0</v>
      </c>
      <c r="Z8" t="str">
        <f>ROUND(打撃集計!AD8/$X8,2)*100 &amp; "%"</f>
        <v>6%</v>
      </c>
      <c r="AA8" t="str">
        <f>ROUND(打撃集計!AE8/$X8,2)*100 &amp; "%"</f>
        <v>13%</v>
      </c>
      <c r="AB8" t="str">
        <f>ROUND(打撃集計!AF8/$X8,2)*100 &amp; "%"</f>
        <v>13%</v>
      </c>
      <c r="AC8" t="str">
        <f>ROUND(打撃集計!AG8/$X8,2)*100 &amp; "%"</f>
        <v>44%</v>
      </c>
      <c r="AD8" s="27">
        <f>打撃集計!S8</f>
        <v>1</v>
      </c>
      <c r="AE8" s="27">
        <f>打撃集計!T8</f>
        <v>2</v>
      </c>
      <c r="AF8" s="27">
        <f>打撃集計!U8</f>
        <v>1</v>
      </c>
      <c r="AG8" t="str">
        <f>打撃!O8</f>
        <v>0.75</v>
      </c>
    </row>
    <row r="9" spans="1:33" x14ac:dyDescent="0.4">
      <c r="A9" t="str">
        <f>打撃集計!B9</f>
        <v>萩原</v>
      </c>
      <c r="B9" s="27">
        <f>打撃集計!C9</f>
        <v>1</v>
      </c>
      <c r="C9" s="27">
        <f>打撃集計!D9</f>
        <v>0</v>
      </c>
      <c r="D9" s="27">
        <f>打撃集計!E9</f>
        <v>0</v>
      </c>
      <c r="E9" s="27">
        <f>打撃集計!F9</f>
        <v>0</v>
      </c>
      <c r="F9" s="27">
        <f>打撃集計!G9</f>
        <v>0</v>
      </c>
      <c r="G9" s="27">
        <f>打撃集計!H9</f>
        <v>0</v>
      </c>
      <c r="H9" s="27">
        <f>打撃集計!I9</f>
        <v>0</v>
      </c>
      <c r="I9" s="27">
        <f>打撃集計!J9</f>
        <v>0</v>
      </c>
      <c r="J9" s="27">
        <f>打撃集計!K9</f>
        <v>0</v>
      </c>
      <c r="K9" s="27">
        <f>打撃集計!L9</f>
        <v>0</v>
      </c>
      <c r="L9" s="27" t="str">
        <f>TEXT(打撃集計!O9,"0.000")</f>
        <v>0.000</v>
      </c>
      <c r="M9" s="27" t="str">
        <f>TEXT(打撃集計!P9,"0.000")</f>
        <v>0.000</v>
      </c>
      <c r="N9" s="27" t="str">
        <f>TEXT(打撃集計!Q9,"0.000")</f>
        <v>0.000</v>
      </c>
      <c r="O9" s="27" t="str">
        <f>TEXT(打撃集計!R9,"0.000")</f>
        <v>0.000</v>
      </c>
      <c r="P9" s="27">
        <f>打撃集計!W9</f>
        <v>0</v>
      </c>
      <c r="Q9" s="27">
        <f>打撃集計!X9</f>
        <v>0</v>
      </c>
      <c r="R9" s="27">
        <f>打撃集計!Y9</f>
        <v>0</v>
      </c>
      <c r="S9" s="27">
        <f>打撃集計!M9</f>
        <v>0</v>
      </c>
      <c r="T9" s="27">
        <f>打撃集計!Z9</f>
        <v>0</v>
      </c>
      <c r="U9" s="27">
        <f>打撃集計!AI9</f>
        <v>0</v>
      </c>
      <c r="V9" s="27">
        <f>打撃集計!N9</f>
        <v>0</v>
      </c>
      <c r="W9" s="27">
        <f>打撃集計!AA9</f>
        <v>0</v>
      </c>
      <c r="X9" s="27">
        <f>打撃集計!AB9</f>
        <v>0</v>
      </c>
      <c r="Y9" s="27" t="str">
        <f>TEXT(打撃集計!AC9,"0.0")</f>
        <v>0.0</v>
      </c>
      <c r="Z9" t="str">
        <f>IFERROR(ROUND(打撃集計!AD9/$X9,2)*100 &amp; "%","0%")</f>
        <v>0%</v>
      </c>
      <c r="AA9" t="str">
        <f>IFERROR(ROUND(打撃集計!AE9/$X9,2)*100 &amp; "%","0%")</f>
        <v>0%</v>
      </c>
      <c r="AB9" t="str">
        <f>IFERROR(ROUND(打撃集計!AF9/$X9,2)*100 &amp; "%","0%")</f>
        <v>0%</v>
      </c>
      <c r="AC9" t="str">
        <f>IFERROR(ROUND(打撃集計!AG9/$X9,2)*100 &amp; "%","0%")</f>
        <v>0%</v>
      </c>
      <c r="AD9" s="27">
        <f>打撃集計!S9</f>
        <v>0</v>
      </c>
      <c r="AE9" s="27">
        <f>打撃集計!T9</f>
        <v>5</v>
      </c>
      <c r="AF9" s="27">
        <f>打撃集計!U9</f>
        <v>1</v>
      </c>
      <c r="AG9" t="str">
        <f>打撃!O9</f>
        <v>1.00</v>
      </c>
    </row>
    <row r="10" spans="1:33" x14ac:dyDescent="0.4">
      <c r="A10" t="str">
        <f>打撃集計!B10</f>
        <v>岩本</v>
      </c>
      <c r="B10" s="27">
        <f>打撃集計!C10</f>
        <v>2</v>
      </c>
      <c r="C10" s="27">
        <f>打撃集計!D10</f>
        <v>5</v>
      </c>
      <c r="D10" s="27">
        <f>打撃集計!E10</f>
        <v>5</v>
      </c>
      <c r="E10" s="27">
        <f>打撃集計!F10</f>
        <v>1</v>
      </c>
      <c r="F10" s="27">
        <f>打撃集計!G10</f>
        <v>1</v>
      </c>
      <c r="G10" s="27">
        <f>打撃集計!H10</f>
        <v>0</v>
      </c>
      <c r="H10" s="27">
        <f>打撃集計!I10</f>
        <v>1</v>
      </c>
      <c r="I10" s="27">
        <f>打撃集計!J10</f>
        <v>0</v>
      </c>
      <c r="J10" s="27">
        <f>打撃集計!K10</f>
        <v>2</v>
      </c>
      <c r="K10" s="27">
        <f>打撃集計!L10</f>
        <v>0</v>
      </c>
      <c r="L10" s="27" t="str">
        <f>TEXT(打撃集計!O10,"0.000")</f>
        <v>0.200</v>
      </c>
      <c r="M10" s="27" t="str">
        <f>TEXT(打撃集計!P10,"0.000")</f>
        <v>0.333</v>
      </c>
      <c r="N10" s="27" t="str">
        <f>TEXT(打撃集計!Q10,"0.000")</f>
        <v>0.200</v>
      </c>
      <c r="O10" s="27" t="str">
        <f>TEXT(打撃集計!R10,"0.000")</f>
        <v>0.533</v>
      </c>
      <c r="P10" s="27">
        <f>打撃集計!W10</f>
        <v>1</v>
      </c>
      <c r="Q10" s="27">
        <f>打撃集計!X10</f>
        <v>0</v>
      </c>
      <c r="R10" s="27">
        <f>打撃集計!Y10</f>
        <v>0</v>
      </c>
      <c r="S10" s="27">
        <f>打撃集計!M10</f>
        <v>0</v>
      </c>
      <c r="T10" s="27">
        <f>打撃集計!Z10</f>
        <v>1</v>
      </c>
      <c r="U10" s="27">
        <f>打撃集計!AI10</f>
        <v>0</v>
      </c>
      <c r="V10" s="27">
        <f>打撃集計!N10</f>
        <v>2</v>
      </c>
      <c r="W10" s="27">
        <f>打撃集計!AA10</f>
        <v>0</v>
      </c>
      <c r="X10" s="27">
        <f>打撃集計!AB10</f>
        <v>28</v>
      </c>
      <c r="Y10" s="27" t="str">
        <f>TEXT(打撃集計!AC10,"0.0")</f>
        <v>5.6</v>
      </c>
      <c r="Z10" t="str">
        <f>ROUND(打撃集計!AD10/$X10,2)*100 &amp; "%"</f>
        <v>18%</v>
      </c>
      <c r="AA10" t="str">
        <f>ROUND(打撃集計!AE10/$X10,2)*100 &amp; "%"</f>
        <v>14%</v>
      </c>
      <c r="AB10" t="str">
        <f>ROUND(打撃集計!AF10/$X10,2)*100 &amp; "%"</f>
        <v>14%</v>
      </c>
      <c r="AC10" t="str">
        <f>ROUND(打撃集計!AG10/$X10,2)*100 &amp; "%"</f>
        <v>36%</v>
      </c>
      <c r="AD10" s="27">
        <f>打撃集計!S10</f>
        <v>0</v>
      </c>
      <c r="AE10" s="27">
        <f>打撃集計!T10</f>
        <v>1</v>
      </c>
      <c r="AF10" s="27">
        <f>打撃集計!U10</f>
        <v>0</v>
      </c>
      <c r="AG10" t="str">
        <f>打撃!O10</f>
        <v>1.00</v>
      </c>
    </row>
    <row r="11" spans="1:33" x14ac:dyDescent="0.4">
      <c r="A11" t="str">
        <f>打撃集計!B11</f>
        <v>上小城</v>
      </c>
      <c r="B11" s="27">
        <f>打撃集計!C11</f>
        <v>2</v>
      </c>
      <c r="C11" s="27">
        <f>打撃集計!D11</f>
        <v>5</v>
      </c>
      <c r="D11" s="27">
        <f>打撃集計!E11</f>
        <v>5</v>
      </c>
      <c r="E11" s="27">
        <f>打撃集計!F11</f>
        <v>0</v>
      </c>
      <c r="F11" s="27">
        <f>打撃集計!G11</f>
        <v>0</v>
      </c>
      <c r="G11" s="27">
        <f>打撃集計!H11</f>
        <v>0</v>
      </c>
      <c r="H11" s="27">
        <f>打撃集計!I11</f>
        <v>0</v>
      </c>
      <c r="I11" s="27">
        <f>打撃集計!J11</f>
        <v>0</v>
      </c>
      <c r="J11" s="27">
        <f>打撃集計!K11</f>
        <v>0</v>
      </c>
      <c r="K11" s="27">
        <f>打撃集計!L11</f>
        <v>0</v>
      </c>
      <c r="L11" s="27" t="str">
        <f>TEXT(打撃集計!O11,"0.000")</f>
        <v>0.000</v>
      </c>
      <c r="M11" s="27" t="str">
        <f>TEXT(打撃集計!P11,"0.000")</f>
        <v>0.000</v>
      </c>
      <c r="N11" s="27" t="str">
        <f>TEXT(打撃集計!Q11,"0.000")</f>
        <v>0.000</v>
      </c>
      <c r="O11" s="27" t="str">
        <f>TEXT(打撃集計!R11,"0.000")</f>
        <v>0.000</v>
      </c>
      <c r="P11" s="27">
        <f>打撃集計!W11</f>
        <v>0</v>
      </c>
      <c r="Q11" s="27">
        <f>打撃集計!X11</f>
        <v>0</v>
      </c>
      <c r="R11" s="27">
        <f>打撃集計!Y11</f>
        <v>0</v>
      </c>
      <c r="S11" s="27">
        <f>打撃集計!M11</f>
        <v>0</v>
      </c>
      <c r="T11" s="27">
        <f>打撃集計!Z11</f>
        <v>0</v>
      </c>
      <c r="U11" s="27">
        <f>打撃集計!AI11</f>
        <v>0</v>
      </c>
      <c r="V11" s="27">
        <f>打撃集計!N11</f>
        <v>2</v>
      </c>
      <c r="W11" s="27">
        <f>打撃集計!AA11</f>
        <v>0</v>
      </c>
      <c r="X11" s="27">
        <f>打撃集計!AB11</f>
        <v>24</v>
      </c>
      <c r="Y11" s="27" t="str">
        <f>TEXT(打撃集計!AC11,"0.0")</f>
        <v>4.8</v>
      </c>
      <c r="Z11" t="str">
        <f>ROUND(打撃集計!AD11/$X11,2)*100 &amp; "%"</f>
        <v>8%</v>
      </c>
      <c r="AA11" t="str">
        <f>ROUND(打撃集計!AE11/$X11,2)*100 &amp; "%"</f>
        <v>13%</v>
      </c>
      <c r="AB11" t="str">
        <f>ROUND(打撃集計!AF11/$X11,2)*100 &amp; "%"</f>
        <v>21%</v>
      </c>
      <c r="AC11" t="str">
        <f>ROUND(打撃集計!AG11/$X11,2)*100 &amp; "%"</f>
        <v>38%</v>
      </c>
      <c r="AD11" s="27">
        <f>打撃集計!S11</f>
        <v>0</v>
      </c>
      <c r="AE11" s="27">
        <f>打撃集計!T11</f>
        <v>2</v>
      </c>
      <c r="AF11" s="27">
        <f>打撃集計!U11</f>
        <v>0</v>
      </c>
      <c r="AG11" t="str">
        <f>打撃!O11</f>
        <v>1.00</v>
      </c>
    </row>
    <row r="12" spans="1:33" x14ac:dyDescent="0.4">
      <c r="A12" t="str">
        <f>打撃集計!B12</f>
        <v>反町</v>
      </c>
      <c r="B12" s="27">
        <f>打撃集計!C12</f>
        <v>2</v>
      </c>
      <c r="C12" s="27">
        <f>打撃集計!D12</f>
        <v>4</v>
      </c>
      <c r="D12" s="27">
        <f>打撃集計!E12</f>
        <v>4</v>
      </c>
      <c r="E12" s="27">
        <f>打撃集計!F12</f>
        <v>1</v>
      </c>
      <c r="F12" s="27">
        <f>打撃集計!G12</f>
        <v>1</v>
      </c>
      <c r="G12" s="27">
        <f>打撃集計!H12</f>
        <v>0</v>
      </c>
      <c r="H12" s="27">
        <f>打撃集計!I12</f>
        <v>0</v>
      </c>
      <c r="I12" s="27">
        <f>打撃集計!J12</f>
        <v>0</v>
      </c>
      <c r="J12" s="27">
        <f>打撃集計!K12</f>
        <v>1</v>
      </c>
      <c r="K12" s="27">
        <f>打撃集計!L12</f>
        <v>0</v>
      </c>
      <c r="L12" s="27" t="str">
        <f>TEXT(打撃集計!O12,"0.000")</f>
        <v>0.250</v>
      </c>
      <c r="M12" s="27" t="str">
        <f>TEXT(打撃集計!P12,"0.000")</f>
        <v>0.400</v>
      </c>
      <c r="N12" s="27" t="str">
        <f>TEXT(打撃集計!Q12,"0.000")</f>
        <v>0.250</v>
      </c>
      <c r="O12" s="27" t="str">
        <f>TEXT(打撃集計!R12,"0.000")</f>
        <v>0.650</v>
      </c>
      <c r="P12" s="27">
        <f>打撃集計!W12</f>
        <v>1</v>
      </c>
      <c r="Q12" s="27">
        <f>打撃集計!X12</f>
        <v>0</v>
      </c>
      <c r="R12" s="27">
        <f>打撃集計!Y12</f>
        <v>0</v>
      </c>
      <c r="S12" s="27">
        <f>打撃集計!M12</f>
        <v>0</v>
      </c>
      <c r="T12" s="27">
        <f>打撃集計!Z12</f>
        <v>1</v>
      </c>
      <c r="U12" s="27">
        <f>打撃集計!AI12</f>
        <v>1</v>
      </c>
      <c r="V12" s="27">
        <f>打撃集計!N12</f>
        <v>2</v>
      </c>
      <c r="W12" s="27">
        <f>打撃集計!AA12</f>
        <v>0</v>
      </c>
      <c r="X12" s="27">
        <f>打撃集計!AB12</f>
        <v>28</v>
      </c>
      <c r="Y12" s="27" t="str">
        <f>TEXT(打撃集計!AC12,"0.0")</f>
        <v>7.0</v>
      </c>
      <c r="Z12" t="str">
        <f>ROUND(打撃集計!AD12/$X12,2)*100 &amp; "%"</f>
        <v>14%</v>
      </c>
      <c r="AA12" t="str">
        <f>ROUND(打撃集計!AE12/$X12,2)*100 &amp; "%"</f>
        <v>11%</v>
      </c>
      <c r="AB12" t="str">
        <f>ROUND(打撃集計!AF12/$X12,2)*100 &amp; "%"</f>
        <v>18%</v>
      </c>
      <c r="AC12" t="str">
        <f>ROUND(打撃集計!AG12/$X12,2)*100 &amp; "%"</f>
        <v>43%</v>
      </c>
      <c r="AD12" s="27">
        <f>打撃集計!S12</f>
        <v>0</v>
      </c>
      <c r="AE12" s="27">
        <f>打撃集計!T12</f>
        <v>5</v>
      </c>
      <c r="AF12" s="27">
        <f>打撃集計!U12</f>
        <v>6</v>
      </c>
      <c r="AG12" t="str">
        <f>打撃!O12</f>
        <v>1.00</v>
      </c>
    </row>
    <row r="13" spans="1:33" x14ac:dyDescent="0.4">
      <c r="A13" t="s">
        <v>147</v>
      </c>
      <c r="B13" s="27">
        <f>打撃集計!C13</f>
        <v>0</v>
      </c>
      <c r="C13" s="27">
        <f>打撃集計!D13</f>
        <v>0</v>
      </c>
      <c r="D13" s="27">
        <f>打撃集計!E13</f>
        <v>0</v>
      </c>
      <c r="E13" s="27">
        <f>打撃集計!F13</f>
        <v>0</v>
      </c>
      <c r="F13" s="27">
        <f>打撃集計!G13</f>
        <v>0</v>
      </c>
      <c r="G13" s="27">
        <f>打撃集計!H13</f>
        <v>0</v>
      </c>
      <c r="H13" s="27">
        <f>打撃集計!I13</f>
        <v>0</v>
      </c>
      <c r="I13" s="27">
        <f>打撃集計!J13</f>
        <v>0</v>
      </c>
      <c r="J13" s="27">
        <f>打撃集計!K13</f>
        <v>0</v>
      </c>
      <c r="K13" s="27">
        <f>打撃集計!L13</f>
        <v>0</v>
      </c>
      <c r="L13" s="27" t="str">
        <f>TEXT(打撃集計!O13,"0.000")</f>
        <v>0.000</v>
      </c>
      <c r="M13" s="27" t="str">
        <f>TEXT(打撃集計!P13,"0.000")</f>
        <v>0.000</v>
      </c>
      <c r="N13" s="27" t="str">
        <f>TEXT(打撃集計!Q13,"0.000")</f>
        <v>0.000</v>
      </c>
      <c r="O13" s="27" t="str">
        <f>TEXT(打撃集計!R13,"0.000")</f>
        <v>0.000</v>
      </c>
      <c r="P13" s="27">
        <f>打撃集計!W13</f>
        <v>0</v>
      </c>
      <c r="Q13" s="27">
        <f>打撃集計!X13</f>
        <v>0</v>
      </c>
      <c r="R13" s="27">
        <f>打撃集計!Y13</f>
        <v>0</v>
      </c>
      <c r="S13" s="27">
        <f>打撃集計!M13</f>
        <v>0</v>
      </c>
      <c r="T13" s="27">
        <f>打撃集計!Z13</f>
        <v>0</v>
      </c>
      <c r="U13" s="27">
        <f>打撃集計!AI13</f>
        <v>0</v>
      </c>
      <c r="V13" s="27">
        <f>打撃集計!N13</f>
        <v>0</v>
      </c>
      <c r="W13" s="27">
        <f>打撃集計!AA13</f>
        <v>0</v>
      </c>
      <c r="X13" s="27">
        <f>打撃集計!AB13</f>
        <v>0</v>
      </c>
      <c r="Y13" s="27" t="str">
        <f>TEXT(打撃集計!AC13,"0.0")</f>
        <v>0.0</v>
      </c>
      <c r="Z13" t="str">
        <f>IFERROR(ROUND(打撃集計!AD13/$X13,2)*100 &amp; "%","0%")</f>
        <v>0%</v>
      </c>
      <c r="AA13" t="str">
        <f>IFERROR(ROUND(打撃集計!AE13/$X13,2)*100 &amp; "%","0%")</f>
        <v>0%</v>
      </c>
      <c r="AB13" t="str">
        <f>IFERROR(ROUND(打撃集計!AF13/$X13,2)*100 &amp; "%","0%")</f>
        <v>0%</v>
      </c>
      <c r="AC13" t="str">
        <f>IFERROR(ROUND(打撃集計!AG13/$X13,2)*100 &amp; "%","0%")</f>
        <v>0%</v>
      </c>
      <c r="AD13" s="27">
        <f>打撃集計!S13</f>
        <v>0</v>
      </c>
      <c r="AE13" s="27">
        <f>打撃集計!T13</f>
        <v>0</v>
      </c>
      <c r="AF13" s="27">
        <f>打撃集計!U13</f>
        <v>0</v>
      </c>
      <c r="AG13" t="str">
        <f>打撃!O13</f>
        <v>0.00</v>
      </c>
    </row>
    <row r="14" spans="1:33" x14ac:dyDescent="0.4">
      <c r="A14" t="s">
        <v>149</v>
      </c>
      <c r="B14" s="27">
        <f>打撃集計!C14</f>
        <v>0</v>
      </c>
      <c r="C14" s="27">
        <f>打撃集計!D14</f>
        <v>0</v>
      </c>
      <c r="D14" s="27">
        <f>打撃集計!E14</f>
        <v>0</v>
      </c>
      <c r="E14" s="27">
        <f>打撃集計!F14</f>
        <v>0</v>
      </c>
      <c r="F14" s="27">
        <f>打撃集計!G14</f>
        <v>0</v>
      </c>
      <c r="G14" s="27">
        <f>打撃集計!H14</f>
        <v>0</v>
      </c>
      <c r="H14" s="27">
        <f>打撃集計!I14</f>
        <v>0</v>
      </c>
      <c r="I14" s="27">
        <f>打撃集計!J14</f>
        <v>0</v>
      </c>
      <c r="J14" s="27">
        <f>打撃集計!K14</f>
        <v>0</v>
      </c>
      <c r="K14" s="27">
        <f>打撃集計!L14</f>
        <v>0</v>
      </c>
      <c r="L14" s="27" t="str">
        <f>TEXT(打撃集計!O14,"0.000")</f>
        <v>0.000</v>
      </c>
      <c r="M14" s="27" t="str">
        <f>TEXT(打撃集計!P14,"0.000")</f>
        <v>0.000</v>
      </c>
      <c r="N14" s="27" t="str">
        <f>TEXT(打撃集計!Q14,"0.000")</f>
        <v>0.000</v>
      </c>
      <c r="O14" s="27" t="str">
        <f>TEXT(打撃集計!R14,"0.000")</f>
        <v>0.000</v>
      </c>
      <c r="P14" s="27">
        <f>打撃集計!W14</f>
        <v>0</v>
      </c>
      <c r="Q14" s="27">
        <f>打撃集計!X14</f>
        <v>0</v>
      </c>
      <c r="R14" s="27">
        <f>打撃集計!Y14</f>
        <v>0</v>
      </c>
      <c r="S14" s="27">
        <f>打撃集計!M14</f>
        <v>0</v>
      </c>
      <c r="T14" s="27">
        <f>打撃集計!Z14</f>
        <v>0</v>
      </c>
      <c r="U14" s="27">
        <f>打撃集計!AI14</f>
        <v>0</v>
      </c>
      <c r="V14" s="27">
        <f>打撃集計!N14</f>
        <v>0</v>
      </c>
      <c r="W14" s="27">
        <f>打撃集計!AA14</f>
        <v>0</v>
      </c>
      <c r="X14" s="27">
        <f>打撃集計!AB14</f>
        <v>0</v>
      </c>
      <c r="Y14" s="27" t="str">
        <f>TEXT(打撃集計!AC14,"0.0")</f>
        <v>0.0</v>
      </c>
      <c r="Z14" t="str">
        <f>IFERROR(ROUND(打撃集計!AD14/$X14,2)*100 &amp; "%","0%")</f>
        <v>0%</v>
      </c>
      <c r="AA14" t="str">
        <f>IFERROR(ROUND(打撃集計!AE14/$X14,2)*100 &amp; "%","0%")</f>
        <v>0%</v>
      </c>
      <c r="AB14" t="str">
        <f>IFERROR(ROUND(打撃集計!AF14/$X14,2)*100 &amp; "%","0%")</f>
        <v>0%</v>
      </c>
      <c r="AC14" t="str">
        <f>IFERROR(ROUND(打撃集計!AG14/$X14,2)*100 &amp; "%","0%")</f>
        <v>0%</v>
      </c>
      <c r="AD14" s="27">
        <f>打撃集計!S14</f>
        <v>0</v>
      </c>
      <c r="AE14" s="27">
        <f>打撃集計!T14</f>
        <v>0</v>
      </c>
      <c r="AF14" s="27">
        <f>打撃集計!U14</f>
        <v>0</v>
      </c>
      <c r="AG14" t="str">
        <f>打撃!O14</f>
        <v>0.00</v>
      </c>
    </row>
    <row r="15" spans="1:33" x14ac:dyDescent="0.4">
      <c r="A15" t="s">
        <v>168</v>
      </c>
      <c r="B15" s="27">
        <f>打撃集計!C15</f>
        <v>0</v>
      </c>
      <c r="C15" s="27">
        <f>打撃集計!D15</f>
        <v>0</v>
      </c>
      <c r="D15" s="27">
        <f>打撃集計!E15</f>
        <v>0</v>
      </c>
      <c r="E15" s="27">
        <f>打撃集計!F15</f>
        <v>0</v>
      </c>
      <c r="F15" s="27">
        <f>打撃集計!G15</f>
        <v>0</v>
      </c>
      <c r="G15" s="27">
        <f>打撃集計!H15</f>
        <v>0</v>
      </c>
      <c r="H15" s="27">
        <f>打撃集計!I15</f>
        <v>0</v>
      </c>
      <c r="I15" s="27">
        <f>打撃集計!J15</f>
        <v>0</v>
      </c>
      <c r="J15" s="27">
        <f>打撃集計!K15</f>
        <v>0</v>
      </c>
      <c r="K15" s="27">
        <f>打撃集計!L15</f>
        <v>0</v>
      </c>
      <c r="L15" s="27" t="str">
        <f>TEXT(打撃集計!O15,"0.000")</f>
        <v>0.000</v>
      </c>
      <c r="M15" s="27" t="str">
        <f>TEXT(打撃集計!P15,"0.000")</f>
        <v>0.000</v>
      </c>
      <c r="N15" s="27" t="str">
        <f>TEXT(打撃集計!Q15,"0.000")</f>
        <v>0.000</v>
      </c>
      <c r="O15" s="27" t="str">
        <f>TEXT(打撃集計!R15,"0.000")</f>
        <v>0.000</v>
      </c>
      <c r="P15" s="27">
        <f>打撃集計!W15</f>
        <v>0</v>
      </c>
      <c r="Q15" s="27">
        <f>打撃集計!X15</f>
        <v>0</v>
      </c>
      <c r="R15" s="27">
        <f>打撃集計!Y15</f>
        <v>0</v>
      </c>
      <c r="S15" s="27">
        <f>打撃集計!M15</f>
        <v>0</v>
      </c>
      <c r="T15" s="27">
        <f>打撃集計!Z15</f>
        <v>0</v>
      </c>
      <c r="U15" s="27">
        <f>打撃集計!AI15</f>
        <v>0</v>
      </c>
      <c r="V15" s="27">
        <f>打撃集計!N15</f>
        <v>0</v>
      </c>
      <c r="W15" s="27">
        <f>打撃集計!AA15</f>
        <v>0</v>
      </c>
      <c r="X15" s="27">
        <f>打撃集計!AB15</f>
        <v>0</v>
      </c>
      <c r="Y15" s="27" t="str">
        <f>TEXT(打撃集計!AC15,"0.0")</f>
        <v>0.0</v>
      </c>
      <c r="Z15" t="str">
        <f>IFERROR(ROUND(打撃集計!AD15/$X15,2)*100 &amp; "%","0%")</f>
        <v>0%</v>
      </c>
      <c r="AA15" t="str">
        <f>IFERROR(ROUND(打撃集計!AE15/$X15,2)*100 &amp; "%","0%")</f>
        <v>0%</v>
      </c>
      <c r="AB15" t="str">
        <f>IFERROR(ROUND(打撃集計!AF15/$X15,2)*100 &amp; "%","0%")</f>
        <v>0%</v>
      </c>
      <c r="AC15" t="str">
        <f>IFERROR(ROUND(打撃集計!AG15/$X15,2)*100 &amp; "%","0%")</f>
        <v>0%</v>
      </c>
      <c r="AD15" s="27">
        <f>打撃集計!S15</f>
        <v>0</v>
      </c>
      <c r="AE15" s="27">
        <f>打撃集計!T15</f>
        <v>0</v>
      </c>
      <c r="AF15" s="27">
        <f>打撃集計!U15</f>
        <v>0</v>
      </c>
      <c r="AG15" t="str">
        <f>打撃!O15</f>
        <v>0.00</v>
      </c>
    </row>
    <row r="16" spans="1:33" x14ac:dyDescent="0.4">
      <c r="A16" t="s">
        <v>169</v>
      </c>
      <c r="B16" s="27">
        <f>打撃集計!C16</f>
        <v>0</v>
      </c>
      <c r="C16" s="27">
        <f>打撃集計!D16</f>
        <v>0</v>
      </c>
      <c r="D16" s="27">
        <f>打撃集計!E16</f>
        <v>0</v>
      </c>
      <c r="E16" s="27">
        <f>打撃集計!F16</f>
        <v>0</v>
      </c>
      <c r="F16" s="27">
        <f>打撃集計!G16</f>
        <v>0</v>
      </c>
      <c r="G16" s="27">
        <f>打撃集計!H16</f>
        <v>0</v>
      </c>
      <c r="H16" s="27">
        <f>打撃集計!I16</f>
        <v>0</v>
      </c>
      <c r="I16" s="27">
        <f>打撃集計!J16</f>
        <v>0</v>
      </c>
      <c r="J16" s="27">
        <f>打撃集計!K16</f>
        <v>0</v>
      </c>
      <c r="K16" s="27">
        <f>打撃集計!L16</f>
        <v>0</v>
      </c>
      <c r="L16" s="27" t="str">
        <f>TEXT(打撃集計!O16,"0.000")</f>
        <v>0.000</v>
      </c>
      <c r="M16" s="27" t="str">
        <f>TEXT(打撃集計!P16,"0.000")</f>
        <v>0.000</v>
      </c>
      <c r="N16" s="27" t="str">
        <f>TEXT(打撃集計!Q16,"0.000")</f>
        <v>0.000</v>
      </c>
      <c r="O16" s="27" t="str">
        <f>TEXT(打撃集計!R16,"0.000")</f>
        <v>0.000</v>
      </c>
      <c r="P16" s="27">
        <f>打撃集計!W16</f>
        <v>0</v>
      </c>
      <c r="Q16" s="27">
        <f>打撃集計!X16</f>
        <v>0</v>
      </c>
      <c r="R16" s="27">
        <f>打撃集計!Y16</f>
        <v>0</v>
      </c>
      <c r="S16" s="27">
        <f>打撃集計!M16</f>
        <v>0</v>
      </c>
      <c r="T16" s="27">
        <f>打撃集計!Z16</f>
        <v>0</v>
      </c>
      <c r="U16" s="27">
        <f>打撃集計!AI16</f>
        <v>0</v>
      </c>
      <c r="V16" s="27">
        <f>打撃集計!N16</f>
        <v>0</v>
      </c>
      <c r="W16" s="27">
        <f>打撃集計!AA16</f>
        <v>0</v>
      </c>
      <c r="X16" s="27">
        <f>打撃集計!AB16</f>
        <v>0</v>
      </c>
      <c r="Y16" s="27" t="str">
        <f>TEXT(打撃集計!AC16,"0.0")</f>
        <v>0.0</v>
      </c>
      <c r="Z16" t="str">
        <f>IFERROR(ROUND(打撃集計!AD16/$X16,2)*100 &amp; "%","0%")</f>
        <v>0%</v>
      </c>
      <c r="AA16" t="str">
        <f>IFERROR(ROUND(打撃集計!AE16/$X16,2)*100 &amp; "%","0%")</f>
        <v>0%</v>
      </c>
      <c r="AB16" t="str">
        <f>IFERROR(ROUND(打撃集計!AF16/$X16,2)*100 &amp; "%","0%")</f>
        <v>0%</v>
      </c>
      <c r="AC16" t="str">
        <f>IFERROR(ROUND(打撃集計!AG16/$X16,2)*100 &amp; "%","0%")</f>
        <v>0%</v>
      </c>
      <c r="AD16" s="27">
        <f>打撃集計!S16</f>
        <v>0</v>
      </c>
      <c r="AE16" s="27">
        <f>打撃集計!T16</f>
        <v>0</v>
      </c>
      <c r="AF16" s="27">
        <f>打撃集計!U16</f>
        <v>0</v>
      </c>
      <c r="AG16" t="str">
        <f>打撃!O16</f>
        <v>0.00</v>
      </c>
    </row>
    <row r="17" spans="1:33" x14ac:dyDescent="0.4">
      <c r="A17" t="s">
        <v>170</v>
      </c>
      <c r="B17" s="27">
        <f>打撃集計!C17</f>
        <v>0</v>
      </c>
      <c r="C17" s="27">
        <f>打撃集計!D17</f>
        <v>0</v>
      </c>
      <c r="D17" s="27">
        <f>打撃集計!E17</f>
        <v>0</v>
      </c>
      <c r="E17" s="27">
        <f>打撃集計!F17</f>
        <v>0</v>
      </c>
      <c r="F17" s="27">
        <f>打撃集計!G17</f>
        <v>0</v>
      </c>
      <c r="G17" s="27">
        <f>打撃集計!H17</f>
        <v>0</v>
      </c>
      <c r="H17" s="27">
        <f>打撃集計!I17</f>
        <v>0</v>
      </c>
      <c r="I17" s="27">
        <f>打撃集計!J17</f>
        <v>0</v>
      </c>
      <c r="J17" s="27">
        <f>打撃集計!K17</f>
        <v>0</v>
      </c>
      <c r="K17" s="27">
        <f>打撃集計!L17</f>
        <v>0</v>
      </c>
      <c r="L17" s="27" t="str">
        <f>TEXT(打撃集計!O17,"0.000")</f>
        <v>0.000</v>
      </c>
      <c r="M17" s="27" t="str">
        <f>TEXT(打撃集計!P17,"0.000")</f>
        <v>0.000</v>
      </c>
      <c r="N17" s="27" t="str">
        <f>TEXT(打撃集計!Q17,"0.000")</f>
        <v>0.000</v>
      </c>
      <c r="O17" s="27" t="str">
        <f>TEXT(打撃集計!R17,"0.000")</f>
        <v>0.000</v>
      </c>
      <c r="P17" s="27">
        <f>打撃集計!W17</f>
        <v>0</v>
      </c>
      <c r="Q17" s="27">
        <f>打撃集計!X17</f>
        <v>0</v>
      </c>
      <c r="R17" s="27">
        <f>打撃集計!Y17</f>
        <v>0</v>
      </c>
      <c r="S17" s="27">
        <f>打撃集計!M17</f>
        <v>0</v>
      </c>
      <c r="T17" s="27">
        <f>打撃集計!Z17</f>
        <v>0</v>
      </c>
      <c r="U17" s="27">
        <f>打撃集計!AI17</f>
        <v>0</v>
      </c>
      <c r="V17" s="27">
        <f>打撃集計!N17</f>
        <v>0</v>
      </c>
      <c r="W17" s="27">
        <f>打撃集計!AA17</f>
        <v>0</v>
      </c>
      <c r="X17" s="27">
        <f>打撃集計!AB17</f>
        <v>0</v>
      </c>
      <c r="Y17" s="27" t="str">
        <f>TEXT(打撃集計!AC17,"0.0")</f>
        <v>0.0</v>
      </c>
      <c r="Z17" t="str">
        <f>IFERROR(ROUND(打撃集計!AD17/$X17,2)*100 &amp; "%","0%")</f>
        <v>0%</v>
      </c>
      <c r="AA17" t="str">
        <f>IFERROR(ROUND(打撃集計!AE17/$X17,2)*100 &amp; "%","0%")</f>
        <v>0%</v>
      </c>
      <c r="AB17" t="str">
        <f>IFERROR(ROUND(打撃集計!AF17/$X17,2)*100 &amp; "%","0%")</f>
        <v>0%</v>
      </c>
      <c r="AC17" t="str">
        <f>IFERROR(ROUND(打撃集計!AG17/$X17,2)*100 &amp; "%","0%")</f>
        <v>0%</v>
      </c>
      <c r="AD17" s="27">
        <f>打撃集計!S17</f>
        <v>0</v>
      </c>
      <c r="AE17" s="27">
        <f>打撃集計!T17</f>
        <v>0</v>
      </c>
      <c r="AF17" s="27">
        <f>打撃集計!U17</f>
        <v>0</v>
      </c>
      <c r="AG17" t="str">
        <f>打撃!O17</f>
        <v>0.00</v>
      </c>
    </row>
    <row r="18" spans="1:33" x14ac:dyDescent="0.4">
      <c r="A18" t="str">
        <f>打撃集計!B18</f>
        <v>全体</v>
      </c>
      <c r="B18" s="27">
        <f>打撃集計!C18</f>
        <v>2</v>
      </c>
      <c r="C18" s="27">
        <f>打撃集計!D18</f>
        <v>39</v>
      </c>
      <c r="D18" s="27">
        <f>打撃集計!E18</f>
        <v>39</v>
      </c>
      <c r="E18" s="27">
        <f>打撃集計!F18</f>
        <v>7</v>
      </c>
      <c r="F18" s="27">
        <f>打撃集計!G18</f>
        <v>4</v>
      </c>
      <c r="G18" s="27">
        <f>打撃集計!H18</f>
        <v>0</v>
      </c>
      <c r="H18" s="27">
        <f>打撃集計!I18</f>
        <v>1</v>
      </c>
      <c r="I18" s="27">
        <f>打撃集計!J18</f>
        <v>3</v>
      </c>
      <c r="J18" s="27">
        <f>打撃集計!K18</f>
        <v>4</v>
      </c>
      <c r="K18" s="27">
        <f>打撃集計!L18</f>
        <v>0</v>
      </c>
      <c r="L18" s="27" t="str">
        <f>TEXT(打撃集計!O18,"0.000")</f>
        <v>0.179</v>
      </c>
      <c r="M18" s="27" t="str">
        <f>TEXT(打撃集計!P18,"0.000")</f>
        <v>0.256</v>
      </c>
      <c r="N18" s="27" t="str">
        <f>TEXT(打撃集計!Q18,"0.000")</f>
        <v>0.231</v>
      </c>
      <c r="O18" s="27" t="str">
        <f>TEXT(打撃集計!R18,"0.000")</f>
        <v>0.487</v>
      </c>
      <c r="P18" s="27">
        <f>打撃集計!W18</f>
        <v>5</v>
      </c>
      <c r="Q18" s="27">
        <f>打撃集計!X18</f>
        <v>2</v>
      </c>
      <c r="R18" s="27">
        <f>打撃集計!Y18</f>
        <v>0</v>
      </c>
      <c r="S18" s="27">
        <f>打撃集計!M18</f>
        <v>0</v>
      </c>
      <c r="T18" s="27">
        <f>打撃集計!Z18</f>
        <v>9</v>
      </c>
      <c r="U18" s="27">
        <f>打撃集計!AI18</f>
        <v>9</v>
      </c>
      <c r="V18" s="27">
        <f>打撃集計!N18</f>
        <v>12</v>
      </c>
      <c r="W18" s="27">
        <f>打撃集計!AA18</f>
        <v>0</v>
      </c>
      <c r="X18" s="27">
        <f>打撃集計!AB18</f>
        <v>202</v>
      </c>
      <c r="Y18" s="27" t="str">
        <f>TEXT(打撃集計!AC18,"0.0")</f>
        <v>5.2</v>
      </c>
      <c r="Z18" t="str">
        <f>ROUND(打撃集計!AD18/$X18,2)*100 &amp; "%"</f>
        <v>11%</v>
      </c>
      <c r="AA18" t="str">
        <f>ROUND(打撃集計!AE18/$X18,2)*100 &amp; "%"</f>
        <v>16%</v>
      </c>
      <c r="AB18" t="str">
        <f>ROUND(打撃集計!AF18/$X18,2)*100 &amp; "%"</f>
        <v>17%</v>
      </c>
      <c r="AC18" t="str">
        <f>ROUND(打撃集計!AG18/$X18,2)*100 &amp; "%"</f>
        <v>37%</v>
      </c>
      <c r="AD18" s="27">
        <f>打撃集計!S18</f>
        <v>1</v>
      </c>
      <c r="AE18" s="27">
        <f>打撃集計!T18</f>
        <v>30</v>
      </c>
      <c r="AF18" s="27">
        <f>打撃集計!U18</f>
        <v>15</v>
      </c>
      <c r="AG18" t="str">
        <f>打撃!O18</f>
        <v>0.98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93D3-E6D0-43B9-8C2C-B55EBBA3FF01}">
  <dimension ref="A1:AI18"/>
  <sheetViews>
    <sheetView tabSelected="1" zoomScale="130" zoomScaleNormal="130" workbookViewId="0">
      <selection activeCell="X18" sqref="X18"/>
    </sheetView>
  </sheetViews>
  <sheetFormatPr defaultRowHeight="18.75" x14ac:dyDescent="0.4"/>
  <cols>
    <col min="1" max="1" width="3.625" bestFit="1" customWidth="1"/>
    <col min="2" max="2" width="11" bestFit="1" customWidth="1"/>
    <col min="3" max="12" width="4.5" bestFit="1" customWidth="1"/>
    <col min="13" max="13" width="6" bestFit="1" customWidth="1"/>
    <col min="14" max="14" width="4.5" bestFit="1" customWidth="1"/>
    <col min="15" max="17" width="6" bestFit="1" customWidth="1"/>
    <col min="18" max="18" width="6.625" bestFit="1" customWidth="1"/>
    <col min="19" max="21" width="4.5" bestFit="1" customWidth="1"/>
    <col min="22" max="22" width="6" bestFit="1" customWidth="1"/>
    <col min="23" max="23" width="4.5" bestFit="1" customWidth="1"/>
    <col min="24" max="26" width="6" bestFit="1" customWidth="1"/>
    <col min="27" max="28" width="4.5" bestFit="1" customWidth="1"/>
    <col min="29" max="29" width="4.25" bestFit="1" customWidth="1"/>
    <col min="30" max="31" width="6" bestFit="1" customWidth="1"/>
    <col min="32" max="32" width="7.5" bestFit="1" customWidth="1"/>
    <col min="33" max="33" width="6" bestFit="1" customWidth="1"/>
    <col min="34" max="35" width="4.5" bestFit="1" customWidth="1"/>
  </cols>
  <sheetData>
    <row r="1" spans="1:35" s="22" customFormat="1" ht="15.75" x14ac:dyDescent="0.4">
      <c r="A1" s="22" t="s">
        <v>151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2" t="s">
        <v>6</v>
      </c>
      <c r="I1" s="22" t="s">
        <v>7</v>
      </c>
      <c r="J1" s="21" t="s">
        <v>8</v>
      </c>
      <c r="K1" s="22" t="s">
        <v>9</v>
      </c>
      <c r="L1" s="22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2" t="s">
        <v>15</v>
      </c>
      <c r="R1" s="21" t="s">
        <v>16</v>
      </c>
      <c r="S1" s="21" t="s">
        <v>17</v>
      </c>
      <c r="T1" s="22" t="s">
        <v>18</v>
      </c>
      <c r="U1" s="22" t="s">
        <v>19</v>
      </c>
      <c r="V1" s="21" t="s">
        <v>20</v>
      </c>
      <c r="W1" s="22" t="s">
        <v>36</v>
      </c>
      <c r="X1" s="22" t="s">
        <v>37</v>
      </c>
      <c r="Y1" s="22" t="s">
        <v>38</v>
      </c>
      <c r="Z1" s="22" t="s">
        <v>105</v>
      </c>
      <c r="AA1" s="22" t="s">
        <v>39</v>
      </c>
      <c r="AB1" s="22" t="s">
        <v>40</v>
      </c>
      <c r="AC1" s="22" t="s">
        <v>41</v>
      </c>
      <c r="AD1" s="22" t="s">
        <v>42</v>
      </c>
      <c r="AE1" s="22" t="s">
        <v>43</v>
      </c>
      <c r="AF1" s="22" t="s">
        <v>44</v>
      </c>
      <c r="AG1" s="22" t="s">
        <v>45</v>
      </c>
      <c r="AH1" s="22" t="s">
        <v>9</v>
      </c>
      <c r="AI1" s="22" t="s">
        <v>46</v>
      </c>
    </row>
    <row r="2" spans="1:35" x14ac:dyDescent="0.4">
      <c r="A2" t="s">
        <v>152</v>
      </c>
      <c r="B2" t="s">
        <v>25</v>
      </c>
      <c r="C2">
        <f>COUNTIF(元データ!F:F,B2)</f>
        <v>2</v>
      </c>
      <c r="D2">
        <f>SUMIF(元データ!F:F,B2,元データ!H:H)</f>
        <v>3</v>
      </c>
      <c r="E2">
        <f>SUMIF(元データ!F:F,B2,元データ!H:H)</f>
        <v>3</v>
      </c>
      <c r="F2">
        <f>SUMIF(元データ!F:F,B2,元データ!I:I)</f>
        <v>0</v>
      </c>
      <c r="G2">
        <f>SUMIF(元データ!F:F,B2,元データ!N:N)</f>
        <v>0</v>
      </c>
      <c r="H2">
        <f>SUMIF(元データ!F:F,B2,元データ!O:O)</f>
        <v>0</v>
      </c>
      <c r="I2">
        <f>SUMIF(元データ!F:F,B2,元データ!Q:Q)</f>
        <v>0</v>
      </c>
      <c r="J2">
        <f>SUMIF(元データ!F:F,B2,元データ!P:P)</f>
        <v>0</v>
      </c>
      <c r="K2">
        <f>SUMIF(元データ!F:F,B2,元データ!R:R)</f>
        <v>0</v>
      </c>
      <c r="L2">
        <f>SUMIF(元データ!F:F,B2,元データ!Z:Z)</f>
        <v>0</v>
      </c>
      <c r="M2">
        <f>SUMIF(元データ!F:F,B2,元データ!M:M)</f>
        <v>0</v>
      </c>
      <c r="N2">
        <f>SUMIF(元データ!F:F,B2,元データ!Y:Y)</f>
        <v>1</v>
      </c>
      <c r="O2" s="20">
        <f>IFERROR(ROUND(F2/E2,3),"-")</f>
        <v>0</v>
      </c>
      <c r="P2">
        <f>IFERROR(ROUND((G2+H2+F2)/(G2+H2+E2),3),"-")</f>
        <v>0</v>
      </c>
      <c r="Q2">
        <f>IFERROR(ROUND(Z2/E2,3),"-")</f>
        <v>0</v>
      </c>
      <c r="R2">
        <f>IFERROR(P2+Q2,"-")</f>
        <v>0</v>
      </c>
      <c r="S2">
        <f>SUMIF(元データ!F:F,B2,元データ!AB:AB)</f>
        <v>0</v>
      </c>
      <c r="T2">
        <f>SUMIF(元データ!F:F,B2,元データ!AC:AC)</f>
        <v>8</v>
      </c>
      <c r="U2">
        <f>SUMIF(元データ!F:F,B2,元データ!AD:AD)</f>
        <v>0</v>
      </c>
      <c r="V2" s="1">
        <f>IFERROR(ROUND((T2+U2)/(S2+T2+U2),3),"-")</f>
        <v>1</v>
      </c>
      <c r="W2">
        <f>SUMIF(元データ!F:F,B2,元データ!J:J)</f>
        <v>0</v>
      </c>
      <c r="X2">
        <f>SUMIF(元データ!F:F,B2,元データ!K:K)</f>
        <v>0</v>
      </c>
      <c r="Y2">
        <f>SUMIF(元データ!F:F,B2,元データ!L:L)</f>
        <v>0</v>
      </c>
      <c r="Z2">
        <f>W2+X2*2+Y2*3+M2*4</f>
        <v>0</v>
      </c>
      <c r="AA2">
        <f>SUMIF(元データ!F:F,B2,元データ!AA:AA)</f>
        <v>0</v>
      </c>
      <c r="AB2">
        <f>SUM(AD2:AG2)+E2+L2</f>
        <v>15</v>
      </c>
      <c r="AC2">
        <f>IFERROR(ROUND(AB2/D2,2),"-")</f>
        <v>5</v>
      </c>
      <c r="AD2">
        <f>SUMIF(元データ!F:F,B2,元データ!T:T)</f>
        <v>3</v>
      </c>
      <c r="AE2">
        <f>SUMIF(元データ!F:F,B2,元データ!U:U)</f>
        <v>3</v>
      </c>
      <c r="AF2">
        <f>SUMIF(元データ!F:F,B2,元データ!V:V)</f>
        <v>2</v>
      </c>
      <c r="AG2">
        <f>SUMIF(元データ!F:F,B2,元データ!W:W)</f>
        <v>4</v>
      </c>
      <c r="AH2">
        <f>SUMIF(元データ!F:F,B2,元データ!R:R)</f>
        <v>0</v>
      </c>
      <c r="AI2">
        <f>SUMIF(元データ!F:F,B2,元データ!S:S)</f>
        <v>0</v>
      </c>
    </row>
    <row r="3" spans="1:35" x14ac:dyDescent="0.4">
      <c r="A3" t="s">
        <v>153</v>
      </c>
      <c r="B3" t="s">
        <v>26</v>
      </c>
      <c r="C3">
        <f>COUNTIF(元データ!F:F,B3)</f>
        <v>2</v>
      </c>
      <c r="D3">
        <f>SUMIF(元データ!F:F,B3,元データ!H:H)</f>
        <v>3</v>
      </c>
      <c r="E3">
        <f>SUMIF(元データ!F:F,B3,元データ!H:H)</f>
        <v>3</v>
      </c>
      <c r="F3">
        <f>SUMIF(元データ!F:F,B3,元データ!I:I)</f>
        <v>0</v>
      </c>
      <c r="G3">
        <f>SUMIF(元データ!F:F,B3,元データ!N:N)</f>
        <v>1</v>
      </c>
      <c r="H3">
        <f>SUMIF(元データ!F:F,B3,元データ!O:O)</f>
        <v>0</v>
      </c>
      <c r="I3">
        <f>SUMIF(元データ!F:F,B3,元データ!Q:Q)</f>
        <v>0</v>
      </c>
      <c r="J3">
        <f>SUMIF(元データ!F:F,B3,元データ!P:P)</f>
        <v>0</v>
      </c>
      <c r="K3">
        <f>SUMIF(元データ!F:F,B3,元データ!R:R)</f>
        <v>0</v>
      </c>
      <c r="L3">
        <f>SUMIF(元データ!F:F,B3,元データ!Z:Z)</f>
        <v>0</v>
      </c>
      <c r="M3">
        <f>SUMIF(元データ!F:F,B3,元データ!M:M)</f>
        <v>0</v>
      </c>
      <c r="N3">
        <f>SUMIF(元データ!F:F,B3,元データ!Y:Y)</f>
        <v>2</v>
      </c>
      <c r="O3" s="20">
        <f t="shared" ref="O3:O18" si="0">IFERROR(ROUND(F3/E3,3),"-")</f>
        <v>0</v>
      </c>
      <c r="P3">
        <f t="shared" ref="P3:P18" si="1">IFERROR(ROUND((G3+H3+F3)/(G3+H3+E3),3),"-")</f>
        <v>0.25</v>
      </c>
      <c r="Q3">
        <f t="shared" ref="Q3:Q18" si="2">IFERROR(ROUND(Z3/E3,3),"-")</f>
        <v>0</v>
      </c>
      <c r="R3">
        <f t="shared" ref="R3:R18" si="3">IFERROR(P3+Q3,"-")</f>
        <v>0.25</v>
      </c>
      <c r="S3">
        <f>SUMIF(元データ!F:F,B3,元データ!AB:AB)</f>
        <v>0</v>
      </c>
      <c r="T3">
        <f>SUMIF(元データ!F:F,B3,元データ!AC:AC)</f>
        <v>1</v>
      </c>
      <c r="U3">
        <f>SUMIF(元データ!F:F,B3,元データ!AD:AD)</f>
        <v>0</v>
      </c>
      <c r="V3" s="1">
        <f t="shared" ref="V3:V18" si="4">IFERROR(ROUND((T3+U3)/(S3+T3+U3),3),"-")</f>
        <v>1</v>
      </c>
      <c r="W3">
        <f>SUMIF(元データ!F:F,B3,元データ!J:J)</f>
        <v>0</v>
      </c>
      <c r="X3">
        <f>SUMIF(元データ!F:F,B3,元データ!K:K)</f>
        <v>0</v>
      </c>
      <c r="Y3">
        <f>SUMIF(元データ!F:F,B3,元データ!L:L)</f>
        <v>0</v>
      </c>
      <c r="Z3">
        <f t="shared" ref="Z3:Z12" si="5">W3+X3*2+Y3*3+M3*4</f>
        <v>0</v>
      </c>
      <c r="AA3">
        <f>SUMIF(元データ!F:F,B3,元データ!AA:AA)</f>
        <v>0</v>
      </c>
      <c r="AB3">
        <f t="shared" ref="AB3:AB12" si="6">SUM(AD3:AG3)+E3+L3</f>
        <v>23</v>
      </c>
      <c r="AC3">
        <f t="shared" ref="AC3:AC18" si="7">IFERROR(ROUND(AB3/D3,2),"-")</f>
        <v>7.67</v>
      </c>
      <c r="AD3">
        <f>SUMIF(元データ!F:F,B3,元データ!T:T)</f>
        <v>1</v>
      </c>
      <c r="AE3">
        <f>SUMIF(元データ!F:F,B3,元データ!U:U)</f>
        <v>5</v>
      </c>
      <c r="AF3">
        <f>SUMIF(元データ!F:F,B3,元データ!V:V)</f>
        <v>8</v>
      </c>
      <c r="AG3">
        <f>SUMIF(元データ!F:F,B3,元データ!W:W)</f>
        <v>6</v>
      </c>
      <c r="AH3">
        <f>SUMIF(元データ!F:F,B3,元データ!R:R)</f>
        <v>0</v>
      </c>
      <c r="AI3">
        <f>SUMIF(元データ!F:F,B3,元データ!S:S)</f>
        <v>1</v>
      </c>
    </row>
    <row r="4" spans="1:35" x14ac:dyDescent="0.4">
      <c r="A4" t="s">
        <v>154</v>
      </c>
      <c r="B4" t="s">
        <v>21</v>
      </c>
      <c r="C4">
        <f>COUNTIF(元データ!F:F,B4)</f>
        <v>2</v>
      </c>
      <c r="D4">
        <f>SUMIF(元データ!F:F,B4,元データ!H:H)</f>
        <v>2</v>
      </c>
      <c r="E4">
        <f>SUMIF(元データ!F:F,B4,元データ!H:H)</f>
        <v>2</v>
      </c>
      <c r="F4">
        <f>SUMIF(元データ!F:F,B4,元データ!I:I)</f>
        <v>0</v>
      </c>
      <c r="G4">
        <f>SUMIF(元データ!F:F,B4,元データ!N:N)</f>
        <v>0</v>
      </c>
      <c r="H4">
        <f>SUMIF(元データ!F:F,B4,元データ!O:O)</f>
        <v>0</v>
      </c>
      <c r="I4">
        <f>SUMIF(元データ!F:F,B4,元データ!Q:Q)</f>
        <v>0</v>
      </c>
      <c r="J4">
        <f>SUMIF(元データ!F:F,B4,元データ!P:P)</f>
        <v>0</v>
      </c>
      <c r="K4">
        <f>SUMIF(元データ!F:F,B4,元データ!R:R)</f>
        <v>0</v>
      </c>
      <c r="L4">
        <f>SUMIF(元データ!F:F,B4,元データ!Z:Z)</f>
        <v>0</v>
      </c>
      <c r="M4">
        <f>SUMIF(元データ!F:F,B4,元データ!M:M)</f>
        <v>0</v>
      </c>
      <c r="N4">
        <f>SUMIF(元データ!F:F,B4,元データ!Y:Y)</f>
        <v>0</v>
      </c>
      <c r="O4" s="20">
        <f t="shared" si="0"/>
        <v>0</v>
      </c>
      <c r="P4">
        <f t="shared" si="1"/>
        <v>0</v>
      </c>
      <c r="Q4">
        <f t="shared" si="2"/>
        <v>0</v>
      </c>
      <c r="R4">
        <f t="shared" si="3"/>
        <v>0</v>
      </c>
      <c r="S4">
        <f>SUMIF(元データ!F:F,B4,元データ!AB:AB)</f>
        <v>0</v>
      </c>
      <c r="T4">
        <f>SUMIF(元データ!F:F,B4,元データ!AC:AC)</f>
        <v>0</v>
      </c>
      <c r="U4">
        <f>SUMIF(元データ!F:F,B4,元データ!AD:AD)</f>
        <v>2</v>
      </c>
      <c r="V4" s="1">
        <f t="shared" si="4"/>
        <v>1</v>
      </c>
      <c r="W4">
        <f>SUMIF(元データ!F:F,B4,元データ!J:J)</f>
        <v>0</v>
      </c>
      <c r="X4">
        <f>SUMIF(元データ!F:F,B4,元データ!K:K)</f>
        <v>0</v>
      </c>
      <c r="Y4">
        <f>SUMIF(元データ!F:F,B4,元データ!L:L)</f>
        <v>0</v>
      </c>
      <c r="Z4">
        <f t="shared" si="5"/>
        <v>0</v>
      </c>
      <c r="AA4">
        <f>SUMIF(元データ!F:F,B4,元データ!AA:AA)</f>
        <v>0</v>
      </c>
      <c r="AB4">
        <f t="shared" si="6"/>
        <v>7</v>
      </c>
      <c r="AC4">
        <f t="shared" si="7"/>
        <v>3.5</v>
      </c>
      <c r="AD4">
        <f>SUMIF(元データ!F:F,B4,元データ!T:T)</f>
        <v>1</v>
      </c>
      <c r="AE4">
        <f>SUMIF(元データ!F:F,B4,元データ!U:U)</f>
        <v>1</v>
      </c>
      <c r="AF4">
        <f>SUMIF(元データ!F:F,B4,元データ!V:V)</f>
        <v>0</v>
      </c>
      <c r="AG4">
        <f>SUMIF(元データ!F:F,B4,元データ!W:W)</f>
        <v>3</v>
      </c>
      <c r="AH4">
        <f>SUMIF(元データ!F:F,B4,元データ!R:R)</f>
        <v>0</v>
      </c>
      <c r="AI4">
        <f>SUMIF(元データ!F:F,B4,元データ!S:S)</f>
        <v>0</v>
      </c>
    </row>
    <row r="5" spans="1:35" x14ac:dyDescent="0.4">
      <c r="A5" t="s">
        <v>155</v>
      </c>
      <c r="B5" t="s">
        <v>24</v>
      </c>
      <c r="C5">
        <f>COUNTIF(元データ!F:F,B5)</f>
        <v>2</v>
      </c>
      <c r="D5">
        <f>SUMIF(元データ!F:F,B5,元データ!H:H)</f>
        <v>2</v>
      </c>
      <c r="E5">
        <f>SUMIF(元データ!F:F,B5,元データ!H:H)</f>
        <v>2</v>
      </c>
      <c r="F5">
        <f>SUMIF(元データ!F:F,B5,元データ!I:I)</f>
        <v>1</v>
      </c>
      <c r="G5">
        <f>SUMIF(元データ!F:F,B5,元データ!N:N)</f>
        <v>1</v>
      </c>
      <c r="H5">
        <f>SUMIF(元データ!F:F,B5,元データ!O:O)</f>
        <v>0</v>
      </c>
      <c r="I5">
        <f>SUMIF(元データ!F:F,B5,元データ!Q:Q)</f>
        <v>0</v>
      </c>
      <c r="J5">
        <f>SUMIF(元データ!F:F,B5,元データ!P:P)</f>
        <v>0</v>
      </c>
      <c r="K5">
        <f>SUMIF(元データ!F:F,B5,元データ!R:R)</f>
        <v>0</v>
      </c>
      <c r="L5">
        <f>SUMIF(元データ!F:F,B5,元データ!Z:Z)</f>
        <v>0</v>
      </c>
      <c r="M5">
        <f>SUMIF(元データ!F:F,B5,元データ!M:M)</f>
        <v>0</v>
      </c>
      <c r="N5">
        <f>SUMIF(元データ!F:F,B5,元データ!Y:Y)</f>
        <v>0</v>
      </c>
      <c r="O5" s="20">
        <f t="shared" si="0"/>
        <v>0.5</v>
      </c>
      <c r="P5">
        <f t="shared" si="1"/>
        <v>0.66700000000000004</v>
      </c>
      <c r="Q5">
        <f t="shared" si="2"/>
        <v>0.5</v>
      </c>
      <c r="R5">
        <f t="shared" si="3"/>
        <v>1.167</v>
      </c>
      <c r="S5">
        <f>SUMIF(元データ!F:F,B5,元データ!AB:AB)</f>
        <v>0</v>
      </c>
      <c r="T5">
        <f>SUMIF(元データ!F:F,B5,元データ!AC:AC)</f>
        <v>2</v>
      </c>
      <c r="U5">
        <f>SUMIF(元データ!F:F,B5,元データ!AD:AD)</f>
        <v>0</v>
      </c>
      <c r="V5" s="1">
        <f t="shared" si="4"/>
        <v>1</v>
      </c>
      <c r="W5">
        <f>SUMIF(元データ!F:F,B5,元データ!J:J)</f>
        <v>1</v>
      </c>
      <c r="X5">
        <f>SUMIF(元データ!F:F,B5,元データ!K:K)</f>
        <v>0</v>
      </c>
      <c r="Y5">
        <f>SUMIF(元データ!F:F,B5,元データ!L:L)</f>
        <v>0</v>
      </c>
      <c r="Z5">
        <f t="shared" si="5"/>
        <v>1</v>
      </c>
      <c r="AA5">
        <f>SUMIF(元データ!F:F,B5,元データ!AA:AA)</f>
        <v>0</v>
      </c>
      <c r="AB5">
        <f t="shared" si="6"/>
        <v>11</v>
      </c>
      <c r="AC5">
        <f t="shared" si="7"/>
        <v>5.5</v>
      </c>
      <c r="AD5">
        <f>SUMIF(元データ!F:F,B5,元データ!T:T)</f>
        <v>1</v>
      </c>
      <c r="AE5">
        <f>SUMIF(元データ!F:F,B5,元データ!U:U)</f>
        <v>1</v>
      </c>
      <c r="AF5">
        <f>SUMIF(元データ!F:F,B5,元データ!V:V)</f>
        <v>1</v>
      </c>
      <c r="AG5">
        <f>SUMIF(元データ!F:F,B5,元データ!W:W)</f>
        <v>6</v>
      </c>
      <c r="AH5">
        <f>SUMIF(元データ!F:F,B5,元データ!R:R)</f>
        <v>0</v>
      </c>
      <c r="AI5">
        <f>SUMIF(元データ!F:F,B5,元データ!S:S)</f>
        <v>2</v>
      </c>
    </row>
    <row r="6" spans="1:35" x14ac:dyDescent="0.4">
      <c r="A6" t="s">
        <v>156</v>
      </c>
      <c r="B6" t="s">
        <v>27</v>
      </c>
      <c r="C6">
        <f>COUNTIF(元データ!F:F,B6)</f>
        <v>2</v>
      </c>
      <c r="D6">
        <f>SUMIF(元データ!F:F,B6,元データ!H:H)</f>
        <v>5</v>
      </c>
      <c r="E6">
        <f>SUMIF(元データ!F:F,B6,元データ!H:H)</f>
        <v>5</v>
      </c>
      <c r="F6">
        <f>SUMIF(元データ!F:F,B6,元データ!I:I)</f>
        <v>3</v>
      </c>
      <c r="G6">
        <f>SUMIF(元データ!F:F,B6,元データ!N:N)</f>
        <v>0</v>
      </c>
      <c r="H6">
        <f>SUMIF(元データ!F:F,B6,元データ!O:O)</f>
        <v>0</v>
      </c>
      <c r="I6">
        <f>SUMIF(元データ!F:F,B6,元データ!Q:Q)</f>
        <v>0</v>
      </c>
      <c r="J6">
        <f>SUMIF(元データ!F:F,B6,元データ!P:P)</f>
        <v>3</v>
      </c>
      <c r="K6">
        <f>SUMIF(元データ!F:F,B6,元データ!R:R)</f>
        <v>0</v>
      </c>
      <c r="L6">
        <f>SUMIF(元データ!F:F,B6,元データ!Z:Z)</f>
        <v>0</v>
      </c>
      <c r="M6">
        <f>SUMIF(元データ!F:F,B6,元データ!M:M)</f>
        <v>0</v>
      </c>
      <c r="N6">
        <f>SUMIF(元データ!F:F,B6,元データ!Y:Y)</f>
        <v>0</v>
      </c>
      <c r="O6" s="20">
        <f t="shared" si="0"/>
        <v>0.6</v>
      </c>
      <c r="P6">
        <f t="shared" si="1"/>
        <v>0.6</v>
      </c>
      <c r="Q6">
        <f t="shared" si="2"/>
        <v>0.8</v>
      </c>
      <c r="R6">
        <f t="shared" si="3"/>
        <v>1.4</v>
      </c>
      <c r="S6">
        <f>SUMIF(元データ!F:F,B6,元データ!AB:AB)</f>
        <v>0</v>
      </c>
      <c r="T6">
        <f>SUMIF(元データ!F:F,B6,元データ!AC:AC)</f>
        <v>2</v>
      </c>
      <c r="U6">
        <f>SUMIF(元データ!F:F,B6,元データ!AD:AD)</f>
        <v>1</v>
      </c>
      <c r="V6" s="1">
        <f t="shared" si="4"/>
        <v>1</v>
      </c>
      <c r="W6">
        <f>SUMIF(元データ!F:F,B6,元データ!J:J)</f>
        <v>2</v>
      </c>
      <c r="X6">
        <f>SUMIF(元データ!F:F,B6,元データ!K:K)</f>
        <v>1</v>
      </c>
      <c r="Y6">
        <f>SUMIF(元データ!F:F,B6,元データ!L:L)</f>
        <v>0</v>
      </c>
      <c r="Z6">
        <f t="shared" si="5"/>
        <v>4</v>
      </c>
      <c r="AA6">
        <f>SUMIF(元データ!F:F,B6,元データ!AA:AA)</f>
        <v>0</v>
      </c>
      <c r="AB6">
        <f t="shared" si="6"/>
        <v>19</v>
      </c>
      <c r="AC6">
        <f t="shared" si="7"/>
        <v>3.8</v>
      </c>
      <c r="AD6">
        <f>SUMIF(元データ!F:F,B6,元データ!T:T)</f>
        <v>4</v>
      </c>
      <c r="AE6">
        <f>SUMIF(元データ!F:F,B6,元データ!U:U)</f>
        <v>0</v>
      </c>
      <c r="AF6">
        <f>SUMIF(元データ!F:F,B6,元データ!V:V)</f>
        <v>3</v>
      </c>
      <c r="AG6">
        <f>SUMIF(元データ!F:F,B6,元データ!W:W)</f>
        <v>7</v>
      </c>
      <c r="AH6">
        <f>SUMIF(元データ!F:F,B6,元データ!R:R)</f>
        <v>0</v>
      </c>
      <c r="AI6">
        <f>SUMIF(元データ!F:F,B6,元データ!S:S)</f>
        <v>3</v>
      </c>
    </row>
    <row r="7" spans="1:35" x14ac:dyDescent="0.4">
      <c r="A7" t="s">
        <v>157</v>
      </c>
      <c r="B7" t="s">
        <v>29</v>
      </c>
      <c r="C7">
        <f>COUNTIF(元データ!F:F,B7)</f>
        <v>2</v>
      </c>
      <c r="D7">
        <f>SUMIF(元データ!F:F,B7,元データ!H:H)</f>
        <v>6</v>
      </c>
      <c r="E7">
        <f>SUMIF(元データ!F:F,B7,元データ!H:H)</f>
        <v>6</v>
      </c>
      <c r="F7">
        <f>SUMIF(元データ!F:F,B7,元データ!I:I)</f>
        <v>1</v>
      </c>
      <c r="G7">
        <f>SUMIF(元データ!F:F,B7,元データ!N:N)</f>
        <v>0</v>
      </c>
      <c r="H7">
        <f>SUMIF(元データ!F:F,B7,元データ!O:O)</f>
        <v>0</v>
      </c>
      <c r="I7">
        <f>SUMIF(元データ!F:F,B7,元データ!Q:Q)</f>
        <v>0</v>
      </c>
      <c r="J7">
        <f>SUMIF(元データ!F:F,B7,元データ!P:P)</f>
        <v>0</v>
      </c>
      <c r="K7">
        <f>SUMIF(元データ!F:F,B7,元データ!R:R)</f>
        <v>1</v>
      </c>
      <c r="L7">
        <f>SUMIF(元データ!F:F,B7,元データ!Z:Z)</f>
        <v>0</v>
      </c>
      <c r="M7">
        <f>SUMIF(元データ!F:F,B7,元データ!M:M)</f>
        <v>0</v>
      </c>
      <c r="N7">
        <f>SUMIF(元データ!F:F,B7,元データ!Y:Y)</f>
        <v>2</v>
      </c>
      <c r="O7" s="20">
        <f t="shared" si="0"/>
        <v>0.16700000000000001</v>
      </c>
      <c r="P7">
        <f t="shared" si="1"/>
        <v>0.16700000000000001</v>
      </c>
      <c r="Q7">
        <f t="shared" si="2"/>
        <v>0.33300000000000002</v>
      </c>
      <c r="R7">
        <f t="shared" si="3"/>
        <v>0.5</v>
      </c>
      <c r="S7">
        <f>SUMIF(元データ!F:F,B7,元データ!AB:AB)</f>
        <v>0</v>
      </c>
      <c r="T7">
        <f>SUMIF(元データ!F:F,B7,元データ!AC:AC)</f>
        <v>2</v>
      </c>
      <c r="U7">
        <f>SUMIF(元データ!F:F,B7,元データ!AD:AD)</f>
        <v>4</v>
      </c>
      <c r="V7" s="1">
        <f t="shared" si="4"/>
        <v>1</v>
      </c>
      <c r="W7">
        <f>SUMIF(元データ!F:F,B7,元データ!J:J)</f>
        <v>0</v>
      </c>
      <c r="X7">
        <f>SUMIF(元データ!F:F,B7,元データ!K:K)</f>
        <v>1</v>
      </c>
      <c r="Y7">
        <f>SUMIF(元データ!F:F,B7,元データ!L:L)</f>
        <v>0</v>
      </c>
      <c r="Z7">
        <f t="shared" si="5"/>
        <v>2</v>
      </c>
      <c r="AA7">
        <f>SUMIF(元データ!F:F,B7,元データ!AA:AA)</f>
        <v>0</v>
      </c>
      <c r="AB7">
        <f t="shared" si="6"/>
        <v>31</v>
      </c>
      <c r="AC7">
        <f t="shared" si="7"/>
        <v>5.17</v>
      </c>
      <c r="AD7">
        <f>SUMIF(元データ!F:F,B7,元データ!T:T)</f>
        <v>0</v>
      </c>
      <c r="AE7">
        <f>SUMIF(元データ!F:F,B7,元データ!U:U)</f>
        <v>10</v>
      </c>
      <c r="AF7">
        <f>SUMIF(元データ!F:F,B7,元データ!V:V)</f>
        <v>5</v>
      </c>
      <c r="AG7">
        <f>SUMIF(元データ!F:F,B7,元データ!W:W)</f>
        <v>10</v>
      </c>
      <c r="AH7">
        <f>SUMIF(元データ!F:F,B7,元データ!R:R)</f>
        <v>1</v>
      </c>
      <c r="AI7">
        <f>SUMIF(元データ!F:F,B7,元データ!S:S)</f>
        <v>1</v>
      </c>
    </row>
    <row r="8" spans="1:35" x14ac:dyDescent="0.4">
      <c r="A8" t="s">
        <v>158</v>
      </c>
      <c r="B8" t="s">
        <v>30</v>
      </c>
      <c r="C8">
        <f>COUNTIF(元データ!F:F,B8)</f>
        <v>2</v>
      </c>
      <c r="D8">
        <f>SUMIF(元データ!F:F,B8,元データ!H:H)</f>
        <v>4</v>
      </c>
      <c r="E8">
        <f>SUMIF(元データ!F:F,B8,元データ!H:H)</f>
        <v>4</v>
      </c>
      <c r="F8">
        <f>SUMIF(元データ!F:F,B8,元データ!I:I)</f>
        <v>0</v>
      </c>
      <c r="G8">
        <f>SUMIF(元データ!F:F,B8,元データ!N:N)</f>
        <v>0</v>
      </c>
      <c r="H8">
        <f>SUMIF(元データ!F:F,B8,元データ!O:O)</f>
        <v>0</v>
      </c>
      <c r="I8">
        <f>SUMIF(元データ!F:F,B8,元データ!Q:Q)</f>
        <v>0</v>
      </c>
      <c r="J8">
        <f>SUMIF(元データ!F:F,B8,元データ!P:P)</f>
        <v>0</v>
      </c>
      <c r="K8">
        <f>SUMIF(元データ!F:F,B8,元データ!R:R)</f>
        <v>0</v>
      </c>
      <c r="L8">
        <f>SUMIF(元データ!F:F,B8,元データ!Z:Z)</f>
        <v>0</v>
      </c>
      <c r="M8">
        <f>SUMIF(元データ!F:F,B8,元データ!M:M)</f>
        <v>0</v>
      </c>
      <c r="N8">
        <f>SUMIF(元データ!F:F,B8,元データ!Y:Y)</f>
        <v>1</v>
      </c>
      <c r="O8" s="20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>
        <f>SUMIF(元データ!F:F,B8,元データ!AB:AB)</f>
        <v>1</v>
      </c>
      <c r="T8">
        <f>SUMIF(元データ!F:F,B8,元データ!AC:AC)</f>
        <v>2</v>
      </c>
      <c r="U8">
        <f>SUMIF(元データ!F:F,B8,元データ!AD:AD)</f>
        <v>1</v>
      </c>
      <c r="V8" s="1">
        <f t="shared" si="4"/>
        <v>0.75</v>
      </c>
      <c r="W8">
        <f>SUMIF(元データ!F:F,B8,元データ!J:J)</f>
        <v>0</v>
      </c>
      <c r="X8">
        <f>SUMIF(元データ!F:F,B8,元データ!K:K)</f>
        <v>0</v>
      </c>
      <c r="Y8">
        <f>SUMIF(元データ!F:F,B8,元データ!L:L)</f>
        <v>0</v>
      </c>
      <c r="Z8">
        <f t="shared" si="5"/>
        <v>0</v>
      </c>
      <c r="AA8">
        <f>SUMIF(元データ!F:F,B8,元データ!AA:AA)</f>
        <v>0</v>
      </c>
      <c r="AB8">
        <f t="shared" si="6"/>
        <v>16</v>
      </c>
      <c r="AC8">
        <f t="shared" si="7"/>
        <v>4</v>
      </c>
      <c r="AD8">
        <f>SUMIF(元データ!F:F,B8,元データ!T:T)</f>
        <v>1</v>
      </c>
      <c r="AE8">
        <f>SUMIF(元データ!F:F,B8,元データ!U:U)</f>
        <v>2</v>
      </c>
      <c r="AF8">
        <f>SUMIF(元データ!F:F,B8,元データ!V:V)</f>
        <v>2</v>
      </c>
      <c r="AG8">
        <f>SUMIF(元データ!F:F,B8,元データ!W:W)</f>
        <v>7</v>
      </c>
      <c r="AH8">
        <f>SUMIF(元データ!F:F,B8,元データ!R:R)</f>
        <v>0</v>
      </c>
      <c r="AI8">
        <f>SUMIF(元データ!F:F,B8,元データ!S:S)</f>
        <v>1</v>
      </c>
    </row>
    <row r="9" spans="1:35" x14ac:dyDescent="0.4">
      <c r="A9" t="s">
        <v>159</v>
      </c>
      <c r="B9" t="s">
        <v>28</v>
      </c>
      <c r="C9">
        <f>COUNTIF(元データ!F:F,B9)</f>
        <v>1</v>
      </c>
      <c r="D9">
        <f>SUMIF(元データ!F:F,B9,元データ!H:H)</f>
        <v>0</v>
      </c>
      <c r="E9">
        <f>SUMIF(元データ!F:F,B9,元データ!H:H)</f>
        <v>0</v>
      </c>
      <c r="F9">
        <f>SUMIF(元データ!F:F,B9,元データ!I:I)</f>
        <v>0</v>
      </c>
      <c r="G9">
        <f>SUMIF(元データ!F:F,B9,元データ!N:N)</f>
        <v>0</v>
      </c>
      <c r="H9">
        <f>SUMIF(元データ!F:F,B9,元データ!O:O)</f>
        <v>0</v>
      </c>
      <c r="I9">
        <f>SUMIF(元データ!F:F,B9,元データ!Q:Q)</f>
        <v>0</v>
      </c>
      <c r="J9">
        <f>SUMIF(元データ!F:F,B9,元データ!P:P)</f>
        <v>0</v>
      </c>
      <c r="K9">
        <f>SUMIF(元データ!F:F,B9,元データ!R:R)</f>
        <v>0</v>
      </c>
      <c r="L9">
        <f>SUMIF(元データ!F:F,B9,元データ!Z:Z)</f>
        <v>0</v>
      </c>
      <c r="M9">
        <f>SUMIF(元データ!F:F,B9,元データ!M:M)</f>
        <v>0</v>
      </c>
      <c r="N9">
        <f>SUMIF(元データ!F:F,B9,元データ!Y:Y)</f>
        <v>0</v>
      </c>
      <c r="O9" s="20">
        <f>IFERROR(ROUND(F9/E9,3),0)</f>
        <v>0</v>
      </c>
      <c r="P9">
        <f>IFERROR(ROUND((G9+H9+F9)/(G9+H9+E9),3),0)</f>
        <v>0</v>
      </c>
      <c r="Q9">
        <f>IFERROR(ROUND(Z9/E9,3),0)</f>
        <v>0</v>
      </c>
      <c r="R9">
        <f t="shared" si="3"/>
        <v>0</v>
      </c>
      <c r="S9">
        <f>SUMIF(元データ!F:F,B9,元データ!AB:AB)</f>
        <v>0</v>
      </c>
      <c r="T9">
        <f>SUMIF(元データ!F:F,B9,元データ!AC:AC)</f>
        <v>5</v>
      </c>
      <c r="U9">
        <f>SUMIF(元データ!F:F,B9,元データ!AD:AD)</f>
        <v>1</v>
      </c>
      <c r="V9" s="1">
        <f t="shared" si="4"/>
        <v>1</v>
      </c>
      <c r="W9">
        <f>SUMIF(元データ!F:F,B9,元データ!J:J)</f>
        <v>0</v>
      </c>
      <c r="X9">
        <f>SUMIF(元データ!F:F,B9,元データ!K:K)</f>
        <v>0</v>
      </c>
      <c r="Y9">
        <f>SUMIF(元データ!F:F,B9,元データ!L:L)</f>
        <v>0</v>
      </c>
      <c r="Z9">
        <f t="shared" si="5"/>
        <v>0</v>
      </c>
      <c r="AA9">
        <f>SUMIF(元データ!F:F,B9,元データ!AA:AA)</f>
        <v>0</v>
      </c>
      <c r="AB9">
        <f t="shared" si="6"/>
        <v>0</v>
      </c>
      <c r="AC9">
        <f>IFERROR(ROUND(AB9/D9,2),0)</f>
        <v>0</v>
      </c>
      <c r="AD9">
        <f>SUMIF(元データ!F:F,B9,元データ!T:T)</f>
        <v>0</v>
      </c>
      <c r="AE9">
        <f>SUMIF(元データ!F:F,B9,元データ!U:U)</f>
        <v>0</v>
      </c>
      <c r="AF9">
        <f>SUMIF(元データ!F:F,B9,元データ!V:V)</f>
        <v>0</v>
      </c>
      <c r="AG9">
        <f>SUMIF(元データ!F:F,B9,元データ!W:W)</f>
        <v>0</v>
      </c>
      <c r="AH9">
        <f>SUMIF(元データ!F:F,B9,元データ!R:R)</f>
        <v>0</v>
      </c>
      <c r="AI9">
        <f>SUMIF(元データ!F:F,B9,元データ!S:S)</f>
        <v>0</v>
      </c>
    </row>
    <row r="10" spans="1:35" x14ac:dyDescent="0.4">
      <c r="A10" t="s">
        <v>160</v>
      </c>
      <c r="B10" t="s">
        <v>31</v>
      </c>
      <c r="C10">
        <f>COUNTIF(元データ!F:F,B10)</f>
        <v>2</v>
      </c>
      <c r="D10">
        <f>SUMIF(元データ!F:F,B10,元データ!H:H)</f>
        <v>5</v>
      </c>
      <c r="E10">
        <f>SUMIF(元データ!F:F,B10,元データ!H:H)</f>
        <v>5</v>
      </c>
      <c r="F10">
        <f>SUMIF(元データ!F:F,B10,元データ!I:I)</f>
        <v>1</v>
      </c>
      <c r="G10">
        <f>SUMIF(元データ!F:F,B10,元データ!N:N)</f>
        <v>1</v>
      </c>
      <c r="H10">
        <f>SUMIF(元データ!F:F,B10,元データ!O:O)</f>
        <v>0</v>
      </c>
      <c r="I10">
        <f>SUMIF(元データ!F:F,B10,元データ!Q:Q)</f>
        <v>1</v>
      </c>
      <c r="J10">
        <f>SUMIF(元データ!F:F,B10,元データ!P:P)</f>
        <v>0</v>
      </c>
      <c r="K10">
        <f>SUMIF(元データ!F:F,B10,元データ!R:R)</f>
        <v>2</v>
      </c>
      <c r="L10">
        <f>SUMIF(元データ!F:F,B10,元データ!Z:Z)</f>
        <v>0</v>
      </c>
      <c r="M10">
        <f>SUMIF(元データ!F:F,B10,元データ!M:M)</f>
        <v>0</v>
      </c>
      <c r="N10">
        <f>SUMIF(元データ!F:F,B10,元データ!Y:Y)</f>
        <v>2</v>
      </c>
      <c r="O10" s="20">
        <f t="shared" si="0"/>
        <v>0.2</v>
      </c>
      <c r="P10">
        <f t="shared" si="1"/>
        <v>0.33300000000000002</v>
      </c>
      <c r="Q10">
        <f t="shared" si="2"/>
        <v>0.2</v>
      </c>
      <c r="R10">
        <f t="shared" si="3"/>
        <v>0.53300000000000003</v>
      </c>
      <c r="S10">
        <f>SUMIF(元データ!F:F,B10,元データ!AB:AB)</f>
        <v>0</v>
      </c>
      <c r="T10">
        <f>SUMIF(元データ!F:F,B10,元データ!AC:AC)</f>
        <v>1</v>
      </c>
      <c r="U10">
        <f>SUMIF(元データ!F:F,B10,元データ!AD:AD)</f>
        <v>0</v>
      </c>
      <c r="V10" s="1">
        <f t="shared" si="4"/>
        <v>1</v>
      </c>
      <c r="W10">
        <f>SUMIF(元データ!F:F,B10,元データ!J:J)</f>
        <v>1</v>
      </c>
      <c r="X10">
        <f>SUMIF(元データ!F:F,B10,元データ!K:K)</f>
        <v>0</v>
      </c>
      <c r="Y10">
        <f>SUMIF(元データ!F:F,B10,元データ!L:L)</f>
        <v>0</v>
      </c>
      <c r="Z10">
        <f t="shared" si="5"/>
        <v>1</v>
      </c>
      <c r="AA10">
        <f>SUMIF(元データ!F:F,B10,元データ!AA:AA)</f>
        <v>0</v>
      </c>
      <c r="AB10">
        <f t="shared" si="6"/>
        <v>28</v>
      </c>
      <c r="AC10">
        <f t="shared" si="7"/>
        <v>5.6</v>
      </c>
      <c r="AD10">
        <f>SUMIF(元データ!F:F,B10,元データ!T:T)</f>
        <v>5</v>
      </c>
      <c r="AE10">
        <f>SUMIF(元データ!F:F,B10,元データ!U:U)</f>
        <v>4</v>
      </c>
      <c r="AF10">
        <f>SUMIF(元データ!F:F,B10,元データ!V:V)</f>
        <v>4</v>
      </c>
      <c r="AG10">
        <f>SUMIF(元データ!F:F,B10,元データ!W:W)</f>
        <v>10</v>
      </c>
      <c r="AH10">
        <f>SUMIF(元データ!F:F,B10,元データ!R:R)</f>
        <v>2</v>
      </c>
      <c r="AI10">
        <f>SUMIF(元データ!F:F,B10,元データ!S:S)</f>
        <v>0</v>
      </c>
    </row>
    <row r="11" spans="1:35" x14ac:dyDescent="0.4">
      <c r="A11" t="s">
        <v>161</v>
      </c>
      <c r="B11" t="s">
        <v>32</v>
      </c>
      <c r="C11">
        <f>COUNTIF(元データ!F:F,B11)</f>
        <v>2</v>
      </c>
      <c r="D11">
        <f>SUMIF(元データ!F:F,B11,元データ!H:H)</f>
        <v>5</v>
      </c>
      <c r="E11">
        <f>SUMIF(元データ!F:F,B11,元データ!H:H)</f>
        <v>5</v>
      </c>
      <c r="F11">
        <f>SUMIF(元データ!F:F,B11,元データ!I:I)</f>
        <v>0</v>
      </c>
      <c r="G11">
        <f>SUMIF(元データ!F:F,B11,元データ!N:N)</f>
        <v>0</v>
      </c>
      <c r="H11">
        <f>SUMIF(元データ!F:F,B11,元データ!O:O)</f>
        <v>0</v>
      </c>
      <c r="I11">
        <f>SUMIF(元データ!F:F,B11,元データ!Q:Q)</f>
        <v>0</v>
      </c>
      <c r="J11">
        <f>SUMIF(元データ!F:F,B11,元データ!P:P)</f>
        <v>0</v>
      </c>
      <c r="K11">
        <f>SUMIF(元データ!F:F,B11,元データ!R:R)</f>
        <v>0</v>
      </c>
      <c r="L11">
        <f>SUMIF(元データ!F:F,B11,元データ!Z:Z)</f>
        <v>0</v>
      </c>
      <c r="M11">
        <f>SUMIF(元データ!F:F,B11,元データ!M:M)</f>
        <v>0</v>
      </c>
      <c r="N11">
        <f>SUMIF(元データ!F:F,B11,元データ!Y:Y)</f>
        <v>2</v>
      </c>
      <c r="O11" s="20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>SUMIF(元データ!F:F,B11,元データ!AB:AB)</f>
        <v>0</v>
      </c>
      <c r="T11">
        <f>SUMIF(元データ!F:F,B11,元データ!AC:AC)</f>
        <v>2</v>
      </c>
      <c r="U11">
        <f>SUMIF(元データ!F:F,B11,元データ!AD:AD)</f>
        <v>0</v>
      </c>
      <c r="V11" s="1">
        <f t="shared" si="4"/>
        <v>1</v>
      </c>
      <c r="W11">
        <f>SUMIF(元データ!F:F,B11,元データ!J:J)</f>
        <v>0</v>
      </c>
      <c r="X11">
        <f>SUMIF(元データ!F:F,B11,元データ!K:K)</f>
        <v>0</v>
      </c>
      <c r="Y11">
        <f>SUMIF(元データ!F:F,B11,元データ!L:L)</f>
        <v>0</v>
      </c>
      <c r="Z11">
        <f t="shared" si="5"/>
        <v>0</v>
      </c>
      <c r="AA11">
        <f>SUMIF(元データ!F:F,B11,元データ!AA:AA)</f>
        <v>0</v>
      </c>
      <c r="AB11">
        <f t="shared" si="6"/>
        <v>24</v>
      </c>
      <c r="AC11">
        <f t="shared" si="7"/>
        <v>4.8</v>
      </c>
      <c r="AD11">
        <f>SUMIF(元データ!F:F,B11,元データ!T:T)</f>
        <v>2</v>
      </c>
      <c r="AE11">
        <f>SUMIF(元データ!F:F,B11,元データ!U:U)</f>
        <v>3</v>
      </c>
      <c r="AF11">
        <f>SUMIF(元データ!F:F,B11,元データ!V:V)</f>
        <v>5</v>
      </c>
      <c r="AG11">
        <f>SUMIF(元データ!F:F,B11,元データ!W:W)</f>
        <v>9</v>
      </c>
      <c r="AH11">
        <f>SUMIF(元データ!F:F,B11,元データ!R:R)</f>
        <v>0</v>
      </c>
      <c r="AI11">
        <f>SUMIF(元データ!F:F,B11,元データ!S:S)</f>
        <v>0</v>
      </c>
    </row>
    <row r="12" spans="1:35" x14ac:dyDescent="0.4">
      <c r="A12" t="s">
        <v>162</v>
      </c>
      <c r="B12" t="s">
        <v>33</v>
      </c>
      <c r="C12">
        <f>COUNTIF(元データ!F:F,B12)</f>
        <v>2</v>
      </c>
      <c r="D12">
        <f>SUMIF(元データ!F:F,B12,元データ!H:H)</f>
        <v>4</v>
      </c>
      <c r="E12">
        <f>SUMIF(元データ!F:F,B12,元データ!H:H)</f>
        <v>4</v>
      </c>
      <c r="F12">
        <f>SUMIF(元データ!F:F,B12,元データ!I:I)</f>
        <v>1</v>
      </c>
      <c r="G12">
        <f>SUMIF(元データ!F:F,B12,元データ!N:N)</f>
        <v>1</v>
      </c>
      <c r="H12">
        <f>SUMIF(元データ!F:F,B12,元データ!O:O)</f>
        <v>0</v>
      </c>
      <c r="I12">
        <f>SUMIF(元データ!F:F,B12,元データ!Q:Q)</f>
        <v>0</v>
      </c>
      <c r="J12">
        <f>SUMIF(元データ!F:F,B12,元データ!P:P)</f>
        <v>0</v>
      </c>
      <c r="K12">
        <f>SUMIF(元データ!F:F,B12,元データ!R:R)</f>
        <v>1</v>
      </c>
      <c r="L12">
        <f>SUMIF(元データ!F:F,B12,元データ!Z:Z)</f>
        <v>0</v>
      </c>
      <c r="M12">
        <f>SUMIF(元データ!F:F,B12,元データ!M:M)</f>
        <v>0</v>
      </c>
      <c r="N12">
        <f>SUMIF(元データ!F:F,B12,元データ!Y:Y)</f>
        <v>2</v>
      </c>
      <c r="O12" s="20">
        <f t="shared" si="0"/>
        <v>0.25</v>
      </c>
      <c r="P12">
        <f t="shared" si="1"/>
        <v>0.4</v>
      </c>
      <c r="Q12">
        <f t="shared" si="2"/>
        <v>0.25</v>
      </c>
      <c r="R12">
        <f t="shared" si="3"/>
        <v>0.65</v>
      </c>
      <c r="S12">
        <f>SUMIF(元データ!F:F,B12,元データ!AB:AB)</f>
        <v>0</v>
      </c>
      <c r="T12">
        <f>SUMIF(元データ!F:F,B12,元データ!AC:AC)</f>
        <v>5</v>
      </c>
      <c r="U12">
        <f>SUMIF(元データ!F:F,B12,元データ!AD:AD)</f>
        <v>6</v>
      </c>
      <c r="V12" s="1">
        <f t="shared" si="4"/>
        <v>1</v>
      </c>
      <c r="W12">
        <f>SUMIF(元データ!F:F,B12,元データ!J:J)</f>
        <v>1</v>
      </c>
      <c r="X12">
        <f>SUMIF(元データ!F:F,B12,元データ!K:K)</f>
        <v>0</v>
      </c>
      <c r="Y12">
        <f>SUMIF(元データ!F:F,B12,元データ!L:L)</f>
        <v>0</v>
      </c>
      <c r="Z12">
        <f t="shared" si="5"/>
        <v>1</v>
      </c>
      <c r="AA12">
        <f>SUMIF(元データ!F:F,B12,元データ!AA:AA)</f>
        <v>0</v>
      </c>
      <c r="AB12">
        <f t="shared" si="6"/>
        <v>28</v>
      </c>
      <c r="AC12">
        <f t="shared" si="7"/>
        <v>7</v>
      </c>
      <c r="AD12">
        <f>SUMIF(元データ!F:F,B12,元データ!T:T)</f>
        <v>4</v>
      </c>
      <c r="AE12">
        <f>SUMIF(元データ!F:F,B12,元データ!U:U)</f>
        <v>3</v>
      </c>
      <c r="AF12">
        <f>SUMIF(元データ!F:F,B12,元データ!V:V)</f>
        <v>5</v>
      </c>
      <c r="AG12">
        <f>SUMIF(元データ!F:F,B12,元データ!W:W)</f>
        <v>12</v>
      </c>
      <c r="AH12">
        <f>SUMIF(元データ!F:F,B12,元データ!R:R)</f>
        <v>1</v>
      </c>
      <c r="AI12">
        <f>SUMIF(元データ!F:F,B12,元データ!S:S)</f>
        <v>1</v>
      </c>
    </row>
    <row r="13" spans="1:35" x14ac:dyDescent="0.4">
      <c r="A13" t="s">
        <v>163</v>
      </c>
      <c r="B13" t="s">
        <v>148</v>
      </c>
      <c r="C13">
        <f>COUNTIF(元データ!F:F,B13)</f>
        <v>0</v>
      </c>
      <c r="D13">
        <f>SUMIF(元データ!F:F,B13,元データ!H:H)</f>
        <v>0</v>
      </c>
      <c r="E13">
        <f>SUMIF(元データ!F:F,B13,元データ!H:H)</f>
        <v>0</v>
      </c>
      <c r="F13">
        <f>SUMIF(元データ!F:F,B13,元データ!I:I)</f>
        <v>0</v>
      </c>
      <c r="G13">
        <f>SUMIF(元データ!F:F,B13,元データ!N:N)</f>
        <v>0</v>
      </c>
      <c r="H13">
        <f>SUMIF(元データ!F:F,B13,元データ!O:O)</f>
        <v>0</v>
      </c>
      <c r="I13">
        <f>SUMIF(元データ!F:F,B13,元データ!Q:Q)</f>
        <v>0</v>
      </c>
      <c r="J13">
        <f>SUMIF(元データ!F:F,B13,元データ!P:P)</f>
        <v>0</v>
      </c>
      <c r="K13">
        <f>SUMIF(元データ!F:F,B13,元データ!R:R)</f>
        <v>0</v>
      </c>
      <c r="L13">
        <f>SUMIF(元データ!F:F,B13,元データ!Z:Z)</f>
        <v>0</v>
      </c>
      <c r="M13">
        <f>SUMIF(元データ!F:F,B13,元データ!M:M)</f>
        <v>0</v>
      </c>
      <c r="N13">
        <f>SUMIF(元データ!F:F,B13,元データ!Y:Y)</f>
        <v>0</v>
      </c>
      <c r="O13" s="20">
        <f>IFERROR(ROUND(F13/E13,3),0)</f>
        <v>0</v>
      </c>
      <c r="P13">
        <f>IFERROR(ROUND((G13+H13+F13)/(G13+H13+E13),3),0)</f>
        <v>0</v>
      </c>
      <c r="Q13">
        <f>IFERROR(ROUND(Z13/E13,3),0)</f>
        <v>0</v>
      </c>
      <c r="R13">
        <f t="shared" ref="R13:R17" si="8">IFERROR(P13+Q13,"-")</f>
        <v>0</v>
      </c>
      <c r="S13">
        <f>SUMIF(元データ!F:F,B13,元データ!AB:AB)</f>
        <v>0</v>
      </c>
      <c r="T13">
        <f>SUMIF(元データ!F:F,B13,元データ!AC:AC)</f>
        <v>0</v>
      </c>
      <c r="U13">
        <f>SUMIF(元データ!F:F,B13,元データ!AD:AD)</f>
        <v>0</v>
      </c>
      <c r="V13" s="1">
        <f>IFERROR(ROUND((T13+U13)/(S13+T13+U13),3),0)</f>
        <v>0</v>
      </c>
      <c r="W13">
        <f>SUMIF(元データ!F:F,B13,元データ!J:J)</f>
        <v>0</v>
      </c>
      <c r="X13">
        <f>SUMIF(元データ!F:F,B13,元データ!K:K)</f>
        <v>0</v>
      </c>
      <c r="Y13">
        <f>SUMIF(元データ!F:F,B13,元データ!L:L)</f>
        <v>0</v>
      </c>
      <c r="Z13">
        <f t="shared" ref="Z13:Z17" si="9">W13+X13*2+Y13*3+M13*4</f>
        <v>0</v>
      </c>
      <c r="AA13">
        <f>SUMIF(元データ!F:F,B13,元データ!AA:AA)</f>
        <v>0</v>
      </c>
      <c r="AB13">
        <f t="shared" ref="AB13:AB17" si="10">SUM(AD13:AG13)+E13+L13</f>
        <v>0</v>
      </c>
      <c r="AC13">
        <f>IFERROR(ROUND(AB13/D13,2),0)</f>
        <v>0</v>
      </c>
      <c r="AD13">
        <f>SUMIF(元データ!F:F,B13,元データ!T:T)</f>
        <v>0</v>
      </c>
      <c r="AE13">
        <f>SUMIF(元データ!F:F,B13,元データ!U:U)</f>
        <v>0</v>
      </c>
      <c r="AF13">
        <f>SUMIF(元データ!F:F,B13,元データ!V:V)</f>
        <v>0</v>
      </c>
      <c r="AG13">
        <f>SUMIF(元データ!F:F,B13,元データ!W:W)</f>
        <v>0</v>
      </c>
      <c r="AH13">
        <f>SUMIF(元データ!F:F,B13,元データ!R:R)</f>
        <v>0</v>
      </c>
      <c r="AI13">
        <f>SUMIF(元データ!F:F,B13,元データ!S:S)</f>
        <v>0</v>
      </c>
    </row>
    <row r="14" spans="1:35" x14ac:dyDescent="0.4">
      <c r="A14" t="s">
        <v>164</v>
      </c>
      <c r="B14" t="s">
        <v>150</v>
      </c>
      <c r="C14">
        <f>COUNTIF(元データ!F:F,B14)</f>
        <v>0</v>
      </c>
      <c r="D14">
        <f>SUMIF(元データ!F:F,B14,元データ!H:H)</f>
        <v>0</v>
      </c>
      <c r="E14">
        <f>SUMIF(元データ!F:F,B14,元データ!H:H)</f>
        <v>0</v>
      </c>
      <c r="F14">
        <f>SUMIF(元データ!F:F,B14,元データ!I:I)</f>
        <v>0</v>
      </c>
      <c r="G14">
        <f>SUMIF(元データ!F:F,B14,元データ!N:N)</f>
        <v>0</v>
      </c>
      <c r="H14">
        <f>SUMIF(元データ!F:F,B14,元データ!O:O)</f>
        <v>0</v>
      </c>
      <c r="I14">
        <f>SUMIF(元データ!F:F,B14,元データ!Q:Q)</f>
        <v>0</v>
      </c>
      <c r="J14">
        <f>SUMIF(元データ!F:F,B14,元データ!P:P)</f>
        <v>0</v>
      </c>
      <c r="K14">
        <f>SUMIF(元データ!F:F,B14,元データ!R:R)</f>
        <v>0</v>
      </c>
      <c r="L14">
        <f>SUMIF(元データ!F:F,B14,元データ!Z:Z)</f>
        <v>0</v>
      </c>
      <c r="M14">
        <f>SUMIF(元データ!F:F,B14,元データ!M:M)</f>
        <v>0</v>
      </c>
      <c r="N14">
        <f>SUMIF(元データ!F:F,B14,元データ!Y:Y)</f>
        <v>0</v>
      </c>
      <c r="O14" s="20">
        <f t="shared" ref="O14:O17" si="11">IFERROR(ROUND(F14/E14,3),0)</f>
        <v>0</v>
      </c>
      <c r="P14">
        <f t="shared" ref="P14:P17" si="12">IFERROR(ROUND((G14+H14+F14)/(G14+H14+E14),3),0)</f>
        <v>0</v>
      </c>
      <c r="Q14">
        <f t="shared" ref="Q14:Q17" si="13">IFERROR(ROUND(Z14/E14,3),0)</f>
        <v>0</v>
      </c>
      <c r="R14">
        <f t="shared" ref="R14:R17" si="14">IFERROR(P14+Q14,"-")</f>
        <v>0</v>
      </c>
      <c r="S14">
        <f>SUMIF(元データ!F:F,B14,元データ!AB:AB)</f>
        <v>0</v>
      </c>
      <c r="T14">
        <f>SUMIF(元データ!F:F,B14,元データ!AC:AC)</f>
        <v>0</v>
      </c>
      <c r="U14">
        <f>SUMIF(元データ!F:F,B14,元データ!AD:AD)</f>
        <v>0</v>
      </c>
      <c r="V14" s="1">
        <f t="shared" ref="V14:V17" si="15">IFERROR(ROUND((T14+U14)/(S14+T14+U14),3),0)</f>
        <v>0</v>
      </c>
      <c r="W14">
        <f>SUMIF(元データ!F:F,B14,元データ!J:J)</f>
        <v>0</v>
      </c>
      <c r="X14">
        <f>SUMIF(元データ!F:F,B14,元データ!K:K)</f>
        <v>0</v>
      </c>
      <c r="Y14">
        <f>SUMIF(元データ!F:F,B14,元データ!L:L)</f>
        <v>0</v>
      </c>
      <c r="Z14">
        <f t="shared" si="9"/>
        <v>0</v>
      </c>
      <c r="AA14">
        <f>SUMIF(元データ!F:F,B14,元データ!AA:AA)</f>
        <v>0</v>
      </c>
      <c r="AB14">
        <f t="shared" si="10"/>
        <v>0</v>
      </c>
      <c r="AC14">
        <f t="shared" ref="AC14:AC17" si="16">IFERROR(ROUND(AB14/D14,2),0)</f>
        <v>0</v>
      </c>
      <c r="AD14">
        <f>SUMIF(元データ!F:F,B14,元データ!T:T)</f>
        <v>0</v>
      </c>
      <c r="AE14">
        <f>SUMIF(元データ!F:F,B14,元データ!U:U)</f>
        <v>0</v>
      </c>
      <c r="AF14">
        <f>SUMIF(元データ!F:F,B14,元データ!V:V)</f>
        <v>0</v>
      </c>
      <c r="AG14">
        <f>SUMIF(元データ!F:F,B14,元データ!W:W)</f>
        <v>0</v>
      </c>
      <c r="AH14">
        <f>SUMIF(元データ!F:F,B14,元データ!R:R)</f>
        <v>0</v>
      </c>
      <c r="AI14">
        <f>SUMIF(元データ!F:F,B14,元データ!S:S)</f>
        <v>0</v>
      </c>
    </row>
    <row r="15" spans="1:35" x14ac:dyDescent="0.4">
      <c r="A15" t="s">
        <v>165</v>
      </c>
      <c r="B15" t="s">
        <v>168</v>
      </c>
      <c r="C15">
        <f>COUNTIF(元データ!F:F,B15)</f>
        <v>0</v>
      </c>
      <c r="D15">
        <f>SUMIF(元データ!F:F,B15,元データ!H:H)</f>
        <v>0</v>
      </c>
      <c r="E15">
        <f>SUMIF(元データ!F:F,B15,元データ!H:H)</f>
        <v>0</v>
      </c>
      <c r="F15">
        <f>SUMIF(元データ!F:F,B15,元データ!I:I)</f>
        <v>0</v>
      </c>
      <c r="G15">
        <f>SUMIF(元データ!F:F,B15,元データ!N:N)</f>
        <v>0</v>
      </c>
      <c r="H15">
        <f>SUMIF(元データ!F:F,B15,元データ!O:O)</f>
        <v>0</v>
      </c>
      <c r="I15">
        <f>SUMIF(元データ!F:F,B15,元データ!Q:Q)</f>
        <v>0</v>
      </c>
      <c r="J15">
        <f>SUMIF(元データ!F:F,B15,元データ!P:P)</f>
        <v>0</v>
      </c>
      <c r="K15">
        <f>SUMIF(元データ!F:F,B15,元データ!R:R)</f>
        <v>0</v>
      </c>
      <c r="L15">
        <f>SUMIF(元データ!F:F,B15,元データ!Z:Z)</f>
        <v>0</v>
      </c>
      <c r="M15">
        <f>SUMIF(元データ!F:F,B15,元データ!M:M)</f>
        <v>0</v>
      </c>
      <c r="N15">
        <f>SUMIF(元データ!F:F,B15,元データ!Y:Y)</f>
        <v>0</v>
      </c>
      <c r="O15" s="20">
        <f t="shared" si="11"/>
        <v>0</v>
      </c>
      <c r="P15">
        <f t="shared" si="12"/>
        <v>0</v>
      </c>
      <c r="Q15">
        <f t="shared" si="13"/>
        <v>0</v>
      </c>
      <c r="R15">
        <f t="shared" si="14"/>
        <v>0</v>
      </c>
      <c r="S15">
        <f>SUMIF(元データ!F:F,B15,元データ!AB:AB)</f>
        <v>0</v>
      </c>
      <c r="T15">
        <f>SUMIF(元データ!F:F,B15,元データ!AC:AC)</f>
        <v>0</v>
      </c>
      <c r="U15">
        <f>SUMIF(元データ!F:F,B15,元データ!AD:AD)</f>
        <v>0</v>
      </c>
      <c r="V15" s="1">
        <f t="shared" si="15"/>
        <v>0</v>
      </c>
      <c r="W15">
        <f>SUMIF(元データ!F:F,B15,元データ!J:J)</f>
        <v>0</v>
      </c>
      <c r="X15">
        <f>SUMIF(元データ!F:F,B15,元データ!K:K)</f>
        <v>0</v>
      </c>
      <c r="Y15">
        <f>SUMIF(元データ!F:F,B15,元データ!L:L)</f>
        <v>0</v>
      </c>
      <c r="Z15">
        <f t="shared" si="9"/>
        <v>0</v>
      </c>
      <c r="AA15">
        <f>SUMIF(元データ!F:F,B15,元データ!AA:AA)</f>
        <v>0</v>
      </c>
      <c r="AB15">
        <f t="shared" si="10"/>
        <v>0</v>
      </c>
      <c r="AC15">
        <f t="shared" si="16"/>
        <v>0</v>
      </c>
      <c r="AD15">
        <f>SUMIF(元データ!F:F,B15,元データ!T:T)</f>
        <v>0</v>
      </c>
      <c r="AE15">
        <f>SUMIF(元データ!F:F,B15,元データ!U:U)</f>
        <v>0</v>
      </c>
      <c r="AF15">
        <f>SUMIF(元データ!F:F,B15,元データ!V:V)</f>
        <v>0</v>
      </c>
      <c r="AG15">
        <f>SUMIF(元データ!F:F,B15,元データ!W:W)</f>
        <v>0</v>
      </c>
      <c r="AH15">
        <f>SUMIF(元データ!F:F,B15,元データ!R:R)</f>
        <v>0</v>
      </c>
      <c r="AI15">
        <f>SUMIF(元データ!F:F,B15,元データ!S:S)</f>
        <v>0</v>
      </c>
    </row>
    <row r="16" spans="1:35" x14ac:dyDescent="0.4">
      <c r="A16" t="s">
        <v>166</v>
      </c>
      <c r="B16" t="s">
        <v>169</v>
      </c>
      <c r="C16">
        <f>COUNTIF(元データ!F:F,B16)</f>
        <v>0</v>
      </c>
      <c r="D16">
        <f>SUMIF(元データ!F:F,B16,元データ!H:H)</f>
        <v>0</v>
      </c>
      <c r="E16">
        <f>SUMIF(元データ!F:F,B16,元データ!H:H)</f>
        <v>0</v>
      </c>
      <c r="F16">
        <f>SUMIF(元データ!F:F,B16,元データ!I:I)</f>
        <v>0</v>
      </c>
      <c r="G16">
        <f>SUMIF(元データ!F:F,B16,元データ!N:N)</f>
        <v>0</v>
      </c>
      <c r="H16">
        <f>SUMIF(元データ!F:F,B16,元データ!O:O)</f>
        <v>0</v>
      </c>
      <c r="I16">
        <f>SUMIF(元データ!F:F,B16,元データ!Q:Q)</f>
        <v>0</v>
      </c>
      <c r="J16">
        <f>SUMIF(元データ!F:F,B16,元データ!P:P)</f>
        <v>0</v>
      </c>
      <c r="K16">
        <f>SUMIF(元データ!F:F,B16,元データ!R:R)</f>
        <v>0</v>
      </c>
      <c r="L16">
        <f>SUMIF(元データ!F:F,B16,元データ!Z:Z)</f>
        <v>0</v>
      </c>
      <c r="M16">
        <f>SUMIF(元データ!F:F,B16,元データ!M:M)</f>
        <v>0</v>
      </c>
      <c r="N16">
        <f>SUMIF(元データ!F:F,B16,元データ!Y:Y)</f>
        <v>0</v>
      </c>
      <c r="O16" s="20">
        <f t="shared" si="11"/>
        <v>0</v>
      </c>
      <c r="P16">
        <f t="shared" si="12"/>
        <v>0</v>
      </c>
      <c r="Q16">
        <f t="shared" si="13"/>
        <v>0</v>
      </c>
      <c r="R16">
        <f t="shared" si="14"/>
        <v>0</v>
      </c>
      <c r="S16">
        <f>SUMIF(元データ!F:F,B16,元データ!AB:AB)</f>
        <v>0</v>
      </c>
      <c r="T16">
        <f>SUMIF(元データ!F:F,B16,元データ!AC:AC)</f>
        <v>0</v>
      </c>
      <c r="U16">
        <f>SUMIF(元データ!F:F,B16,元データ!AD:AD)</f>
        <v>0</v>
      </c>
      <c r="V16" s="1">
        <f t="shared" si="15"/>
        <v>0</v>
      </c>
      <c r="W16">
        <f>SUMIF(元データ!F:F,B16,元データ!J:J)</f>
        <v>0</v>
      </c>
      <c r="X16">
        <f>SUMIF(元データ!F:F,B16,元データ!K:K)</f>
        <v>0</v>
      </c>
      <c r="Y16">
        <f>SUMIF(元データ!F:F,B16,元データ!L:L)</f>
        <v>0</v>
      </c>
      <c r="Z16">
        <f t="shared" si="9"/>
        <v>0</v>
      </c>
      <c r="AA16">
        <f>SUMIF(元データ!F:F,B16,元データ!AA:AA)</f>
        <v>0</v>
      </c>
      <c r="AB16">
        <f t="shared" si="10"/>
        <v>0</v>
      </c>
      <c r="AC16">
        <f t="shared" si="16"/>
        <v>0</v>
      </c>
      <c r="AD16">
        <f>SUMIF(元データ!F:F,B16,元データ!T:T)</f>
        <v>0</v>
      </c>
      <c r="AE16">
        <f>SUMIF(元データ!F:F,B16,元データ!U:U)</f>
        <v>0</v>
      </c>
      <c r="AF16">
        <f>SUMIF(元データ!F:F,B16,元データ!V:V)</f>
        <v>0</v>
      </c>
      <c r="AG16">
        <f>SUMIF(元データ!F:F,B16,元データ!W:W)</f>
        <v>0</v>
      </c>
      <c r="AH16">
        <f>SUMIF(元データ!F:F,B16,元データ!R:R)</f>
        <v>0</v>
      </c>
      <c r="AI16">
        <f>SUMIF(元データ!F:F,B16,元データ!S:S)</f>
        <v>0</v>
      </c>
    </row>
    <row r="17" spans="1:35" x14ac:dyDescent="0.4">
      <c r="A17" t="s">
        <v>167</v>
      </c>
      <c r="B17" t="s">
        <v>170</v>
      </c>
      <c r="C17">
        <f>COUNTIF(元データ!F:F,B17)</f>
        <v>0</v>
      </c>
      <c r="D17">
        <f>SUMIF(元データ!F:F,B17,元データ!H:H)</f>
        <v>0</v>
      </c>
      <c r="E17">
        <f>SUMIF(元データ!F:F,B17,元データ!H:H)</f>
        <v>0</v>
      </c>
      <c r="F17">
        <f>SUMIF(元データ!F:F,B17,元データ!I:I)</f>
        <v>0</v>
      </c>
      <c r="G17">
        <f>SUMIF(元データ!F:F,B17,元データ!N:N)</f>
        <v>0</v>
      </c>
      <c r="H17">
        <f>SUMIF(元データ!F:F,B17,元データ!O:O)</f>
        <v>0</v>
      </c>
      <c r="I17">
        <f>SUMIF(元データ!F:F,B17,元データ!Q:Q)</f>
        <v>0</v>
      </c>
      <c r="J17">
        <f>SUMIF(元データ!F:F,B17,元データ!P:P)</f>
        <v>0</v>
      </c>
      <c r="K17">
        <f>SUMIF(元データ!F:F,B17,元データ!R:R)</f>
        <v>0</v>
      </c>
      <c r="L17">
        <f>SUMIF(元データ!F:F,B17,元データ!Z:Z)</f>
        <v>0</v>
      </c>
      <c r="M17">
        <f>SUMIF(元データ!F:F,B17,元データ!M:M)</f>
        <v>0</v>
      </c>
      <c r="N17">
        <f>SUMIF(元データ!F:F,B17,元データ!Y:Y)</f>
        <v>0</v>
      </c>
      <c r="O17" s="20">
        <f t="shared" si="11"/>
        <v>0</v>
      </c>
      <c r="P17">
        <f t="shared" si="12"/>
        <v>0</v>
      </c>
      <c r="Q17">
        <f t="shared" si="13"/>
        <v>0</v>
      </c>
      <c r="R17">
        <f t="shared" si="14"/>
        <v>0</v>
      </c>
      <c r="S17">
        <f>SUMIF(元データ!F:F,B17,元データ!AB:AB)</f>
        <v>0</v>
      </c>
      <c r="T17">
        <f>SUMIF(元データ!F:F,B17,元データ!AC:AC)</f>
        <v>0</v>
      </c>
      <c r="U17">
        <f>SUMIF(元データ!F:F,B17,元データ!AD:AD)</f>
        <v>0</v>
      </c>
      <c r="V17" s="1">
        <f t="shared" si="15"/>
        <v>0</v>
      </c>
      <c r="W17">
        <f>SUMIF(元データ!F:F,B17,元データ!J:J)</f>
        <v>0</v>
      </c>
      <c r="X17">
        <f>SUMIF(元データ!F:F,B17,元データ!K:K)</f>
        <v>0</v>
      </c>
      <c r="Y17">
        <f>SUMIF(元データ!F:F,B17,元データ!L:L)</f>
        <v>0</v>
      </c>
      <c r="Z17">
        <f t="shared" si="9"/>
        <v>0</v>
      </c>
      <c r="AA17">
        <f>SUMIF(元データ!F:F,B17,元データ!AA:AA)</f>
        <v>0</v>
      </c>
      <c r="AB17">
        <f t="shared" si="10"/>
        <v>0</v>
      </c>
      <c r="AC17">
        <f t="shared" si="16"/>
        <v>0</v>
      </c>
      <c r="AD17">
        <f>SUMIF(元データ!F:F,B17,元データ!T:T)</f>
        <v>0</v>
      </c>
      <c r="AE17">
        <f>SUMIF(元データ!F:F,B17,元データ!U:U)</f>
        <v>0</v>
      </c>
      <c r="AF17">
        <f>SUMIF(元データ!F:F,B17,元データ!V:V)</f>
        <v>0</v>
      </c>
      <c r="AG17">
        <f>SUMIF(元データ!F:F,B17,元データ!W:W)</f>
        <v>0</v>
      </c>
      <c r="AH17">
        <f>SUMIF(元データ!F:F,B17,元データ!R:R)</f>
        <v>0</v>
      </c>
      <c r="AI17">
        <f>SUMIF(元データ!F:F,B17,元データ!S:S)</f>
        <v>0</v>
      </c>
    </row>
    <row r="18" spans="1:35" x14ac:dyDescent="0.4">
      <c r="B18" t="s">
        <v>34</v>
      </c>
      <c r="C18">
        <f>COUNTA(元データ!A:A)-1</f>
        <v>2</v>
      </c>
      <c r="D18">
        <f t="shared" ref="D18:N18" si="17">SUM(D2:D12)</f>
        <v>39</v>
      </c>
      <c r="E18">
        <f t="shared" si="17"/>
        <v>39</v>
      </c>
      <c r="F18">
        <f t="shared" si="17"/>
        <v>7</v>
      </c>
      <c r="G18">
        <f t="shared" si="17"/>
        <v>4</v>
      </c>
      <c r="H18">
        <f t="shared" si="17"/>
        <v>0</v>
      </c>
      <c r="I18">
        <f t="shared" si="17"/>
        <v>1</v>
      </c>
      <c r="J18">
        <f t="shared" si="17"/>
        <v>3</v>
      </c>
      <c r="K18">
        <f t="shared" si="17"/>
        <v>4</v>
      </c>
      <c r="L18">
        <f t="shared" si="17"/>
        <v>0</v>
      </c>
      <c r="M18">
        <f t="shared" si="17"/>
        <v>0</v>
      </c>
      <c r="N18">
        <f t="shared" si="17"/>
        <v>12</v>
      </c>
      <c r="O18" s="20">
        <f t="shared" si="0"/>
        <v>0.17899999999999999</v>
      </c>
      <c r="P18">
        <f t="shared" si="1"/>
        <v>0.25600000000000001</v>
      </c>
      <c r="Q18">
        <f t="shared" si="2"/>
        <v>0.23100000000000001</v>
      </c>
      <c r="R18">
        <f t="shared" si="3"/>
        <v>0.48699999999999999</v>
      </c>
      <c r="S18">
        <f t="shared" ref="S18" si="18">SUM(S2:S12)</f>
        <v>1</v>
      </c>
      <c r="T18">
        <f t="shared" ref="T18" si="19">SUM(T2:T12)</f>
        <v>30</v>
      </c>
      <c r="U18">
        <f t="shared" ref="U18" si="20">SUM(U2:U12)</f>
        <v>15</v>
      </c>
      <c r="V18" s="1">
        <f t="shared" si="4"/>
        <v>0.97799999999999998</v>
      </c>
      <c r="W18">
        <f t="shared" ref="W18" si="21">SUM(W2:W12)</f>
        <v>5</v>
      </c>
      <c r="X18">
        <f t="shared" ref="X18" si="22">SUM(X2:X12)</f>
        <v>2</v>
      </c>
      <c r="Y18">
        <f t="shared" ref="Y18" si="23">SUM(Y2:Y12)</f>
        <v>0</v>
      </c>
      <c r="Z18">
        <f t="shared" ref="Z18" si="24">SUM(Z2:Z12)</f>
        <v>9</v>
      </c>
      <c r="AA18">
        <f t="shared" ref="AA18" si="25">SUM(AA2:AA12)</f>
        <v>0</v>
      </c>
      <c r="AB18">
        <f t="shared" ref="AB18" si="26">SUM(AB2:AB12)</f>
        <v>202</v>
      </c>
      <c r="AC18">
        <f t="shared" si="7"/>
        <v>5.18</v>
      </c>
      <c r="AD18">
        <f t="shared" ref="AD18" si="27">SUM(AD2:AD12)</f>
        <v>22</v>
      </c>
      <c r="AE18">
        <f t="shared" ref="AE18" si="28">SUM(AE2:AE12)</f>
        <v>32</v>
      </c>
      <c r="AF18">
        <f t="shared" ref="AF18" si="29">SUM(AF2:AF12)</f>
        <v>35</v>
      </c>
      <c r="AG18">
        <f t="shared" ref="AG18" si="30">SUM(AG2:AG12)</f>
        <v>74</v>
      </c>
      <c r="AH18">
        <f t="shared" ref="AH18" si="31">SUM(AH2:AH12)</f>
        <v>4</v>
      </c>
      <c r="AI18">
        <f t="shared" ref="AI18" si="32">SUM(AI2:AI12)</f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2E08-B285-4F68-BFAA-75ADB82A704F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39AE-A73C-4A7B-B294-73DC7233D1D8}">
  <dimension ref="A1:AL23"/>
  <sheetViews>
    <sheetView topLeftCell="B1" zoomScale="115" zoomScaleNormal="115" workbookViewId="0">
      <selection activeCell="AD20" sqref="AD20"/>
    </sheetView>
  </sheetViews>
  <sheetFormatPr defaultColWidth="3.875" defaultRowHeight="18.75" x14ac:dyDescent="0.4"/>
  <cols>
    <col min="2" max="2" width="3.875" style="15"/>
    <col min="6" max="6" width="7.125" bestFit="1" customWidth="1"/>
    <col min="31" max="32" width="7.125" bestFit="1" customWidth="1"/>
    <col min="33" max="33" width="7" bestFit="1" customWidth="1"/>
    <col min="34" max="35" width="5.25" bestFit="1" customWidth="1"/>
    <col min="36" max="36" width="4.875" customWidth="1"/>
  </cols>
  <sheetData>
    <row r="1" spans="1:38" ht="19.5" thickBot="1" x14ac:dyDescent="0.4">
      <c r="A1" s="11" t="s">
        <v>56</v>
      </c>
      <c r="B1" s="14" t="s">
        <v>57</v>
      </c>
      <c r="C1" s="12" t="s">
        <v>60</v>
      </c>
      <c r="D1" s="3"/>
      <c r="E1" s="4"/>
      <c r="F1" s="13" t="s">
        <v>58</v>
      </c>
      <c r="G1" s="5" t="s">
        <v>2</v>
      </c>
      <c r="H1" s="5" t="s">
        <v>3</v>
      </c>
      <c r="I1" s="5" t="s">
        <v>47</v>
      </c>
      <c r="J1" s="5" t="s">
        <v>48</v>
      </c>
      <c r="K1" s="5" t="s">
        <v>22</v>
      </c>
      <c r="L1" s="5" t="s">
        <v>23</v>
      </c>
      <c r="M1" s="5" t="s">
        <v>49</v>
      </c>
      <c r="N1" s="5" t="s">
        <v>50</v>
      </c>
      <c r="O1" s="6" t="s">
        <v>51</v>
      </c>
      <c r="P1" s="7" t="s">
        <v>8</v>
      </c>
      <c r="Q1" s="8" t="s">
        <v>52</v>
      </c>
      <c r="R1" s="19" t="s">
        <v>101</v>
      </c>
      <c r="S1" s="8" t="s">
        <v>53</v>
      </c>
      <c r="T1" s="19" t="s">
        <v>102</v>
      </c>
      <c r="U1" s="19" t="s">
        <v>103</v>
      </c>
      <c r="V1" s="8" t="s">
        <v>72</v>
      </c>
      <c r="W1" s="13" t="s">
        <v>104</v>
      </c>
      <c r="X1" s="5" t="s">
        <v>35</v>
      </c>
      <c r="Y1" s="5" t="s">
        <v>54</v>
      </c>
      <c r="Z1" s="9" t="s">
        <v>10</v>
      </c>
      <c r="AA1" s="18" t="s">
        <v>100</v>
      </c>
      <c r="AB1" s="8" t="s">
        <v>55</v>
      </c>
      <c r="AC1" s="10" t="s">
        <v>18</v>
      </c>
      <c r="AD1" s="10" t="s">
        <v>19</v>
      </c>
      <c r="AE1" s="12" t="s">
        <v>58</v>
      </c>
      <c r="AF1" s="2" t="s">
        <v>90</v>
      </c>
      <c r="AG1" s="12" t="s">
        <v>91</v>
      </c>
      <c r="AH1" s="12" t="s">
        <v>92</v>
      </c>
      <c r="AI1" s="12" t="s">
        <v>93</v>
      </c>
      <c r="AJ1" s="12" t="s">
        <v>94</v>
      </c>
      <c r="AK1" s="2"/>
      <c r="AL1" s="2"/>
    </row>
    <row r="2" spans="1:38" ht="19.5" thickTop="1" x14ac:dyDescent="0.4">
      <c r="A2" s="42" t="s">
        <v>61</v>
      </c>
      <c r="B2" s="15">
        <v>1</v>
      </c>
      <c r="C2">
        <v>1</v>
      </c>
      <c r="D2">
        <v>4</v>
      </c>
      <c r="F2" t="s">
        <v>62</v>
      </c>
      <c r="G2">
        <f t="shared" ref="G2:G22" si="0">COUNTA(AF2:AJ2)</f>
        <v>4</v>
      </c>
      <c r="H2">
        <f t="shared" ref="H2:H12" si="1">G2-N2-O2-Z2</f>
        <v>4</v>
      </c>
      <c r="I2">
        <f>SUM(J2:M2)</f>
        <v>0</v>
      </c>
      <c r="J2">
        <f>COUNTIF(AF2:AJ2, "*安*")</f>
        <v>0</v>
      </c>
      <c r="K2">
        <f>COUNTIF(AF2:AJ2, "*二")</f>
        <v>0</v>
      </c>
      <c r="L2">
        <f>COUNTIF(AF2:AJ2, "*三")</f>
        <v>0</v>
      </c>
      <c r="M2">
        <f>COUNTIF(AF2:AJ2, "*本")</f>
        <v>0</v>
      </c>
      <c r="N2">
        <f>COUNTIF(AF2:AJ2, "四球")</f>
        <v>0</v>
      </c>
      <c r="O2">
        <f>COUNTIF(AF2:AJ2, "死球")</f>
        <v>0</v>
      </c>
      <c r="U2">
        <v>9</v>
      </c>
      <c r="V2">
        <v>4</v>
      </c>
      <c r="W2">
        <v>7</v>
      </c>
      <c r="X2">
        <f>COUNTIF(AF2:AJ2, "*失*")</f>
        <v>0</v>
      </c>
      <c r="Y2">
        <f>COUNTIF(AF2:AJ2, "*振*")</f>
        <v>2</v>
      </c>
      <c r="Z2">
        <f>COUNTIF(AF2:AJ2, "*犠*")</f>
        <v>0</v>
      </c>
      <c r="AA2">
        <f>COUNTIF(AF2:AJ2, "*併*")</f>
        <v>0</v>
      </c>
      <c r="AC2">
        <v>1</v>
      </c>
      <c r="AD2">
        <v>4</v>
      </c>
      <c r="AE2" t="str">
        <f>F2</f>
        <v>大鐘</v>
      </c>
      <c r="AF2" t="s">
        <v>74</v>
      </c>
      <c r="AG2" t="s">
        <v>74</v>
      </c>
      <c r="AH2" t="s">
        <v>86</v>
      </c>
      <c r="AI2" t="s">
        <v>89</v>
      </c>
    </row>
    <row r="3" spans="1:38" x14ac:dyDescent="0.4">
      <c r="A3" s="43"/>
      <c r="B3" s="15">
        <v>2</v>
      </c>
      <c r="C3">
        <v>5</v>
      </c>
      <c r="F3" t="s">
        <v>64</v>
      </c>
      <c r="G3">
        <f t="shared" si="0"/>
        <v>4</v>
      </c>
      <c r="H3">
        <f t="shared" si="1"/>
        <v>4</v>
      </c>
      <c r="I3">
        <f t="shared" ref="I3:I12" si="2">SUM(J3:M3)</f>
        <v>1</v>
      </c>
      <c r="J3">
        <f t="shared" ref="J3:J12" si="3">COUNTIF(AF3:AJ3, "*安*")</f>
        <v>1</v>
      </c>
      <c r="K3">
        <f t="shared" ref="K3:K12" si="4">COUNTIF(AF3:AJ3, "*二")</f>
        <v>0</v>
      </c>
      <c r="L3">
        <f t="shared" ref="L3:L12" si="5">COUNTIF(AF3:AJ3, "*三")</f>
        <v>0</v>
      </c>
      <c r="M3">
        <f t="shared" ref="M3:M12" si="6">COUNTIF(AF3:AJ3, "*本")</f>
        <v>0</v>
      </c>
      <c r="N3">
        <f t="shared" ref="N3:N12" si="7">COUNTIF(AF3:AJ3, "四球")</f>
        <v>0</v>
      </c>
      <c r="O3">
        <f t="shared" ref="O3:O12" si="8">COUNTIF(AF3:AJ3, "死球")</f>
        <v>0</v>
      </c>
      <c r="R3">
        <v>1</v>
      </c>
      <c r="T3">
        <v>3</v>
      </c>
      <c r="U3">
        <v>3</v>
      </c>
      <c r="V3">
        <v>4</v>
      </c>
      <c r="W3">
        <v>4</v>
      </c>
      <c r="X3">
        <f t="shared" ref="X3:X12" si="9">COUNTIF(AF3:AJ3, "*失*")</f>
        <v>0</v>
      </c>
      <c r="Y3">
        <f t="shared" ref="Y3:Y12" si="10">COUNTIF(AF3:AJ3, "*振*")</f>
        <v>2</v>
      </c>
      <c r="Z3">
        <f t="shared" ref="Z3:Z12" si="11">COUNTIF(AF3:AJ3, "*犠*")</f>
        <v>0</v>
      </c>
      <c r="AA3">
        <f t="shared" ref="AA3:AA12" si="12">COUNTIF(AF3:AJ3, "*併*")</f>
        <v>0</v>
      </c>
      <c r="AC3">
        <v>1</v>
      </c>
      <c r="AE3" t="str">
        <f t="shared" ref="AE3:AE22" si="13">F3</f>
        <v>岩本</v>
      </c>
      <c r="AF3" t="s">
        <v>75</v>
      </c>
      <c r="AG3" t="s">
        <v>81</v>
      </c>
      <c r="AH3" t="s">
        <v>81</v>
      </c>
      <c r="AI3" t="s">
        <v>89</v>
      </c>
    </row>
    <row r="4" spans="1:38" x14ac:dyDescent="0.4">
      <c r="A4" s="43"/>
      <c r="B4" s="15">
        <v>3</v>
      </c>
      <c r="C4">
        <v>6</v>
      </c>
      <c r="F4" t="s">
        <v>65</v>
      </c>
      <c r="G4">
        <f t="shared" si="0"/>
        <v>3</v>
      </c>
      <c r="H4">
        <f t="shared" si="1"/>
        <v>3</v>
      </c>
      <c r="I4">
        <f t="shared" si="2"/>
        <v>1</v>
      </c>
      <c r="J4">
        <f t="shared" si="3"/>
        <v>1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R4">
        <v>1</v>
      </c>
      <c r="T4">
        <v>3</v>
      </c>
      <c r="U4">
        <v>3</v>
      </c>
      <c r="V4">
        <v>5</v>
      </c>
      <c r="W4">
        <v>5</v>
      </c>
      <c r="X4">
        <f t="shared" si="9"/>
        <v>0</v>
      </c>
      <c r="Y4">
        <f t="shared" si="10"/>
        <v>2</v>
      </c>
      <c r="Z4">
        <f t="shared" si="11"/>
        <v>0</v>
      </c>
      <c r="AA4">
        <f t="shared" si="12"/>
        <v>0</v>
      </c>
      <c r="AC4">
        <v>2</v>
      </c>
      <c r="AD4">
        <v>5</v>
      </c>
      <c r="AE4" t="str">
        <f t="shared" si="13"/>
        <v>反町</v>
      </c>
      <c r="AF4" t="s">
        <v>76</v>
      </c>
      <c r="AG4" t="s">
        <v>82</v>
      </c>
      <c r="AH4" t="s">
        <v>82</v>
      </c>
    </row>
    <row r="5" spans="1:38" x14ac:dyDescent="0.4">
      <c r="A5" s="43"/>
      <c r="B5" s="15">
        <v>4</v>
      </c>
      <c r="C5">
        <v>4</v>
      </c>
      <c r="D5">
        <v>3</v>
      </c>
      <c r="F5" t="s">
        <v>68</v>
      </c>
      <c r="G5">
        <f t="shared" si="0"/>
        <v>3</v>
      </c>
      <c r="H5">
        <f t="shared" si="1"/>
        <v>3</v>
      </c>
      <c r="I5">
        <f t="shared" si="2"/>
        <v>2</v>
      </c>
      <c r="J5">
        <f t="shared" si="3"/>
        <v>1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v>1</v>
      </c>
      <c r="S5">
        <v>2</v>
      </c>
      <c r="T5">
        <v>1</v>
      </c>
      <c r="V5">
        <v>3</v>
      </c>
      <c r="W5">
        <v>4</v>
      </c>
      <c r="X5">
        <f t="shared" si="9"/>
        <v>0</v>
      </c>
      <c r="Y5">
        <f t="shared" si="10"/>
        <v>0</v>
      </c>
      <c r="Z5">
        <f t="shared" si="11"/>
        <v>0</v>
      </c>
      <c r="AA5">
        <f t="shared" si="12"/>
        <v>0</v>
      </c>
      <c r="AC5">
        <v>1</v>
      </c>
      <c r="AD5">
        <v>1</v>
      </c>
      <c r="AE5" t="str">
        <f t="shared" si="13"/>
        <v>安部剛</v>
      </c>
      <c r="AF5" t="s">
        <v>77</v>
      </c>
      <c r="AG5" t="s">
        <v>76</v>
      </c>
      <c r="AH5" t="s">
        <v>79</v>
      </c>
    </row>
    <row r="6" spans="1:38" x14ac:dyDescent="0.4">
      <c r="A6" s="43"/>
      <c r="B6" s="15">
        <v>5</v>
      </c>
      <c r="C6">
        <v>7</v>
      </c>
      <c r="D6">
        <v>1</v>
      </c>
      <c r="F6" t="s">
        <v>66</v>
      </c>
      <c r="G6">
        <f t="shared" si="0"/>
        <v>3</v>
      </c>
      <c r="H6">
        <f t="shared" si="1"/>
        <v>3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T6">
        <v>1</v>
      </c>
      <c r="U6">
        <v>2</v>
      </c>
      <c r="V6">
        <v>4</v>
      </c>
      <c r="W6">
        <v>6</v>
      </c>
      <c r="X6">
        <f t="shared" si="9"/>
        <v>0</v>
      </c>
      <c r="Y6">
        <f t="shared" si="10"/>
        <v>2</v>
      </c>
      <c r="Z6">
        <f t="shared" si="11"/>
        <v>0</v>
      </c>
      <c r="AA6">
        <f t="shared" si="12"/>
        <v>0</v>
      </c>
      <c r="AC6">
        <v>1</v>
      </c>
      <c r="AE6" t="str">
        <f t="shared" si="13"/>
        <v>上小城</v>
      </c>
      <c r="AF6" t="s">
        <v>74</v>
      </c>
      <c r="AG6" t="s">
        <v>82</v>
      </c>
      <c r="AH6" t="s">
        <v>85</v>
      </c>
    </row>
    <row r="7" spans="1:38" x14ac:dyDescent="0.4">
      <c r="A7" s="43"/>
      <c r="B7" s="15">
        <v>6</v>
      </c>
      <c r="C7">
        <v>8</v>
      </c>
      <c r="F7" t="s">
        <v>63</v>
      </c>
      <c r="G7">
        <f t="shared" si="0"/>
        <v>3</v>
      </c>
      <c r="H7">
        <f t="shared" si="1"/>
        <v>3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S7">
        <v>1</v>
      </c>
      <c r="T7">
        <v>1</v>
      </c>
      <c r="U7">
        <v>2</v>
      </c>
      <c r="V7">
        <v>2</v>
      </c>
      <c r="W7">
        <v>6</v>
      </c>
      <c r="X7">
        <f t="shared" si="9"/>
        <v>1</v>
      </c>
      <c r="Y7">
        <f t="shared" si="10"/>
        <v>1</v>
      </c>
      <c r="Z7">
        <f t="shared" si="11"/>
        <v>0</v>
      </c>
      <c r="AA7">
        <f t="shared" si="12"/>
        <v>0</v>
      </c>
      <c r="AC7">
        <v>1</v>
      </c>
      <c r="AE7" t="str">
        <f t="shared" si="13"/>
        <v>北久保</v>
      </c>
      <c r="AF7" t="s">
        <v>74</v>
      </c>
      <c r="AG7" t="s">
        <v>83</v>
      </c>
      <c r="AH7" t="s">
        <v>87</v>
      </c>
    </row>
    <row r="8" spans="1:38" x14ac:dyDescent="0.4">
      <c r="A8" s="43"/>
      <c r="B8" s="15">
        <v>7</v>
      </c>
      <c r="C8">
        <v>9</v>
      </c>
      <c r="F8" t="s">
        <v>67</v>
      </c>
      <c r="G8">
        <f t="shared" si="0"/>
        <v>3</v>
      </c>
      <c r="H8">
        <f t="shared" si="1"/>
        <v>2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1</v>
      </c>
      <c r="O8">
        <f t="shared" si="8"/>
        <v>0</v>
      </c>
      <c r="S8">
        <v>1</v>
      </c>
      <c r="T8">
        <v>1</v>
      </c>
      <c r="U8">
        <v>4</v>
      </c>
      <c r="V8">
        <v>6</v>
      </c>
      <c r="W8">
        <v>4</v>
      </c>
      <c r="X8">
        <f t="shared" si="9"/>
        <v>0</v>
      </c>
      <c r="Y8">
        <f t="shared" si="10"/>
        <v>1</v>
      </c>
      <c r="Z8">
        <f t="shared" si="11"/>
        <v>0</v>
      </c>
      <c r="AA8">
        <f t="shared" si="12"/>
        <v>0</v>
      </c>
      <c r="AC8">
        <v>1</v>
      </c>
      <c r="AE8" t="str">
        <f t="shared" si="13"/>
        <v>中井</v>
      </c>
      <c r="AF8" t="s">
        <v>78</v>
      </c>
      <c r="AG8" t="s">
        <v>84</v>
      </c>
      <c r="AH8" t="s">
        <v>82</v>
      </c>
    </row>
    <row r="9" spans="1:38" x14ac:dyDescent="0.4">
      <c r="A9" s="43"/>
      <c r="B9" s="15">
        <v>8</v>
      </c>
      <c r="C9">
        <v>3</v>
      </c>
      <c r="D9">
        <v>7</v>
      </c>
      <c r="F9" t="s">
        <v>69</v>
      </c>
      <c r="G9">
        <f t="shared" si="0"/>
        <v>3</v>
      </c>
      <c r="H9">
        <f t="shared" si="1"/>
        <v>3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T9">
        <v>3</v>
      </c>
      <c r="U9">
        <v>3</v>
      </c>
      <c r="V9">
        <v>2</v>
      </c>
      <c r="W9">
        <v>4</v>
      </c>
      <c r="X9">
        <f t="shared" si="9"/>
        <v>0</v>
      </c>
      <c r="Y9">
        <f t="shared" si="10"/>
        <v>1</v>
      </c>
      <c r="Z9">
        <f t="shared" si="11"/>
        <v>0</v>
      </c>
      <c r="AA9">
        <f t="shared" si="12"/>
        <v>0</v>
      </c>
      <c r="AC9">
        <v>8</v>
      </c>
      <c r="AE9" t="str">
        <f t="shared" si="13"/>
        <v>安部滉</v>
      </c>
      <c r="AF9" t="s">
        <v>79</v>
      </c>
      <c r="AG9" t="s">
        <v>85</v>
      </c>
      <c r="AH9" t="s">
        <v>82</v>
      </c>
    </row>
    <row r="10" spans="1:38" x14ac:dyDescent="0.4">
      <c r="A10" s="43"/>
      <c r="B10" s="15">
        <v>9</v>
      </c>
      <c r="C10" t="s">
        <v>59</v>
      </c>
      <c r="F10" t="s">
        <v>70</v>
      </c>
      <c r="G10">
        <f t="shared" si="0"/>
        <v>1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T10">
        <v>1</v>
      </c>
      <c r="U10">
        <v>1</v>
      </c>
      <c r="W10">
        <v>2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E10" t="str">
        <f t="shared" si="13"/>
        <v>野場</v>
      </c>
      <c r="AF10" t="s">
        <v>80</v>
      </c>
    </row>
    <row r="11" spans="1:38" x14ac:dyDescent="0.4">
      <c r="A11" s="43"/>
      <c r="C11" t="s">
        <v>59</v>
      </c>
      <c r="F11" t="s">
        <v>73</v>
      </c>
      <c r="G11">
        <f t="shared" si="0"/>
        <v>2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1</v>
      </c>
      <c r="O11">
        <f t="shared" si="8"/>
        <v>0</v>
      </c>
      <c r="S11">
        <v>2</v>
      </c>
      <c r="T11">
        <v>1</v>
      </c>
      <c r="U11">
        <v>1</v>
      </c>
      <c r="V11">
        <v>1</v>
      </c>
      <c r="W11">
        <v>6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E11" t="str">
        <f t="shared" si="13"/>
        <v>池澤</v>
      </c>
      <c r="AG11" t="s">
        <v>78</v>
      </c>
      <c r="AH11" t="s">
        <v>88</v>
      </c>
    </row>
    <row r="12" spans="1:38" x14ac:dyDescent="0.4">
      <c r="A12" s="43"/>
      <c r="B12" s="15" t="s">
        <v>72</v>
      </c>
      <c r="C12">
        <v>2</v>
      </c>
      <c r="F12" t="s">
        <v>71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C12">
        <v>5</v>
      </c>
      <c r="AD12">
        <v>1</v>
      </c>
      <c r="AE12" t="str">
        <f t="shared" si="13"/>
        <v>萩原</v>
      </c>
    </row>
    <row r="13" spans="1:38" s="17" customFormat="1" ht="18.75" customHeight="1" x14ac:dyDescent="0.4">
      <c r="A13" s="43" t="s">
        <v>61</v>
      </c>
      <c r="B13" s="16">
        <v>1</v>
      </c>
      <c r="C13" s="17">
        <v>4</v>
      </c>
      <c r="D13" s="17">
        <v>1</v>
      </c>
      <c r="F13" s="17" t="s">
        <v>62</v>
      </c>
      <c r="G13" s="17">
        <f t="shared" si="0"/>
        <v>2</v>
      </c>
      <c r="H13" s="17">
        <f t="shared" ref="H13:H22" si="14">G13-N13-O13-Z13</f>
        <v>2</v>
      </c>
      <c r="I13" s="17">
        <f>SUM(J13:M13)</f>
        <v>1</v>
      </c>
      <c r="J13" s="17">
        <f>COUNTIF(AF13:AJ13, "*安*")</f>
        <v>0</v>
      </c>
      <c r="K13" s="17">
        <f>COUNTIF(AF13:AJ13, "*二")</f>
        <v>1</v>
      </c>
      <c r="L13" s="17">
        <f>COUNTIF(AF13:AJ13, "*三")</f>
        <v>0</v>
      </c>
      <c r="M13" s="17">
        <f>COUNTIF(AF13:AJ13, "*本")</f>
        <v>0</v>
      </c>
      <c r="N13" s="17">
        <f>COUNTIF(AF13:AJ13, "四球")</f>
        <v>0</v>
      </c>
      <c r="O13" s="17">
        <f>COUNTIF(AF13:AJ13, "死球")</f>
        <v>0</v>
      </c>
      <c r="R13" s="17">
        <v>1</v>
      </c>
      <c r="S13" s="17">
        <v>1</v>
      </c>
      <c r="U13" s="17">
        <v>1</v>
      </c>
      <c r="V13" s="17">
        <v>1</v>
      </c>
      <c r="W13" s="17">
        <v>3</v>
      </c>
      <c r="X13" s="17">
        <f>COUNTIF(AF13:AJ13, "*失*")</f>
        <v>1</v>
      </c>
      <c r="Y13" s="17">
        <f>COUNTIF(AF13:AJ13, "*振*")</f>
        <v>0</v>
      </c>
      <c r="Z13" s="17">
        <f>COUNTIF(AF13:AJ13, "*犠*")</f>
        <v>0</v>
      </c>
      <c r="AA13" s="17">
        <f>COUNTIF(AF13:AJ13, "*併*")</f>
        <v>0</v>
      </c>
      <c r="AC13" s="17">
        <v>1</v>
      </c>
      <c r="AE13" s="17" t="str">
        <f t="shared" si="13"/>
        <v>大鐘</v>
      </c>
      <c r="AF13" s="17" t="s">
        <v>95</v>
      </c>
      <c r="AG13" s="17" t="s">
        <v>77</v>
      </c>
    </row>
    <row r="14" spans="1:38" x14ac:dyDescent="0.4">
      <c r="A14" s="43"/>
      <c r="B14" s="15">
        <v>2</v>
      </c>
      <c r="C14">
        <v>5</v>
      </c>
      <c r="F14" t="s">
        <v>64</v>
      </c>
      <c r="G14">
        <f t="shared" si="0"/>
        <v>2</v>
      </c>
      <c r="H14">
        <f t="shared" si="14"/>
        <v>1</v>
      </c>
      <c r="I14">
        <f t="shared" ref="I14:I22" si="15">SUM(J14:M14)</f>
        <v>0</v>
      </c>
      <c r="J14">
        <f t="shared" ref="J14:J22" si="16">COUNTIF(AF14:AJ14, "*安*")</f>
        <v>0</v>
      </c>
      <c r="K14">
        <f t="shared" ref="K14:K22" si="17">COUNTIF(AF14:AJ14, "*二")</f>
        <v>0</v>
      </c>
      <c r="L14">
        <f t="shared" ref="L14:L22" si="18">COUNTIF(AF14:AJ14, "*三")</f>
        <v>0</v>
      </c>
      <c r="M14">
        <f t="shared" ref="M14:M22" si="19">COUNTIF(AF14:AJ14, "*本")</f>
        <v>0</v>
      </c>
      <c r="N14">
        <f t="shared" ref="N14:N22" si="20">COUNTIF(AF14:AJ14, "四球")</f>
        <v>1</v>
      </c>
      <c r="O14">
        <f t="shared" ref="O14:O22" si="21">COUNTIF(AF14:AJ14, "死球")</f>
        <v>0</v>
      </c>
      <c r="Q14">
        <v>1</v>
      </c>
      <c r="R14">
        <v>1</v>
      </c>
      <c r="T14">
        <v>2</v>
      </c>
      <c r="U14">
        <v>1</v>
      </c>
      <c r="W14">
        <v>6</v>
      </c>
      <c r="X14">
        <f t="shared" ref="X14:X22" si="22">COUNTIF(AF14:AJ14, "*失*")</f>
        <v>0</v>
      </c>
      <c r="Y14">
        <f t="shared" ref="Y14:Y22" si="23">COUNTIF(AF14:AJ14, "*振*")</f>
        <v>0</v>
      </c>
      <c r="Z14">
        <f t="shared" ref="Z14:Z22" si="24">COUNTIF(AF14:AJ14, "*犠*")</f>
        <v>0</v>
      </c>
      <c r="AA14">
        <f t="shared" ref="AA14:AA22" si="25">COUNTIF(AF14:AJ14, "*併*")</f>
        <v>0</v>
      </c>
      <c r="AE14" t="str">
        <f t="shared" si="13"/>
        <v>岩本</v>
      </c>
      <c r="AF14" t="s">
        <v>96</v>
      </c>
      <c r="AG14" t="s">
        <v>78</v>
      </c>
    </row>
    <row r="15" spans="1:38" x14ac:dyDescent="0.4">
      <c r="A15" s="43"/>
      <c r="B15" s="15">
        <v>3</v>
      </c>
      <c r="C15">
        <v>6</v>
      </c>
      <c r="F15" t="s">
        <v>65</v>
      </c>
      <c r="G15">
        <f t="shared" si="0"/>
        <v>2</v>
      </c>
      <c r="H15">
        <f t="shared" si="14"/>
        <v>1</v>
      </c>
      <c r="I15">
        <f t="shared" si="15"/>
        <v>0</v>
      </c>
      <c r="J15">
        <f t="shared" si="16"/>
        <v>0</v>
      </c>
      <c r="K15">
        <f t="shared" si="17"/>
        <v>0</v>
      </c>
      <c r="L15">
        <f t="shared" si="18"/>
        <v>0</v>
      </c>
      <c r="M15">
        <f t="shared" si="19"/>
        <v>0</v>
      </c>
      <c r="N15">
        <f t="shared" si="20"/>
        <v>1</v>
      </c>
      <c r="O15">
        <f t="shared" si="21"/>
        <v>0</v>
      </c>
      <c r="S15">
        <v>1</v>
      </c>
      <c r="T15">
        <v>1</v>
      </c>
      <c r="W15">
        <v>7</v>
      </c>
      <c r="X15">
        <f t="shared" si="22"/>
        <v>0</v>
      </c>
      <c r="Y15">
        <f t="shared" si="23"/>
        <v>0</v>
      </c>
      <c r="Z15">
        <f t="shared" si="24"/>
        <v>0</v>
      </c>
      <c r="AA15">
        <f t="shared" si="25"/>
        <v>0</v>
      </c>
      <c r="AC15">
        <v>3</v>
      </c>
      <c r="AD15">
        <v>1</v>
      </c>
      <c r="AE15" t="str">
        <f t="shared" si="13"/>
        <v>反町</v>
      </c>
      <c r="AF15" t="s">
        <v>97</v>
      </c>
      <c r="AG15" t="s">
        <v>99</v>
      </c>
    </row>
    <row r="16" spans="1:38" x14ac:dyDescent="0.4">
      <c r="A16" s="43"/>
      <c r="B16" s="15">
        <v>4</v>
      </c>
      <c r="C16">
        <v>2</v>
      </c>
      <c r="F16" t="s">
        <v>68</v>
      </c>
      <c r="G16">
        <f t="shared" si="0"/>
        <v>2</v>
      </c>
      <c r="H16">
        <f t="shared" si="14"/>
        <v>2</v>
      </c>
      <c r="I16">
        <f t="shared" si="15"/>
        <v>1</v>
      </c>
      <c r="J16">
        <f t="shared" si="16"/>
        <v>1</v>
      </c>
      <c r="K16">
        <f t="shared" si="17"/>
        <v>0</v>
      </c>
      <c r="L16">
        <f t="shared" si="18"/>
        <v>0</v>
      </c>
      <c r="M16">
        <f t="shared" si="19"/>
        <v>0</v>
      </c>
      <c r="N16">
        <f t="shared" si="20"/>
        <v>0</v>
      </c>
      <c r="O16">
        <f t="shared" si="21"/>
        <v>0</v>
      </c>
      <c r="P16">
        <v>2</v>
      </c>
      <c r="S16">
        <v>1</v>
      </c>
      <c r="T16">
        <v>3</v>
      </c>
      <c r="W16">
        <v>3</v>
      </c>
      <c r="X16">
        <f t="shared" si="22"/>
        <v>0</v>
      </c>
      <c r="Y16">
        <f t="shared" si="23"/>
        <v>0</v>
      </c>
      <c r="Z16">
        <f t="shared" si="24"/>
        <v>0</v>
      </c>
      <c r="AA16">
        <f t="shared" si="25"/>
        <v>0</v>
      </c>
      <c r="AC16">
        <v>1</v>
      </c>
      <c r="AE16" t="str">
        <f t="shared" si="13"/>
        <v>安部剛</v>
      </c>
      <c r="AF16" t="s">
        <v>84</v>
      </c>
      <c r="AG16" t="s">
        <v>75</v>
      </c>
    </row>
    <row r="17" spans="1:33" x14ac:dyDescent="0.4">
      <c r="A17" s="43"/>
      <c r="B17" s="15">
        <v>5</v>
      </c>
      <c r="C17">
        <v>1</v>
      </c>
      <c r="D17">
        <v>7</v>
      </c>
      <c r="F17" t="s">
        <v>66</v>
      </c>
      <c r="G17">
        <f t="shared" si="0"/>
        <v>2</v>
      </c>
      <c r="H17">
        <f t="shared" si="14"/>
        <v>2</v>
      </c>
      <c r="I17">
        <f t="shared" si="15"/>
        <v>0</v>
      </c>
      <c r="J17">
        <f t="shared" si="16"/>
        <v>0</v>
      </c>
      <c r="K17">
        <f t="shared" si="17"/>
        <v>0</v>
      </c>
      <c r="L17">
        <f t="shared" si="18"/>
        <v>0</v>
      </c>
      <c r="M17">
        <f t="shared" si="19"/>
        <v>0</v>
      </c>
      <c r="N17">
        <f t="shared" si="20"/>
        <v>0</v>
      </c>
      <c r="O17">
        <f t="shared" si="21"/>
        <v>0</v>
      </c>
      <c r="T17">
        <v>1</v>
      </c>
      <c r="U17">
        <v>1</v>
      </c>
      <c r="V17">
        <v>1</v>
      </c>
      <c r="W17">
        <v>3</v>
      </c>
      <c r="X17">
        <f t="shared" si="22"/>
        <v>0</v>
      </c>
      <c r="Y17">
        <f t="shared" si="23"/>
        <v>0</v>
      </c>
      <c r="Z17">
        <f t="shared" si="24"/>
        <v>0</v>
      </c>
      <c r="AA17">
        <f t="shared" si="25"/>
        <v>0</v>
      </c>
      <c r="AC17">
        <v>1</v>
      </c>
      <c r="AE17" t="str">
        <f t="shared" si="13"/>
        <v>上小城</v>
      </c>
      <c r="AF17" t="s">
        <v>97</v>
      </c>
      <c r="AG17" t="s">
        <v>84</v>
      </c>
    </row>
    <row r="18" spans="1:33" x14ac:dyDescent="0.4">
      <c r="A18" s="43"/>
      <c r="B18" s="15">
        <v>6</v>
      </c>
      <c r="C18">
        <v>8</v>
      </c>
      <c r="F18" t="s">
        <v>63</v>
      </c>
      <c r="G18">
        <f t="shared" si="0"/>
        <v>1</v>
      </c>
      <c r="H18">
        <f t="shared" si="14"/>
        <v>1</v>
      </c>
      <c r="I18">
        <f t="shared" si="15"/>
        <v>0</v>
      </c>
      <c r="J18">
        <f t="shared" si="16"/>
        <v>0</v>
      </c>
      <c r="K18">
        <f t="shared" si="17"/>
        <v>0</v>
      </c>
      <c r="L18">
        <f t="shared" si="18"/>
        <v>0</v>
      </c>
      <c r="M18">
        <f t="shared" si="19"/>
        <v>0</v>
      </c>
      <c r="N18">
        <f t="shared" si="20"/>
        <v>0</v>
      </c>
      <c r="O18">
        <f t="shared" si="21"/>
        <v>0</v>
      </c>
      <c r="W18">
        <v>1</v>
      </c>
      <c r="X18">
        <f t="shared" si="22"/>
        <v>0</v>
      </c>
      <c r="Y18">
        <f t="shared" si="23"/>
        <v>0</v>
      </c>
      <c r="Z18">
        <f t="shared" si="24"/>
        <v>0</v>
      </c>
      <c r="AA18">
        <f t="shared" si="25"/>
        <v>0</v>
      </c>
      <c r="AB18">
        <v>1</v>
      </c>
      <c r="AC18">
        <v>1</v>
      </c>
      <c r="AD18">
        <v>1</v>
      </c>
      <c r="AE18" t="str">
        <f t="shared" si="13"/>
        <v>北久保</v>
      </c>
      <c r="AF18" t="s">
        <v>84</v>
      </c>
    </row>
    <row r="19" spans="1:33" x14ac:dyDescent="0.4">
      <c r="A19" s="43"/>
      <c r="B19" s="15">
        <v>7</v>
      </c>
      <c r="C19">
        <v>9</v>
      </c>
      <c r="F19" t="s">
        <v>67</v>
      </c>
      <c r="G19">
        <f t="shared" si="0"/>
        <v>1</v>
      </c>
      <c r="H19">
        <f t="shared" si="14"/>
        <v>1</v>
      </c>
      <c r="I19">
        <f t="shared" si="15"/>
        <v>0</v>
      </c>
      <c r="J19">
        <f t="shared" si="16"/>
        <v>0</v>
      </c>
      <c r="K19">
        <f t="shared" si="17"/>
        <v>0</v>
      </c>
      <c r="L19">
        <f t="shared" si="18"/>
        <v>0</v>
      </c>
      <c r="M19">
        <f t="shared" si="19"/>
        <v>0</v>
      </c>
      <c r="N19">
        <f t="shared" si="20"/>
        <v>0</v>
      </c>
      <c r="O19">
        <f t="shared" si="21"/>
        <v>0</v>
      </c>
      <c r="U19">
        <v>1</v>
      </c>
      <c r="V19">
        <v>2</v>
      </c>
      <c r="W19">
        <v>2</v>
      </c>
      <c r="X19">
        <f t="shared" si="22"/>
        <v>0</v>
      </c>
      <c r="Y19">
        <f t="shared" si="23"/>
        <v>1</v>
      </c>
      <c r="Z19">
        <f t="shared" si="24"/>
        <v>0</v>
      </c>
      <c r="AA19">
        <f t="shared" si="25"/>
        <v>0</v>
      </c>
      <c r="AE19" t="str">
        <f t="shared" si="13"/>
        <v>中井</v>
      </c>
      <c r="AF19" t="s">
        <v>82</v>
      </c>
    </row>
    <row r="20" spans="1:33" x14ac:dyDescent="0.4">
      <c r="A20" s="43"/>
      <c r="B20" s="15">
        <v>8</v>
      </c>
      <c r="C20">
        <v>7</v>
      </c>
      <c r="F20" t="s">
        <v>69</v>
      </c>
      <c r="G20">
        <f t="shared" si="0"/>
        <v>0</v>
      </c>
      <c r="H20">
        <f t="shared" si="14"/>
        <v>0</v>
      </c>
      <c r="I20">
        <f t="shared" si="15"/>
        <v>0</v>
      </c>
      <c r="J20">
        <f t="shared" si="16"/>
        <v>0</v>
      </c>
      <c r="K20">
        <f t="shared" si="17"/>
        <v>0</v>
      </c>
      <c r="L20">
        <f t="shared" si="18"/>
        <v>0</v>
      </c>
      <c r="M20">
        <f t="shared" si="19"/>
        <v>0</v>
      </c>
      <c r="N20">
        <f t="shared" si="20"/>
        <v>0</v>
      </c>
      <c r="O20">
        <f t="shared" si="21"/>
        <v>0</v>
      </c>
      <c r="X20">
        <f t="shared" si="22"/>
        <v>0</v>
      </c>
      <c r="Y20">
        <f t="shared" si="23"/>
        <v>0</v>
      </c>
      <c r="Z20">
        <f t="shared" si="24"/>
        <v>0</v>
      </c>
      <c r="AA20">
        <f t="shared" si="25"/>
        <v>0</v>
      </c>
      <c r="AE20" t="str">
        <f t="shared" si="13"/>
        <v>安部滉</v>
      </c>
    </row>
    <row r="21" spans="1:33" x14ac:dyDescent="0.4">
      <c r="A21" s="43"/>
      <c r="C21">
        <v>3</v>
      </c>
      <c r="F21" t="s">
        <v>73</v>
      </c>
      <c r="G21">
        <f t="shared" si="0"/>
        <v>1</v>
      </c>
      <c r="H21">
        <f t="shared" si="14"/>
        <v>1</v>
      </c>
      <c r="I21">
        <f t="shared" si="15"/>
        <v>0</v>
      </c>
      <c r="J21">
        <f t="shared" si="16"/>
        <v>0</v>
      </c>
      <c r="K21">
        <f t="shared" si="17"/>
        <v>0</v>
      </c>
      <c r="L21">
        <f t="shared" si="18"/>
        <v>0</v>
      </c>
      <c r="M21">
        <f t="shared" si="19"/>
        <v>0</v>
      </c>
      <c r="N21">
        <f t="shared" si="20"/>
        <v>0</v>
      </c>
      <c r="O21">
        <f t="shared" si="21"/>
        <v>0</v>
      </c>
      <c r="X21">
        <f t="shared" si="22"/>
        <v>0</v>
      </c>
      <c r="Y21">
        <f t="shared" si="23"/>
        <v>0</v>
      </c>
      <c r="Z21">
        <f t="shared" si="24"/>
        <v>0</v>
      </c>
      <c r="AA21">
        <f t="shared" si="25"/>
        <v>0</v>
      </c>
      <c r="AC21">
        <v>2</v>
      </c>
      <c r="AE21" t="str">
        <f t="shared" si="13"/>
        <v>池澤</v>
      </c>
      <c r="AF21" t="s">
        <v>98</v>
      </c>
    </row>
    <row r="22" spans="1:33" x14ac:dyDescent="0.4">
      <c r="A22" s="43"/>
      <c r="B22" s="15">
        <v>9</v>
      </c>
      <c r="C22">
        <v>3</v>
      </c>
      <c r="D22">
        <v>4</v>
      </c>
      <c r="F22" t="s">
        <v>70</v>
      </c>
      <c r="G22">
        <f t="shared" si="0"/>
        <v>1</v>
      </c>
      <c r="H22">
        <f t="shared" si="14"/>
        <v>1</v>
      </c>
      <c r="I22">
        <f t="shared" si="15"/>
        <v>0</v>
      </c>
      <c r="J22">
        <f t="shared" si="16"/>
        <v>0</v>
      </c>
      <c r="K22">
        <f t="shared" si="17"/>
        <v>0</v>
      </c>
      <c r="L22">
        <f t="shared" si="18"/>
        <v>0</v>
      </c>
      <c r="M22">
        <f t="shared" si="19"/>
        <v>0</v>
      </c>
      <c r="N22">
        <f t="shared" si="20"/>
        <v>0</v>
      </c>
      <c r="O22">
        <f t="shared" si="21"/>
        <v>0</v>
      </c>
      <c r="W22">
        <v>1</v>
      </c>
      <c r="X22">
        <f t="shared" si="22"/>
        <v>0</v>
      </c>
      <c r="Y22">
        <f t="shared" si="23"/>
        <v>0</v>
      </c>
      <c r="Z22">
        <f t="shared" si="24"/>
        <v>0</v>
      </c>
      <c r="AA22">
        <f t="shared" si="25"/>
        <v>0</v>
      </c>
      <c r="AD22">
        <v>2</v>
      </c>
      <c r="AE22" t="str">
        <f t="shared" si="13"/>
        <v>野場</v>
      </c>
      <c r="AF22" t="s">
        <v>83</v>
      </c>
    </row>
    <row r="23" spans="1:33" s="17" customFormat="1" x14ac:dyDescent="0.4">
      <c r="B23" s="16"/>
    </row>
  </sheetData>
  <mergeCells count="2">
    <mergeCell ref="A2:A12"/>
    <mergeCell ref="A13:A22"/>
  </mergeCells>
  <phoneticPr fontId="2"/>
  <conditionalFormatting sqref="C1:E1048576">
    <cfRule type="cellIs" dxfId="8" priority="1" operator="equal">
      <formula>1</formula>
    </cfRule>
    <cfRule type="cellIs" dxfId="7" priority="2" operator="equal">
      <formula>9</formula>
    </cfRule>
    <cfRule type="cellIs" dxfId="6" priority="3" operator="equal">
      <formula>8</formula>
    </cfRule>
    <cfRule type="cellIs" dxfId="5" priority="4" operator="equal">
      <formula>7</formula>
    </cfRule>
    <cfRule type="cellIs" dxfId="4" priority="5" operator="equal">
      <formula>6</formula>
    </cfRule>
    <cfRule type="cellIs" dxfId="3" priority="6" operator="equal">
      <formula>5</formula>
    </cfRule>
    <cfRule type="cellIs" dxfId="2" priority="7" operator="equal">
      <formula>4</formula>
    </cfRule>
    <cfRule type="cellIs" dxfId="1" priority="8" operator="equal">
      <formula>3</formula>
    </cfRule>
    <cfRule type="cellIs" dxfId="0" priority="10" operator="equal">
      <formula>2</formula>
    </cfRule>
  </conditionalFormatting>
  <dataValidations count="1">
    <dataValidation type="custom" allowBlank="1" showInputMessage="1" showErrorMessage="1" sqref="C1:C1048576" xr:uid="{976A6028-B04D-4E56-8D4A-9AE05AA44C90}">
      <formula1>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F725-ED36-49E0-B512-6B9617A89CF9}">
  <dimension ref="A1:AX34"/>
  <sheetViews>
    <sheetView workbookViewId="0">
      <selection activeCell="C6" sqref="C6"/>
    </sheetView>
  </sheetViews>
  <sheetFormatPr defaultRowHeight="18.75" x14ac:dyDescent="0.4"/>
  <cols>
    <col min="1" max="1" width="7.125" bestFit="1" customWidth="1"/>
    <col min="2" max="2" width="3.5" bestFit="1" customWidth="1"/>
    <col min="3" max="7" width="9" bestFit="1" customWidth="1"/>
    <col min="8" max="10" width="8" bestFit="1" customWidth="1"/>
    <col min="11" max="12" width="9" bestFit="1" customWidth="1"/>
    <col min="13" max="15" width="8" bestFit="1" customWidth="1"/>
    <col min="16" max="16" width="9.5" bestFit="1" customWidth="1"/>
    <col min="17" max="17" width="8" bestFit="1" customWidth="1"/>
    <col min="18" max="18" width="9" bestFit="1" customWidth="1"/>
    <col min="19" max="20" width="8" bestFit="1" customWidth="1"/>
    <col min="21" max="21" width="8.75" bestFit="1" customWidth="1"/>
    <col min="22" max="22" width="8" bestFit="1" customWidth="1"/>
    <col min="23" max="23" width="9.25" bestFit="1" customWidth="1"/>
    <col min="24" max="24" width="8" bestFit="1" customWidth="1"/>
    <col min="25" max="25" width="9.5" bestFit="1" customWidth="1"/>
    <col min="26" max="26" width="8" bestFit="1" customWidth="1"/>
    <col min="27" max="27" width="8" style="33" bestFit="1" customWidth="1"/>
    <col min="28" max="28" width="5.25" bestFit="1" customWidth="1"/>
    <col min="29" max="29" width="5.875" bestFit="1" customWidth="1"/>
    <col min="30" max="30" width="8" bestFit="1" customWidth="1"/>
    <col min="31" max="31" width="6.5" bestFit="1" customWidth="1"/>
    <col min="32" max="32" width="8" bestFit="1" customWidth="1"/>
    <col min="33" max="33" width="9" bestFit="1" customWidth="1"/>
    <col min="34" max="34" width="3.5" bestFit="1" customWidth="1"/>
    <col min="35" max="35" width="5" bestFit="1" customWidth="1"/>
    <col min="36" max="36" width="3.5" bestFit="1" customWidth="1"/>
    <col min="37" max="37" width="5" bestFit="1" customWidth="1"/>
    <col min="38" max="38" width="3.5" bestFit="1" customWidth="1"/>
    <col min="39" max="39" width="5" bestFit="1" customWidth="1"/>
    <col min="40" max="40" width="4.5" bestFit="1" customWidth="1"/>
    <col min="41" max="41" width="5" bestFit="1" customWidth="1"/>
    <col min="42" max="43" width="5.25" bestFit="1" customWidth="1"/>
    <col min="44" max="44" width="7.125" bestFit="1" customWidth="1"/>
    <col min="45" max="50" width="3.375" bestFit="1" customWidth="1"/>
  </cols>
  <sheetData>
    <row r="1" spans="1:50" x14ac:dyDescent="0.4">
      <c r="AA1"/>
    </row>
    <row r="2" spans="1:50" s="34" customFormat="1" x14ac:dyDescent="0.4">
      <c r="A2" s="34" t="s">
        <v>27</v>
      </c>
      <c r="B2" s="34" t="s">
        <v>107</v>
      </c>
      <c r="C2" s="34" t="s">
        <v>1</v>
      </c>
      <c r="D2" s="34" t="s">
        <v>2</v>
      </c>
      <c r="E2" s="34" t="s">
        <v>3</v>
      </c>
      <c r="F2" s="34" t="s">
        <v>4</v>
      </c>
      <c r="G2" s="34" t="s">
        <v>5</v>
      </c>
      <c r="H2" s="34" t="s">
        <v>6</v>
      </c>
      <c r="I2" s="34" t="s">
        <v>7</v>
      </c>
      <c r="J2" s="34" t="s">
        <v>8</v>
      </c>
      <c r="K2" s="34" t="s">
        <v>9</v>
      </c>
      <c r="L2" s="34" t="s">
        <v>46</v>
      </c>
      <c r="M2" s="34" t="s">
        <v>10</v>
      </c>
      <c r="N2" s="34" t="s">
        <v>36</v>
      </c>
      <c r="O2" s="34" t="s">
        <v>37</v>
      </c>
      <c r="P2" s="34" t="s">
        <v>38</v>
      </c>
      <c r="Q2" s="34" t="s">
        <v>11</v>
      </c>
      <c r="R2" s="34" t="s">
        <v>12</v>
      </c>
      <c r="S2" s="34" t="s">
        <v>39</v>
      </c>
      <c r="T2" s="34" t="s">
        <v>13</v>
      </c>
      <c r="U2" s="34" t="s">
        <v>14</v>
      </c>
      <c r="V2" s="34" t="s">
        <v>15</v>
      </c>
      <c r="W2" s="34" t="s">
        <v>16</v>
      </c>
      <c r="X2" s="34" t="s">
        <v>17</v>
      </c>
      <c r="Y2" s="34" t="s">
        <v>18</v>
      </c>
      <c r="Z2" s="34" t="s">
        <v>19</v>
      </c>
      <c r="AA2" s="35" t="s">
        <v>20</v>
      </c>
      <c r="AB2" s="34" t="s">
        <v>40</v>
      </c>
      <c r="AC2" s="34" t="s">
        <v>108</v>
      </c>
      <c r="AD2" s="34" t="s">
        <v>109</v>
      </c>
      <c r="AE2" s="34" t="s">
        <v>110</v>
      </c>
      <c r="AF2" s="34" t="s">
        <v>111</v>
      </c>
      <c r="AG2" s="34" t="s">
        <v>112</v>
      </c>
      <c r="AH2" s="44" t="s">
        <v>113</v>
      </c>
      <c r="AI2" s="44"/>
      <c r="AJ2" s="44" t="s">
        <v>42</v>
      </c>
      <c r="AK2" s="44"/>
      <c r="AL2" s="44" t="s">
        <v>43</v>
      </c>
      <c r="AM2" s="44"/>
      <c r="AN2" s="44" t="s">
        <v>45</v>
      </c>
      <c r="AO2" s="44"/>
      <c r="AP2" s="34" t="s">
        <v>35</v>
      </c>
      <c r="AQ2" s="34" t="s">
        <v>114</v>
      </c>
      <c r="AR2" s="34" t="s">
        <v>115</v>
      </c>
      <c r="AS2" s="44" t="s">
        <v>116</v>
      </c>
      <c r="AT2" s="44"/>
      <c r="AU2" s="44"/>
      <c r="AV2" s="44"/>
      <c r="AW2" s="44"/>
    </row>
    <row r="3" spans="1:50" s="15" customFormat="1" x14ac:dyDescent="0.4">
      <c r="B3" s="15">
        <v>23</v>
      </c>
      <c r="C3" s="15">
        <v>11</v>
      </c>
      <c r="D3" s="15">
        <v>26</v>
      </c>
      <c r="E3" s="15">
        <v>11</v>
      </c>
      <c r="F3" s="15">
        <v>2</v>
      </c>
      <c r="G3" s="15">
        <v>15</v>
      </c>
      <c r="H3" s="15">
        <v>0</v>
      </c>
      <c r="I3" s="15">
        <v>1</v>
      </c>
      <c r="J3" s="15">
        <v>2</v>
      </c>
      <c r="K3" s="15">
        <v>7</v>
      </c>
      <c r="L3" s="15">
        <v>8</v>
      </c>
      <c r="M3" s="15">
        <v>0</v>
      </c>
      <c r="N3" s="15">
        <v>2</v>
      </c>
      <c r="O3" s="15">
        <v>0</v>
      </c>
      <c r="P3" s="15">
        <v>0</v>
      </c>
      <c r="Q3" s="15">
        <v>0</v>
      </c>
      <c r="R3" s="15">
        <v>6</v>
      </c>
      <c r="S3" s="15">
        <v>0</v>
      </c>
      <c r="T3" s="15">
        <v>0.182</v>
      </c>
      <c r="U3" s="15">
        <v>0.65400000000000003</v>
      </c>
      <c r="V3" s="15">
        <v>0.182</v>
      </c>
      <c r="W3" s="15">
        <v>0.83599999999999997</v>
      </c>
      <c r="X3" s="15">
        <v>1</v>
      </c>
      <c r="Y3" s="15">
        <v>17</v>
      </c>
      <c r="Z3" s="15">
        <v>7</v>
      </c>
      <c r="AA3" s="37">
        <v>0.96</v>
      </c>
      <c r="AB3" s="15">
        <v>119</v>
      </c>
      <c r="AC3" s="38">
        <v>4.58</v>
      </c>
      <c r="AD3" s="15">
        <v>5.42</v>
      </c>
      <c r="AE3" s="39">
        <v>0</v>
      </c>
      <c r="AF3" s="15">
        <v>2.5</v>
      </c>
      <c r="AG3" s="15">
        <v>16.010000000000002</v>
      </c>
      <c r="AH3" s="15">
        <v>5</v>
      </c>
      <c r="AI3" s="40">
        <v>0.04</v>
      </c>
      <c r="AR3" s="40">
        <v>0.41</v>
      </c>
      <c r="AS3" s="15" t="s">
        <v>22</v>
      </c>
      <c r="AT3" s="15" t="s">
        <v>23</v>
      </c>
    </row>
    <row r="4" spans="1:50" s="15" customFormat="1" x14ac:dyDescent="0.4">
      <c r="B4" s="15">
        <v>24</v>
      </c>
      <c r="C4" s="15">
        <v>17</v>
      </c>
      <c r="D4" s="15">
        <v>47</v>
      </c>
      <c r="E4" s="15">
        <v>37</v>
      </c>
      <c r="F4" s="15">
        <v>8</v>
      </c>
      <c r="G4" s="15">
        <v>7</v>
      </c>
      <c r="H4" s="15">
        <v>2</v>
      </c>
      <c r="I4" s="15">
        <v>3</v>
      </c>
      <c r="J4" s="15">
        <v>6</v>
      </c>
      <c r="K4" s="15">
        <v>5</v>
      </c>
      <c r="L4" s="15">
        <v>11</v>
      </c>
      <c r="M4" s="15">
        <v>1</v>
      </c>
      <c r="N4" s="15">
        <v>7</v>
      </c>
      <c r="O4" s="15">
        <v>1</v>
      </c>
      <c r="P4" s="15">
        <v>0</v>
      </c>
      <c r="Q4" s="15">
        <v>0</v>
      </c>
      <c r="R4" s="15">
        <v>13</v>
      </c>
      <c r="S4" s="15">
        <v>2</v>
      </c>
      <c r="T4" s="15">
        <v>0.216</v>
      </c>
      <c r="U4" s="15">
        <v>0.37</v>
      </c>
      <c r="V4" s="15">
        <v>0.24299999999999999</v>
      </c>
      <c r="W4" s="15">
        <v>0.61299999999999999</v>
      </c>
      <c r="X4" s="15">
        <v>4</v>
      </c>
      <c r="Y4" s="15">
        <v>34</v>
      </c>
      <c r="Z4" s="15">
        <v>1</v>
      </c>
      <c r="AA4" s="37">
        <v>0.9</v>
      </c>
      <c r="AB4" s="15">
        <v>217</v>
      </c>
      <c r="AC4" s="38">
        <v>4.62</v>
      </c>
      <c r="AD4" s="15">
        <v>4.41</v>
      </c>
      <c r="AE4" s="39">
        <v>2.7E-2</v>
      </c>
      <c r="AF4" s="15">
        <v>0.5</v>
      </c>
      <c r="AG4" s="15">
        <v>13.8</v>
      </c>
      <c r="AH4" s="15">
        <v>35</v>
      </c>
      <c r="AI4" s="40">
        <v>0.16</v>
      </c>
      <c r="AJ4" s="15">
        <v>38</v>
      </c>
      <c r="AK4" s="40">
        <v>0.18</v>
      </c>
      <c r="AL4" s="15">
        <v>14</v>
      </c>
      <c r="AM4" s="40">
        <v>0.06</v>
      </c>
      <c r="AN4" s="15">
        <v>93</v>
      </c>
      <c r="AO4" s="40">
        <v>0.43</v>
      </c>
      <c r="AP4" s="15">
        <v>2</v>
      </c>
      <c r="AQ4" s="15">
        <v>3</v>
      </c>
      <c r="AR4" s="40">
        <v>0.28999999999999998</v>
      </c>
      <c r="AS4" s="15" t="s">
        <v>117</v>
      </c>
      <c r="AT4" s="15" t="s">
        <v>118</v>
      </c>
      <c r="AU4" s="15" t="s">
        <v>22</v>
      </c>
      <c r="AV4" s="15" t="s">
        <v>23</v>
      </c>
      <c r="AW4" s="15" t="s">
        <v>119</v>
      </c>
    </row>
    <row r="5" spans="1:50" s="15" customFormat="1" x14ac:dyDescent="0.4">
      <c r="B5" s="15">
        <v>25</v>
      </c>
      <c r="C5" s="41">
        <f>打撃詳細!B6</f>
        <v>2</v>
      </c>
      <c r="D5" s="41">
        <f>打撃詳細!C6</f>
        <v>5</v>
      </c>
      <c r="E5" s="41">
        <f>打撃詳細!D6</f>
        <v>5</v>
      </c>
      <c r="F5" s="41">
        <f>打撃詳細!E6</f>
        <v>3</v>
      </c>
      <c r="G5" s="41">
        <f>打撃詳細!F6</f>
        <v>0</v>
      </c>
      <c r="H5" s="41">
        <f>打撃詳細!G6</f>
        <v>0</v>
      </c>
      <c r="I5" s="41">
        <f>打撃詳細!H6</f>
        <v>0</v>
      </c>
      <c r="J5" s="41">
        <f>打撃詳細!I6</f>
        <v>3</v>
      </c>
      <c r="K5" s="41">
        <f>打撃詳細!J6</f>
        <v>0</v>
      </c>
      <c r="L5" s="41">
        <f>打撃詳細!U6</f>
        <v>3</v>
      </c>
      <c r="M5" s="41">
        <f>打撃詳細!K6</f>
        <v>0</v>
      </c>
      <c r="N5" s="41">
        <f>打撃詳細!P6</f>
        <v>2</v>
      </c>
      <c r="O5" s="41">
        <f>打撃詳細!Q6</f>
        <v>1</v>
      </c>
      <c r="P5" s="41">
        <f>打撃詳細!R6</f>
        <v>0</v>
      </c>
      <c r="Q5" s="41">
        <f>打撃詳細!S6</f>
        <v>0</v>
      </c>
      <c r="R5" s="41">
        <f>打撃詳細!V6</f>
        <v>0</v>
      </c>
      <c r="S5" s="41">
        <f>打撃詳細!W6</f>
        <v>0</v>
      </c>
      <c r="T5" s="41" t="str">
        <f>打撃詳細!L6</f>
        <v>0.600</v>
      </c>
      <c r="U5" s="41" t="str">
        <f>打撃詳細!M6</f>
        <v>0.600</v>
      </c>
      <c r="V5" s="41" t="str">
        <f>打撃詳細!N6</f>
        <v>0.800</v>
      </c>
      <c r="W5" s="41" t="str">
        <f>打撃詳細!O6</f>
        <v>1.400</v>
      </c>
      <c r="X5" s="41">
        <f>打撃詳細!AD6</f>
        <v>0</v>
      </c>
      <c r="Y5" s="41">
        <f>打撃詳細!AE6</f>
        <v>2</v>
      </c>
      <c r="Z5" s="41">
        <f>打撃詳細!AF6</f>
        <v>1</v>
      </c>
      <c r="AA5" s="41" t="str">
        <f>打撃詳細!AG6</f>
        <v>1.00</v>
      </c>
      <c r="AB5" s="41">
        <f>打撃詳細!X6</f>
        <v>19</v>
      </c>
      <c r="AC5" s="41" t="str">
        <f>打撃詳細!Y6</f>
        <v>3.8</v>
      </c>
      <c r="AD5" s="30">
        <f>0.5*N5+0.72*O5+1.04*P5+1.44*Q5+0.34*(G5+H5)+0.18*I5-0.09*(E5-F5-R5)-0.098*R5-0.37*S5+0.04*M5</f>
        <v>1.54</v>
      </c>
      <c r="AE5" s="30">
        <f>V5-T5</f>
        <v>0.20000000000000007</v>
      </c>
      <c r="AF5" s="31" t="e">
        <f>G5/R5</f>
        <v>#DIV/0!</v>
      </c>
      <c r="AG5" s="31">
        <f>((F5+G5+H5-S5)+2.4*(E5+G5+H5+M5)*((N5+O5*2+P5*3+Q5*4+0.24*(G5+H5)+0.62*I5+(0.5*M5)-0.03*R5)+3*(E5+G5+H5+M5))/(9*(E5+G5+H5+M5)))-0.9*(E5+G5+H5+M5)</f>
        <v>3.5666666666666664</v>
      </c>
      <c r="AH5" s="15">
        <f>打撃集計!AF6</f>
        <v>3</v>
      </c>
      <c r="AI5" s="41" t="str">
        <f>打撃詳細!AB6</f>
        <v>16%</v>
      </c>
      <c r="AJ5">
        <f>打撃集計!AD6</f>
        <v>4</v>
      </c>
      <c r="AK5" s="41" t="str">
        <f>打撃詳細!Z6</f>
        <v>21%</v>
      </c>
      <c r="AL5">
        <f>打撃集計!AE6</f>
        <v>0</v>
      </c>
      <c r="AM5" s="41" t="str">
        <f>打撃詳細!AA6</f>
        <v>0%</v>
      </c>
      <c r="AN5">
        <f>打撃集計!AG6</f>
        <v>7</v>
      </c>
      <c r="AO5" s="41" t="str">
        <f>打撃詳細!AC6</f>
        <v>37%</v>
      </c>
      <c r="AP5"/>
      <c r="AS5" s="15" t="s">
        <v>145</v>
      </c>
      <c r="AT5" s="15" t="s">
        <v>146</v>
      </c>
    </row>
    <row r="6" spans="1:50" s="32" customFormat="1" x14ac:dyDescent="0.4">
      <c r="B6" s="32" t="s">
        <v>120</v>
      </c>
      <c r="C6" s="32">
        <f>SUM(C3:C5)</f>
        <v>30</v>
      </c>
      <c r="D6" s="32">
        <f t="shared" ref="D6:Q6" si="0">SUM(D3:D5)</f>
        <v>78</v>
      </c>
      <c r="E6" s="32">
        <f t="shared" si="0"/>
        <v>53</v>
      </c>
      <c r="F6" s="32">
        <f t="shared" si="0"/>
        <v>13</v>
      </c>
      <c r="G6" s="32">
        <f t="shared" si="0"/>
        <v>22</v>
      </c>
      <c r="H6" s="32">
        <f t="shared" si="0"/>
        <v>2</v>
      </c>
      <c r="I6" s="32">
        <f t="shared" si="0"/>
        <v>4</v>
      </c>
      <c r="J6" s="32">
        <f t="shared" si="0"/>
        <v>11</v>
      </c>
      <c r="K6" s="32">
        <f t="shared" si="0"/>
        <v>12</v>
      </c>
      <c r="L6" s="32">
        <f>SUM(L3:L5)</f>
        <v>22</v>
      </c>
      <c r="M6" s="32">
        <f>SUM(M3:M5)</f>
        <v>1</v>
      </c>
      <c r="N6" s="32">
        <f>SUM(N3:N5)</f>
        <v>11</v>
      </c>
      <c r="O6" s="32">
        <f>SUM(O3:O5)</f>
        <v>2</v>
      </c>
      <c r="P6" s="32">
        <f>SUM(P3:P5)</f>
        <v>0</v>
      </c>
      <c r="Q6" s="32">
        <f t="shared" si="0"/>
        <v>0</v>
      </c>
      <c r="R6" s="32">
        <f>SUM(R3:R5)</f>
        <v>19</v>
      </c>
      <c r="S6" s="32">
        <f>SUM(S3:S5)</f>
        <v>2</v>
      </c>
      <c r="T6" s="20">
        <f>F6/E6</f>
        <v>0.24528301886792453</v>
      </c>
      <c r="U6" s="20">
        <f>(F6+G6+H6)/(E6+G6+H6)</f>
        <v>0.48051948051948051</v>
      </c>
      <c r="V6" s="20">
        <f>(N6+O6*2+P6*3+Q6*4)/E6</f>
        <v>0.28301886792452829</v>
      </c>
      <c r="W6" s="20">
        <f>U6+V6</f>
        <v>0.76353834844400881</v>
      </c>
      <c r="X6" s="32">
        <f>SUM(X3:X5)</f>
        <v>5</v>
      </c>
      <c r="Y6" s="32">
        <f>SUM(Y3:Y5)</f>
        <v>53</v>
      </c>
      <c r="Z6" s="32">
        <f>SUM(Z3:Z5)</f>
        <v>9</v>
      </c>
      <c r="AA6" s="33">
        <f>(Y6+Z6)/(X6+Y6+Z6)</f>
        <v>0.92537313432835822</v>
      </c>
      <c r="AB6" s="32">
        <f>SUM(AB3:AB5)</f>
        <v>355</v>
      </c>
      <c r="AC6" s="31">
        <f>AB6/D6</f>
        <v>4.5512820512820511</v>
      </c>
      <c r="AD6" s="30">
        <f>0.5*N6+0.72*O6+1.04*P6+1.44*Q6+0.34*(G6+H6)+0.18*I6-0.09*(E6-F6-R6)-0.098*R6-0.37*S6+0.04*M6</f>
        <v>11.367999999999999</v>
      </c>
      <c r="AE6" s="30">
        <f>V6-T6</f>
        <v>3.7735849056603765E-2</v>
      </c>
      <c r="AF6" s="31">
        <f>G6/R6</f>
        <v>1.1578947368421053</v>
      </c>
      <c r="AG6" s="31">
        <f>((F6+G6+H6-S6)+2.4*(E6+G6+H6+M6)*((N6+O6*2+P6*3+Q6*4+0.24*(G6+H6)+0.62*I6+(0.5*M6)-0.03*R6)+3*(E6+G6+H6+M6))/(9*(E6+G6+H6+M6)))-0.9*(E6+G6+H6+M6)</f>
        <v>33.37866666666666</v>
      </c>
      <c r="AH6" s="32">
        <f>SUM(AH3:AH5)</f>
        <v>43</v>
      </c>
      <c r="AJ6" s="32">
        <f>SUM(AJ3:AJ5)</f>
        <v>42</v>
      </c>
      <c r="AL6" s="32">
        <f>SUM(AL3:AL5)</f>
        <v>14</v>
      </c>
      <c r="AN6" s="32">
        <f>SUM(AN3:AN5)</f>
        <v>100</v>
      </c>
      <c r="AP6" s="32">
        <f>SUM(AP3:AP5)</f>
        <v>2</v>
      </c>
      <c r="AQ6" s="32">
        <f t="shared" ref="AQ6" si="1">SUM(AQ3:AQ5)</f>
        <v>3</v>
      </c>
      <c r="AR6" s="36">
        <f>(K6/(F6+G6+H6))</f>
        <v>0.32432432432432434</v>
      </c>
      <c r="AS6" s="15" t="s">
        <v>117</v>
      </c>
      <c r="AT6" s="15" t="s">
        <v>146</v>
      </c>
      <c r="AU6" s="15" t="s">
        <v>118</v>
      </c>
      <c r="AV6" s="15" t="s">
        <v>22</v>
      </c>
      <c r="AW6" s="15" t="s">
        <v>23</v>
      </c>
      <c r="AX6" s="15" t="s">
        <v>119</v>
      </c>
    </row>
    <row r="8" spans="1:50" s="34" customFormat="1" x14ac:dyDescent="0.4">
      <c r="A8" s="34" t="s">
        <v>62</v>
      </c>
      <c r="B8" s="34" t="s">
        <v>107</v>
      </c>
      <c r="C8" s="34" t="s">
        <v>1</v>
      </c>
      <c r="D8" s="34" t="s">
        <v>2</v>
      </c>
      <c r="E8" s="34" t="s">
        <v>3</v>
      </c>
      <c r="F8" s="34" t="s">
        <v>4</v>
      </c>
      <c r="G8" s="34" t="s">
        <v>5</v>
      </c>
      <c r="H8" s="34" t="s">
        <v>6</v>
      </c>
      <c r="I8" s="34" t="s">
        <v>7</v>
      </c>
      <c r="J8" s="34" t="s">
        <v>8</v>
      </c>
      <c r="K8" s="34" t="s">
        <v>9</v>
      </c>
      <c r="L8" s="34" t="s">
        <v>46</v>
      </c>
      <c r="M8" s="34" t="s">
        <v>10</v>
      </c>
      <c r="N8" s="34" t="s">
        <v>36</v>
      </c>
      <c r="O8" s="34" t="s">
        <v>37</v>
      </c>
      <c r="P8" s="34" t="s">
        <v>38</v>
      </c>
      <c r="Q8" s="34" t="s">
        <v>11</v>
      </c>
      <c r="R8" s="34" t="s">
        <v>12</v>
      </c>
      <c r="S8" s="34" t="s">
        <v>39</v>
      </c>
      <c r="T8" s="34" t="s">
        <v>13</v>
      </c>
      <c r="U8" s="34" t="s">
        <v>14</v>
      </c>
      <c r="V8" s="34" t="s">
        <v>15</v>
      </c>
      <c r="W8" s="34" t="s">
        <v>16</v>
      </c>
      <c r="X8" s="34" t="s">
        <v>17</v>
      </c>
      <c r="Y8" s="34" t="s">
        <v>18</v>
      </c>
      <c r="Z8" s="34" t="s">
        <v>19</v>
      </c>
      <c r="AA8" s="35" t="s">
        <v>20</v>
      </c>
      <c r="AB8" s="34" t="s">
        <v>40</v>
      </c>
      <c r="AC8" s="34" t="s">
        <v>108</v>
      </c>
      <c r="AD8" s="34" t="s">
        <v>109</v>
      </c>
      <c r="AE8" s="34" t="s">
        <v>110</v>
      </c>
      <c r="AF8" s="34" t="s">
        <v>111</v>
      </c>
      <c r="AG8" s="34" t="s">
        <v>112</v>
      </c>
      <c r="AH8" s="44" t="s">
        <v>113</v>
      </c>
      <c r="AI8" s="44"/>
      <c r="AJ8" s="44" t="s">
        <v>42</v>
      </c>
      <c r="AK8" s="44"/>
      <c r="AL8" s="44" t="s">
        <v>43</v>
      </c>
      <c r="AM8" s="44"/>
      <c r="AN8" s="44" t="s">
        <v>45</v>
      </c>
      <c r="AO8" s="44"/>
      <c r="AP8" s="34" t="s">
        <v>35</v>
      </c>
      <c r="AQ8" s="34" t="s">
        <v>114</v>
      </c>
      <c r="AR8" s="34" t="s">
        <v>115</v>
      </c>
      <c r="AS8" s="44" t="s">
        <v>116</v>
      </c>
      <c r="AT8" s="44"/>
      <c r="AU8" s="44"/>
      <c r="AV8" s="44"/>
      <c r="AW8" s="44"/>
    </row>
    <row r="9" spans="1:50" x14ac:dyDescent="0.4">
      <c r="B9">
        <v>23</v>
      </c>
      <c r="C9">
        <v>11</v>
      </c>
      <c r="D9">
        <v>24</v>
      </c>
      <c r="E9">
        <v>21</v>
      </c>
      <c r="F9">
        <v>3</v>
      </c>
      <c r="G9">
        <v>2</v>
      </c>
      <c r="H9">
        <v>1</v>
      </c>
      <c r="I9">
        <v>2</v>
      </c>
      <c r="J9">
        <v>0</v>
      </c>
      <c r="K9">
        <v>3</v>
      </c>
      <c r="L9">
        <v>3</v>
      </c>
      <c r="M9">
        <v>0</v>
      </c>
      <c r="N9">
        <v>3</v>
      </c>
      <c r="O9">
        <v>0</v>
      </c>
      <c r="P9">
        <v>0</v>
      </c>
      <c r="Q9">
        <v>0</v>
      </c>
      <c r="R9">
        <v>5</v>
      </c>
      <c r="S9">
        <v>1</v>
      </c>
      <c r="T9">
        <v>0.14299999999999999</v>
      </c>
      <c r="U9">
        <v>0.25</v>
      </c>
      <c r="V9">
        <v>0.14299999999999999</v>
      </c>
      <c r="W9">
        <v>0.39300000000000002</v>
      </c>
      <c r="X9">
        <v>4</v>
      </c>
      <c r="Y9">
        <v>6</v>
      </c>
      <c r="Z9">
        <v>5</v>
      </c>
      <c r="AA9" s="33">
        <v>0.73</v>
      </c>
      <c r="AB9">
        <v>74</v>
      </c>
      <c r="AC9" s="31">
        <v>3.08</v>
      </c>
      <c r="AD9">
        <v>0.85</v>
      </c>
      <c r="AE9" s="30">
        <v>0</v>
      </c>
      <c r="AF9">
        <v>0.4</v>
      </c>
      <c r="AG9">
        <v>3.88</v>
      </c>
      <c r="AH9">
        <v>6</v>
      </c>
      <c r="AI9" s="1">
        <v>0.08</v>
      </c>
      <c r="AR9" s="1">
        <v>0.5</v>
      </c>
      <c r="AS9" t="s">
        <v>117</v>
      </c>
      <c r="AT9" t="s">
        <v>23</v>
      </c>
      <c r="AU9" t="s">
        <v>121</v>
      </c>
    </row>
    <row r="10" spans="1:50" x14ac:dyDescent="0.4">
      <c r="B10">
        <v>24</v>
      </c>
      <c r="C10">
        <v>17</v>
      </c>
      <c r="D10">
        <v>58</v>
      </c>
      <c r="E10">
        <v>52</v>
      </c>
      <c r="F10">
        <v>21</v>
      </c>
      <c r="G10">
        <v>4</v>
      </c>
      <c r="H10">
        <v>1</v>
      </c>
      <c r="I10">
        <v>6</v>
      </c>
      <c r="J10">
        <v>21</v>
      </c>
      <c r="K10">
        <v>20</v>
      </c>
      <c r="L10">
        <v>8</v>
      </c>
      <c r="M10">
        <v>1</v>
      </c>
      <c r="N10">
        <v>12</v>
      </c>
      <c r="O10">
        <v>5</v>
      </c>
      <c r="P10">
        <v>1</v>
      </c>
      <c r="Q10">
        <v>3</v>
      </c>
      <c r="R10">
        <v>7</v>
      </c>
      <c r="S10">
        <v>1</v>
      </c>
      <c r="T10">
        <v>0.40400000000000003</v>
      </c>
      <c r="U10">
        <v>0.45600000000000002</v>
      </c>
      <c r="V10">
        <v>0.71199999999999997</v>
      </c>
      <c r="W10">
        <v>1.1679999999999999</v>
      </c>
      <c r="X10">
        <v>2</v>
      </c>
      <c r="Y10">
        <v>16</v>
      </c>
      <c r="Z10">
        <v>17</v>
      </c>
      <c r="AA10" s="33">
        <v>0.94</v>
      </c>
      <c r="AB10">
        <v>185</v>
      </c>
      <c r="AC10" s="31">
        <v>3.19</v>
      </c>
      <c r="AD10">
        <v>14.56</v>
      </c>
      <c r="AE10" s="30">
        <v>0.308</v>
      </c>
      <c r="AF10">
        <v>0.6</v>
      </c>
      <c r="AG10">
        <v>30.46</v>
      </c>
      <c r="AH10">
        <v>35</v>
      </c>
      <c r="AI10" s="1">
        <v>0.19</v>
      </c>
      <c r="AJ10">
        <v>9</v>
      </c>
      <c r="AK10" s="1">
        <v>0.05</v>
      </c>
      <c r="AL10">
        <v>19</v>
      </c>
      <c r="AM10" s="1">
        <v>0.1</v>
      </c>
      <c r="AN10">
        <v>70</v>
      </c>
      <c r="AO10" s="1">
        <v>0.38</v>
      </c>
      <c r="AP10">
        <v>2</v>
      </c>
      <c r="AQ10">
        <v>1</v>
      </c>
      <c r="AR10" s="1">
        <v>0.77</v>
      </c>
      <c r="AS10" t="s">
        <v>117</v>
      </c>
      <c r="AT10" t="s">
        <v>118</v>
      </c>
      <c r="AU10" t="s">
        <v>23</v>
      </c>
      <c r="AV10" t="s">
        <v>121</v>
      </c>
    </row>
    <row r="11" spans="1:50" x14ac:dyDescent="0.4">
      <c r="B11">
        <v>25</v>
      </c>
      <c r="C11" s="41">
        <f>打撃詳細!B7</f>
        <v>2</v>
      </c>
      <c r="D11" s="41">
        <f>打撃詳細!C7</f>
        <v>6</v>
      </c>
      <c r="E11" s="41">
        <f>打撃詳細!D7</f>
        <v>6</v>
      </c>
      <c r="F11" s="41">
        <f>打撃詳細!E7</f>
        <v>1</v>
      </c>
      <c r="G11" s="41">
        <f>打撃詳細!F7</f>
        <v>0</v>
      </c>
      <c r="H11" s="41">
        <f>打撃詳細!G7</f>
        <v>0</v>
      </c>
      <c r="I11" s="41">
        <f>打撃詳細!H7</f>
        <v>0</v>
      </c>
      <c r="J11" s="41">
        <f>打撃詳細!I7</f>
        <v>0</v>
      </c>
      <c r="K11" s="41">
        <f>打撃詳細!J7</f>
        <v>1</v>
      </c>
      <c r="L11" s="41">
        <f>打撃詳細!U7</f>
        <v>1</v>
      </c>
      <c r="M11" s="41">
        <f>打撃詳細!K7</f>
        <v>0</v>
      </c>
      <c r="N11" s="41">
        <f>打撃詳細!P7</f>
        <v>0</v>
      </c>
      <c r="O11" s="41">
        <f>打撃詳細!Q7</f>
        <v>1</v>
      </c>
      <c r="P11" s="41">
        <f>打撃詳細!R7</f>
        <v>0</v>
      </c>
      <c r="Q11" s="41">
        <f>打撃詳細!S7</f>
        <v>0</v>
      </c>
      <c r="R11" s="41">
        <f>打撃詳細!V7</f>
        <v>2</v>
      </c>
      <c r="S11" s="41">
        <f>打撃詳細!W7</f>
        <v>0</v>
      </c>
      <c r="T11" s="41" t="str">
        <f>打撃詳細!L7</f>
        <v>0.167</v>
      </c>
      <c r="U11" s="41" t="str">
        <f>打撃詳細!M7</f>
        <v>0.167</v>
      </c>
      <c r="V11" s="41" t="str">
        <f>打撃詳細!N7</f>
        <v>0.333</v>
      </c>
      <c r="W11" s="41" t="str">
        <f>打撃詳細!O7</f>
        <v>0.500</v>
      </c>
      <c r="X11" s="41">
        <f>打撃詳細!AD7</f>
        <v>0</v>
      </c>
      <c r="Y11" s="41">
        <f>打撃詳細!AE7</f>
        <v>2</v>
      </c>
      <c r="Z11" s="41">
        <f>打撃詳細!AF7</f>
        <v>4</v>
      </c>
      <c r="AA11" s="41" t="str">
        <f>打撃詳細!AG7</f>
        <v>1.00</v>
      </c>
      <c r="AB11" s="41">
        <f>打撃詳細!X7</f>
        <v>31</v>
      </c>
      <c r="AC11" s="41" t="str">
        <f>打撃詳細!Y7</f>
        <v>5.2</v>
      </c>
      <c r="AD11" s="30">
        <f>0.5*N11+0.72*O11+1.04*P11+1.44*Q11+0.34*(G11+H11)+0.18*I11-0.09*(E11-F11-R11)-0.098*R11-0.37*S11+0.04*M11</f>
        <v>0.25399999999999995</v>
      </c>
      <c r="AE11" s="30">
        <f>V11-T11</f>
        <v>0.16600000000000001</v>
      </c>
      <c r="AF11" s="31">
        <f>G11/R11</f>
        <v>0</v>
      </c>
      <c r="AG11" s="31">
        <f>((F11+G11+H11-S11)+2.4*(E11+G11+H11+M11)*((N11+O11*2+P11*3+Q11*4+0.24*(G11+H11)+0.62*I11+(0.5*M11)-0.03*R11)+3*(E11+G11+H11+M11))/(9*(E11+G11+H11+M11)))-0.9*(E11+G11+H11+M11)</f>
        <v>0.91733333333333267</v>
      </c>
      <c r="AH11" s="15">
        <f>打撃集計!AF7</f>
        <v>5</v>
      </c>
      <c r="AI11" s="41" t="str">
        <f>打撃詳細!AB7</f>
        <v>16%</v>
      </c>
      <c r="AJ11">
        <f>打撃集計!AD7</f>
        <v>0</v>
      </c>
      <c r="AK11" s="41" t="str">
        <f>打撃詳細!Z7</f>
        <v>0%</v>
      </c>
      <c r="AL11">
        <f>打撃集計!AE7</f>
        <v>10</v>
      </c>
      <c r="AM11" s="41" t="str">
        <f>打撃詳細!AA7</f>
        <v>32%</v>
      </c>
      <c r="AN11">
        <f>打撃集計!AG7</f>
        <v>10</v>
      </c>
      <c r="AO11" s="41" t="str">
        <f>打撃詳細!AC7</f>
        <v>32%</v>
      </c>
    </row>
    <row r="12" spans="1:50" s="32" customFormat="1" x14ac:dyDescent="0.4">
      <c r="B12" s="32" t="s">
        <v>120</v>
      </c>
      <c r="C12" s="32">
        <f t="shared" ref="C12:S12" si="2">SUM(C9:C11)</f>
        <v>30</v>
      </c>
      <c r="D12" s="32">
        <f t="shared" si="2"/>
        <v>88</v>
      </c>
      <c r="E12" s="32">
        <f t="shared" si="2"/>
        <v>79</v>
      </c>
      <c r="F12" s="32">
        <f t="shared" si="2"/>
        <v>25</v>
      </c>
      <c r="G12" s="32">
        <f t="shared" si="2"/>
        <v>6</v>
      </c>
      <c r="H12" s="32">
        <f t="shared" si="2"/>
        <v>2</v>
      </c>
      <c r="I12" s="32">
        <f t="shared" si="2"/>
        <v>8</v>
      </c>
      <c r="J12" s="32">
        <f t="shared" si="2"/>
        <v>21</v>
      </c>
      <c r="K12" s="32">
        <f t="shared" si="2"/>
        <v>24</v>
      </c>
      <c r="L12" s="32">
        <f t="shared" si="2"/>
        <v>12</v>
      </c>
      <c r="M12" s="32">
        <f t="shared" si="2"/>
        <v>1</v>
      </c>
      <c r="N12" s="32">
        <f t="shared" si="2"/>
        <v>15</v>
      </c>
      <c r="O12" s="32">
        <f t="shared" si="2"/>
        <v>6</v>
      </c>
      <c r="P12" s="32">
        <f t="shared" si="2"/>
        <v>1</v>
      </c>
      <c r="Q12" s="32">
        <f t="shared" si="2"/>
        <v>3</v>
      </c>
      <c r="R12" s="32">
        <f t="shared" si="2"/>
        <v>14</v>
      </c>
      <c r="S12" s="32">
        <f t="shared" si="2"/>
        <v>2</v>
      </c>
      <c r="T12" s="20">
        <f>F12/E12</f>
        <v>0.31645569620253167</v>
      </c>
      <c r="U12" s="20">
        <f>(F12+G12+H12)/(E12+G12+H12)</f>
        <v>0.37931034482758619</v>
      </c>
      <c r="V12" s="20">
        <f>(N12+O12*2+P12*3+Q12*4)/E12</f>
        <v>0.53164556962025311</v>
      </c>
      <c r="W12" s="20">
        <f>U12+V12</f>
        <v>0.9109559144478393</v>
      </c>
      <c r="X12" s="32">
        <f>SUM(X9:X11)</f>
        <v>6</v>
      </c>
      <c r="Y12" s="32">
        <f>SUM(Y9:Y11)</f>
        <v>24</v>
      </c>
      <c r="Z12" s="32">
        <f>SUM(Z9:Z11)</f>
        <v>26</v>
      </c>
      <c r="AA12" s="33">
        <f>(Y12+Z12)/(X12+Y12+Z12)</f>
        <v>0.8928571428571429</v>
      </c>
      <c r="AB12" s="32">
        <f>SUM(AB9:AB11)</f>
        <v>290</v>
      </c>
      <c r="AC12" s="31">
        <f>AB12/D12</f>
        <v>3.2954545454545454</v>
      </c>
      <c r="AD12" s="30">
        <f>0.5*N12+0.72*O12+1.04*P12+1.44*Q12+0.34*(G12+H12)+0.18*I12-0.09*(E12-F12-R12)-0.098*R12-0.37*S12+0.04*M12</f>
        <v>15.668000000000001</v>
      </c>
      <c r="AE12" s="30">
        <f>V12-T12</f>
        <v>0.21518987341772144</v>
      </c>
      <c r="AF12" s="31">
        <f>G12/R12</f>
        <v>0.42857142857142855</v>
      </c>
      <c r="AG12" s="31">
        <f>((F12+G12+H12-S12)+2.4*(E12+G12+H12+M12)*((N12+O12*2+P12*3+Q12*4+0.24*(G12+H12)+0.62*I12+(0.5*M12)-0.03*R12)+3*(E12+G12+H12+M12))/(9*(E12+G12+H12+M12)))-0.9*(E12+G12+H12+M12)</f>
        <v>35.255999999999986</v>
      </c>
      <c r="AH12" s="32">
        <f>SUM(AH9:AH11)</f>
        <v>46</v>
      </c>
      <c r="AJ12" s="32">
        <f>SUM(AJ9:AJ11)</f>
        <v>9</v>
      </c>
      <c r="AL12" s="32">
        <f>SUM(AL9:AL11)</f>
        <v>29</v>
      </c>
      <c r="AN12" s="32">
        <f>SUM(AN9:AN11)</f>
        <v>80</v>
      </c>
      <c r="AP12" s="32">
        <f t="shared" ref="AP12" si="3">SUM(AP9:AP11)</f>
        <v>2</v>
      </c>
      <c r="AQ12" s="32">
        <f t="shared" ref="AQ12" si="4">SUM(AQ9:AQ11)</f>
        <v>1</v>
      </c>
      <c r="AR12" s="36">
        <f>(K12/(F12+G12+H12))</f>
        <v>0.72727272727272729</v>
      </c>
      <c r="AS12" t="s">
        <v>117</v>
      </c>
      <c r="AT12" t="s">
        <v>118</v>
      </c>
      <c r="AU12" t="s">
        <v>23</v>
      </c>
      <c r="AV12" t="s">
        <v>121</v>
      </c>
    </row>
    <row r="13" spans="1:50" ht="18" customHeight="1" x14ac:dyDescent="0.4">
      <c r="AC13" s="31"/>
    </row>
    <row r="14" spans="1:50" s="34" customFormat="1" x14ac:dyDescent="0.4">
      <c r="A14" s="34" t="s">
        <v>63</v>
      </c>
      <c r="B14" s="34" t="s">
        <v>107</v>
      </c>
      <c r="C14" s="34" t="s">
        <v>1</v>
      </c>
      <c r="D14" s="34" t="s">
        <v>2</v>
      </c>
      <c r="E14" s="34" t="s">
        <v>3</v>
      </c>
      <c r="F14" s="34" t="s">
        <v>4</v>
      </c>
      <c r="G14" s="34" t="s">
        <v>5</v>
      </c>
      <c r="H14" s="34" t="s">
        <v>6</v>
      </c>
      <c r="I14" s="34" t="s">
        <v>7</v>
      </c>
      <c r="J14" s="34" t="s">
        <v>8</v>
      </c>
      <c r="K14" s="34" t="s">
        <v>9</v>
      </c>
      <c r="L14" s="34" t="s">
        <v>46</v>
      </c>
      <c r="M14" s="34" t="s">
        <v>10</v>
      </c>
      <c r="N14" s="34" t="s">
        <v>36</v>
      </c>
      <c r="O14" s="34" t="s">
        <v>37</v>
      </c>
      <c r="P14" s="34" t="s">
        <v>38</v>
      </c>
      <c r="Q14" s="34" t="s">
        <v>11</v>
      </c>
      <c r="R14" s="34" t="s">
        <v>12</v>
      </c>
      <c r="S14" s="34" t="s">
        <v>39</v>
      </c>
      <c r="T14" s="34" t="s">
        <v>13</v>
      </c>
      <c r="U14" s="34" t="s">
        <v>14</v>
      </c>
      <c r="V14" s="34" t="s">
        <v>15</v>
      </c>
      <c r="W14" s="34" t="s">
        <v>16</v>
      </c>
      <c r="X14" s="34" t="s">
        <v>17</v>
      </c>
      <c r="Y14" s="34" t="s">
        <v>18</v>
      </c>
      <c r="Z14" s="34" t="s">
        <v>19</v>
      </c>
      <c r="AA14" s="35" t="s">
        <v>20</v>
      </c>
      <c r="AB14" s="34" t="s">
        <v>40</v>
      </c>
      <c r="AC14" s="34" t="s">
        <v>108</v>
      </c>
      <c r="AD14" s="34" t="s">
        <v>109</v>
      </c>
      <c r="AE14" s="34" t="s">
        <v>110</v>
      </c>
      <c r="AF14" s="34" t="s">
        <v>111</v>
      </c>
      <c r="AG14" s="34" t="s">
        <v>112</v>
      </c>
      <c r="AH14" s="44" t="s">
        <v>113</v>
      </c>
      <c r="AI14" s="44"/>
      <c r="AJ14" s="44" t="s">
        <v>42</v>
      </c>
      <c r="AK14" s="44"/>
      <c r="AL14" s="44" t="s">
        <v>43</v>
      </c>
      <c r="AM14" s="44"/>
      <c r="AN14" s="44" t="s">
        <v>45</v>
      </c>
      <c r="AO14" s="44"/>
      <c r="AP14" s="34" t="s">
        <v>35</v>
      </c>
      <c r="AQ14" s="34" t="s">
        <v>114</v>
      </c>
      <c r="AR14" s="34" t="s">
        <v>115</v>
      </c>
      <c r="AS14" s="44" t="s">
        <v>116</v>
      </c>
      <c r="AT14" s="44"/>
      <c r="AU14" s="44"/>
      <c r="AV14" s="44"/>
      <c r="AW14" s="44"/>
    </row>
    <row r="15" spans="1:50" x14ac:dyDescent="0.4">
      <c r="B15">
        <v>23</v>
      </c>
      <c r="C15">
        <v>8</v>
      </c>
      <c r="D15">
        <v>19</v>
      </c>
      <c r="E15">
        <v>15</v>
      </c>
      <c r="F15">
        <v>4</v>
      </c>
      <c r="G15">
        <v>3</v>
      </c>
      <c r="H15">
        <v>1</v>
      </c>
      <c r="I15">
        <v>5</v>
      </c>
      <c r="J15">
        <v>4</v>
      </c>
      <c r="K15">
        <v>1</v>
      </c>
      <c r="L15">
        <v>10</v>
      </c>
      <c r="M15">
        <v>0</v>
      </c>
      <c r="N15">
        <v>1</v>
      </c>
      <c r="O15">
        <v>2</v>
      </c>
      <c r="P15">
        <v>0</v>
      </c>
      <c r="Q15">
        <v>0</v>
      </c>
      <c r="R15">
        <v>3</v>
      </c>
      <c r="S15">
        <v>1</v>
      </c>
      <c r="T15">
        <v>0.26700000000000002</v>
      </c>
      <c r="U15">
        <v>0.42099999999999999</v>
      </c>
      <c r="V15">
        <v>0.33300000000000002</v>
      </c>
      <c r="W15">
        <v>0.754</v>
      </c>
      <c r="X15">
        <v>0</v>
      </c>
      <c r="Y15">
        <v>3</v>
      </c>
      <c r="Z15">
        <v>1</v>
      </c>
      <c r="AA15" s="33">
        <v>1</v>
      </c>
      <c r="AB15">
        <v>75</v>
      </c>
      <c r="AC15" s="31">
        <v>3.95</v>
      </c>
      <c r="AD15">
        <v>2.82</v>
      </c>
      <c r="AE15" s="30">
        <v>6.6000000000000003E-2</v>
      </c>
      <c r="AF15">
        <v>1</v>
      </c>
      <c r="AG15">
        <v>7.49</v>
      </c>
      <c r="AH15">
        <v>10</v>
      </c>
      <c r="AI15" s="1">
        <v>0.13</v>
      </c>
      <c r="AR15" s="1">
        <v>0.13</v>
      </c>
      <c r="AS15" t="s">
        <v>122</v>
      </c>
    </row>
    <row r="16" spans="1:50" x14ac:dyDescent="0.4">
      <c r="B16">
        <v>24</v>
      </c>
      <c r="C16">
        <v>17</v>
      </c>
      <c r="D16">
        <v>51</v>
      </c>
      <c r="E16">
        <v>43</v>
      </c>
      <c r="F16">
        <v>10</v>
      </c>
      <c r="G16">
        <v>8</v>
      </c>
      <c r="H16">
        <v>0</v>
      </c>
      <c r="I16">
        <v>5</v>
      </c>
      <c r="J16">
        <v>4</v>
      </c>
      <c r="K16">
        <v>10</v>
      </c>
      <c r="L16">
        <v>8</v>
      </c>
      <c r="M16">
        <v>0</v>
      </c>
      <c r="N16">
        <v>8</v>
      </c>
      <c r="O16">
        <v>1</v>
      </c>
      <c r="P16">
        <v>1</v>
      </c>
      <c r="Q16">
        <v>0</v>
      </c>
      <c r="R16">
        <v>8</v>
      </c>
      <c r="S16">
        <v>1</v>
      </c>
      <c r="T16">
        <v>0.23300000000000001</v>
      </c>
      <c r="U16">
        <v>0.35299999999999998</v>
      </c>
      <c r="V16">
        <v>0.30199999999999999</v>
      </c>
      <c r="W16">
        <v>0.65500000000000003</v>
      </c>
      <c r="X16">
        <v>3</v>
      </c>
      <c r="Y16">
        <v>22</v>
      </c>
      <c r="Z16">
        <v>3</v>
      </c>
      <c r="AA16" s="33">
        <v>0.89</v>
      </c>
      <c r="AB16">
        <v>173</v>
      </c>
      <c r="AC16" s="31">
        <v>3.39</v>
      </c>
      <c r="AD16">
        <v>5.98</v>
      </c>
      <c r="AE16" s="30">
        <v>6.9000000000000006E-2</v>
      </c>
      <c r="AF16">
        <v>1</v>
      </c>
      <c r="AG16">
        <v>16.64</v>
      </c>
      <c r="AH16">
        <v>22</v>
      </c>
      <c r="AI16" s="1">
        <v>0.13</v>
      </c>
      <c r="AJ16">
        <v>18</v>
      </c>
      <c r="AK16" s="1">
        <v>0.1</v>
      </c>
      <c r="AL16">
        <v>18</v>
      </c>
      <c r="AM16" s="1">
        <v>0.1</v>
      </c>
      <c r="AN16">
        <v>72</v>
      </c>
      <c r="AO16" s="1">
        <v>0.42</v>
      </c>
      <c r="AP16">
        <v>0</v>
      </c>
      <c r="AQ16">
        <v>1</v>
      </c>
      <c r="AR16" s="1">
        <v>0.56000000000000005</v>
      </c>
      <c r="AS16" t="s">
        <v>119</v>
      </c>
      <c r="AT16" t="s">
        <v>122</v>
      </c>
    </row>
    <row r="17" spans="1:49" x14ac:dyDescent="0.4">
      <c r="B17">
        <v>25</v>
      </c>
      <c r="C17" s="41">
        <f>打撃詳細!B8</f>
        <v>2</v>
      </c>
      <c r="D17" s="41">
        <f>打撃詳細!C8</f>
        <v>4</v>
      </c>
      <c r="E17" s="41">
        <f>打撃詳細!D8</f>
        <v>4</v>
      </c>
      <c r="F17" s="41">
        <f>打撃詳細!E8</f>
        <v>0</v>
      </c>
      <c r="G17" s="41">
        <f>打撃詳細!F8</f>
        <v>0</v>
      </c>
      <c r="H17" s="41">
        <f>打撃詳細!G8</f>
        <v>0</v>
      </c>
      <c r="I17" s="41">
        <f>打撃詳細!H8</f>
        <v>0</v>
      </c>
      <c r="J17" s="41">
        <f>打撃詳細!I8</f>
        <v>0</v>
      </c>
      <c r="K17" s="41">
        <f>打撃詳細!J8</f>
        <v>0</v>
      </c>
      <c r="L17" s="41">
        <f>打撃詳細!U8</f>
        <v>1</v>
      </c>
      <c r="M17" s="41">
        <f>打撃詳細!K8</f>
        <v>0</v>
      </c>
      <c r="N17" s="41">
        <f>打撃詳細!P8</f>
        <v>0</v>
      </c>
      <c r="O17" s="41">
        <f>打撃詳細!Q8</f>
        <v>0</v>
      </c>
      <c r="P17" s="41">
        <f>打撃詳細!R8</f>
        <v>0</v>
      </c>
      <c r="Q17" s="41">
        <f>打撃詳細!S8</f>
        <v>0</v>
      </c>
      <c r="R17" s="41">
        <f>打撃詳細!V8</f>
        <v>1</v>
      </c>
      <c r="S17" s="41">
        <f>打撃詳細!W8</f>
        <v>0</v>
      </c>
      <c r="T17" s="41" t="str">
        <f>打撃詳細!L8</f>
        <v>0.000</v>
      </c>
      <c r="U17" s="41" t="str">
        <f>打撃詳細!M8</f>
        <v>0.000</v>
      </c>
      <c r="V17" s="41" t="str">
        <f>打撃詳細!N8</f>
        <v>0.000</v>
      </c>
      <c r="W17" s="41" t="str">
        <f>打撃詳細!O8</f>
        <v>0.000</v>
      </c>
      <c r="X17" s="41">
        <f>打撃詳細!AD8</f>
        <v>1</v>
      </c>
      <c r="Y17" s="41">
        <f>打撃詳細!AE8</f>
        <v>2</v>
      </c>
      <c r="Z17" s="41">
        <f>打撃詳細!AF8</f>
        <v>1</v>
      </c>
      <c r="AA17" s="41" t="str">
        <f>打撃詳細!AG8</f>
        <v>0.75</v>
      </c>
      <c r="AB17" s="41">
        <f>打撃詳細!X8</f>
        <v>16</v>
      </c>
      <c r="AC17" s="41" t="str">
        <f>打撃詳細!Y8</f>
        <v>4.0</v>
      </c>
      <c r="AD17" s="30">
        <f>0.5*N17+0.72*O17+1.04*P17+1.44*Q17+0.34*(G17+H17)+0.18*I17-0.09*(E17-F17-R17)-0.098*R17-0.37*S17+0.04*M17</f>
        <v>-0.36799999999999999</v>
      </c>
      <c r="AE17" s="30">
        <f>V17-T17</f>
        <v>0</v>
      </c>
      <c r="AF17" s="31">
        <f>G17/R17</f>
        <v>0</v>
      </c>
      <c r="AG17" s="31">
        <f>((F17+G17+H17-S17)+2.4*(E17+G17+H17+M17)*((N17+O17*2+P17*3+Q17*4+0.24*(G17+H17)+0.62*I17+(0.5*M17)-0.03*R17)+3*(E17+G17+H17+M17))/(9*(E17+G17+H17+M17)))-0.9*(E17+G17+H17+M17)</f>
        <v>-0.40799999999999992</v>
      </c>
      <c r="AH17" s="15">
        <f>打撃集計!AF8</f>
        <v>2</v>
      </c>
      <c r="AI17" s="41" t="str">
        <f>打撃詳細!AB8</f>
        <v>13%</v>
      </c>
      <c r="AJ17">
        <f>打撃集計!AD8</f>
        <v>1</v>
      </c>
      <c r="AK17" s="41" t="str">
        <f>打撃詳細!Z8</f>
        <v>6%</v>
      </c>
      <c r="AL17">
        <f>打撃集計!AE8</f>
        <v>2</v>
      </c>
      <c r="AM17" s="41" t="str">
        <f>打撃詳細!AA8</f>
        <v>13%</v>
      </c>
      <c r="AN17">
        <f>打撃集計!AG8</f>
        <v>7</v>
      </c>
      <c r="AO17" s="41" t="str">
        <f>打撃詳細!AC8</f>
        <v>44%</v>
      </c>
    </row>
    <row r="18" spans="1:49" s="32" customFormat="1" x14ac:dyDescent="0.4">
      <c r="B18" s="32" t="s">
        <v>120</v>
      </c>
      <c r="C18" s="32">
        <f t="shared" ref="C18:S18" si="5">SUM(C15:C17)</f>
        <v>27</v>
      </c>
      <c r="D18" s="32">
        <f t="shared" si="5"/>
        <v>74</v>
      </c>
      <c r="E18" s="32">
        <f t="shared" si="5"/>
        <v>62</v>
      </c>
      <c r="F18" s="32">
        <f t="shared" si="5"/>
        <v>14</v>
      </c>
      <c r="G18" s="32">
        <f t="shared" si="5"/>
        <v>11</v>
      </c>
      <c r="H18" s="32">
        <f t="shared" si="5"/>
        <v>1</v>
      </c>
      <c r="I18" s="32">
        <f t="shared" si="5"/>
        <v>10</v>
      </c>
      <c r="J18" s="32">
        <f t="shared" si="5"/>
        <v>8</v>
      </c>
      <c r="K18" s="32">
        <f t="shared" si="5"/>
        <v>11</v>
      </c>
      <c r="L18" s="32">
        <f t="shared" si="5"/>
        <v>19</v>
      </c>
      <c r="M18" s="32">
        <f t="shared" si="5"/>
        <v>0</v>
      </c>
      <c r="N18" s="32">
        <f t="shared" si="5"/>
        <v>9</v>
      </c>
      <c r="O18" s="32">
        <f t="shared" si="5"/>
        <v>3</v>
      </c>
      <c r="P18" s="32">
        <f t="shared" si="5"/>
        <v>1</v>
      </c>
      <c r="Q18" s="32">
        <f t="shared" si="5"/>
        <v>0</v>
      </c>
      <c r="R18" s="32">
        <f t="shared" si="5"/>
        <v>12</v>
      </c>
      <c r="S18" s="32">
        <f t="shared" si="5"/>
        <v>2</v>
      </c>
      <c r="T18" s="20">
        <f>F18/E18</f>
        <v>0.22580645161290322</v>
      </c>
      <c r="U18" s="20">
        <f>(F18+G18+H18)/(E18+G18+H18)</f>
        <v>0.35135135135135137</v>
      </c>
      <c r="V18" s="20">
        <f>(N18+O18*2+P18*3+Q18*4)/E18</f>
        <v>0.29032258064516131</v>
      </c>
      <c r="W18" s="20">
        <f>U18+V18</f>
        <v>0.64167393199651268</v>
      </c>
      <c r="X18" s="32">
        <f>SUM(X15:X17)</f>
        <v>4</v>
      </c>
      <c r="Y18" s="32">
        <f>SUM(Y15:Y17)</f>
        <v>27</v>
      </c>
      <c r="Z18" s="32">
        <f>SUM(Z15:Z17)</f>
        <v>5</v>
      </c>
      <c r="AA18" s="33">
        <f>(Y18+Z18)/(X18+Y18+Z18)</f>
        <v>0.88888888888888884</v>
      </c>
      <c r="AB18" s="32">
        <f>SUM(AB15:AB17)</f>
        <v>264</v>
      </c>
      <c r="AC18" s="31">
        <f>AB18/D18</f>
        <v>3.5675675675675675</v>
      </c>
      <c r="AD18" s="30">
        <f>0.5*N18+0.72*O18+1.04*P18+1.44*Q18+0.34*(G18+H18)+0.18*I18-0.09*(E18-F18-R18)-0.098*R18-0.37*S18+0.04*M18</f>
        <v>8.4240000000000013</v>
      </c>
      <c r="AE18" s="30">
        <f>V18-T18</f>
        <v>6.451612903225809E-2</v>
      </c>
      <c r="AF18" s="31">
        <f>G18/R18</f>
        <v>0.91666666666666663</v>
      </c>
      <c r="AG18" s="31">
        <f>((F18+G18+H18-S18)+2.4*(E18+G18+H18+M18)*((N18+O18*2+P18*3+Q18*4+0.24*(G18+H18)+0.62*I18+(0.5*M18)-0.03*R18)+3*(E18+G18+H18+M18))/(9*(E18+G18+H18+M18)))-0.9*(E18+G18+H18+M18)</f>
        <v>23.725333333333325</v>
      </c>
      <c r="AH18" s="32">
        <f>SUM(AH15:AH17)</f>
        <v>34</v>
      </c>
      <c r="AJ18" s="32">
        <f>SUM(AJ15:AJ17)</f>
        <v>19</v>
      </c>
      <c r="AL18" s="32">
        <f>SUM(AL15:AL17)</f>
        <v>20</v>
      </c>
      <c r="AN18" s="32">
        <f>SUM(AN15:AN17)</f>
        <v>79</v>
      </c>
      <c r="AP18" s="32">
        <f t="shared" ref="AP18" si="6">SUM(AP15:AP17)</f>
        <v>0</v>
      </c>
      <c r="AQ18" s="32">
        <f t="shared" ref="AQ18" si="7">SUM(AQ15:AQ17)</f>
        <v>1</v>
      </c>
      <c r="AR18" s="36">
        <f>(K18/(F18+G18+H18))</f>
        <v>0.42307692307692307</v>
      </c>
      <c r="AS18" t="s">
        <v>119</v>
      </c>
      <c r="AT18" t="s">
        <v>122</v>
      </c>
    </row>
    <row r="20" spans="1:49" s="34" customFormat="1" x14ac:dyDescent="0.4">
      <c r="A20" s="34" t="s">
        <v>71</v>
      </c>
      <c r="B20" s="34" t="s">
        <v>107</v>
      </c>
      <c r="C20" s="34" t="s">
        <v>1</v>
      </c>
      <c r="D20" s="34" t="s">
        <v>2</v>
      </c>
      <c r="E20" s="34" t="s">
        <v>3</v>
      </c>
      <c r="F20" s="34" t="s">
        <v>4</v>
      </c>
      <c r="G20" s="34" t="s">
        <v>5</v>
      </c>
      <c r="H20" s="34" t="s">
        <v>6</v>
      </c>
      <c r="I20" s="34" t="s">
        <v>7</v>
      </c>
      <c r="J20" s="34" t="s">
        <v>8</v>
      </c>
      <c r="K20" s="34" t="s">
        <v>9</v>
      </c>
      <c r="L20" s="34" t="s">
        <v>46</v>
      </c>
      <c r="M20" s="34" t="s">
        <v>10</v>
      </c>
      <c r="N20" s="34" t="s">
        <v>36</v>
      </c>
      <c r="O20" s="34" t="s">
        <v>37</v>
      </c>
      <c r="P20" s="34" t="s">
        <v>38</v>
      </c>
      <c r="Q20" s="34" t="s">
        <v>11</v>
      </c>
      <c r="R20" s="34" t="s">
        <v>12</v>
      </c>
      <c r="S20" s="34" t="s">
        <v>39</v>
      </c>
      <c r="T20" s="34" t="s">
        <v>13</v>
      </c>
      <c r="U20" s="34" t="s">
        <v>14</v>
      </c>
      <c r="V20" s="34" t="s">
        <v>15</v>
      </c>
      <c r="W20" s="34" t="s">
        <v>16</v>
      </c>
      <c r="X20" s="34" t="s">
        <v>17</v>
      </c>
      <c r="Y20" s="34" t="s">
        <v>18</v>
      </c>
      <c r="Z20" s="34" t="s">
        <v>19</v>
      </c>
      <c r="AA20" s="35" t="s">
        <v>20</v>
      </c>
      <c r="AB20" s="34" t="s">
        <v>40</v>
      </c>
      <c r="AC20" s="34" t="s">
        <v>108</v>
      </c>
      <c r="AD20" s="34" t="s">
        <v>109</v>
      </c>
      <c r="AE20" s="34" t="s">
        <v>110</v>
      </c>
      <c r="AF20" s="34" t="s">
        <v>111</v>
      </c>
      <c r="AG20" s="34" t="s">
        <v>112</v>
      </c>
      <c r="AH20" s="44" t="s">
        <v>113</v>
      </c>
      <c r="AI20" s="44"/>
      <c r="AJ20" s="44" t="s">
        <v>42</v>
      </c>
      <c r="AK20" s="44"/>
      <c r="AL20" s="44" t="s">
        <v>43</v>
      </c>
      <c r="AM20" s="44"/>
      <c r="AN20" s="44" t="s">
        <v>45</v>
      </c>
      <c r="AO20" s="44"/>
      <c r="AP20" s="34" t="s">
        <v>35</v>
      </c>
      <c r="AQ20" s="34" t="s">
        <v>114</v>
      </c>
      <c r="AR20" s="34" t="s">
        <v>115</v>
      </c>
      <c r="AS20" s="44" t="s">
        <v>116</v>
      </c>
      <c r="AT20" s="44"/>
      <c r="AU20" s="44"/>
      <c r="AV20" s="44"/>
      <c r="AW20" s="44"/>
    </row>
    <row r="21" spans="1:49" x14ac:dyDescent="0.4">
      <c r="B21">
        <v>23</v>
      </c>
      <c r="C21">
        <v>11</v>
      </c>
      <c r="D21">
        <v>29</v>
      </c>
      <c r="E21">
        <v>24</v>
      </c>
      <c r="F21">
        <v>8</v>
      </c>
      <c r="G21">
        <v>5</v>
      </c>
      <c r="H21">
        <v>0</v>
      </c>
      <c r="I21">
        <v>1</v>
      </c>
      <c r="J21">
        <v>5</v>
      </c>
      <c r="K21">
        <v>5</v>
      </c>
      <c r="L21">
        <v>6</v>
      </c>
      <c r="M21">
        <v>0</v>
      </c>
      <c r="N21">
        <v>6</v>
      </c>
      <c r="O21">
        <v>1</v>
      </c>
      <c r="P21">
        <v>1</v>
      </c>
      <c r="Q21">
        <v>0</v>
      </c>
      <c r="R21">
        <v>3</v>
      </c>
      <c r="S21">
        <v>0</v>
      </c>
      <c r="T21">
        <v>0.33300000000000002</v>
      </c>
      <c r="U21">
        <v>0.44800000000000001</v>
      </c>
      <c r="V21">
        <v>0.45800000000000002</v>
      </c>
      <c r="W21">
        <v>0.90700000000000003</v>
      </c>
      <c r="X21">
        <v>3</v>
      </c>
      <c r="Y21">
        <v>39</v>
      </c>
      <c r="Z21">
        <v>5</v>
      </c>
      <c r="AA21" s="33">
        <v>0.94</v>
      </c>
      <c r="AB21">
        <v>110</v>
      </c>
      <c r="AC21" s="31">
        <v>3.79</v>
      </c>
      <c r="AD21">
        <v>5.18</v>
      </c>
      <c r="AE21" s="30">
        <v>0.125</v>
      </c>
      <c r="AF21">
        <v>1.7</v>
      </c>
      <c r="AG21">
        <v>13.49</v>
      </c>
      <c r="AH21">
        <v>10</v>
      </c>
      <c r="AI21" s="1">
        <v>0.09</v>
      </c>
      <c r="AR21" s="1">
        <v>0.38</v>
      </c>
      <c r="AS21" t="s">
        <v>123</v>
      </c>
      <c r="AT21" t="s">
        <v>118</v>
      </c>
      <c r="AU21" t="s">
        <v>23</v>
      </c>
    </row>
    <row r="22" spans="1:49" x14ac:dyDescent="0.4">
      <c r="B22">
        <v>24</v>
      </c>
      <c r="C22">
        <v>17</v>
      </c>
      <c r="D22">
        <v>59</v>
      </c>
      <c r="E22">
        <v>47</v>
      </c>
      <c r="F22">
        <v>13</v>
      </c>
      <c r="G22">
        <v>8</v>
      </c>
      <c r="H22">
        <v>3</v>
      </c>
      <c r="I22">
        <v>2</v>
      </c>
      <c r="J22">
        <v>20</v>
      </c>
      <c r="K22">
        <v>15</v>
      </c>
      <c r="L22">
        <v>10</v>
      </c>
      <c r="M22">
        <v>1</v>
      </c>
      <c r="N22">
        <v>9</v>
      </c>
      <c r="O22">
        <v>3</v>
      </c>
      <c r="P22">
        <v>1</v>
      </c>
      <c r="Q22">
        <v>0</v>
      </c>
      <c r="R22">
        <v>6</v>
      </c>
      <c r="S22">
        <v>0</v>
      </c>
      <c r="T22">
        <v>0.27700000000000002</v>
      </c>
      <c r="U22">
        <v>0.41399999999999998</v>
      </c>
      <c r="V22">
        <v>0.38300000000000001</v>
      </c>
      <c r="W22">
        <v>0.79700000000000004</v>
      </c>
      <c r="X22">
        <v>1</v>
      </c>
      <c r="Y22">
        <v>32</v>
      </c>
      <c r="Z22">
        <v>22</v>
      </c>
      <c r="AA22" s="33">
        <v>0.98</v>
      </c>
      <c r="AB22">
        <v>202</v>
      </c>
      <c r="AC22" s="31">
        <v>3.42</v>
      </c>
      <c r="AD22">
        <v>8.73</v>
      </c>
      <c r="AE22" s="30">
        <v>0.106</v>
      </c>
      <c r="AF22">
        <v>1.3</v>
      </c>
      <c r="AG22">
        <v>24.02</v>
      </c>
      <c r="AH22">
        <v>23</v>
      </c>
      <c r="AI22" s="1">
        <v>0.11</v>
      </c>
      <c r="AJ22">
        <v>29</v>
      </c>
      <c r="AK22" s="1">
        <v>0.14000000000000001</v>
      </c>
      <c r="AL22">
        <v>11</v>
      </c>
      <c r="AM22" s="1">
        <v>0.05</v>
      </c>
      <c r="AN22">
        <v>92</v>
      </c>
      <c r="AO22" s="1">
        <v>0.46</v>
      </c>
      <c r="AP22">
        <v>5</v>
      </c>
      <c r="AQ22">
        <v>2</v>
      </c>
      <c r="AR22" s="1">
        <v>0.63</v>
      </c>
      <c r="AS22" t="s">
        <v>123</v>
      </c>
      <c r="AT22" t="s">
        <v>23</v>
      </c>
    </row>
    <row r="23" spans="1:49" x14ac:dyDescent="0.4">
      <c r="B23">
        <v>25</v>
      </c>
      <c r="C23" s="41">
        <f>打撃詳細!B9</f>
        <v>1</v>
      </c>
      <c r="D23" s="41">
        <f>打撃詳細!C9</f>
        <v>0</v>
      </c>
      <c r="E23" s="41">
        <f>打撃詳細!D9</f>
        <v>0</v>
      </c>
      <c r="F23" s="41">
        <f>打撃詳細!E9</f>
        <v>0</v>
      </c>
      <c r="G23" s="41">
        <f>打撃詳細!F9</f>
        <v>0</v>
      </c>
      <c r="H23" s="41">
        <f>打撃詳細!G9</f>
        <v>0</v>
      </c>
      <c r="I23" s="41">
        <f>打撃詳細!H9</f>
        <v>0</v>
      </c>
      <c r="J23" s="41">
        <f>打撃詳細!I9</f>
        <v>0</v>
      </c>
      <c r="K23" s="41">
        <f>打撃詳細!J9</f>
        <v>0</v>
      </c>
      <c r="L23" s="41">
        <f>打撃詳細!U9</f>
        <v>0</v>
      </c>
      <c r="M23" s="41">
        <f>打撃詳細!K9</f>
        <v>0</v>
      </c>
      <c r="N23" s="41">
        <f>打撃詳細!P9</f>
        <v>0</v>
      </c>
      <c r="O23" s="41">
        <f>打撃詳細!Q9</f>
        <v>0</v>
      </c>
      <c r="P23" s="41">
        <f>打撃詳細!R9</f>
        <v>0</v>
      </c>
      <c r="Q23" s="41">
        <f>打撃詳細!S9</f>
        <v>0</v>
      </c>
      <c r="R23" s="41">
        <f>打撃詳細!V9</f>
        <v>0</v>
      </c>
      <c r="S23" s="41">
        <f>打撃詳細!W9</f>
        <v>0</v>
      </c>
      <c r="T23" s="41" t="str">
        <f>打撃詳細!L9</f>
        <v>0.000</v>
      </c>
      <c r="U23" s="41" t="str">
        <f>打撃詳細!M9</f>
        <v>0.000</v>
      </c>
      <c r="V23" s="41" t="str">
        <f>打撃詳細!N9</f>
        <v>0.000</v>
      </c>
      <c r="W23" s="41" t="str">
        <f>打撃詳細!O9</f>
        <v>0.000</v>
      </c>
      <c r="X23" s="41">
        <f>打撃詳細!AD9</f>
        <v>0</v>
      </c>
      <c r="Y23" s="41">
        <f>打撃詳細!AE9</f>
        <v>5</v>
      </c>
      <c r="Z23" s="41">
        <f>打撃詳細!AF9</f>
        <v>1</v>
      </c>
      <c r="AA23" s="41" t="str">
        <f>打撃詳細!AG9</f>
        <v>1.00</v>
      </c>
      <c r="AB23" s="41">
        <f>打撃詳細!X9</f>
        <v>0</v>
      </c>
      <c r="AC23" s="41" t="str">
        <f>打撃詳細!Y9</f>
        <v>0.0</v>
      </c>
      <c r="AD23" s="30">
        <f>0.5*N23+0.72*O23+1.04*P23+1.44*Q23+0.34*(G23+H23)+0.18*I23-0.09*(E23-F23-R23)-0.098*R23-0.37*S23+0.04*M23</f>
        <v>0</v>
      </c>
      <c r="AE23" s="30">
        <f>V23-T23</f>
        <v>0</v>
      </c>
      <c r="AF23" s="31" t="e">
        <f>G23/R23</f>
        <v>#DIV/0!</v>
      </c>
      <c r="AG23" s="31" t="e">
        <f>((F23+G23+H23-S23)+2.4*(E23+G23+H23+M23)*((N23+O23*2+P23*3+Q23*4+0.24*(G23+H23)+0.62*I23+(0.5*M23)-0.03*R23)+3*(E23+G23+H23+M23))/(9*(E23+G23+H23+M23)))-0.9*(E23+G23+H23+M23)</f>
        <v>#DIV/0!</v>
      </c>
      <c r="AH23" s="15">
        <f>打撃集計!AF9</f>
        <v>0</v>
      </c>
      <c r="AI23" s="41" t="str">
        <f>打撃詳細!AB9</f>
        <v>0%</v>
      </c>
      <c r="AJ23">
        <f>打撃集計!AD9</f>
        <v>0</v>
      </c>
      <c r="AK23" s="41" t="str">
        <f>打撃詳細!Z9</f>
        <v>0%</v>
      </c>
      <c r="AL23">
        <f>打撃集計!AE9</f>
        <v>0</v>
      </c>
      <c r="AM23" s="41" t="str">
        <f>打撃詳細!AA9</f>
        <v>0%</v>
      </c>
      <c r="AN23">
        <f>打撃集計!AG9</f>
        <v>0</v>
      </c>
      <c r="AO23" s="41" t="str">
        <f>打撃詳細!AC9</f>
        <v>0%</v>
      </c>
    </row>
    <row r="24" spans="1:49" s="32" customFormat="1" x14ac:dyDescent="0.4">
      <c r="B24" s="32" t="s">
        <v>120</v>
      </c>
      <c r="C24" s="32">
        <f t="shared" ref="C24:S24" si="8">SUM(C21:C23)</f>
        <v>29</v>
      </c>
      <c r="D24" s="32">
        <f t="shared" si="8"/>
        <v>88</v>
      </c>
      <c r="E24" s="32">
        <f t="shared" si="8"/>
        <v>71</v>
      </c>
      <c r="F24" s="32">
        <f t="shared" si="8"/>
        <v>21</v>
      </c>
      <c r="G24" s="32">
        <f t="shared" si="8"/>
        <v>13</v>
      </c>
      <c r="H24" s="32">
        <f t="shared" si="8"/>
        <v>3</v>
      </c>
      <c r="I24" s="32">
        <f t="shared" si="8"/>
        <v>3</v>
      </c>
      <c r="J24" s="32">
        <f t="shared" si="8"/>
        <v>25</v>
      </c>
      <c r="K24" s="32">
        <f t="shared" si="8"/>
        <v>20</v>
      </c>
      <c r="L24" s="32">
        <f t="shared" si="8"/>
        <v>16</v>
      </c>
      <c r="M24" s="32">
        <f t="shared" si="8"/>
        <v>1</v>
      </c>
      <c r="N24" s="32">
        <f t="shared" si="8"/>
        <v>15</v>
      </c>
      <c r="O24" s="32">
        <f t="shared" si="8"/>
        <v>4</v>
      </c>
      <c r="P24" s="32">
        <f t="shared" si="8"/>
        <v>2</v>
      </c>
      <c r="Q24" s="32">
        <f t="shared" si="8"/>
        <v>0</v>
      </c>
      <c r="R24" s="32">
        <f t="shared" si="8"/>
        <v>9</v>
      </c>
      <c r="S24" s="32">
        <f t="shared" si="8"/>
        <v>0</v>
      </c>
      <c r="T24" s="20">
        <f>F24/E24</f>
        <v>0.29577464788732394</v>
      </c>
      <c r="U24" s="20">
        <f>(F24+G24+H24)/(E24+G24+H24)</f>
        <v>0.42528735632183906</v>
      </c>
      <c r="V24" s="20">
        <f>(N24+O24*2+P24*3+Q24*4)/E24</f>
        <v>0.40845070422535212</v>
      </c>
      <c r="W24" s="20">
        <f>U24+V24</f>
        <v>0.83373806054719113</v>
      </c>
      <c r="X24" s="32">
        <f>SUM(X21:X23)</f>
        <v>4</v>
      </c>
      <c r="Y24" s="32">
        <f>SUM(Y21:Y23)</f>
        <v>76</v>
      </c>
      <c r="Z24" s="32">
        <f>SUM(Z21:Z23)</f>
        <v>28</v>
      </c>
      <c r="AA24" s="33">
        <f>(Y24+Z24)/(X24+Y24+Z24)</f>
        <v>0.96296296296296291</v>
      </c>
      <c r="AB24" s="32">
        <f>SUM(AB21:AB23)</f>
        <v>312</v>
      </c>
      <c r="AC24" s="31">
        <f>AB24/D24</f>
        <v>3.5454545454545454</v>
      </c>
      <c r="AD24" s="30">
        <f>0.5*N24+0.72*O24+1.04*P24+1.44*Q24+0.34*(G24+H24)+0.18*I24-0.09*(E24-F24-R24)-0.098*R24-0.37*S24+0.04*M24</f>
        <v>13.907999999999998</v>
      </c>
      <c r="AE24" s="30">
        <f>V24-T24</f>
        <v>0.11267605633802819</v>
      </c>
      <c r="AF24" s="31">
        <f>G24/R24</f>
        <v>1.4444444444444444</v>
      </c>
      <c r="AG24" s="31">
        <f>((F24+G24+H24-S24)+2.4*(E24+G24+H24+M24)*((N24+O24*2+P24*3+Q24*4+0.24*(G24+H24)+0.62*I24+(0.5*M24)-0.03*R24)+3*(E24+G24+H24+M24))/(9*(E24+G24+H24+M24)))-0.9*(E24+G24+H24+M24)</f>
        <v>37.514666666666656</v>
      </c>
      <c r="AH24" s="32">
        <f>SUM(AH21:AH23)</f>
        <v>33</v>
      </c>
      <c r="AJ24" s="32">
        <f>SUM(AJ21:AJ23)</f>
        <v>29</v>
      </c>
      <c r="AL24" s="32">
        <f>SUM(AL21:AL23)</f>
        <v>11</v>
      </c>
      <c r="AN24" s="32">
        <f>SUM(AN21:AN23)</f>
        <v>92</v>
      </c>
      <c r="AP24" s="32">
        <f t="shared" ref="AP24" si="9">SUM(AP21:AP23)</f>
        <v>5</v>
      </c>
      <c r="AQ24" s="32">
        <f t="shared" ref="AQ24" si="10">SUM(AQ21:AQ23)</f>
        <v>2</v>
      </c>
      <c r="AR24" s="36">
        <f>(K24/(F24+G24+H24))</f>
        <v>0.54054054054054057</v>
      </c>
      <c r="AS24" t="s">
        <v>123</v>
      </c>
      <c r="AT24" t="s">
        <v>118</v>
      </c>
      <c r="AU24" t="s">
        <v>23</v>
      </c>
    </row>
    <row r="27" spans="1:49" x14ac:dyDescent="0.4">
      <c r="A27" t="s">
        <v>27</v>
      </c>
      <c r="B27" t="s">
        <v>107</v>
      </c>
      <c r="C27" t="s">
        <v>124</v>
      </c>
      <c r="D27" t="s">
        <v>125</v>
      </c>
      <c r="E27" t="s">
        <v>0</v>
      </c>
      <c r="F27" t="s">
        <v>126</v>
      </c>
      <c r="G27" t="s">
        <v>127</v>
      </c>
      <c r="H27" t="s">
        <v>128</v>
      </c>
      <c r="I27" t="s">
        <v>129</v>
      </c>
      <c r="J27" t="s">
        <v>130</v>
      </c>
      <c r="K27" t="s">
        <v>131</v>
      </c>
      <c r="L27" t="s">
        <v>132</v>
      </c>
      <c r="M27" t="s">
        <v>133</v>
      </c>
      <c r="N27" t="s">
        <v>45</v>
      </c>
      <c r="O27" t="s">
        <v>134</v>
      </c>
      <c r="P27" t="s">
        <v>135</v>
      </c>
      <c r="Q27" t="s">
        <v>136</v>
      </c>
      <c r="R27" t="s">
        <v>137</v>
      </c>
      <c r="S27" t="s">
        <v>138</v>
      </c>
      <c r="T27" t="s">
        <v>139</v>
      </c>
      <c r="U27" t="s">
        <v>140</v>
      </c>
      <c r="V27" t="s">
        <v>141</v>
      </c>
      <c r="W27" t="s">
        <v>142</v>
      </c>
      <c r="X27" t="s">
        <v>143</v>
      </c>
      <c r="Y27" t="s">
        <v>144</v>
      </c>
    </row>
    <row r="28" spans="1:49" x14ac:dyDescent="0.4">
      <c r="B28">
        <v>24</v>
      </c>
      <c r="C28">
        <v>2</v>
      </c>
      <c r="D28">
        <v>4</v>
      </c>
      <c r="E28">
        <v>38</v>
      </c>
      <c r="F28">
        <v>11</v>
      </c>
      <c r="G28">
        <v>1</v>
      </c>
      <c r="H28">
        <v>0</v>
      </c>
      <c r="I28">
        <v>11</v>
      </c>
      <c r="J28">
        <v>2</v>
      </c>
      <c r="K28">
        <v>6</v>
      </c>
      <c r="L28">
        <v>19</v>
      </c>
      <c r="M28">
        <v>14</v>
      </c>
      <c r="N28">
        <v>84</v>
      </c>
      <c r="O28">
        <v>148</v>
      </c>
      <c r="P28" s="1">
        <v>0.56999999999999995</v>
      </c>
      <c r="Q28">
        <v>24.5</v>
      </c>
      <c r="R28" s="1">
        <v>0.34</v>
      </c>
      <c r="S28">
        <v>5.5</v>
      </c>
      <c r="T28">
        <v>0.44</v>
      </c>
      <c r="U28">
        <v>16</v>
      </c>
      <c r="V28" s="29">
        <v>0.14599999999999999</v>
      </c>
      <c r="W28">
        <v>0</v>
      </c>
      <c r="X28">
        <v>1</v>
      </c>
      <c r="Y28">
        <v>0</v>
      </c>
    </row>
    <row r="30" spans="1:49" x14ac:dyDescent="0.4">
      <c r="A30" t="s">
        <v>29</v>
      </c>
      <c r="B30" t="s">
        <v>107</v>
      </c>
      <c r="C30" t="s">
        <v>124</v>
      </c>
      <c r="D30" t="s">
        <v>125</v>
      </c>
      <c r="E30" t="s">
        <v>0</v>
      </c>
      <c r="F30" t="s">
        <v>126</v>
      </c>
      <c r="G30" t="s">
        <v>127</v>
      </c>
      <c r="H30" t="s">
        <v>128</v>
      </c>
      <c r="I30" t="s">
        <v>129</v>
      </c>
      <c r="J30" t="s">
        <v>130</v>
      </c>
      <c r="K30" t="s">
        <v>131</v>
      </c>
      <c r="L30" t="s">
        <v>132</v>
      </c>
      <c r="M30" t="s">
        <v>133</v>
      </c>
      <c r="N30" t="s">
        <v>45</v>
      </c>
      <c r="O30" t="s">
        <v>134</v>
      </c>
      <c r="P30" t="s">
        <v>135</v>
      </c>
      <c r="Q30" t="s">
        <v>136</v>
      </c>
      <c r="R30" t="s">
        <v>137</v>
      </c>
      <c r="S30" t="s">
        <v>138</v>
      </c>
      <c r="T30" t="s">
        <v>139</v>
      </c>
      <c r="U30" t="s">
        <v>140</v>
      </c>
      <c r="V30" t="s">
        <v>141</v>
      </c>
      <c r="W30" t="s">
        <v>142</v>
      </c>
      <c r="X30" t="s">
        <v>143</v>
      </c>
      <c r="Y30" t="s">
        <v>144</v>
      </c>
    </row>
    <row r="31" spans="1:49" x14ac:dyDescent="0.4">
      <c r="B31">
        <v>23</v>
      </c>
      <c r="C31">
        <v>4</v>
      </c>
      <c r="D31">
        <v>7.1</v>
      </c>
      <c r="E31">
        <v>56</v>
      </c>
      <c r="F31">
        <v>15</v>
      </c>
      <c r="G31">
        <v>3</v>
      </c>
      <c r="H31">
        <v>1</v>
      </c>
      <c r="I31">
        <v>17</v>
      </c>
      <c r="J31">
        <v>0</v>
      </c>
      <c r="K31">
        <v>4</v>
      </c>
      <c r="L31">
        <v>24</v>
      </c>
      <c r="M31">
        <v>21</v>
      </c>
      <c r="N31">
        <v>129</v>
      </c>
      <c r="O31">
        <v>216</v>
      </c>
      <c r="P31" s="1">
        <v>0.6</v>
      </c>
      <c r="Q31">
        <v>20.04</v>
      </c>
      <c r="R31" s="1">
        <v>0.3</v>
      </c>
      <c r="S31">
        <v>4.3600000000000003</v>
      </c>
      <c r="T31">
        <v>0.40500000000000003</v>
      </c>
      <c r="U31">
        <v>15.39</v>
      </c>
      <c r="V31" s="29">
        <v>0.28799999999999998</v>
      </c>
    </row>
    <row r="32" spans="1:49" x14ac:dyDescent="0.4">
      <c r="B32">
        <v>24</v>
      </c>
      <c r="C32">
        <v>15</v>
      </c>
      <c r="D32">
        <v>64.099999999999994</v>
      </c>
      <c r="E32">
        <v>356</v>
      </c>
      <c r="F32">
        <v>95</v>
      </c>
      <c r="G32">
        <v>12</v>
      </c>
      <c r="H32">
        <v>25</v>
      </c>
      <c r="I32">
        <v>48</v>
      </c>
      <c r="J32">
        <v>3</v>
      </c>
      <c r="K32">
        <v>17</v>
      </c>
      <c r="L32">
        <v>110</v>
      </c>
      <c r="M32">
        <v>77</v>
      </c>
      <c r="N32">
        <v>506</v>
      </c>
      <c r="O32">
        <v>1212</v>
      </c>
      <c r="P32" s="1">
        <v>0.42</v>
      </c>
      <c r="Q32">
        <v>8.3800000000000008</v>
      </c>
      <c r="R32" s="1">
        <v>0.14000000000000001</v>
      </c>
      <c r="S32">
        <v>2.2200000000000002</v>
      </c>
      <c r="T32">
        <v>0.311</v>
      </c>
      <c r="U32">
        <v>7.04</v>
      </c>
      <c r="V32" s="29">
        <v>0.26100000000000001</v>
      </c>
      <c r="W32">
        <v>14</v>
      </c>
      <c r="X32">
        <v>10</v>
      </c>
      <c r="Y32">
        <v>5</v>
      </c>
    </row>
    <row r="33" spans="2:18" x14ac:dyDescent="0.4">
      <c r="B33">
        <v>25</v>
      </c>
    </row>
    <row r="34" spans="2:18" x14ac:dyDescent="0.4">
      <c r="B34" t="s">
        <v>120</v>
      </c>
      <c r="C34">
        <v>19</v>
      </c>
      <c r="D34">
        <v>71.2</v>
      </c>
      <c r="E34">
        <v>412</v>
      </c>
      <c r="F34">
        <v>110</v>
      </c>
      <c r="G34">
        <v>15</v>
      </c>
      <c r="H34">
        <v>26</v>
      </c>
      <c r="I34">
        <v>65</v>
      </c>
      <c r="J34">
        <v>3</v>
      </c>
      <c r="K34">
        <v>21</v>
      </c>
      <c r="L34">
        <v>134</v>
      </c>
      <c r="M34">
        <v>98</v>
      </c>
      <c r="N34">
        <v>635</v>
      </c>
      <c r="O34">
        <v>1428</v>
      </c>
      <c r="P34" s="1">
        <v>0.44</v>
      </c>
      <c r="R34" s="1">
        <v>0.17</v>
      </c>
    </row>
  </sheetData>
  <mergeCells count="20">
    <mergeCell ref="AH14:AI14"/>
    <mergeCell ref="AJ14:AK14"/>
    <mergeCell ref="AL14:AM14"/>
    <mergeCell ref="AN14:AO14"/>
    <mergeCell ref="AS14:AW14"/>
    <mergeCell ref="AH20:AI20"/>
    <mergeCell ref="AJ20:AK20"/>
    <mergeCell ref="AL20:AM20"/>
    <mergeCell ref="AN20:AO20"/>
    <mergeCell ref="AS20:AW20"/>
    <mergeCell ref="AN2:AO2"/>
    <mergeCell ref="AL2:AM2"/>
    <mergeCell ref="AJ2:AK2"/>
    <mergeCell ref="AH2:AI2"/>
    <mergeCell ref="AS2:AW2"/>
    <mergeCell ref="AH8:AI8"/>
    <mergeCell ref="AJ8:AK8"/>
    <mergeCell ref="AL8:AM8"/>
    <mergeCell ref="AN8:AO8"/>
    <mergeCell ref="AS8:AW8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打撃</vt:lpstr>
      <vt:lpstr>打撃詳細</vt:lpstr>
      <vt:lpstr>打撃集計</vt:lpstr>
      <vt:lpstr>投手</vt:lpstr>
      <vt:lpstr>元データ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　剛章</dc:creator>
  <cp:lastModifiedBy>安部　剛章</cp:lastModifiedBy>
  <dcterms:created xsi:type="dcterms:W3CDTF">2025-03-21T21:08:40Z</dcterms:created>
  <dcterms:modified xsi:type="dcterms:W3CDTF">2025-04-14T19:35:11Z</dcterms:modified>
</cp:coreProperties>
</file>