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11BF5226-2162-4388-9470-2C021508FAAE}" xr6:coauthVersionLast="47" xr6:coauthVersionMax="47" xr10:uidLastSave="{00000000-0000-0000-0000-000000000000}"/>
  <bookViews>
    <workbookView xWindow="7485" yWindow="1050" windowWidth="21600" windowHeight="12690" activeTab="4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G2" i="6" l="1"/>
  <c r="V6" i="9"/>
  <c r="U6" i="9"/>
  <c r="T6" i="9"/>
  <c r="S6" i="9"/>
  <c r="P6" i="9"/>
  <c r="O6" i="9"/>
  <c r="Q6" i="9"/>
  <c r="R6" i="9"/>
  <c r="E6" i="9"/>
  <c r="F6" i="9"/>
  <c r="G6" i="9"/>
  <c r="H6" i="9"/>
  <c r="I6" i="9"/>
  <c r="J6" i="9"/>
  <c r="K6" i="9"/>
  <c r="L6" i="9"/>
  <c r="M6" i="9"/>
  <c r="N6" i="9"/>
  <c r="D6" i="9"/>
  <c r="C6" i="9"/>
  <c r="B6" i="9"/>
  <c r="B18" i="3"/>
  <c r="C13" i="3"/>
  <c r="C13" i="2" s="1"/>
  <c r="B5" i="9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Z77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66" i="6"/>
  <c r="Z96" i="6"/>
  <c r="Y96" i="6"/>
  <c r="X96" i="6"/>
  <c r="W96" i="6"/>
  <c r="N96" i="6"/>
  <c r="M96" i="6"/>
  <c r="L96" i="6"/>
  <c r="K96" i="6"/>
  <c r="J96" i="6"/>
  <c r="I96" i="6"/>
  <c r="F96" i="6"/>
  <c r="Z95" i="6"/>
  <c r="Y95" i="6"/>
  <c r="X95" i="6"/>
  <c r="W95" i="6"/>
  <c r="N95" i="6"/>
  <c r="M95" i="6"/>
  <c r="L95" i="6"/>
  <c r="K95" i="6"/>
  <c r="J95" i="6"/>
  <c r="I95" i="6"/>
  <c r="F9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F89" i="6"/>
  <c r="Z88" i="6"/>
  <c r="Y88" i="6"/>
  <c r="X88" i="6"/>
  <c r="W88" i="6"/>
  <c r="N88" i="6"/>
  <c r="M88" i="6"/>
  <c r="L88" i="6"/>
  <c r="K88" i="6"/>
  <c r="J88" i="6"/>
  <c r="I88" i="6"/>
  <c r="F88" i="6"/>
  <c r="Z87" i="6"/>
  <c r="Y87" i="6"/>
  <c r="X87" i="6"/>
  <c r="W87" i="6"/>
  <c r="N87" i="6"/>
  <c r="M87" i="6"/>
  <c r="L87" i="6"/>
  <c r="K87" i="6"/>
  <c r="J87" i="6"/>
  <c r="I87" i="6"/>
  <c r="F87" i="6"/>
  <c r="Z86" i="6"/>
  <c r="Y86" i="6"/>
  <c r="X86" i="6"/>
  <c r="W86" i="6"/>
  <c r="N86" i="6"/>
  <c r="M86" i="6"/>
  <c r="L86" i="6"/>
  <c r="K86" i="6"/>
  <c r="J86" i="6"/>
  <c r="I86" i="6"/>
  <c r="F86" i="6"/>
  <c r="Z85" i="6"/>
  <c r="Y85" i="6"/>
  <c r="X85" i="6"/>
  <c r="W85" i="6"/>
  <c r="N85" i="6"/>
  <c r="M85" i="6"/>
  <c r="L85" i="6"/>
  <c r="K85" i="6"/>
  <c r="J85" i="6"/>
  <c r="I85" i="6"/>
  <c r="F85" i="6"/>
  <c r="Z84" i="6"/>
  <c r="Y84" i="6"/>
  <c r="X84" i="6"/>
  <c r="W84" i="6"/>
  <c r="N84" i="6"/>
  <c r="M84" i="6"/>
  <c r="L84" i="6"/>
  <c r="K84" i="6"/>
  <c r="J84" i="6"/>
  <c r="I84" i="6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F77" i="6"/>
  <c r="I77" i="6"/>
  <c r="J77" i="6"/>
  <c r="K77" i="6"/>
  <c r="L77" i="6"/>
  <c r="M77" i="6"/>
  <c r="N77" i="6"/>
  <c r="W77" i="6"/>
  <c r="X77" i="6"/>
  <c r="Y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F80" i="6"/>
  <c r="I80" i="6"/>
  <c r="J80" i="6"/>
  <c r="K80" i="6"/>
  <c r="L80" i="6"/>
  <c r="M80" i="6"/>
  <c r="N80" i="6"/>
  <c r="W80" i="6"/>
  <c r="X80" i="6"/>
  <c r="Y80" i="6"/>
  <c r="Z80" i="6"/>
  <c r="Z76" i="6"/>
  <c r="Y76" i="6"/>
  <c r="X76" i="6"/>
  <c r="W76" i="6"/>
  <c r="N76" i="6"/>
  <c r="M76" i="6"/>
  <c r="L76" i="6"/>
  <c r="K76" i="6"/>
  <c r="J76" i="6"/>
  <c r="I76" i="6"/>
  <c r="F76" i="6"/>
  <c r="Z75" i="6"/>
  <c r="Y75" i="6"/>
  <c r="X75" i="6"/>
  <c r="W75" i="6"/>
  <c r="N75" i="6"/>
  <c r="M75" i="6"/>
  <c r="L75" i="6"/>
  <c r="K75" i="6"/>
  <c r="J75" i="6"/>
  <c r="I75" i="6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Z56" i="6"/>
  <c r="Y56" i="6"/>
  <c r="X56" i="6"/>
  <c r="W56" i="6"/>
  <c r="N56" i="6"/>
  <c r="M56" i="6"/>
  <c r="L56" i="6"/>
  <c r="K56" i="6"/>
  <c r="J56" i="6"/>
  <c r="I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F43" i="6"/>
  <c r="AD42" i="6"/>
  <c r="Z42" i="6"/>
  <c r="Y42" i="6"/>
  <c r="X42" i="6"/>
  <c r="W42" i="6"/>
  <c r="N42" i="6"/>
  <c r="M42" i="6"/>
  <c r="L42" i="6"/>
  <c r="K42" i="6"/>
  <c r="J42" i="6"/>
  <c r="I42" i="6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W40" i="6"/>
  <c r="N40" i="6"/>
  <c r="M40" i="6"/>
  <c r="L40" i="6"/>
  <c r="K40" i="6"/>
  <c r="J40" i="6"/>
  <c r="I40" i="6"/>
  <c r="F40" i="6"/>
  <c r="C17" i="3" s="1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L38" i="6"/>
  <c r="K38" i="6"/>
  <c r="J38" i="6"/>
  <c r="I38" i="6"/>
  <c r="F38" i="6"/>
  <c r="C15" i="3" s="1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Z5" i="3" s="1"/>
  <c r="W5" i="2" s="1"/>
  <c r="Y11" i="6"/>
  <c r="X11" i="6"/>
  <c r="M5" i="3" s="1"/>
  <c r="W11" i="6"/>
  <c r="N11" i="6"/>
  <c r="M11" i="6"/>
  <c r="L11" i="6"/>
  <c r="K11" i="6"/>
  <c r="X5" i="3" s="1"/>
  <c r="R5" i="2" s="1"/>
  <c r="J11" i="6"/>
  <c r="W5" i="3" s="1"/>
  <c r="Q5" i="2" s="1"/>
  <c r="I11" i="6"/>
  <c r="V5" i="3" s="1"/>
  <c r="F11" i="6"/>
  <c r="C5" i="3" s="1"/>
  <c r="AD10" i="6"/>
  <c r="Z10" i="6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M7" i="6"/>
  <c r="L7" i="6"/>
  <c r="K7" i="6"/>
  <c r="J7" i="6"/>
  <c r="I7" i="6"/>
  <c r="F7" i="6"/>
  <c r="AD6" i="6"/>
  <c r="Z6" i="6"/>
  <c r="Y6" i="6"/>
  <c r="X6" i="6"/>
  <c r="W6" i="6"/>
  <c r="N6" i="6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AH17" i="3"/>
  <c r="U17" i="2" s="1"/>
  <c r="AG17" i="3"/>
  <c r="AF17" i="3"/>
  <c r="AE17" i="3"/>
  <c r="AD17" i="3"/>
  <c r="AC17" i="3"/>
  <c r="T17" i="3"/>
  <c r="AF17" i="2" s="1"/>
  <c r="S17" i="3"/>
  <c r="AE17" i="2" s="1"/>
  <c r="R17" i="3"/>
  <c r="AD17" i="2" s="1"/>
  <c r="J17" i="3"/>
  <c r="J17" i="2" s="1"/>
  <c r="I17" i="3"/>
  <c r="H17" i="3"/>
  <c r="H17" i="2" s="1"/>
  <c r="B17" i="3"/>
  <c r="B17" i="2" s="1"/>
  <c r="AH16" i="3"/>
  <c r="U16" i="2" s="1"/>
  <c r="AG16" i="3"/>
  <c r="AF16" i="3"/>
  <c r="AE16" i="3"/>
  <c r="AD16" i="3"/>
  <c r="AC16" i="3"/>
  <c r="T16" i="3"/>
  <c r="AF16" i="2" s="1"/>
  <c r="S16" i="3"/>
  <c r="R16" i="3"/>
  <c r="AD16" i="2" s="1"/>
  <c r="J16" i="3"/>
  <c r="J16" i="2" s="1"/>
  <c r="I16" i="3"/>
  <c r="I16" i="2" s="1"/>
  <c r="H16" i="3"/>
  <c r="H16" i="2" s="1"/>
  <c r="B16" i="3"/>
  <c r="AH15" i="3"/>
  <c r="U15" i="2" s="1"/>
  <c r="AG15" i="3"/>
  <c r="AF15" i="3"/>
  <c r="AE15" i="3"/>
  <c r="AD15" i="3"/>
  <c r="AC15" i="3"/>
  <c r="T15" i="3"/>
  <c r="AF15" i="2" s="1"/>
  <c r="S15" i="3"/>
  <c r="AE15" i="2" s="1"/>
  <c r="R15" i="3"/>
  <c r="J15" i="3"/>
  <c r="J15" i="2" s="1"/>
  <c r="I15" i="3"/>
  <c r="H15" i="3"/>
  <c r="H15" i="2" s="1"/>
  <c r="B15" i="3"/>
  <c r="AH14" i="3"/>
  <c r="U14" i="2" s="1"/>
  <c r="AG14" i="3"/>
  <c r="AF14" i="3"/>
  <c r="AE14" i="3"/>
  <c r="AD14" i="3"/>
  <c r="AC14" i="3"/>
  <c r="T14" i="3"/>
  <c r="AF14" i="2" s="1"/>
  <c r="S14" i="3"/>
  <c r="AE14" i="2" s="1"/>
  <c r="R14" i="3"/>
  <c r="AD14" i="2" s="1"/>
  <c r="J14" i="3"/>
  <c r="J14" i="2" s="1"/>
  <c r="I14" i="3"/>
  <c r="H14" i="3"/>
  <c r="H14" i="2" s="1"/>
  <c r="B14" i="3"/>
  <c r="B14" i="2" s="1"/>
  <c r="AH13" i="3"/>
  <c r="U13" i="2" s="1"/>
  <c r="AG13" i="3"/>
  <c r="AF13" i="3"/>
  <c r="AE13" i="3"/>
  <c r="AD13" i="3"/>
  <c r="AC13" i="3"/>
  <c r="Z13" i="3"/>
  <c r="W13" i="2" s="1"/>
  <c r="X13" i="3"/>
  <c r="R13" i="2" s="1"/>
  <c r="W13" i="3"/>
  <c r="Q13" i="2" s="1"/>
  <c r="V13" i="3"/>
  <c r="T13" i="3"/>
  <c r="AF13" i="2" s="1"/>
  <c r="S13" i="3"/>
  <c r="AE13" i="2" s="1"/>
  <c r="R13" i="3"/>
  <c r="AD13" i="2" s="1"/>
  <c r="M13" i="3"/>
  <c r="V13" i="2" s="1"/>
  <c r="L13" i="3"/>
  <c r="S13" i="2" s="1"/>
  <c r="K13" i="3"/>
  <c r="K13" i="2" s="1"/>
  <c r="J13" i="3"/>
  <c r="J13" i="2" s="1"/>
  <c r="I13" i="3"/>
  <c r="H13" i="3"/>
  <c r="H13" i="2" s="1"/>
  <c r="G13" i="3"/>
  <c r="G13" i="2" s="1"/>
  <c r="F13" i="3"/>
  <c r="E13" i="3"/>
  <c r="D13" i="3"/>
  <c r="B13" i="3"/>
  <c r="AH12" i="3"/>
  <c r="U12" i="2" s="1"/>
  <c r="AG12" i="3"/>
  <c r="AF12" i="3"/>
  <c r="AE12" i="3"/>
  <c r="AD12" i="3"/>
  <c r="AC12" i="3"/>
  <c r="T12" i="3"/>
  <c r="AF12" i="2" s="1"/>
  <c r="S12" i="3"/>
  <c r="AE12" i="2" s="1"/>
  <c r="R12" i="3"/>
  <c r="J12" i="3"/>
  <c r="J12" i="2" s="1"/>
  <c r="I12" i="3"/>
  <c r="H12" i="3"/>
  <c r="H12" i="2" s="1"/>
  <c r="B12" i="3"/>
  <c r="B12" i="2" s="1"/>
  <c r="AH11" i="3"/>
  <c r="U11" i="2" s="1"/>
  <c r="AG11" i="3"/>
  <c r="AF11" i="3"/>
  <c r="AE11" i="3"/>
  <c r="AD11" i="3"/>
  <c r="AC11" i="3"/>
  <c r="T11" i="3"/>
  <c r="AF11" i="2" s="1"/>
  <c r="S11" i="3"/>
  <c r="R11" i="3"/>
  <c r="J11" i="3"/>
  <c r="J11" i="2" s="1"/>
  <c r="I11" i="3"/>
  <c r="I11" i="2" s="1"/>
  <c r="H11" i="3"/>
  <c r="H11" i="2" s="1"/>
  <c r="B11" i="3"/>
  <c r="B11" i="2" s="1"/>
  <c r="AH10" i="3"/>
  <c r="U10" i="2" s="1"/>
  <c r="AG10" i="3"/>
  <c r="AF10" i="3"/>
  <c r="AE10" i="3"/>
  <c r="AD10" i="3"/>
  <c r="AC10" i="3"/>
  <c r="T10" i="3"/>
  <c r="AF10" i="2" s="1"/>
  <c r="S10" i="3"/>
  <c r="R10" i="3"/>
  <c r="AD10" i="2" s="1"/>
  <c r="J10" i="3"/>
  <c r="J10" i="2" s="1"/>
  <c r="I10" i="3"/>
  <c r="I10" i="2" s="1"/>
  <c r="H10" i="3"/>
  <c r="H10" i="2" s="1"/>
  <c r="B10" i="3"/>
  <c r="B10" i="2" s="1"/>
  <c r="AH9" i="3"/>
  <c r="U9" i="2" s="1"/>
  <c r="L23" i="7" s="1"/>
  <c r="L24" i="7" s="1"/>
  <c r="AG9" i="3"/>
  <c r="AF9" i="3"/>
  <c r="AN23" i="7" s="1"/>
  <c r="AN24" i="7" s="1"/>
  <c r="AE9" i="3"/>
  <c r="AH23" i="7" s="1"/>
  <c r="AH24" i="7" s="1"/>
  <c r="AD9" i="3"/>
  <c r="AL23" i="7" s="1"/>
  <c r="AL24" i="7" s="1"/>
  <c r="AC9" i="3"/>
  <c r="AJ23" i="7" s="1"/>
  <c r="AJ24" i="7" s="1"/>
  <c r="T9" i="3"/>
  <c r="AF9" i="2" s="1"/>
  <c r="Z23" i="7" s="1"/>
  <c r="Z24" i="7" s="1"/>
  <c r="S9" i="3"/>
  <c r="AE9" i="2" s="1"/>
  <c r="Y23" i="7" s="1"/>
  <c r="Y24" i="7" s="1"/>
  <c r="R9" i="3"/>
  <c r="AD9" i="2" s="1"/>
  <c r="X23" i="7" s="1"/>
  <c r="X24" i="7" s="1"/>
  <c r="J9" i="3"/>
  <c r="J9" i="2" s="1"/>
  <c r="K23" i="7" s="1"/>
  <c r="K24" i="7" s="1"/>
  <c r="I9" i="3"/>
  <c r="H9" i="3"/>
  <c r="H9" i="2" s="1"/>
  <c r="I23" i="7" s="1"/>
  <c r="I24" i="7" s="1"/>
  <c r="B9" i="3"/>
  <c r="AH8" i="3"/>
  <c r="U8" i="2" s="1"/>
  <c r="L17" i="7" s="1"/>
  <c r="L18" i="7" s="1"/>
  <c r="AG8" i="3"/>
  <c r="AF8" i="3"/>
  <c r="AN17" i="7" s="1"/>
  <c r="AN18" i="7" s="1"/>
  <c r="AE8" i="3"/>
  <c r="AH17" i="7" s="1"/>
  <c r="AH18" i="7" s="1"/>
  <c r="AD8" i="3"/>
  <c r="AL17" i="7" s="1"/>
  <c r="AL18" i="7" s="1"/>
  <c r="AC8" i="3"/>
  <c r="AJ17" i="7" s="1"/>
  <c r="AJ18" i="7" s="1"/>
  <c r="T8" i="3"/>
  <c r="AF8" i="2" s="1"/>
  <c r="Z17" i="7" s="1"/>
  <c r="Z18" i="7" s="1"/>
  <c r="S8" i="3"/>
  <c r="AE8" i="2" s="1"/>
  <c r="Y17" i="7" s="1"/>
  <c r="Y18" i="7" s="1"/>
  <c r="R8" i="3"/>
  <c r="AD8" i="2" s="1"/>
  <c r="X17" i="7" s="1"/>
  <c r="X18" i="7" s="1"/>
  <c r="J8" i="3"/>
  <c r="J8" i="2" s="1"/>
  <c r="K17" i="7" s="1"/>
  <c r="K18" i="7" s="1"/>
  <c r="I8" i="3"/>
  <c r="I8" i="2" s="1"/>
  <c r="J17" i="7" s="1"/>
  <c r="J18" i="7" s="1"/>
  <c r="H8" i="3"/>
  <c r="H8" i="2" s="1"/>
  <c r="I17" i="7" s="1"/>
  <c r="I18" i="7" s="1"/>
  <c r="B8" i="3"/>
  <c r="AH7" i="3"/>
  <c r="U7" i="2" s="1"/>
  <c r="L11" i="7" s="1"/>
  <c r="L12" i="7" s="1"/>
  <c r="AG7" i="3"/>
  <c r="AF7" i="3"/>
  <c r="AN11" i="7" s="1"/>
  <c r="AN12" i="7" s="1"/>
  <c r="AE7" i="3"/>
  <c r="AH11" i="7" s="1"/>
  <c r="AH12" i="7" s="1"/>
  <c r="AD7" i="3"/>
  <c r="AL11" i="7" s="1"/>
  <c r="AL12" i="7" s="1"/>
  <c r="AC7" i="3"/>
  <c r="AJ11" i="7" s="1"/>
  <c r="AJ12" i="7" s="1"/>
  <c r="T7" i="3"/>
  <c r="AF7" i="2" s="1"/>
  <c r="Z11" i="7" s="1"/>
  <c r="Z12" i="7" s="1"/>
  <c r="S7" i="3"/>
  <c r="AE7" i="2" s="1"/>
  <c r="Y11" i="7" s="1"/>
  <c r="Y12" i="7" s="1"/>
  <c r="R7" i="3"/>
  <c r="J7" i="3"/>
  <c r="J7" i="2" s="1"/>
  <c r="K11" i="7" s="1"/>
  <c r="K12" i="7" s="1"/>
  <c r="I7" i="3"/>
  <c r="H7" i="3"/>
  <c r="H7" i="2" s="1"/>
  <c r="I11" i="7" s="1"/>
  <c r="I12" i="7" s="1"/>
  <c r="B7" i="3"/>
  <c r="B7" i="2" s="1"/>
  <c r="C11" i="7" s="1"/>
  <c r="C12" i="7" s="1"/>
  <c r="AH6" i="3"/>
  <c r="U6" i="2" s="1"/>
  <c r="L5" i="7" s="1"/>
  <c r="L6" i="7" s="1"/>
  <c r="AG6" i="3"/>
  <c r="AF6" i="3"/>
  <c r="AN5" i="7" s="1"/>
  <c r="AN6" i="7" s="1"/>
  <c r="AE6" i="3"/>
  <c r="AH5" i="7" s="1"/>
  <c r="AH6" i="7" s="1"/>
  <c r="AD6" i="3"/>
  <c r="AL5" i="7" s="1"/>
  <c r="AL6" i="7" s="1"/>
  <c r="AC6" i="3"/>
  <c r="AJ5" i="7" s="1"/>
  <c r="AJ6" i="7" s="1"/>
  <c r="T6" i="3"/>
  <c r="AF6" i="2" s="1"/>
  <c r="Z5" i="7" s="1"/>
  <c r="Z6" i="7" s="1"/>
  <c r="S6" i="3"/>
  <c r="AE6" i="2" s="1"/>
  <c r="Y5" i="7" s="1"/>
  <c r="Y6" i="7" s="1"/>
  <c r="R6" i="3"/>
  <c r="AD6" i="2" s="1"/>
  <c r="X5" i="7" s="1"/>
  <c r="X6" i="7" s="1"/>
  <c r="J6" i="3"/>
  <c r="J6" i="2" s="1"/>
  <c r="K5" i="7" s="1"/>
  <c r="K6" i="7" s="1"/>
  <c r="I6" i="3"/>
  <c r="I6" i="2" s="1"/>
  <c r="J5" i="7" s="1"/>
  <c r="J6" i="7" s="1"/>
  <c r="H6" i="3"/>
  <c r="H6" i="2" s="1"/>
  <c r="I5" i="7" s="1"/>
  <c r="I6" i="7" s="1"/>
  <c r="B6" i="3"/>
  <c r="B6" i="2" s="1"/>
  <c r="C5" i="7" s="1"/>
  <c r="C6" i="7" s="1"/>
  <c r="AH5" i="3"/>
  <c r="U5" i="2" s="1"/>
  <c r="AG5" i="3"/>
  <c r="AF5" i="3"/>
  <c r="AE5" i="3"/>
  <c r="AD5" i="3"/>
  <c r="AC5" i="3"/>
  <c r="T5" i="3"/>
  <c r="S5" i="3"/>
  <c r="AE5" i="2" s="1"/>
  <c r="R5" i="3"/>
  <c r="AD5" i="2" s="1"/>
  <c r="J5" i="3"/>
  <c r="J5" i="2" s="1"/>
  <c r="I5" i="3"/>
  <c r="H5" i="3"/>
  <c r="H5" i="2" s="1"/>
  <c r="B5" i="3"/>
  <c r="B5" i="2" s="1"/>
  <c r="AH4" i="3"/>
  <c r="U4" i="2" s="1"/>
  <c r="AG4" i="3"/>
  <c r="AF4" i="3"/>
  <c r="AE4" i="3"/>
  <c r="AD4" i="3"/>
  <c r="AC4" i="3"/>
  <c r="T4" i="3"/>
  <c r="S4" i="3"/>
  <c r="AE4" i="2" s="1"/>
  <c r="R4" i="3"/>
  <c r="AD4" i="2" s="1"/>
  <c r="J4" i="3"/>
  <c r="J4" i="2" s="1"/>
  <c r="I4" i="3"/>
  <c r="H4" i="3"/>
  <c r="H4" i="2" s="1"/>
  <c r="B4" i="3"/>
  <c r="B4" i="2" s="1"/>
  <c r="AH3" i="3"/>
  <c r="U3" i="2" s="1"/>
  <c r="AG3" i="3"/>
  <c r="AF3" i="3"/>
  <c r="AE3" i="3"/>
  <c r="AD3" i="3"/>
  <c r="AC3" i="3"/>
  <c r="T3" i="3"/>
  <c r="AF3" i="2" s="1"/>
  <c r="S3" i="3"/>
  <c r="AE3" i="2" s="1"/>
  <c r="R3" i="3"/>
  <c r="AD3" i="2" s="1"/>
  <c r="J3" i="3"/>
  <c r="J3" i="2" s="1"/>
  <c r="I3" i="3"/>
  <c r="H3" i="3"/>
  <c r="H3" i="2" s="1"/>
  <c r="B3" i="3"/>
  <c r="AH2" i="3"/>
  <c r="AG2" i="3"/>
  <c r="AF2" i="3"/>
  <c r="AE2" i="3"/>
  <c r="AD2" i="3"/>
  <c r="AC2" i="3"/>
  <c r="T2" i="3"/>
  <c r="AF2" i="2" s="1"/>
  <c r="S2" i="3"/>
  <c r="R2" i="3"/>
  <c r="AD2" i="2" s="1"/>
  <c r="J2" i="3"/>
  <c r="I2" i="3"/>
  <c r="I2" i="2" s="1"/>
  <c r="H2" i="3"/>
  <c r="B2" i="3"/>
  <c r="B2" i="2" s="1"/>
  <c r="A18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B18" i="2" l="1"/>
  <c r="C8" i="3"/>
  <c r="C2" i="3"/>
  <c r="F15" i="3"/>
  <c r="F15" i="2" s="1"/>
  <c r="K16" i="3"/>
  <c r="K16" i="2" s="1"/>
  <c r="X15" i="3"/>
  <c r="R15" i="2" s="1"/>
  <c r="C6" i="3"/>
  <c r="G11" i="3"/>
  <c r="G11" i="2" s="1"/>
  <c r="H91" i="6"/>
  <c r="C10" i="3"/>
  <c r="G57" i="6"/>
  <c r="H74" i="6"/>
  <c r="H86" i="6"/>
  <c r="F3" i="3"/>
  <c r="F3" i="2" s="1"/>
  <c r="H87" i="6"/>
  <c r="C11" i="3"/>
  <c r="C16" i="3"/>
  <c r="H90" i="6"/>
  <c r="K2" i="3"/>
  <c r="K2" i="2" s="1"/>
  <c r="H42" i="6"/>
  <c r="H89" i="6"/>
  <c r="G3" i="3"/>
  <c r="G3" i="2" s="1"/>
  <c r="C3" i="3"/>
  <c r="H43" i="6"/>
  <c r="H56" i="6"/>
  <c r="C9" i="3"/>
  <c r="C4" i="3"/>
  <c r="C14" i="3"/>
  <c r="G8" i="3"/>
  <c r="G8" i="2" s="1"/>
  <c r="H17" i="7" s="1"/>
  <c r="H18" i="7" s="1"/>
  <c r="Z4" i="3"/>
  <c r="W4" i="2" s="1"/>
  <c r="W17" i="3"/>
  <c r="Q17" i="2" s="1"/>
  <c r="H76" i="6"/>
  <c r="H88" i="6"/>
  <c r="W6" i="3"/>
  <c r="Q6" i="2" s="1"/>
  <c r="O5" i="7" s="1"/>
  <c r="O6" i="7" s="1"/>
  <c r="C7" i="3"/>
  <c r="M17" i="3"/>
  <c r="C12" i="3"/>
  <c r="R4" i="9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Z15" i="3"/>
  <c r="W15" i="2" s="1"/>
  <c r="X8" i="3"/>
  <c r="R8" i="2" s="1"/>
  <c r="P17" i="7" s="1"/>
  <c r="P18" i="7" s="1"/>
  <c r="X7" i="3"/>
  <c r="R7" i="2" s="1"/>
  <c r="P11" i="7" s="1"/>
  <c r="P12" i="7" s="1"/>
  <c r="V14" i="3"/>
  <c r="P14" i="2" s="1"/>
  <c r="H83" i="6"/>
  <c r="H85" i="6"/>
  <c r="L15" i="3"/>
  <c r="S15" i="2" s="1"/>
  <c r="Z17" i="3"/>
  <c r="W17" i="2" s="1"/>
  <c r="K3" i="3"/>
  <c r="K3" i="2" s="1"/>
  <c r="H67" i="6"/>
  <c r="G76" i="6"/>
  <c r="G79" i="6"/>
  <c r="G95" i="6"/>
  <c r="G75" i="6"/>
  <c r="G4" i="3"/>
  <c r="G4" i="2" s="1"/>
  <c r="G58" i="6"/>
  <c r="G74" i="6"/>
  <c r="V16" i="3"/>
  <c r="P16" i="2" s="1"/>
  <c r="W16" i="3"/>
  <c r="Q16" i="2" s="1"/>
  <c r="X16" i="3"/>
  <c r="R16" i="2" s="1"/>
  <c r="L16" i="3"/>
  <c r="S16" i="2" s="1"/>
  <c r="F16" i="3"/>
  <c r="M16" i="3"/>
  <c r="H75" i="6"/>
  <c r="W3" i="3"/>
  <c r="Q3" i="2" s="1"/>
  <c r="M3" i="3"/>
  <c r="V3" i="2" s="1"/>
  <c r="F6" i="3"/>
  <c r="K8" i="3"/>
  <c r="K8" i="2" s="1"/>
  <c r="M17" i="7" s="1"/>
  <c r="M18" i="7" s="1"/>
  <c r="G93" i="6"/>
  <c r="H96" i="6"/>
  <c r="W2" i="3"/>
  <c r="Q2" i="2" s="1"/>
  <c r="L17" i="3"/>
  <c r="S17" i="2" s="1"/>
  <c r="G52" i="6"/>
  <c r="L2" i="3"/>
  <c r="S2" i="2" s="1"/>
  <c r="G17" i="3"/>
  <c r="G17" i="2" s="1"/>
  <c r="F2" i="3"/>
  <c r="F2" i="2" s="1"/>
  <c r="G78" i="6"/>
  <c r="G77" i="6"/>
  <c r="G55" i="6"/>
  <c r="X17" i="3"/>
  <c r="R17" i="2" s="1"/>
  <c r="G86" i="6"/>
  <c r="G53" i="6"/>
  <c r="X2" i="3"/>
  <c r="R2" i="2" s="1"/>
  <c r="G85" i="6"/>
  <c r="G42" i="6"/>
  <c r="H57" i="6"/>
  <c r="G84" i="6"/>
  <c r="G15" i="3"/>
  <c r="G15" i="2" s="1"/>
  <c r="H52" i="6"/>
  <c r="H78" i="6"/>
  <c r="G82" i="6"/>
  <c r="L7" i="3"/>
  <c r="S7" i="2" s="1"/>
  <c r="Q11" i="7" s="1"/>
  <c r="Q12" i="7" s="1"/>
  <c r="Z6" i="3"/>
  <c r="W6" i="2" s="1"/>
  <c r="S5" i="7" s="1"/>
  <c r="S6" i="7" s="1"/>
  <c r="G96" i="6"/>
  <c r="G2" i="3"/>
  <c r="G2" i="2" s="1"/>
  <c r="W7" i="3"/>
  <c r="Q7" i="2" s="1"/>
  <c r="O11" i="7" s="1"/>
  <c r="O12" i="7" s="1"/>
  <c r="M11" i="3"/>
  <c r="V11" i="2" s="1"/>
  <c r="H70" i="6"/>
  <c r="H71" i="6"/>
  <c r="K10" i="3"/>
  <c r="K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H69" i="6"/>
  <c r="Z14" i="3"/>
  <c r="W14" i="2" s="1"/>
  <c r="M9" i="3"/>
  <c r="K9" i="3"/>
  <c r="K9" i="2" s="1"/>
  <c r="M23" i="7" s="1"/>
  <c r="M24" i="7" s="1"/>
  <c r="L9" i="3"/>
  <c r="Z9" i="3"/>
  <c r="W9" i="2" s="1"/>
  <c r="S23" i="7" s="1"/>
  <c r="S24" i="7" s="1"/>
  <c r="H68" i="6"/>
  <c r="X6" i="3"/>
  <c r="R6" i="2" s="1"/>
  <c r="P5" i="7" s="1"/>
  <c r="P6" i="7" s="1"/>
  <c r="L6" i="3"/>
  <c r="S6" i="2" s="1"/>
  <c r="Q5" i="7" s="1"/>
  <c r="Q6" i="7" s="1"/>
  <c r="H66" i="6"/>
  <c r="Z12" i="3"/>
  <c r="W12" i="2" s="1"/>
  <c r="X3" i="3"/>
  <c r="R3" i="2" s="1"/>
  <c r="G54" i="6"/>
  <c r="H55" i="6"/>
  <c r="H58" i="6"/>
  <c r="H59" i="6"/>
  <c r="H79" i="6"/>
  <c r="G94" i="6"/>
  <c r="H95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H54" i="6"/>
  <c r="H80" i="6"/>
  <c r="H77" i="6"/>
  <c r="G6" i="3"/>
  <c r="G6" i="2" s="1"/>
  <c r="H5" i="7" s="1"/>
  <c r="H6" i="7" s="1"/>
  <c r="K12" i="3"/>
  <c r="K12" i="2" s="1"/>
  <c r="K6" i="3"/>
  <c r="K6" i="2" s="1"/>
  <c r="M5" i="7" s="1"/>
  <c r="M6" i="7" s="1"/>
  <c r="K11" i="3"/>
  <c r="K11" i="2" s="1"/>
  <c r="K7" i="3"/>
  <c r="K7" i="2" s="1"/>
  <c r="M11" i="7" s="1"/>
  <c r="M12" i="7" s="1"/>
  <c r="K5" i="3"/>
  <c r="K5" i="2" s="1"/>
  <c r="K14" i="3"/>
  <c r="K14" i="2" s="1"/>
  <c r="K15" i="3"/>
  <c r="K15" i="2" s="1"/>
  <c r="K17" i="3"/>
  <c r="K17" i="2" s="1"/>
  <c r="G50" i="6"/>
  <c r="H51" i="6"/>
  <c r="H84" i="6"/>
  <c r="G87" i="6"/>
  <c r="G88" i="6"/>
  <c r="G89" i="6"/>
  <c r="G90" i="6"/>
  <c r="G91" i="6"/>
  <c r="G92" i="6"/>
  <c r="H93" i="6"/>
  <c r="H94" i="6"/>
  <c r="H53" i="6"/>
  <c r="Z16" i="3"/>
  <c r="W16" i="2" s="1"/>
  <c r="G73" i="6"/>
  <c r="H82" i="6"/>
  <c r="V17" i="3"/>
  <c r="P17" i="2" s="1"/>
  <c r="H2" i="6"/>
  <c r="H3" i="6"/>
  <c r="H4" i="6"/>
  <c r="H5" i="6"/>
  <c r="H6" i="6"/>
  <c r="H8" i="6"/>
  <c r="H9" i="6"/>
  <c r="H10" i="6"/>
  <c r="H18" i="6"/>
  <c r="H20" i="6"/>
  <c r="H21" i="6"/>
  <c r="V8" i="3"/>
  <c r="P8" i="2" s="1"/>
  <c r="N17" i="7" s="1"/>
  <c r="N18" i="7" s="1"/>
  <c r="H24" i="6"/>
  <c r="H25" i="6"/>
  <c r="H27" i="6"/>
  <c r="H36" i="6"/>
  <c r="H37" i="6"/>
  <c r="H38" i="6"/>
  <c r="G51" i="6"/>
  <c r="G72" i="6"/>
  <c r="H92" i="6"/>
  <c r="G20" i="6"/>
  <c r="G24" i="6"/>
  <c r="W4" i="3"/>
  <c r="Q4" i="2" s="1"/>
  <c r="W14" i="3"/>
  <c r="Q14" i="2" s="1"/>
  <c r="W15" i="3"/>
  <c r="Q15" i="2" s="1"/>
  <c r="V11" i="3"/>
  <c r="P11" i="2" s="1"/>
  <c r="G66" i="6"/>
  <c r="G67" i="6"/>
  <c r="G68" i="6"/>
  <c r="G69" i="6"/>
  <c r="G70" i="6"/>
  <c r="G71" i="6"/>
  <c r="H73" i="6"/>
  <c r="G83" i="6"/>
  <c r="H50" i="6"/>
  <c r="G3" i="6"/>
  <c r="G8" i="6"/>
  <c r="X12" i="3"/>
  <c r="R12" i="2" s="1"/>
  <c r="X4" i="3"/>
  <c r="R4" i="2" s="1"/>
  <c r="X14" i="3"/>
  <c r="R14" i="2" s="1"/>
  <c r="G61" i="6"/>
  <c r="L3" i="3"/>
  <c r="L10" i="3"/>
  <c r="L11" i="3"/>
  <c r="S11" i="2" s="1"/>
  <c r="L4" i="3"/>
  <c r="S4" i="2" s="1"/>
  <c r="L12" i="3"/>
  <c r="S12" i="2" s="1"/>
  <c r="L14" i="3"/>
  <c r="S14" i="2" s="1"/>
  <c r="X11" i="3"/>
  <c r="R11" i="2" s="1"/>
  <c r="G60" i="6"/>
  <c r="H61" i="6"/>
  <c r="H72" i="6"/>
  <c r="G80" i="6"/>
  <c r="Z3" i="3"/>
  <c r="W3" i="2" s="1"/>
  <c r="F11" i="3"/>
  <c r="F11" i="2" s="1"/>
  <c r="F4" i="3"/>
  <c r="F4" i="2" s="1"/>
  <c r="G11" i="6"/>
  <c r="F7" i="3"/>
  <c r="F7" i="2" s="1"/>
  <c r="G11" i="7" s="1"/>
  <c r="G12" i="7" s="1"/>
  <c r="F10" i="3"/>
  <c r="G23" i="6"/>
  <c r="G26" i="6"/>
  <c r="F12" i="3"/>
  <c r="G35" i="6"/>
  <c r="G40" i="6"/>
  <c r="G41" i="6"/>
  <c r="G56" i="6"/>
  <c r="G59" i="6"/>
  <c r="H60" i="6"/>
  <c r="D13" i="2"/>
  <c r="I14" i="2"/>
  <c r="U10" i="3"/>
  <c r="AG10" i="2" s="1"/>
  <c r="AD11" i="2"/>
  <c r="AD15" i="2"/>
  <c r="B15" i="2"/>
  <c r="U9" i="3"/>
  <c r="AD12" i="2"/>
  <c r="I7" i="2"/>
  <c r="J11" i="7" s="1"/>
  <c r="J12" i="7" s="1"/>
  <c r="U2" i="3"/>
  <c r="AG2" i="2" s="1"/>
  <c r="I15" i="2"/>
  <c r="U8" i="3"/>
  <c r="AE10" i="2"/>
  <c r="V17" i="2"/>
  <c r="V9" i="3"/>
  <c r="P9" i="2" s="1"/>
  <c r="N23" i="7" s="1"/>
  <c r="G22" i="6"/>
  <c r="F8" i="3"/>
  <c r="W12" i="3"/>
  <c r="Q12" i="2" s="1"/>
  <c r="G12" i="6"/>
  <c r="U17" i="3"/>
  <c r="AG17" i="2" s="1"/>
  <c r="M2" i="3"/>
  <c r="AD7" i="2"/>
  <c r="X11" i="7" s="1"/>
  <c r="X12" i="7" s="1"/>
  <c r="AA12" i="7" s="1"/>
  <c r="L5" i="3"/>
  <c r="M6" i="3"/>
  <c r="U11" i="3"/>
  <c r="AG11" i="2" s="1"/>
  <c r="W9" i="3"/>
  <c r="Q9" i="2" s="1"/>
  <c r="O23" i="7" s="1"/>
  <c r="O24" i="7" s="1"/>
  <c r="I3" i="2"/>
  <c r="I12" i="2"/>
  <c r="AC18" i="3"/>
  <c r="U6" i="3"/>
  <c r="H39" i="6"/>
  <c r="L8" i="3"/>
  <c r="K4" i="3"/>
  <c r="K4" i="2" s="1"/>
  <c r="V6" i="3"/>
  <c r="P6" i="2" s="1"/>
  <c r="N5" i="7" s="1"/>
  <c r="N6" i="7" s="1"/>
  <c r="F9" i="3"/>
  <c r="Z7" i="3"/>
  <c r="W7" i="2" s="1"/>
  <c r="S11" i="7" s="1"/>
  <c r="S12" i="7" s="1"/>
  <c r="F17" i="3"/>
  <c r="F17" i="2" s="1"/>
  <c r="U4" i="3"/>
  <c r="AG4" i="2" s="1"/>
  <c r="AA6" i="7"/>
  <c r="X10" i="3"/>
  <c r="R10" i="2" s="1"/>
  <c r="U13" i="3"/>
  <c r="AG13" i="2" s="1"/>
  <c r="I5" i="2"/>
  <c r="H22" i="6"/>
  <c r="H44" i="6"/>
  <c r="W8" i="3"/>
  <c r="Q8" i="2" s="1"/>
  <c r="O17" i="7" s="1"/>
  <c r="O18" i="7" s="1"/>
  <c r="M4" i="3"/>
  <c r="W10" i="3"/>
  <c r="Q10" i="2" s="1"/>
  <c r="U3" i="3"/>
  <c r="AG3" i="2" s="1"/>
  <c r="U5" i="3"/>
  <c r="AG5" i="2" s="1"/>
  <c r="V15" i="3"/>
  <c r="P15" i="2" s="1"/>
  <c r="G44" i="6"/>
  <c r="U16" i="3"/>
  <c r="AG16" i="2" s="1"/>
  <c r="G5" i="3"/>
  <c r="G5" i="2" s="1"/>
  <c r="G27" i="6"/>
  <c r="H41" i="6"/>
  <c r="M10" i="3"/>
  <c r="V10" i="2" s="1"/>
  <c r="I9" i="2"/>
  <c r="J23" i="7" s="1"/>
  <c r="J24" i="7" s="1"/>
  <c r="B16" i="2"/>
  <c r="H12" i="6"/>
  <c r="G19" i="6"/>
  <c r="G34" i="6"/>
  <c r="U14" i="3"/>
  <c r="AG14" i="2" s="1"/>
  <c r="G5" i="6"/>
  <c r="I13" i="2"/>
  <c r="AH18" i="3"/>
  <c r="U18" i="2" s="1"/>
  <c r="V12" i="3"/>
  <c r="F14" i="3"/>
  <c r="G36" i="6"/>
  <c r="G4" i="6"/>
  <c r="W11" i="3"/>
  <c r="G9" i="6"/>
  <c r="G37" i="6"/>
  <c r="V2" i="3"/>
  <c r="P2" i="2" s="1"/>
  <c r="V10" i="3"/>
  <c r="G12" i="3"/>
  <c r="G12" i="2" s="1"/>
  <c r="AE16" i="2"/>
  <c r="G7" i="6"/>
  <c r="G21" i="6"/>
  <c r="G18" i="6"/>
  <c r="G10" i="3"/>
  <c r="G10" i="2" s="1"/>
  <c r="H7" i="6"/>
  <c r="H11" i="6"/>
  <c r="H19" i="6"/>
  <c r="H26" i="6"/>
  <c r="H34" i="6"/>
  <c r="H40" i="6"/>
  <c r="G43" i="6"/>
  <c r="V3" i="3"/>
  <c r="P3" i="2" s="1"/>
  <c r="F5" i="3"/>
  <c r="H18" i="3"/>
  <c r="H18" i="2" s="1"/>
  <c r="V4" i="3"/>
  <c r="V7" i="3"/>
  <c r="X9" i="3"/>
  <c r="R9" i="2" s="1"/>
  <c r="P23" i="7" s="1"/>
  <c r="P24" i="7" s="1"/>
  <c r="G6" i="6"/>
  <c r="G25" i="6"/>
  <c r="G38" i="6"/>
  <c r="G45" i="6"/>
  <c r="G10" i="6"/>
  <c r="H23" i="6"/>
  <c r="G39" i="6"/>
  <c r="H45" i="6"/>
  <c r="B9" i="2"/>
  <c r="C23" i="7" s="1"/>
  <c r="C24" i="7" s="1"/>
  <c r="B13" i="2"/>
  <c r="I18" i="3"/>
  <c r="U12" i="3"/>
  <c r="AG12" i="2" s="1"/>
  <c r="AA13" i="3"/>
  <c r="J18" i="3"/>
  <c r="J18" i="2" s="1"/>
  <c r="J2" i="2"/>
  <c r="AF4" i="2"/>
  <c r="V5" i="2"/>
  <c r="AA24" i="7"/>
  <c r="I4" i="2"/>
  <c r="H2" i="2"/>
  <c r="B3" i="2"/>
  <c r="B8" i="2"/>
  <c r="C17" i="7" s="1"/>
  <c r="C18" i="7" s="1"/>
  <c r="AF5" i="2"/>
  <c r="AE11" i="2"/>
  <c r="AD18" i="3"/>
  <c r="U2" i="2"/>
  <c r="R18" i="3"/>
  <c r="AE18" i="3"/>
  <c r="AA18" i="7"/>
  <c r="AF18" i="3"/>
  <c r="T18" i="3"/>
  <c r="AF18" i="2" s="1"/>
  <c r="AG18" i="3"/>
  <c r="U7" i="3"/>
  <c r="U15" i="3"/>
  <c r="AG15" i="2" s="1"/>
  <c r="N13" i="3"/>
  <c r="E13" i="2"/>
  <c r="Y13" i="3"/>
  <c r="P13" i="2"/>
  <c r="O13" i="3"/>
  <c r="M13" i="2" s="1"/>
  <c r="H35" i="6"/>
  <c r="F13" i="2"/>
  <c r="S18" i="3"/>
  <c r="AE2" i="2"/>
  <c r="P5" i="2"/>
  <c r="I17" i="2"/>
  <c r="AG9" i="2" l="1"/>
  <c r="AA23" i="7" s="1"/>
  <c r="AG7" i="2"/>
  <c r="AA11" i="7" s="1"/>
  <c r="AG6" i="2"/>
  <c r="AA5" i="7" s="1"/>
  <c r="AG8" i="2"/>
  <c r="AA17" i="7" s="1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S10" i="2"/>
  <c r="S9" i="2"/>
  <c r="Q23" i="7" s="1"/>
  <c r="Q24" i="7" s="1"/>
  <c r="C9" i="2"/>
  <c r="D23" i="7" s="1"/>
  <c r="D24" i="7" s="1"/>
  <c r="V14" i="2"/>
  <c r="S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Q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8" i="3"/>
  <c r="F18" i="2" s="1"/>
  <c r="W18" i="3"/>
  <c r="Q18" i="2" s="1"/>
  <c r="V4" i="2"/>
  <c r="M18" i="3"/>
  <c r="Y6" i="3"/>
  <c r="Z18" i="3"/>
  <c r="W18" i="2" s="1"/>
  <c r="Y9" i="3"/>
  <c r="Y5" i="3"/>
  <c r="T5" i="2" s="1"/>
  <c r="S5" i="2"/>
  <c r="Y15" i="3"/>
  <c r="T15" i="2" s="1"/>
  <c r="L18" i="3"/>
  <c r="S18" i="2" s="1"/>
  <c r="S8" i="2"/>
  <c r="Q17" i="7" s="1"/>
  <c r="Q18" i="7" s="1"/>
  <c r="F8" i="2"/>
  <c r="G17" i="7" s="1"/>
  <c r="G18" i="7" s="1"/>
  <c r="AF18" i="7" s="1"/>
  <c r="K18" i="3"/>
  <c r="K18" i="2" s="1"/>
  <c r="D12" i="3"/>
  <c r="F9" i="2"/>
  <c r="G23" i="7" s="1"/>
  <c r="G24" i="7" s="1"/>
  <c r="Y8" i="3"/>
  <c r="T8" i="2" s="1"/>
  <c r="Y12" i="3"/>
  <c r="T12" i="2" s="1"/>
  <c r="D15" i="3"/>
  <c r="D7" i="3"/>
  <c r="Y4" i="3"/>
  <c r="P4" i="2"/>
  <c r="F14" i="2"/>
  <c r="AF11" i="7"/>
  <c r="P12" i="2"/>
  <c r="C12" i="2"/>
  <c r="D2" i="3"/>
  <c r="F5" i="2"/>
  <c r="D6" i="3"/>
  <c r="P10" i="2"/>
  <c r="D11" i="3"/>
  <c r="E5" i="3"/>
  <c r="G18" i="3"/>
  <c r="G18" i="2" s="1"/>
  <c r="X18" i="3"/>
  <c r="R18" i="2" s="1"/>
  <c r="P7" i="2"/>
  <c r="N11" i="7" s="1"/>
  <c r="D4" i="3"/>
  <c r="D8" i="3"/>
  <c r="AF12" i="7"/>
  <c r="V18" i="3"/>
  <c r="P18" i="2" s="1"/>
  <c r="I18" i="2"/>
  <c r="AD18" i="2"/>
  <c r="AB13" i="3"/>
  <c r="Y13" i="2" s="1"/>
  <c r="X13" i="2"/>
  <c r="L13" i="2"/>
  <c r="P13" i="3"/>
  <c r="T13" i="2"/>
  <c r="U18" i="3"/>
  <c r="AG18" i="2" s="1"/>
  <c r="AE18" i="2"/>
  <c r="N24" i="7"/>
  <c r="C3" i="2" l="1"/>
  <c r="C16" i="2"/>
  <c r="P16" i="3"/>
  <c r="N16" i="2" s="1"/>
  <c r="AA14" i="3"/>
  <c r="AB14" i="3" s="1"/>
  <c r="Y14" i="2" s="1"/>
  <c r="AF24" i="7"/>
  <c r="D3" i="2"/>
  <c r="AF6" i="7"/>
  <c r="O10" i="3"/>
  <c r="M10" i="2" s="1"/>
  <c r="D10" i="2"/>
  <c r="AB3" i="3"/>
  <c r="Y3" i="2" s="1"/>
  <c r="O4" i="3"/>
  <c r="E10" i="2"/>
  <c r="N10" i="3"/>
  <c r="L10" i="2" s="1"/>
  <c r="C14" i="2"/>
  <c r="P17" i="3"/>
  <c r="N17" i="2" s="1"/>
  <c r="AA5" i="3"/>
  <c r="AB5" i="3" s="1"/>
  <c r="Y5" i="2" s="1"/>
  <c r="D17" i="2"/>
  <c r="C5" i="2"/>
  <c r="P3" i="3"/>
  <c r="O3" i="3"/>
  <c r="M3" i="2" s="1"/>
  <c r="D5" i="2"/>
  <c r="O14" i="3"/>
  <c r="E6" i="2"/>
  <c r="F5" i="7" s="1"/>
  <c r="F6" i="7" s="1"/>
  <c r="AR6" i="7" s="1"/>
  <c r="P14" i="3"/>
  <c r="N14" i="2" s="1"/>
  <c r="N14" i="3"/>
  <c r="C10" i="2"/>
  <c r="E14" i="2"/>
  <c r="E4" i="2"/>
  <c r="E3" i="2"/>
  <c r="N17" i="3"/>
  <c r="P11" i="3"/>
  <c r="N11" i="2" s="1"/>
  <c r="O17" i="3"/>
  <c r="N3" i="3"/>
  <c r="L3" i="2" s="1"/>
  <c r="D16" i="2"/>
  <c r="AF5" i="7"/>
  <c r="AA16" i="3"/>
  <c r="X16" i="2" s="1"/>
  <c r="O16" i="3"/>
  <c r="M16" i="2" s="1"/>
  <c r="N16" i="3"/>
  <c r="L16" i="2" s="1"/>
  <c r="N9" i="3"/>
  <c r="T3" i="2"/>
  <c r="P6" i="3"/>
  <c r="N6" i="2" s="1"/>
  <c r="V5" i="7" s="1"/>
  <c r="P9" i="3"/>
  <c r="N9" i="2" s="1"/>
  <c r="V23" i="7" s="1"/>
  <c r="T6" i="2"/>
  <c r="D9" i="2"/>
  <c r="E23" i="7" s="1"/>
  <c r="AD23" i="7" s="1"/>
  <c r="O9" i="3"/>
  <c r="M9" i="2" s="1"/>
  <c r="U23" i="7" s="1"/>
  <c r="P10" i="3"/>
  <c r="N10" i="2" s="1"/>
  <c r="AF17" i="7"/>
  <c r="P5" i="3"/>
  <c r="N5" i="2" s="1"/>
  <c r="P12" i="3"/>
  <c r="N12" i="2" s="1"/>
  <c r="V18" i="2"/>
  <c r="P15" i="3"/>
  <c r="N15" i="2" s="1"/>
  <c r="D12" i="2"/>
  <c r="O12" i="3"/>
  <c r="N12" i="3"/>
  <c r="L12" i="2" s="1"/>
  <c r="P8" i="3"/>
  <c r="N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8" i="3"/>
  <c r="D4" i="2"/>
  <c r="N4" i="3"/>
  <c r="AA4" i="3"/>
  <c r="C6" i="2"/>
  <c r="D5" i="7" s="1"/>
  <c r="D6" i="7" s="1"/>
  <c r="P7" i="3"/>
  <c r="N7" i="2" s="1"/>
  <c r="V11" i="7" s="1"/>
  <c r="D6" i="2"/>
  <c r="E5" i="7" s="1"/>
  <c r="AA6" i="3"/>
  <c r="O6" i="3"/>
  <c r="N6" i="3"/>
  <c r="D15" i="2"/>
  <c r="N15" i="3"/>
  <c r="AA15" i="3"/>
  <c r="O15" i="3"/>
  <c r="E5" i="2"/>
  <c r="E18" i="3"/>
  <c r="D18" i="3"/>
  <c r="D18" i="2" s="1"/>
  <c r="P2" i="3"/>
  <c r="N2" i="2" s="1"/>
  <c r="C8" i="2"/>
  <c r="D17" i="7" s="1"/>
  <c r="D18" i="7" s="1"/>
  <c r="O5" i="3"/>
  <c r="D8" i="2"/>
  <c r="E17" i="7" s="1"/>
  <c r="O8" i="3"/>
  <c r="AA8" i="3"/>
  <c r="N5" i="3"/>
  <c r="L5" i="2" s="1"/>
  <c r="C15" i="2"/>
  <c r="Y18" i="3"/>
  <c r="T18" i="2" s="1"/>
  <c r="N12" i="7"/>
  <c r="C11" i="2"/>
  <c r="N11" i="3"/>
  <c r="AA11" i="3"/>
  <c r="D11" i="2"/>
  <c r="O11" i="3"/>
  <c r="C4" i="2"/>
  <c r="C2" i="2"/>
  <c r="N8" i="3"/>
  <c r="AA13" i="2"/>
  <c r="Z13" i="2"/>
  <c r="AC13" i="2"/>
  <c r="AB13" i="2"/>
  <c r="N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X14" i="2" l="1"/>
  <c r="AA14" i="2" s="1"/>
  <c r="AB16" i="3"/>
  <c r="Y16" i="2" s="1"/>
  <c r="X5" i="2"/>
  <c r="AC5" i="2" s="1"/>
  <c r="M4" i="2"/>
  <c r="Q3" i="3"/>
  <c r="N3" i="2"/>
  <c r="M14" i="2"/>
  <c r="L14" i="2"/>
  <c r="Q14" i="3"/>
  <c r="L9" i="2"/>
  <c r="T23" i="7" s="1"/>
  <c r="AE23" i="7" s="1"/>
  <c r="M17" i="2"/>
  <c r="Q17" i="3"/>
  <c r="L17" i="2"/>
  <c r="Q16" i="3"/>
  <c r="O16" i="2" s="1"/>
  <c r="Q11" i="3"/>
  <c r="O11" i="2" s="1"/>
  <c r="E24" i="7"/>
  <c r="V24" i="7" s="1"/>
  <c r="Q12" i="3"/>
  <c r="O12" i="2" s="1"/>
  <c r="AG23" i="7"/>
  <c r="Q9" i="3"/>
  <c r="O9" i="2" s="1"/>
  <c r="W23" i="7" s="1"/>
  <c r="Q10" i="3"/>
  <c r="O18" i="3"/>
  <c r="M12" i="2"/>
  <c r="Q5" i="3"/>
  <c r="O5" i="2" s="1"/>
  <c r="N18" i="3"/>
  <c r="L18" i="2" s="1"/>
  <c r="P18" i="3"/>
  <c r="N18" i="2" s="1"/>
  <c r="X12" i="2"/>
  <c r="AB12" i="2" s="1"/>
  <c r="C18" i="2"/>
  <c r="M8" i="2"/>
  <c r="U17" i="7" s="1"/>
  <c r="Q8" i="3"/>
  <c r="L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L11" i="2"/>
  <c r="M15" i="2"/>
  <c r="L8" i="2"/>
  <c r="T17" i="7" s="1"/>
  <c r="AE17" i="7" s="1"/>
  <c r="M5" i="2"/>
  <c r="N4" i="2"/>
  <c r="Q4" i="3"/>
  <c r="M6" i="2"/>
  <c r="U5" i="7" s="1"/>
  <c r="L2" i="2"/>
  <c r="AB6" i="3"/>
  <c r="Y6" i="2" s="1"/>
  <c r="AC5" i="7" s="1"/>
  <c r="X6" i="2"/>
  <c r="M2" i="2"/>
  <c r="Q2" i="3"/>
  <c r="AA18" i="3"/>
  <c r="AB18" i="3" s="1"/>
  <c r="Y18" i="2" s="1"/>
  <c r="X7" i="2"/>
  <c r="AB7" i="3"/>
  <c r="Y7" i="2" s="1"/>
  <c r="AC11" i="7" s="1"/>
  <c r="X2" i="2"/>
  <c r="AB2" i="3"/>
  <c r="Y2" i="2" s="1"/>
  <c r="Q15" i="3"/>
  <c r="O15" i="2" s="1"/>
  <c r="M11" i="2"/>
  <c r="E18" i="2"/>
  <c r="E6" i="7"/>
  <c r="AG5" i="7"/>
  <c r="AD5" i="7"/>
  <c r="M7" i="2"/>
  <c r="U11" i="7" s="1"/>
  <c r="Q7" i="3"/>
  <c r="X8" i="2"/>
  <c r="AB8" i="3"/>
  <c r="Y8" i="2" s="1"/>
  <c r="AC17" i="7" s="1"/>
  <c r="L4" i="2"/>
  <c r="V12" i="7"/>
  <c r="AD12" i="7"/>
  <c r="Q6" i="3"/>
  <c r="O6" i="2" s="1"/>
  <c r="W5" i="7" s="1"/>
  <c r="AD11" i="7"/>
  <c r="L6" i="2"/>
  <c r="T5" i="7" s="1"/>
  <c r="AE5" i="7" s="1"/>
  <c r="X11" i="2"/>
  <c r="AB11" i="3"/>
  <c r="Y11" i="2" s="1"/>
  <c r="AG11" i="7"/>
  <c r="L7" i="2"/>
  <c r="T11" i="7" s="1"/>
  <c r="AE11" i="7" s="1"/>
  <c r="O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Z14" i="2" l="1"/>
  <c r="AB14" i="2"/>
  <c r="AC14" i="2"/>
  <c r="O3" i="2"/>
  <c r="AA5" i="2"/>
  <c r="Z5" i="2"/>
  <c r="AB5" i="2"/>
  <c r="O17" i="2"/>
  <c r="O14" i="2"/>
  <c r="T24" i="7"/>
  <c r="AE24" i="7" s="1"/>
  <c r="AG24" i="7"/>
  <c r="AD24" i="7"/>
  <c r="U24" i="7"/>
  <c r="W24" i="7" s="1"/>
  <c r="M18" i="2"/>
  <c r="O10" i="2"/>
  <c r="AC12" i="2"/>
  <c r="Z12" i="2"/>
  <c r="AA12" i="2"/>
  <c r="Q18" i="3"/>
  <c r="AE12" i="7"/>
  <c r="T6" i="7"/>
  <c r="AD6" i="7"/>
  <c r="U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AC4" i="2"/>
  <c r="AA4" i="2"/>
  <c r="Z4" i="2"/>
  <c r="AB4" i="2"/>
  <c r="X18" i="2"/>
  <c r="Z18" i="2" s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O4" i="2"/>
  <c r="O18" i="2" l="1"/>
  <c r="AC18" i="2"/>
  <c r="AA18" i="2"/>
  <c r="AB18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<sst xmlns="http://schemas.openxmlformats.org/spreadsheetml/2006/main" count="873" uniqueCount="230">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</sst>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3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9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selection activeCell="F21" sqref="F21"/>
    </sheetView>
  </sheetViews>
  <sheetFormatPr defaultColWidth="12.5703125" defaultRowHeight="15" customHeight="1"/>
  <cols>
    <col min="1" max="1" width="6.28515625" customWidth="1"/>
    <col min="2" max="11" width="4.5703125" customWidth="1"/>
    <col min="12" max="12" width="5.28515625" customWidth="1"/>
    <col min="13" max="14" width="6.28515625" customWidth="1"/>
    <col min="15" max="15" width="5.28515625" customWidth="1"/>
    <col min="16" max="16" width="4.5703125" customWidth="1"/>
    <col min="17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打撃集計!J1</f>
        <v>得点</v>
      </c>
      <c r="K1" s="3" t="str">
        <f>打撃集計!K1</f>
        <v>犠打</v>
      </c>
      <c r="L1" s="3" t="str">
        <f>打撃集計!N1</f>
        <v>打率</v>
      </c>
      <c r="M1" s="3" t="str">
        <f>打撃集計!O1</f>
        <v>出塁率</v>
      </c>
      <c r="N1" s="3" t="str">
        <f>打撃集計!P1</f>
        <v>長打率</v>
      </c>
      <c r="O1" s="3" t="str">
        <f>打撃集計!Q1</f>
        <v>OPS</v>
      </c>
      <c r="P1" s="3" t="str">
        <f>打撃集計!V1</f>
        <v>単打</v>
      </c>
      <c r="Q1" s="3" t="str">
        <f>打撃集計!W1</f>
        <v>二塁打</v>
      </c>
      <c r="R1" s="3" t="str">
        <f>打撃集計!X1</f>
        <v>三塁打</v>
      </c>
      <c r="S1" s="3" t="str">
        <f>打撃集計!L1</f>
        <v>本塁打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5</v>
      </c>
      <c r="C2" s="4">
        <f>打撃集計!C2</f>
        <v>8</v>
      </c>
      <c r="D2" s="4">
        <f>打撃集計!D2</f>
        <v>7</v>
      </c>
      <c r="E2" s="4">
        <f>打撃集計!E2</f>
        <v>0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>
        <f>打撃集計!J2</f>
        <v>1</v>
      </c>
      <c r="K2" s="4">
        <f>打撃集計!K2</f>
        <v>0</v>
      </c>
      <c r="L2" s="4" t="str">
        <f>TEXT(打撃集計!N2,"0.000")</f>
        <v>0.000</v>
      </c>
      <c r="M2" s="4" t="str">
        <f>TEXT(打撃集計!O2,"0.000")</f>
        <v>0.125</v>
      </c>
      <c r="N2" s="4" t="str">
        <f>TEXT(打撃集計!P2,"0.000")</f>
        <v>0.000</v>
      </c>
      <c r="O2" s="4" t="str">
        <f>TEXT(打撃集計!Q2,"0.000")</f>
        <v>0.125</v>
      </c>
      <c r="P2" s="4">
        <f>打撃集計!V2</f>
        <v>0</v>
      </c>
      <c r="Q2" s="4">
        <f>打撃集計!W2</f>
        <v>0</v>
      </c>
      <c r="R2" s="4">
        <f>打撃集計!X2</f>
        <v>0</v>
      </c>
      <c r="S2" s="4">
        <f>打撃集計!L2</f>
        <v>0</v>
      </c>
      <c r="T2" s="4">
        <f>打撃集計!Y2</f>
        <v>0</v>
      </c>
      <c r="U2" s="4">
        <f>打撃集計!AH2</f>
        <v>1</v>
      </c>
      <c r="V2" s="4">
        <f>打撃集計!M2</f>
        <v>3</v>
      </c>
      <c r="W2" s="4">
        <f>打撃集計!Z2</f>
        <v>0</v>
      </c>
      <c r="X2" s="4">
        <f>打撃集計!AA2</f>
        <v>37</v>
      </c>
      <c r="Y2" s="4" t="str">
        <f>TEXT(打撃集計!AB2,"0.0")</f>
        <v>4.6</v>
      </c>
      <c r="Z2" s="3" t="str">
        <f>ROUND(打撃集計!AC2/$X2,2)*100 &amp; "%"</f>
        <v>19%</v>
      </c>
      <c r="AA2" s="3" t="str">
        <f>ROUND(打撃集計!AD2/$X2,2)*100 &amp; "%"</f>
        <v>16%</v>
      </c>
      <c r="AB2" s="3" t="str">
        <f>ROUND(打撃集計!AE2/$X2,2)*100 &amp; "%"</f>
        <v>16%</v>
      </c>
      <c r="AC2" s="3" t="str">
        <f>ROUND(打撃集計!AF2/$X2,2)*100 &amp; "%"</f>
        <v>30%</v>
      </c>
      <c r="AD2" s="4">
        <f>打撃集計!R2</f>
        <v>0</v>
      </c>
      <c r="AE2" s="4">
        <f>打撃集計!S2</f>
        <v>16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5</v>
      </c>
      <c r="C3" s="4">
        <f>打撃集計!C3</f>
        <v>14</v>
      </c>
      <c r="D3" s="4">
        <f>打撃集計!D3</f>
        <v>10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>
        <f>打撃集計!J3</f>
        <v>5</v>
      </c>
      <c r="K3" s="4">
        <f>打撃集計!K3</f>
        <v>0</v>
      </c>
      <c r="L3" s="4" t="str">
        <f>TEXT(打撃集計!N3,"0.000")</f>
        <v>0.300</v>
      </c>
      <c r="M3" s="4" t="str">
        <f>TEXT(打撃集計!O3,"0.000")</f>
        <v>0.500</v>
      </c>
      <c r="N3" s="4" t="str">
        <f>TEXT(打撃集計!P3,"0.000")</f>
        <v>0.300</v>
      </c>
      <c r="O3" s="4" t="str">
        <f>TEXT(打撃集計!Q3,"0.000")</f>
        <v>0.800</v>
      </c>
      <c r="P3" s="4">
        <f>打撃集計!V3</f>
        <v>3</v>
      </c>
      <c r="Q3" s="4">
        <f>打撃集計!W3</f>
        <v>0</v>
      </c>
      <c r="R3" s="4">
        <f>打撃集計!X3</f>
        <v>0</v>
      </c>
      <c r="S3" s="4">
        <f>打撃集計!L3</f>
        <v>0</v>
      </c>
      <c r="T3" s="4">
        <f>打撃集計!Y3</f>
        <v>3</v>
      </c>
      <c r="U3" s="4">
        <f>打撃集計!AH3</f>
        <v>2</v>
      </c>
      <c r="V3" s="4">
        <f>打撃集計!M3</f>
        <v>3</v>
      </c>
      <c r="W3" s="4">
        <f>打撃集計!Z3</f>
        <v>0</v>
      </c>
      <c r="X3" s="4">
        <f>打撃集計!AA3</f>
        <v>58</v>
      </c>
      <c r="Y3" s="4" t="str">
        <f>TEXT(打撃集計!AB3,"0.0")</f>
        <v>4.1</v>
      </c>
      <c r="Z3" s="3" t="str">
        <f>ROUND(打撃集計!AC3/$X3,2)*100 &amp; "%"</f>
        <v>5%</v>
      </c>
      <c r="AA3" s="3" t="str">
        <f>ROUND(打撃集計!AD3/$X3,2)*100 &amp; "%"</f>
        <v>17%</v>
      </c>
      <c r="AB3" s="3" t="str">
        <f>ROUND(打撃集計!AE3/$X3,2)*100 &amp; "%"</f>
        <v>17%</v>
      </c>
      <c r="AC3" s="3" t="str">
        <f>ROUND(打撃集計!AF3/$X3,2)*100 &amp; "%"</f>
        <v>43%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5</v>
      </c>
      <c r="C4" s="4">
        <f>打撃集計!C4</f>
        <v>7</v>
      </c>
      <c r="D4" s="4">
        <f>打撃集計!D4</f>
        <v>6</v>
      </c>
      <c r="E4" s="4">
        <f>打撃集計!E4</f>
        <v>1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1</v>
      </c>
      <c r="J4" s="4">
        <f>打撃集計!J4</f>
        <v>1</v>
      </c>
      <c r="K4" s="4">
        <f>打撃集計!K4</f>
        <v>1</v>
      </c>
      <c r="L4" s="4" t="str">
        <f>TEXT(打撃集計!N4,"0.000")</f>
        <v>0.167</v>
      </c>
      <c r="M4" s="4" t="str">
        <f>TEXT(打撃集計!O4,"0.000")</f>
        <v>0.167</v>
      </c>
      <c r="N4" s="4" t="str">
        <f>TEXT(打撃集計!P4,"0.000")</f>
        <v>0.333</v>
      </c>
      <c r="O4" s="4" t="str">
        <f>TEXT(打撃集計!Q4,"0.000")</f>
        <v>0.500</v>
      </c>
      <c r="P4" s="4">
        <f>打撃集計!V4</f>
        <v>0</v>
      </c>
      <c r="Q4" s="4">
        <f>打撃集計!W4</f>
        <v>1</v>
      </c>
      <c r="R4" s="4">
        <f>打撃集計!X4</f>
        <v>0</v>
      </c>
      <c r="S4" s="4">
        <f>打撃集計!L4</f>
        <v>0</v>
      </c>
      <c r="T4" s="4">
        <f>打撃集計!Y4</f>
        <v>2</v>
      </c>
      <c r="U4" s="4">
        <f>打撃集計!AH4</f>
        <v>0</v>
      </c>
      <c r="V4" s="4">
        <f>打撃集計!M4</f>
        <v>3</v>
      </c>
      <c r="W4" s="4">
        <f>打撃集計!Z4</f>
        <v>0</v>
      </c>
      <c r="X4" s="4">
        <f>打撃集計!AA4</f>
        <v>30</v>
      </c>
      <c r="Y4" s="4" t="str">
        <f>TEXT(打撃集計!AB4,"0.0")</f>
        <v>4.3</v>
      </c>
      <c r="Z4" s="3" t="str">
        <f>ROUND(打撃集計!AC4/$X4,2)*100 &amp; "%"</f>
        <v>7%</v>
      </c>
      <c r="AA4" s="3" t="str">
        <f>ROUND(打撃集計!AD4/$X4,2)*100 &amp; "%"</f>
        <v>23%</v>
      </c>
      <c r="AB4" s="3" t="str">
        <f>ROUND(打撃集計!AE4/$X4,2)*100 &amp; "%"</f>
        <v>17%</v>
      </c>
      <c r="AC4" s="3" t="str">
        <f>ROUND(打撃集計!AF4/$X4,2)*100 &amp; "%"</f>
        <v>30%</v>
      </c>
      <c r="AD4" s="4">
        <f>打撃集計!R4</f>
        <v>1</v>
      </c>
      <c r="AE4" s="4">
        <f>打撃集計!S4</f>
        <v>6</v>
      </c>
      <c r="AF4" s="4">
        <f>打撃集計!T4</f>
        <v>6</v>
      </c>
      <c r="AG4" s="5">
        <f>打撃集計!U4</f>
        <v>0.92300000000000004</v>
      </c>
    </row>
    <row r="5" spans="1:33" ht="17.25" customHeight="1">
      <c r="A5" s="3" t="str">
        <f>打撃集計!A5</f>
        <v>池澤</v>
      </c>
      <c r="B5" s="4">
        <f>打撃集計!B5</f>
        <v>2</v>
      </c>
      <c r="C5" s="4">
        <f>打撃集計!C5</f>
        <v>3</v>
      </c>
      <c r="D5" s="4">
        <f>打撃集計!D5</f>
        <v>2</v>
      </c>
      <c r="E5" s="4">
        <f>打撃集計!E5</f>
        <v>1</v>
      </c>
      <c r="F5" s="4">
        <f>打撃集計!F5</f>
        <v>1</v>
      </c>
      <c r="G5" s="4">
        <f>打撃集計!G5</f>
        <v>0</v>
      </c>
      <c r="H5" s="4">
        <f>打撃集計!H5</f>
        <v>0</v>
      </c>
      <c r="I5" s="4">
        <f>打撃集計!I5</f>
        <v>0</v>
      </c>
      <c r="J5" s="4">
        <f>打撃集計!J5</f>
        <v>0</v>
      </c>
      <c r="K5" s="4">
        <f>打撃集計!K5</f>
        <v>0</v>
      </c>
      <c r="L5" s="4" t="str">
        <f>TEXT(打撃集計!N5,"0.000")</f>
        <v>0.500</v>
      </c>
      <c r="M5" s="4" t="str">
        <f>TEXT(打撃集計!O5,"0.000")</f>
        <v>0.667</v>
      </c>
      <c r="N5" s="4" t="str">
        <f>TEXT(打撃集計!P5,"0.000")</f>
        <v>0.500</v>
      </c>
      <c r="O5" s="4" t="str">
        <f>TEXT(打撃集計!Q5,"0.000")</f>
        <v>1.167</v>
      </c>
      <c r="P5" s="4">
        <f>打撃集計!V5</f>
        <v>1</v>
      </c>
      <c r="Q5" s="4">
        <f>打撃集計!W5</f>
        <v>0</v>
      </c>
      <c r="R5" s="4">
        <f>打撃集計!X5</f>
        <v>0</v>
      </c>
      <c r="S5" s="4">
        <f>打撃集計!L5</f>
        <v>0</v>
      </c>
      <c r="T5" s="4">
        <f>打撃集計!Y5</f>
        <v>1</v>
      </c>
      <c r="U5" s="4">
        <f>打撃集計!AH5</f>
        <v>2</v>
      </c>
      <c r="V5" s="4">
        <f>打撃集計!M5</f>
        <v>0</v>
      </c>
      <c r="W5" s="4">
        <f>打撃集計!Z5</f>
        <v>0</v>
      </c>
      <c r="X5" s="4">
        <f>打撃集計!AA5</f>
        <v>11</v>
      </c>
      <c r="Y5" s="4" t="str">
        <f>TEXT(打撃集計!AB5,"0.0")</f>
        <v>3.7</v>
      </c>
      <c r="Z5" s="3" t="str">
        <f>ROUND(打撃集計!AC5/$X5,2)*100 &amp; "%"</f>
        <v>9%</v>
      </c>
      <c r="AA5" s="3" t="str">
        <f>ROUND(打撃集計!AD5/$X5,2)*100 &amp; "%"</f>
        <v>9%</v>
      </c>
      <c r="AB5" s="3" t="str">
        <f>ROUND(打撃集計!AE5/$X5,2)*100 &amp; "%"</f>
        <v>9%</v>
      </c>
      <c r="AC5" s="3" t="str">
        <f>ROUND(打撃集計!AF5/$X5,2)*100 &amp; "%"</f>
        <v>55%</v>
      </c>
      <c r="AD5" s="4">
        <f>打撃集計!R5</f>
        <v>0</v>
      </c>
      <c r="AE5" s="4">
        <f>打撃集計!S5</f>
        <v>2</v>
      </c>
      <c r="AF5" s="4">
        <f>打撃集計!T5</f>
        <v>0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6</v>
      </c>
      <c r="C6" s="4">
        <f>打撃集計!C6</f>
        <v>15</v>
      </c>
      <c r="D6" s="4">
        <f>打撃集計!D6</f>
        <v>15</v>
      </c>
      <c r="E6" s="4">
        <f>打撃集計!E6</f>
        <v>7</v>
      </c>
      <c r="F6" s="4">
        <f>打撃集計!F6</f>
        <v>0</v>
      </c>
      <c r="G6" s="4">
        <f>打撃集計!G6</f>
        <v>0</v>
      </c>
      <c r="H6" s="4">
        <f>打撃集計!H6</f>
        <v>0</v>
      </c>
      <c r="I6" s="4">
        <f>打撃集計!I6</f>
        <v>7</v>
      </c>
      <c r="J6" s="4">
        <f>打撃集計!J6</f>
        <v>5</v>
      </c>
      <c r="K6" s="4">
        <f>打撃集計!K6</f>
        <v>0</v>
      </c>
      <c r="L6" s="4" t="str">
        <f>TEXT(打撃集計!N6,"0.000")</f>
        <v>0.467</v>
      </c>
      <c r="M6" s="4" t="str">
        <f>TEXT(打撃集計!O6,"0.000")</f>
        <v>0.467</v>
      </c>
      <c r="N6" s="4" t="str">
        <f>TEXT(打撃集計!P6,"0.000")</f>
        <v>0.800</v>
      </c>
      <c r="O6" s="4" t="str">
        <f>TEXT(打撃集計!Q6,"0.000")</f>
        <v>1.267</v>
      </c>
      <c r="P6" s="4">
        <f>打撃集計!V6</f>
        <v>4</v>
      </c>
      <c r="Q6" s="4">
        <f>打撃集計!W6</f>
        <v>2</v>
      </c>
      <c r="R6" s="4">
        <f>打撃集計!X6</f>
        <v>0</v>
      </c>
      <c r="S6" s="4">
        <f>打撃集計!L6</f>
        <v>1</v>
      </c>
      <c r="T6" s="4">
        <f>打撃集計!Y6</f>
        <v>12</v>
      </c>
      <c r="U6" s="4">
        <f>打撃集計!AH6</f>
        <v>5</v>
      </c>
      <c r="V6" s="4">
        <f>打撃集計!M6</f>
        <v>0</v>
      </c>
      <c r="W6" s="4">
        <f>打撃集計!Z6</f>
        <v>0</v>
      </c>
      <c r="X6" s="4">
        <f>打撃集計!AA6</f>
        <v>43</v>
      </c>
      <c r="Y6" s="4" t="str">
        <f>TEXT(打撃集計!AB6,"0.0")</f>
        <v>2.9</v>
      </c>
      <c r="Z6" s="3" t="str">
        <f>ROUND(打撃集計!AC6/$X6,2)*100 &amp; "%"</f>
        <v>19%</v>
      </c>
      <c r="AA6" s="3" t="str">
        <f>ROUND(打撃集計!AD6/$X6,2)*100 &amp; "%"</f>
        <v>0%</v>
      </c>
      <c r="AB6" s="3" t="str">
        <f>ROUND(打撃集計!AE6/$X6,2)*100 &amp; "%"</f>
        <v>16%</v>
      </c>
      <c r="AC6" s="3" t="str">
        <f>ROUND(打撃集計!AF6/$X6,2)*100 &amp; "%"</f>
        <v>30%</v>
      </c>
      <c r="AD6" s="4">
        <f>打撃集計!R6</f>
        <v>0</v>
      </c>
      <c r="AE6" s="4">
        <f>打撃集計!S6</f>
        <v>14</v>
      </c>
      <c r="AF6" s="4">
        <f>打撃集計!T6</f>
        <v>2</v>
      </c>
      <c r="AG6" s="5">
        <f>打撃集計!U6</f>
        <v>1</v>
      </c>
    </row>
    <row r="7" spans="1:33" ht="17.25" customHeight="1">
      <c r="A7" s="3" t="str">
        <f>打撃集計!A7</f>
        <v>大鐘</v>
      </c>
      <c r="B7" s="4">
        <f>打撃集計!B7</f>
        <v>6</v>
      </c>
      <c r="C7" s="4">
        <f>打撃集計!C7</f>
        <v>19</v>
      </c>
      <c r="D7" s="4">
        <f>打撃集計!D7</f>
        <v>18</v>
      </c>
      <c r="E7" s="4">
        <f>打撃集計!E7</f>
        <v>7</v>
      </c>
      <c r="F7" s="4">
        <f>打撃集計!F7</f>
        <v>1</v>
      </c>
      <c r="G7" s="4">
        <f>打撃集計!G7</f>
        <v>0</v>
      </c>
      <c r="H7" s="4">
        <f>打撃集計!H7</f>
        <v>0</v>
      </c>
      <c r="I7" s="4">
        <f>打撃集計!I7</f>
        <v>8</v>
      </c>
      <c r="J7" s="4">
        <f>打撃集計!J7</f>
        <v>7</v>
      </c>
      <c r="K7" s="4">
        <f>打撃集計!K7</f>
        <v>0</v>
      </c>
      <c r="L7" s="4" t="str">
        <f>TEXT(打撃集計!N7,"0.000")</f>
        <v>0.389</v>
      </c>
      <c r="M7" s="4" t="str">
        <f>TEXT(打撃集計!O7,"0.000")</f>
        <v>0.421</v>
      </c>
      <c r="N7" s="4" t="str">
        <f>TEXT(打撃集計!P7,"0.000")</f>
        <v>0.833</v>
      </c>
      <c r="O7" s="4" t="str">
        <f>TEXT(打撃集計!Q7,"0.000")</f>
        <v>1.254</v>
      </c>
      <c r="P7" s="4">
        <f>打撃集計!V7</f>
        <v>2</v>
      </c>
      <c r="Q7" s="4">
        <f>打撃集計!W7</f>
        <v>3</v>
      </c>
      <c r="R7" s="4">
        <f>打撃集計!X7</f>
        <v>1</v>
      </c>
      <c r="S7" s="4">
        <f>打撃集計!L7</f>
        <v>1</v>
      </c>
      <c r="T7" s="4">
        <f>打撃集計!Y7</f>
        <v>15</v>
      </c>
      <c r="U7" s="4">
        <f>打撃集計!AH7</f>
        <v>3</v>
      </c>
      <c r="V7" s="4">
        <f>打撃集計!M7</f>
        <v>4</v>
      </c>
      <c r="W7" s="4">
        <f>打撃集計!Z7</f>
        <v>0</v>
      </c>
      <c r="X7" s="4">
        <f>打撃集計!AA7</f>
        <v>73</v>
      </c>
      <c r="Y7" s="4" t="str">
        <f>TEXT(打撃集計!AB7,"0.0")</f>
        <v>3.8</v>
      </c>
      <c r="Z7" s="3" t="str">
        <f>ROUND(打撃集計!AC7/$X7,2)*100 &amp; "%"</f>
        <v>3%</v>
      </c>
      <c r="AA7" s="3" t="str">
        <f>ROUND(打撃集計!AD7/$X7,2)*100 &amp; "%"</f>
        <v>18%</v>
      </c>
      <c r="AB7" s="3" t="str">
        <f>ROUND(打撃集計!AE7/$X7,2)*100 &amp; "%"</f>
        <v>21%</v>
      </c>
      <c r="AC7" s="3" t="str">
        <f>ROUND(打撃集計!AF7/$X7,2)*100 &amp; "%"</f>
        <v>34%</v>
      </c>
      <c r="AD7" s="4">
        <f>打撃集計!R7</f>
        <v>0</v>
      </c>
      <c r="AE7" s="4">
        <f>打撃集計!S7</f>
        <v>5</v>
      </c>
      <c r="AF7" s="4">
        <f>打撃集計!T7</f>
        <v>7</v>
      </c>
      <c r="AG7" s="5">
        <f>打撃集計!U7</f>
        <v>1</v>
      </c>
    </row>
    <row r="8" spans="1:33" ht="17.25" customHeight="1">
      <c r="A8" s="3" t="str">
        <f>打撃集計!A8</f>
        <v>北久保</v>
      </c>
      <c r="B8" s="4">
        <f>打撃集計!B8</f>
        <v>6</v>
      </c>
      <c r="C8" s="4">
        <f>打撃集計!C8</f>
        <v>17</v>
      </c>
      <c r="D8" s="4">
        <f>打撃集計!D8</f>
        <v>14</v>
      </c>
      <c r="E8" s="4">
        <f>打撃集計!E8</f>
        <v>3</v>
      </c>
      <c r="F8" s="4">
        <f>打撃集計!F8</f>
        <v>2</v>
      </c>
      <c r="G8" s="4">
        <f>打撃集計!G8</f>
        <v>1</v>
      </c>
      <c r="H8" s="4">
        <f>打撃集計!H8</f>
        <v>2</v>
      </c>
      <c r="I8" s="4">
        <f>打撃集計!I8</f>
        <v>2</v>
      </c>
      <c r="J8" s="4">
        <f>打撃集計!J8</f>
        <v>4</v>
      </c>
      <c r="K8" s="4">
        <f>打撃集計!K8</f>
        <v>0</v>
      </c>
      <c r="L8" s="4" t="str">
        <f>TEXT(打撃集計!N8,"0.000")</f>
        <v>0.214</v>
      </c>
      <c r="M8" s="4" t="str">
        <f>TEXT(打撃集計!O8,"0.000")</f>
        <v>0.353</v>
      </c>
      <c r="N8" s="4" t="str">
        <f>TEXT(打撃集計!P8,"0.000")</f>
        <v>0.357</v>
      </c>
      <c r="O8" s="4" t="str">
        <f>TEXT(打撃集計!Q8,"0.000")</f>
        <v>0.710</v>
      </c>
      <c r="P8" s="4">
        <f>打撃集計!V8</f>
        <v>2</v>
      </c>
      <c r="Q8" s="4">
        <f>打撃集計!W8</f>
        <v>0</v>
      </c>
      <c r="R8" s="4">
        <f>打撃集計!X8</f>
        <v>1</v>
      </c>
      <c r="S8" s="4">
        <f>打撃集計!L8</f>
        <v>0</v>
      </c>
      <c r="T8" s="4">
        <f>打撃集計!Y8</f>
        <v>5</v>
      </c>
      <c r="U8" s="4">
        <f>打撃集計!AH8</f>
        <v>3</v>
      </c>
      <c r="V8" s="4">
        <f>打撃集計!M8</f>
        <v>7</v>
      </c>
      <c r="W8" s="4">
        <f>打撃集計!Z8</f>
        <v>0</v>
      </c>
      <c r="X8" s="4">
        <f>打撃集計!AA8</f>
        <v>75</v>
      </c>
      <c r="Y8" s="4" t="str">
        <f>TEXT(打撃集計!AB8,"0.0")</f>
        <v>4.4</v>
      </c>
      <c r="Z8" s="3" t="str">
        <f>ROUND(打撃集計!AC8/$X8,2)*100 &amp; "%"</f>
        <v>13%</v>
      </c>
      <c r="AA8" s="3" t="str">
        <f>ROUND(打撃集計!AD8/$X8,2)*100 &amp; "%"</f>
        <v>13%</v>
      </c>
      <c r="AB8" s="3" t="str">
        <f>ROUND(打撃集計!AE8/$X8,2)*100 &amp; "%"</f>
        <v>13%</v>
      </c>
      <c r="AC8" s="3" t="str">
        <f>ROUND(打撃集計!AF8/$X8,2)*100 &amp; "%"</f>
        <v>41%</v>
      </c>
      <c r="AD8" s="4">
        <f>打撃集計!R8</f>
        <v>1</v>
      </c>
      <c r="AE8" s="4">
        <f>打撃集計!S8</f>
        <v>7</v>
      </c>
      <c r="AF8" s="4">
        <f>打撃集計!T8</f>
        <v>2</v>
      </c>
      <c r="AG8" s="5">
        <f>打撃集計!U8</f>
        <v>0.9</v>
      </c>
    </row>
    <row r="9" spans="1:33" ht="17.25" customHeight="1">
      <c r="A9" s="3" t="str">
        <f>打撃集計!A9</f>
        <v>萩原</v>
      </c>
      <c r="B9" s="4">
        <f>打撃集計!B9</f>
        <v>5</v>
      </c>
      <c r="C9" s="4">
        <f>打撃集計!C9</f>
        <v>11</v>
      </c>
      <c r="D9" s="4">
        <f>打撃集計!D9</f>
        <v>9</v>
      </c>
      <c r="E9" s="4">
        <f>打撃集計!E9</f>
        <v>1</v>
      </c>
      <c r="F9" s="4">
        <f>打撃集計!F9</f>
        <v>1</v>
      </c>
      <c r="G9" s="4">
        <f>打撃集計!G9</f>
        <v>1</v>
      </c>
      <c r="H9" s="4">
        <f>打撃集計!H9</f>
        <v>0</v>
      </c>
      <c r="I9" s="4">
        <f>打撃集計!I9</f>
        <v>1</v>
      </c>
      <c r="J9" s="4">
        <f>打撃集計!J9</f>
        <v>3</v>
      </c>
      <c r="K9" s="4">
        <f>打撃集計!K9</f>
        <v>0</v>
      </c>
      <c r="L9" s="4" t="str">
        <f>TEXT(打撃集計!N9,"0.000")</f>
        <v>0.111</v>
      </c>
      <c r="M9" s="4" t="str">
        <f>TEXT(打撃集計!O9,"0.000")</f>
        <v>0.273</v>
      </c>
      <c r="N9" s="4" t="str">
        <f>TEXT(打撃集計!P9,"0.000")</f>
        <v>0.222</v>
      </c>
      <c r="O9" s="4" t="str">
        <f>TEXT(打撃集計!Q9,"0.000")</f>
        <v>0.495</v>
      </c>
      <c r="P9" s="4">
        <f>打撃集計!V9</f>
        <v>0</v>
      </c>
      <c r="Q9" s="4">
        <f>打撃集計!W9</f>
        <v>1</v>
      </c>
      <c r="R9" s="4">
        <f>打撃集計!X9</f>
        <v>0</v>
      </c>
      <c r="S9" s="4">
        <f>打撃集計!L9</f>
        <v>0</v>
      </c>
      <c r="T9" s="4">
        <f>打撃集計!Y9</f>
        <v>2</v>
      </c>
      <c r="U9" s="4">
        <f>打撃集計!AH9</f>
        <v>1</v>
      </c>
      <c r="V9" s="4">
        <f>打撃集計!M9</f>
        <v>4</v>
      </c>
      <c r="W9" s="4">
        <f>打撃集計!Z9</f>
        <v>0</v>
      </c>
      <c r="X9" s="4">
        <f>打撃集計!AA9</f>
        <v>45</v>
      </c>
      <c r="Y9" s="4" t="str">
        <f>TEXT(打撃集計!AB9,"0.0")</f>
        <v>4.1</v>
      </c>
      <c r="Z9" s="3" t="str">
        <f>IFERROR(ROUND(打撃集計!AC9/$X9,2)*100 &amp; "%","0%")</f>
        <v>22%</v>
      </c>
      <c r="AA9" s="3" t="str">
        <f>IFERROR(ROUND(打撃集計!AD9/$X9,2)*100 &amp; "%","0%")</f>
        <v>16%</v>
      </c>
      <c r="AB9" s="3" t="str">
        <f>IFERROR(ROUND(打撃集計!AE9/$X9,2)*100 &amp; "%","0%")</f>
        <v>4%</v>
      </c>
      <c r="AC9" s="3" t="str">
        <f>IFERROR(ROUND(打撃集計!AF9/$X9,2)*100 &amp; "%","0%")</f>
        <v>38%</v>
      </c>
      <c r="AD9" s="4">
        <f>打撃集計!R9</f>
        <v>2</v>
      </c>
      <c r="AE9" s="4">
        <f>打撃集計!S9</f>
        <v>14</v>
      </c>
      <c r="AF9" s="4">
        <f>打撃集計!T9</f>
        <v>2</v>
      </c>
      <c r="AG9" s="5">
        <f>打撃集計!U9</f>
        <v>0.88900000000000001</v>
      </c>
    </row>
    <row r="10" spans="1:33" ht="17.25" customHeight="1">
      <c r="A10" s="3" t="str">
        <f>打撃集計!A10</f>
        <v>岩本</v>
      </c>
      <c r="B10" s="4">
        <f>打撃集計!B10</f>
        <v>6</v>
      </c>
      <c r="C10" s="4">
        <f>打撃集計!C10</f>
        <v>18</v>
      </c>
      <c r="D10" s="4">
        <f>打撃集計!D10</f>
        <v>16</v>
      </c>
      <c r="E10" s="4">
        <f>打撃集計!E10</f>
        <v>5</v>
      </c>
      <c r="F10" s="4">
        <f>打撃集計!F10</f>
        <v>1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>
        <f>打撃集計!J10</f>
        <v>4</v>
      </c>
      <c r="K10" s="4">
        <f>打撃集計!K10</f>
        <v>1</v>
      </c>
      <c r="L10" s="4" t="str">
        <f>TEXT(打撃集計!N10,"0.000")</f>
        <v>0.313</v>
      </c>
      <c r="M10" s="4" t="str">
        <f>TEXT(打撃集計!O10,"0.000")</f>
        <v>0.353</v>
      </c>
      <c r="N10" s="4" t="str">
        <f>TEXT(打撃集計!P10,"0.000")</f>
        <v>0.438</v>
      </c>
      <c r="O10" s="4" t="str">
        <f>TEXT(打撃集計!Q10,"0.000")</f>
        <v>0.791</v>
      </c>
      <c r="P10" s="4">
        <f>打撃集計!V10</f>
        <v>4</v>
      </c>
      <c r="Q10" s="4">
        <f>打撃集計!W10</f>
        <v>0</v>
      </c>
      <c r="R10" s="4">
        <f>打撃集計!X10</f>
        <v>1</v>
      </c>
      <c r="S10" s="4">
        <f>打撃集計!L10</f>
        <v>0</v>
      </c>
      <c r="T10" s="4">
        <f>打撃集計!Y10</f>
        <v>7</v>
      </c>
      <c r="U10" s="4">
        <f>打撃集計!AH10</f>
        <v>2</v>
      </c>
      <c r="V10" s="4">
        <f>打撃集計!M10</f>
        <v>2</v>
      </c>
      <c r="W10" s="4">
        <f>打撃集計!Z10</f>
        <v>0</v>
      </c>
      <c r="X10" s="4">
        <f>打撃集計!AA10</f>
        <v>58</v>
      </c>
      <c r="Y10" s="4" t="str">
        <f>TEXT(打撃集計!AB10,"0.0")</f>
        <v>3.2</v>
      </c>
      <c r="Z10" s="3" t="str">
        <f>ROUND(打撃集計!AC10/$X10,2)*100 &amp; "%"</f>
        <v>17%</v>
      </c>
      <c r="AA10" s="3" t="str">
        <f>ROUND(打撃集計!AD10/$X10,2)*100 &amp; "%"</f>
        <v>10%</v>
      </c>
      <c r="AB10" s="3" t="str">
        <f>ROUND(打撃集計!AE10/$X10,2)*100 &amp; "%"</f>
        <v>7%</v>
      </c>
      <c r="AC10" s="3" t="str">
        <f>ROUND(打撃集計!AF10/$X10,2)*100 &amp; "%"</f>
        <v>36%</v>
      </c>
      <c r="AD10" s="4">
        <f>打撃集計!R10</f>
        <v>0</v>
      </c>
      <c r="AE10" s="4">
        <f>打撃集計!S10</f>
        <v>3</v>
      </c>
      <c r="AF10" s="4">
        <f>打撃集計!T10</f>
        <v>5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5</v>
      </c>
      <c r="C11" s="4">
        <f>打撃集計!C11</f>
        <v>13</v>
      </c>
      <c r="D11" s="4">
        <f>打撃集計!D11</f>
        <v>11</v>
      </c>
      <c r="E11" s="4">
        <f>打撃集計!E11</f>
        <v>4</v>
      </c>
      <c r="F11" s="4">
        <f>打撃集計!F11</f>
        <v>1</v>
      </c>
      <c r="G11" s="4">
        <f>打撃集計!G11</f>
        <v>1</v>
      </c>
      <c r="H11" s="4">
        <f>打撃集計!H11</f>
        <v>0</v>
      </c>
      <c r="I11" s="4">
        <f>打撃集計!I11</f>
        <v>5</v>
      </c>
      <c r="J11" s="4">
        <f>打撃集計!J11</f>
        <v>4</v>
      </c>
      <c r="K11" s="4">
        <f>打撃集計!K11</f>
        <v>0</v>
      </c>
      <c r="L11" s="4" t="str">
        <f>TEXT(打撃集計!N11,"0.000")</f>
        <v>0.364</v>
      </c>
      <c r="M11" s="4" t="str">
        <f>TEXT(打撃集計!O11,"0.000")</f>
        <v>0.462</v>
      </c>
      <c r="N11" s="4" t="str">
        <f>TEXT(打撃集計!P11,"0.000")</f>
        <v>0.636</v>
      </c>
      <c r="O11" s="4" t="str">
        <f>TEXT(打撃集計!Q11,"0.000")</f>
        <v>1.098</v>
      </c>
      <c r="P11" s="4">
        <f>打撃集計!V11</f>
        <v>3</v>
      </c>
      <c r="Q11" s="4">
        <f>打撃集計!W11</f>
        <v>0</v>
      </c>
      <c r="R11" s="4">
        <f>打撃集計!X11</f>
        <v>0</v>
      </c>
      <c r="S11" s="4">
        <f>打撃集計!L11</f>
        <v>1</v>
      </c>
      <c r="T11" s="4">
        <f>打撃集計!Y11</f>
        <v>7</v>
      </c>
      <c r="U11" s="4">
        <f>打撃集計!AH11</f>
        <v>2</v>
      </c>
      <c r="V11" s="4">
        <f>打撃集計!M11</f>
        <v>4</v>
      </c>
      <c r="W11" s="4">
        <f>打撃集計!Z11</f>
        <v>0</v>
      </c>
      <c r="X11" s="4">
        <f>打撃集計!AA11</f>
        <v>50</v>
      </c>
      <c r="Y11" s="4" t="str">
        <f>TEXT(打撃集計!AB11,"0.0")</f>
        <v>3.9</v>
      </c>
      <c r="Z11" s="3" t="str">
        <f>ROUND(打撃集計!AC11/$X11,2)*100 &amp; "%"</f>
        <v>10%</v>
      </c>
      <c r="AA11" s="3" t="str">
        <f>ROUND(打撃集計!AD11/$X11,2)*100 &amp; "%"</f>
        <v>14%</v>
      </c>
      <c r="AB11" s="3" t="str">
        <f>ROUND(打撃集計!AE11/$X11,2)*100 &amp; "%"</f>
        <v>14%</v>
      </c>
      <c r="AC11" s="3" t="str">
        <f>ROUND(打撃集計!AF11/$X11,2)*100 &amp; "%"</f>
        <v>40%</v>
      </c>
      <c r="AD11" s="4">
        <f>打撃集計!R11</f>
        <v>1</v>
      </c>
      <c r="AE11" s="4">
        <f>打撃集計!S11</f>
        <v>3</v>
      </c>
      <c r="AF11" s="4">
        <f>打撃集計!T11</f>
        <v>0</v>
      </c>
      <c r="AG11" s="5">
        <f>打撃集計!U11</f>
        <v>0.75</v>
      </c>
    </row>
    <row r="12" spans="1:33" ht="17.25" customHeight="1">
      <c r="A12" s="3" t="str">
        <f>打撃集計!A12</f>
        <v>反町</v>
      </c>
      <c r="B12" s="4">
        <f>打撃集計!B12</f>
        <v>6</v>
      </c>
      <c r="C12" s="4">
        <f>打撃集計!C12</f>
        <v>20</v>
      </c>
      <c r="D12" s="4">
        <f>打撃集計!D12</f>
        <v>11</v>
      </c>
      <c r="E12" s="4">
        <f>打撃集計!E12</f>
        <v>5</v>
      </c>
      <c r="F12" s="4">
        <f>打撃集計!F12</f>
        <v>9</v>
      </c>
      <c r="G12" s="4">
        <f>打撃集計!G12</f>
        <v>0</v>
      </c>
      <c r="H12" s="4">
        <f>打撃集計!H12</f>
        <v>1</v>
      </c>
      <c r="I12" s="4">
        <f>打撃集計!I12</f>
        <v>1</v>
      </c>
      <c r="J12" s="4">
        <f>打撃集計!J12</f>
        <v>10</v>
      </c>
      <c r="K12" s="4">
        <f>打撃集計!K12</f>
        <v>0</v>
      </c>
      <c r="L12" s="4" t="str">
        <f>TEXT(打撃集計!N12,"0.000")</f>
        <v>0.455</v>
      </c>
      <c r="M12" s="4" t="str">
        <f>TEXT(打撃集計!O12,"0.000")</f>
        <v>0.700</v>
      </c>
      <c r="N12" s="4" t="str">
        <f>TEXT(打撃集計!P12,"0.000")</f>
        <v>0.727</v>
      </c>
      <c r="O12" s="4" t="str">
        <f>TEXT(打撃集計!Q12,"0.000")</f>
        <v>1.427</v>
      </c>
      <c r="P12" s="4">
        <f>打撃集計!V12</f>
        <v>3</v>
      </c>
      <c r="Q12" s="4">
        <f>打撃集計!W12</f>
        <v>1</v>
      </c>
      <c r="R12" s="4">
        <f>打撃集計!X12</f>
        <v>1</v>
      </c>
      <c r="S12" s="4">
        <f>打撃集計!L12</f>
        <v>0</v>
      </c>
      <c r="T12" s="4">
        <f>打撃集計!Y12</f>
        <v>8</v>
      </c>
      <c r="U12" s="4">
        <f>打撃集計!AH12</f>
        <v>3</v>
      </c>
      <c r="V12" s="4">
        <f>打撃集計!M12</f>
        <v>4</v>
      </c>
      <c r="W12" s="4">
        <f>打撃集計!Z12</f>
        <v>0</v>
      </c>
      <c r="X12" s="4">
        <f>打撃集計!AA12</f>
        <v>105</v>
      </c>
      <c r="Y12" s="4" t="str">
        <f>TEXT(打撃集計!AB12,"0.0")</f>
        <v>5.3</v>
      </c>
      <c r="Z12" s="3" t="str">
        <f>ROUND(打撃集計!AC12/$X12,2)*100 &amp; "%"</f>
        <v>17%</v>
      </c>
      <c r="AA12" s="3" t="str">
        <f>ROUND(打撃集計!AD12/$X12,2)*100 &amp; "%"</f>
        <v>7%</v>
      </c>
      <c r="AB12" s="3" t="str">
        <f>ROUND(打撃集計!AE12/$X12,2)*100 &amp; "%"</f>
        <v>13%</v>
      </c>
      <c r="AC12" s="3" t="str">
        <f>ROUND(打撃集計!AF12/$X12,2)*100 &amp; "%"</f>
        <v>52%</v>
      </c>
      <c r="AD12" s="4">
        <f>打撃集計!R12</f>
        <v>0</v>
      </c>
      <c r="AE12" s="4">
        <f>打撃集計!S12</f>
        <v>10</v>
      </c>
      <c r="AF12" s="4">
        <f>打撃集計!T12</f>
        <v>9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0</v>
      </c>
      <c r="C13" s="4">
        <f>打撃集計!C13</f>
        <v>0</v>
      </c>
      <c r="D13" s="4">
        <f>打撃集計!D13</f>
        <v>0</v>
      </c>
      <c r="E13" s="4">
        <f>打撃集計!E13</f>
        <v>0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>
        <f>打撃集計!J13</f>
        <v>0</v>
      </c>
      <c r="K13" s="4">
        <f>打撃集計!K13</f>
        <v>0</v>
      </c>
      <c r="L13" s="4" t="str">
        <f>TEXT(打撃集計!N13,"0.000")</f>
        <v>0.000</v>
      </c>
      <c r="M13" s="4" t="str">
        <f>TEXT(打撃集計!O13,"0.000")</f>
        <v>0.000</v>
      </c>
      <c r="N13" s="4" t="str">
        <f>TEXT(打撃集計!P13,"0.000")</f>
        <v>0.000</v>
      </c>
      <c r="O13" s="4" t="str">
        <f>TEXT(打撃集計!Q13,"0.000")</f>
        <v>0.000</v>
      </c>
      <c r="P13" s="4">
        <f>打撃集計!V13</f>
        <v>0</v>
      </c>
      <c r="Q13" s="4">
        <f>打撃集計!W13</f>
        <v>0</v>
      </c>
      <c r="R13" s="4">
        <f>打撃集計!X13</f>
        <v>0</v>
      </c>
      <c r="S13" s="4">
        <f>打撃集計!L13</f>
        <v>0</v>
      </c>
      <c r="T13" s="4">
        <f>打撃集計!Y13</f>
        <v>0</v>
      </c>
      <c r="U13" s="4">
        <f>打撃集計!AH13</f>
        <v>0</v>
      </c>
      <c r="V13" s="4">
        <f>打撃集計!M13</f>
        <v>0</v>
      </c>
      <c r="W13" s="4">
        <f>打撃集計!Z13</f>
        <v>0</v>
      </c>
      <c r="X13" s="4">
        <f>打撃集計!AA13</f>
        <v>0</v>
      </c>
      <c r="Y13" s="4" t="str">
        <f>TEXT(打撃集計!AB13,"0.0")</f>
        <v>0.0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4</v>
      </c>
      <c r="C14" s="4">
        <f>打撃集計!C14</f>
        <v>13</v>
      </c>
      <c r="D14" s="4">
        <f>打撃集計!D14</f>
        <v>11</v>
      </c>
      <c r="E14" s="4">
        <f>打撃集計!E14</f>
        <v>4</v>
      </c>
      <c r="F14" s="4">
        <f>打撃集計!F14</f>
        <v>1</v>
      </c>
      <c r="G14" s="4">
        <f>打撃集計!G14</f>
        <v>1</v>
      </c>
      <c r="H14" s="4">
        <f>打撃集計!H14</f>
        <v>0</v>
      </c>
      <c r="I14" s="4">
        <f>打撃集計!I14</f>
        <v>3</v>
      </c>
      <c r="J14" s="4">
        <f>打撃集計!J14</f>
        <v>5</v>
      </c>
      <c r="K14" s="4">
        <f>打撃集計!K14</f>
        <v>0</v>
      </c>
      <c r="L14" s="4" t="str">
        <f>TEXT(打撃集計!N14,"0.000")</f>
        <v>0.364</v>
      </c>
      <c r="M14" s="4" t="str">
        <f>TEXT(打撃集計!O14,"0.000")</f>
        <v>0.462</v>
      </c>
      <c r="N14" s="4" t="str">
        <f>TEXT(打撃集計!P14,"0.000")</f>
        <v>0.364</v>
      </c>
      <c r="O14" s="4" t="str">
        <f>TEXT(打撃集計!Q14,"0.000")</f>
        <v>0.826</v>
      </c>
      <c r="P14" s="4">
        <f>打撃集計!V14</f>
        <v>4</v>
      </c>
      <c r="Q14" s="4">
        <f>打撃集計!W14</f>
        <v>0</v>
      </c>
      <c r="R14" s="4">
        <f>打撃集計!X14</f>
        <v>0</v>
      </c>
      <c r="S14" s="4">
        <f>打撃集計!L14</f>
        <v>0</v>
      </c>
      <c r="T14" s="4">
        <f>打撃集計!Y14</f>
        <v>4</v>
      </c>
      <c r="U14" s="4">
        <f>打撃集計!AH14</f>
        <v>0</v>
      </c>
      <c r="V14" s="4">
        <f>打撃集計!M14</f>
        <v>2</v>
      </c>
      <c r="W14" s="4">
        <f>打撃集計!Z14</f>
        <v>0</v>
      </c>
      <c r="X14" s="4">
        <f>打撃集計!AA14</f>
        <v>38</v>
      </c>
      <c r="Y14" s="4" t="str">
        <f>TEXT(打撃集計!AB14,"0.0")</f>
        <v>2.9</v>
      </c>
      <c r="Z14" s="3" t="str">
        <f>IFERROR(ROUND(打撃集計!AC14/$X14,2)*100 &amp; "%","0%")</f>
        <v>13%</v>
      </c>
      <c r="AA14" s="3" t="str">
        <f>IFERROR(ROUND(打撃集計!AD14/$X14,2)*100 &amp; "%","0%")</f>
        <v>5%</v>
      </c>
      <c r="AB14" s="3" t="str">
        <f>IFERROR(ROUND(打撃集計!AE14/$X14,2)*100 &amp; "%","0%")</f>
        <v>13%</v>
      </c>
      <c r="AC14" s="3" t="str">
        <f>IFERROR(ROUND(打撃集計!AF14/$X14,2)*100 &amp; "%","0%")</f>
        <v>39%</v>
      </c>
      <c r="AD14" s="4">
        <f>打撃集計!R14</f>
        <v>1</v>
      </c>
      <c r="AE14" s="4">
        <f>打撃集計!S14</f>
        <v>4</v>
      </c>
      <c r="AF14" s="4">
        <f>打撃集計!T14</f>
        <v>0</v>
      </c>
      <c r="AG14" s="5">
        <f>打撃集計!U14</f>
        <v>0.8</v>
      </c>
    </row>
    <row r="15" spans="1:33" ht="17.25" customHeight="1">
      <c r="A15" s="3" t="s">
        <v>2</v>
      </c>
      <c r="B15" s="4">
        <f>打撃集計!B15</f>
        <v>4</v>
      </c>
      <c r="C15" s="4">
        <f>打撃集計!C15</f>
        <v>3</v>
      </c>
      <c r="D15" s="4">
        <f>打撃集計!D15</f>
        <v>3</v>
      </c>
      <c r="E15" s="4">
        <f>打撃集計!E15</f>
        <v>0</v>
      </c>
      <c r="F15" s="4">
        <f>打撃集計!F15</f>
        <v>0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>
        <f>打撃集計!J15</f>
        <v>0</v>
      </c>
      <c r="K15" s="4">
        <f>打撃集計!K15</f>
        <v>0</v>
      </c>
      <c r="L15" s="4" t="str">
        <f>TEXT(打撃集計!N15,"0.000")</f>
        <v>0.000</v>
      </c>
      <c r="M15" s="4" t="str">
        <f>TEXT(打撃集計!O15,"0.000")</f>
        <v>0.000</v>
      </c>
      <c r="N15" s="4" t="str">
        <f>TEXT(打撃集計!P15,"0.000")</f>
        <v>0.000</v>
      </c>
      <c r="O15" s="4" t="str">
        <f>TEXT(打撃集計!Q15,"0.000")</f>
        <v>0.000</v>
      </c>
      <c r="P15" s="4">
        <f>打撃集計!V15</f>
        <v>0</v>
      </c>
      <c r="Q15" s="4">
        <f>打撃集計!W15</f>
        <v>0</v>
      </c>
      <c r="R15" s="4">
        <f>打撃集計!X15</f>
        <v>0</v>
      </c>
      <c r="S15" s="4">
        <f>打撃集計!L15</f>
        <v>0</v>
      </c>
      <c r="T15" s="4">
        <f>打撃集計!Y15</f>
        <v>0</v>
      </c>
      <c r="U15" s="4">
        <f>打撃集計!AH15</f>
        <v>0</v>
      </c>
      <c r="V15" s="4">
        <f>打撃集計!M15</f>
        <v>1</v>
      </c>
      <c r="W15" s="4">
        <f>打撃集計!Z15</f>
        <v>0</v>
      </c>
      <c r="X15" s="4">
        <f>打撃集計!AA15</f>
        <v>12</v>
      </c>
      <c r="Y15" s="4" t="str">
        <f>TEXT(打撃集計!AB15,"0.0")</f>
        <v>4.0</v>
      </c>
      <c r="Z15" s="3" t="str">
        <f>IFERROR(ROUND(打撃集計!AC15/$X15,2)*100 &amp; "%","0%")</f>
        <v>17%</v>
      </c>
      <c r="AA15" s="3" t="str">
        <f>IFERROR(ROUND(打撃集計!AD15/$X15,2)*100 &amp; "%","0%")</f>
        <v>25%</v>
      </c>
      <c r="AB15" s="3" t="str">
        <f>IFERROR(ROUND(打撃集計!AE15/$X15,2)*100 &amp; "%","0%")</f>
        <v>8%</v>
      </c>
      <c r="AC15" s="3" t="str">
        <f>IFERROR(ROUND(打撃集計!AF15/$X15,2)*100 &amp; "%","0%")</f>
        <v>25%</v>
      </c>
      <c r="AD15" s="4">
        <f>打撃集計!R15</f>
        <v>0</v>
      </c>
      <c r="AE15" s="4">
        <f>打撃集計!S15</f>
        <v>1</v>
      </c>
      <c r="AF15" s="4">
        <f>打撃集計!T15</f>
        <v>2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2</v>
      </c>
      <c r="C16" s="4">
        <f>打撃集計!C16</f>
        <v>5</v>
      </c>
      <c r="D16" s="4">
        <f>打撃集計!D16</f>
        <v>2</v>
      </c>
      <c r="E16" s="4">
        <f>打撃集計!E16</f>
        <v>1</v>
      </c>
      <c r="F16" s="4">
        <f>打撃集計!F16</f>
        <v>3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>
        <f>打撃集計!J16</f>
        <v>3</v>
      </c>
      <c r="K16" s="4">
        <f>打撃集計!K16</f>
        <v>0</v>
      </c>
      <c r="L16" s="4" t="str">
        <f>TEXT(打撃集計!N16,"0.000")</f>
        <v>0.500</v>
      </c>
      <c r="M16" s="4" t="str">
        <f>TEXT(打撃集計!O16,"0.000")</f>
        <v>0.800</v>
      </c>
      <c r="N16" s="4" t="str">
        <f>TEXT(打撃集計!P16,"0.000")</f>
        <v>0.500</v>
      </c>
      <c r="O16" s="4" t="str">
        <f>TEXT(打撃集計!Q16,"0.000")</f>
        <v>1.300</v>
      </c>
      <c r="P16" s="4">
        <f>打撃集計!V16</f>
        <v>1</v>
      </c>
      <c r="Q16" s="4">
        <f>打撃集計!W16</f>
        <v>0</v>
      </c>
      <c r="R16" s="4">
        <f>打撃集計!X16</f>
        <v>0</v>
      </c>
      <c r="S16" s="4">
        <f>打撃集計!L16</f>
        <v>0</v>
      </c>
      <c r="T16" s="4">
        <f>打撃集計!Y16</f>
        <v>1</v>
      </c>
      <c r="U16" s="4">
        <f>打撃集計!AH16</f>
        <v>0</v>
      </c>
      <c r="V16" s="4">
        <f>打撃集計!M16</f>
        <v>0</v>
      </c>
      <c r="W16" s="4">
        <f>打撃集計!Z16</f>
        <v>0</v>
      </c>
      <c r="X16" s="4">
        <f>打撃集計!AA16</f>
        <v>21</v>
      </c>
      <c r="Y16" s="4" t="str">
        <f>TEXT(打撃集計!AB16,"0.0")</f>
        <v>4.2</v>
      </c>
      <c r="Z16" s="3" t="str">
        <f>IFERROR(ROUND(打撃集計!AC16/$X16,2)*100 &amp; "%","0%")</f>
        <v>10%</v>
      </c>
      <c r="AA16" s="3" t="str">
        <f>IFERROR(ROUND(打撃集計!AD16/$X16,2)*100 &amp; "%","0%")</f>
        <v>10%</v>
      </c>
      <c r="AB16" s="3" t="str">
        <f>IFERROR(ROUND(打撃集計!AE16/$X16,2)*100 &amp; "%","0%")</f>
        <v>0%</v>
      </c>
      <c r="AC16" s="3" t="str">
        <f>IFERROR(ROUND(打撃集計!AF16/$X16,2)*100 &amp; "%","0%")</f>
        <v>71%</v>
      </c>
      <c r="AD16" s="4">
        <f>打撃集計!R16</f>
        <v>0</v>
      </c>
      <c r="AE16" s="4">
        <f>打撃集計!S16</f>
        <v>4</v>
      </c>
      <c r="AF16" s="4">
        <f>打撃集計!T16</f>
        <v>0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3</v>
      </c>
      <c r="C17" s="4">
        <f>打撃集計!C17</f>
        <v>3</v>
      </c>
      <c r="D17" s="4">
        <f>打撃集計!D17</f>
        <v>1</v>
      </c>
      <c r="E17" s="4">
        <f>打撃集計!E17</f>
        <v>0</v>
      </c>
      <c r="F17" s="4">
        <f>打撃集計!F17</f>
        <v>2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>
        <f>打撃集計!J17</f>
        <v>0</v>
      </c>
      <c r="K17" s="4">
        <f>打撃集計!K17</f>
        <v>0</v>
      </c>
      <c r="L17" s="4" t="str">
        <f>TEXT(打撃集計!N17,"0.000")</f>
        <v>0.000</v>
      </c>
      <c r="M17" s="4" t="str">
        <f>TEXT(打撃集計!O17,"0.000")</f>
        <v>0.667</v>
      </c>
      <c r="N17" s="4" t="str">
        <f>TEXT(打撃集計!P17,"0.000")</f>
        <v>0.000</v>
      </c>
      <c r="O17" s="4" t="str">
        <f>TEXT(打撃集計!Q17,"0.000")</f>
        <v>0.667</v>
      </c>
      <c r="P17" s="4">
        <f>打撃集計!V17</f>
        <v>0</v>
      </c>
      <c r="Q17" s="4">
        <f>打撃集計!W17</f>
        <v>0</v>
      </c>
      <c r="R17" s="4">
        <f>打撃集計!X17</f>
        <v>0</v>
      </c>
      <c r="S17" s="4">
        <f>打撃集計!L17</f>
        <v>0</v>
      </c>
      <c r="T17" s="4">
        <f>打撃集計!Y17</f>
        <v>0</v>
      </c>
      <c r="U17" s="4">
        <f>打撃集計!AH17</f>
        <v>1</v>
      </c>
      <c r="V17" s="4">
        <f>打撃集計!M17</f>
        <v>1</v>
      </c>
      <c r="W17" s="4">
        <f>打撃集計!Z17</f>
        <v>0</v>
      </c>
      <c r="X17" s="4">
        <f>打撃集計!AA17</f>
        <v>16</v>
      </c>
      <c r="Y17" s="4" t="str">
        <f>TEXT(打撃集計!AB17,"0.0")</f>
        <v>5.3</v>
      </c>
      <c r="Z17" s="3" t="str">
        <f>IFERROR(ROUND(打撃集計!AC17/$X17,2)*100 &amp; "%","0%")</f>
        <v>19%</v>
      </c>
      <c r="AA17" s="3" t="str">
        <f>IFERROR(ROUND(打撃集計!AD17/$X17,2)*100 &amp; "%","0%")</f>
        <v>6%</v>
      </c>
      <c r="AB17" s="3" t="str">
        <f>IFERROR(ROUND(打撃集計!AE17/$X17,2)*100 &amp; "%","0%")</f>
        <v>6%</v>
      </c>
      <c r="AC17" s="3" t="str">
        <f>IFERROR(ROUND(打撃集計!AF17/$X17,2)*100 &amp; "%","0%")</f>
        <v>63%</v>
      </c>
      <c r="AD17" s="4">
        <f>打撃集計!R17</f>
        <v>0</v>
      </c>
      <c r="AE17" s="4">
        <f>打撃集計!S17</f>
        <v>0</v>
      </c>
      <c r="AF17" s="4">
        <f>打撃集計!T17</f>
        <v>0</v>
      </c>
      <c r="AG17" s="5">
        <f>打撃集計!U17</f>
        <v>0</v>
      </c>
    </row>
    <row r="18" spans="1:33" ht="17.25" customHeight="1">
      <c r="A18" s="3" t="str">
        <f>打撃集計!A18</f>
        <v>全体</v>
      </c>
      <c r="B18" s="4">
        <f>打撃集計!B18</f>
        <v>6</v>
      </c>
      <c r="C18" s="4">
        <f>打撃集計!C18</f>
        <v>145</v>
      </c>
      <c r="D18" s="4">
        <f>打撃集計!D18</f>
        <v>119</v>
      </c>
      <c r="E18" s="4">
        <f>打撃集計!E18</f>
        <v>37</v>
      </c>
      <c r="F18" s="4">
        <f>打撃集計!F18</f>
        <v>21</v>
      </c>
      <c r="G18" s="4">
        <f>打撃集計!G18</f>
        <v>3</v>
      </c>
      <c r="H18" s="4">
        <f>打撃集計!H18</f>
        <v>4</v>
      </c>
      <c r="I18" s="4">
        <f>打撃集計!I18</f>
        <v>29</v>
      </c>
      <c r="J18" s="4">
        <f>打撃集計!J18</f>
        <v>44</v>
      </c>
      <c r="K18" s="4">
        <f>打撃集計!K18</f>
        <v>2</v>
      </c>
      <c r="L18" s="4" t="str">
        <f>TEXT(打撃集計!N18,"0.000")</f>
        <v>0.311</v>
      </c>
      <c r="M18" s="4" t="str">
        <f>TEXT(打撃集計!O18,"0.000")</f>
        <v>0.427</v>
      </c>
      <c r="N18" s="4" t="str">
        <f>TEXT(打撃集計!P18,"0.000")</f>
        <v>0.521</v>
      </c>
      <c r="O18" s="4" t="str">
        <f>TEXT(打撃集計!Q18,"0.000")</f>
        <v>0.948</v>
      </c>
      <c r="P18" s="4">
        <f>打撃集計!V18</f>
        <v>22</v>
      </c>
      <c r="Q18" s="4">
        <f>打撃集計!W18</f>
        <v>8</v>
      </c>
      <c r="R18" s="4">
        <f>打撃集計!X18</f>
        <v>4</v>
      </c>
      <c r="S18" s="4">
        <f>打撃集計!L18</f>
        <v>3</v>
      </c>
      <c r="T18" s="4">
        <f>打撃集計!Y18</f>
        <v>62</v>
      </c>
      <c r="U18" s="4">
        <f>打撃集計!AH18</f>
        <v>24</v>
      </c>
      <c r="V18" s="4">
        <f>打撃集計!M18</f>
        <v>34</v>
      </c>
      <c r="W18" s="4">
        <f>打撃集計!Z18</f>
        <v>0</v>
      </c>
      <c r="X18" s="4">
        <f>打撃集計!AA18</f>
        <v>585</v>
      </c>
      <c r="Y18" s="4" t="str">
        <f>TEXT(打撃集計!AB18,"0.0")</f>
        <v>4.0</v>
      </c>
      <c r="Z18" s="3" t="str">
        <f>ROUND(打撃集計!AC18/$X18,2)*100 &amp; "%"</f>
        <v>13%</v>
      </c>
      <c r="AA18" s="3" t="str">
        <f>ROUND(打撃集計!AD18/$X18,2)*100 &amp; "%"</f>
        <v>13%</v>
      </c>
      <c r="AB18" s="3" t="str">
        <f>ROUND(打撃集計!AE18/$X18,2)*100 &amp; "%"</f>
        <v>14%</v>
      </c>
      <c r="AC18" s="3" t="str">
        <f>ROUND(打撃集計!AF18/$X18,2)*100 &amp; "%"</f>
        <v>40%</v>
      </c>
      <c r="AD18" s="4">
        <f>打撃集計!R18</f>
        <v>5</v>
      </c>
      <c r="AE18" s="4">
        <f>打撃集計!S18</f>
        <v>81</v>
      </c>
      <c r="AF18" s="4">
        <f>打撃集計!T18</f>
        <v>33</v>
      </c>
      <c r="AG18" s="5">
        <f>打撃集計!U18</f>
        <v>0.95799999999999996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workbookViewId="0">
      <selection activeCell="B18" sqref="B18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COUNTIF(元データ!E:E,A2)</f>
        <v>5</v>
      </c>
      <c r="C2" s="3">
        <f>SUMIF(元データ!E:E,A2,元データ!F:F)</f>
        <v>8</v>
      </c>
      <c r="D2" s="3">
        <f>SUMIF(元データ!E:E,A2,元データ!G:G)</f>
        <v>7</v>
      </c>
      <c r="E2" s="3">
        <f>SUMIF(元データ!E:E,A2,元データ!H:H)</f>
        <v>0</v>
      </c>
      <c r="F2" s="3">
        <f>SUMIF(元データ!E:E,A2,元データ!M:M)</f>
        <v>1</v>
      </c>
      <c r="G2" s="3">
        <f>SUMIF(元データ!E:E,A2,元データ!N:N)</f>
        <v>0</v>
      </c>
      <c r="H2" s="3">
        <f>SUMIF(元データ!E:E,A2,元データ!P:P)</f>
        <v>0</v>
      </c>
      <c r="I2" s="3">
        <f>SUMIF(元データ!E:E,A2,元データ!O:O)</f>
        <v>0</v>
      </c>
      <c r="J2" s="3">
        <f>SUMIF(元データ!E:E,A2,元データ!Q:Q)</f>
        <v>1</v>
      </c>
      <c r="K2" s="3">
        <f>SUMIF(元データ!E:E,A2,元データ!Y:Y)</f>
        <v>0</v>
      </c>
      <c r="L2" s="3">
        <f>SUMIF(元データ!E:E,A2,元データ!L:L)</f>
        <v>0</v>
      </c>
      <c r="M2" s="3">
        <f>SUMIF(元データ!E:E,A2,元データ!X:X)</f>
        <v>3</v>
      </c>
      <c r="N2" s="7">
        <f t="shared" ref="N2:N8" si="0">IFERROR(ROUND(E2/D2,3),"-")</f>
        <v>0</v>
      </c>
      <c r="O2" s="3">
        <f t="shared" ref="O2:O8" si="1">IFERROR(ROUND((F2+G2+E2)/(F2+G2+D2),3),"-")</f>
        <v>0.125</v>
      </c>
      <c r="P2" s="3">
        <f t="shared" ref="P2:P8" si="2">IFERROR(ROUND(Y2/D2,3),"-")</f>
        <v>0</v>
      </c>
      <c r="Q2" s="3">
        <f t="shared" ref="Q2:Q18" si="3">IFERROR(O2+P2,"-")</f>
        <v>0.125</v>
      </c>
      <c r="R2" s="3">
        <f>SUMIF(元データ!E:E,A2,元データ!AA:AA)</f>
        <v>0</v>
      </c>
      <c r="S2" s="3">
        <f>SUMIF(元データ!E:E,A2,元データ!AB:AB)</f>
        <v>16</v>
      </c>
      <c r="T2" s="3">
        <f>SUMIF(元データ!E:E,A2,元データ!AC:AC)</f>
        <v>0</v>
      </c>
      <c r="U2" s="2">
        <f t="shared" ref="U2:U12" si="4">IFERROR(ROUND((S2+T2)/(R2+S2+T2),3),"-")</f>
        <v>1</v>
      </c>
      <c r="V2" s="3">
        <f>SUMIF(元データ!E:E,A2,元データ!I:I)</f>
        <v>0</v>
      </c>
      <c r="W2" s="3">
        <f>SUMIF(元データ!E:E,A2,元データ!J:J)</f>
        <v>0</v>
      </c>
      <c r="X2" s="3">
        <f>SUMIF(元データ!E:E,A2,元データ!K:K)</f>
        <v>0</v>
      </c>
      <c r="Y2" s="3">
        <f t="shared" ref="Y2:Y17" si="5">V2+W2*2+X2*3+L2*4</f>
        <v>0</v>
      </c>
      <c r="Z2" s="3">
        <f>SUMIF(元データ!E:E,A2,元データ!Z:Z)</f>
        <v>0</v>
      </c>
      <c r="AA2" s="3">
        <f t="shared" ref="AA2:AA17" si="6">SUM(AC2:AF2)+D2+K2</f>
        <v>37</v>
      </c>
      <c r="AB2" s="3">
        <f t="shared" ref="AB2:AB8" si="7">IFERROR(ROUND(AA2/C2,2),"-")</f>
        <v>4.63</v>
      </c>
      <c r="AC2" s="3">
        <f>SUMIF(元データ!E:E,A2,元データ!S:S)</f>
        <v>7</v>
      </c>
      <c r="AD2" s="3">
        <f>SUMIF(元データ!E:E,A2,元データ!T:T)</f>
        <v>6</v>
      </c>
      <c r="AE2" s="3">
        <f>SUMIF(元データ!E:E,A2,元データ!U:U)</f>
        <v>6</v>
      </c>
      <c r="AF2" s="3">
        <f>SUMIF(元データ!E:E,A2,元データ!V:V)</f>
        <v>11</v>
      </c>
      <c r="AG2" s="3">
        <f>SUMIF(元データ!E:E,A2,元データ!Q:Q)</f>
        <v>1</v>
      </c>
      <c r="AH2" s="3">
        <f>SUMIF(元データ!E:E,A2,元データ!R:R)</f>
        <v>1</v>
      </c>
    </row>
    <row r="3" spans="1:34" ht="17.25" customHeight="1">
      <c r="A3" s="3" t="s">
        <v>40</v>
      </c>
      <c r="B3" s="3">
        <f>COUNTIF(元データ!E:E,A3)</f>
        <v>5</v>
      </c>
      <c r="C3" s="3">
        <f>SUMIF(元データ!E:E,A3,元データ!F:F)</f>
        <v>14</v>
      </c>
      <c r="D3" s="3">
        <f>SUMIF(元データ!E:E,A3,元データ!G:G)</f>
        <v>10</v>
      </c>
      <c r="E3" s="3">
        <f>SUMIF(元データ!E:E,A3,元データ!H:H)</f>
        <v>3</v>
      </c>
      <c r="F3" s="3">
        <f>SUMIF(元データ!E:E,A3,元データ!M:M)</f>
        <v>4</v>
      </c>
      <c r="G3" s="3">
        <f>SUMIF(元データ!E:E,A3,元データ!N:N)</f>
        <v>0</v>
      </c>
      <c r="H3" s="3">
        <f>SUMIF(元データ!E:E,A3,元データ!P:P)</f>
        <v>0</v>
      </c>
      <c r="I3" s="3">
        <f>SUMIF(元データ!E:E,A3,元データ!O:O)</f>
        <v>1</v>
      </c>
      <c r="J3" s="3">
        <f>SUMIF(元データ!E:E,A3,元データ!Q:Q)</f>
        <v>5</v>
      </c>
      <c r="K3" s="3">
        <f>SUMIF(元データ!E:E,A3,元データ!Y:Y)</f>
        <v>0</v>
      </c>
      <c r="L3" s="3">
        <f>SUMIF(元データ!E:E,A3,元データ!L:L)</f>
        <v>0</v>
      </c>
      <c r="M3" s="3">
        <f>SUMIF(元データ!E:E,A3,元データ!X:X)</f>
        <v>3</v>
      </c>
      <c r="N3" s="7">
        <f t="shared" si="0"/>
        <v>0.3</v>
      </c>
      <c r="O3" s="3">
        <f t="shared" si="1"/>
        <v>0.5</v>
      </c>
      <c r="P3" s="3">
        <f t="shared" si="2"/>
        <v>0.3</v>
      </c>
      <c r="Q3" s="3">
        <f t="shared" si="3"/>
        <v>0.8</v>
      </c>
      <c r="R3" s="3">
        <f>SUMIF(元データ!E:E,A3,元データ!AA:AA)</f>
        <v>0</v>
      </c>
      <c r="S3" s="3">
        <f>SUMIF(元データ!E:E,A3,元データ!AB:AB)</f>
        <v>1</v>
      </c>
      <c r="T3" s="3">
        <f>SUMIF(元データ!E:E,A3,元データ!AC:AC)</f>
        <v>0</v>
      </c>
      <c r="U3" s="2">
        <f t="shared" si="4"/>
        <v>1</v>
      </c>
      <c r="V3" s="3">
        <f>SUMIF(元データ!E:E,A3,元データ!I:I)</f>
        <v>3</v>
      </c>
      <c r="W3" s="3">
        <f>SUMIF(元データ!E:E,A3,元データ!J:J)</f>
        <v>0</v>
      </c>
      <c r="X3" s="3">
        <f>SUMIF(元データ!E:E,A3,元データ!K:K)</f>
        <v>0</v>
      </c>
      <c r="Y3" s="3">
        <f t="shared" si="5"/>
        <v>3</v>
      </c>
      <c r="Z3" s="3">
        <f>SUMIF(元データ!E:E,A3,元データ!Z:Z)</f>
        <v>0</v>
      </c>
      <c r="AA3" s="3">
        <f t="shared" si="6"/>
        <v>58</v>
      </c>
      <c r="AB3" s="3">
        <f t="shared" si="7"/>
        <v>4.1399999999999997</v>
      </c>
      <c r="AC3" s="3">
        <f>SUMIF(元データ!E:E,A3,元データ!S:S)</f>
        <v>3</v>
      </c>
      <c r="AD3" s="3">
        <f>SUMIF(元データ!E:E,A3,元データ!T:T)</f>
        <v>10</v>
      </c>
      <c r="AE3" s="3">
        <f>SUMIF(元データ!E:E,A3,元データ!U:U)</f>
        <v>10</v>
      </c>
      <c r="AF3" s="3">
        <f>SUMIF(元データ!E:E,A3,元データ!V:V)</f>
        <v>25</v>
      </c>
      <c r="AG3" s="3">
        <f>SUMIF(元データ!E:E,A3,元データ!Q:Q)</f>
        <v>5</v>
      </c>
      <c r="AH3" s="3">
        <f>SUMIF(元データ!E:E,A3,元データ!R:R)</f>
        <v>2</v>
      </c>
    </row>
    <row r="4" spans="1:34" ht="17.25" customHeight="1">
      <c r="A4" s="3" t="s">
        <v>41</v>
      </c>
      <c r="B4" s="3">
        <f>COUNTIF(元データ!E:E,A4)</f>
        <v>5</v>
      </c>
      <c r="C4" s="3">
        <f>SUMIF(元データ!E:E,A4,元データ!F:F)</f>
        <v>7</v>
      </c>
      <c r="D4" s="3">
        <f>SUMIF(元データ!E:E,A4,元データ!G:G)</f>
        <v>6</v>
      </c>
      <c r="E4" s="3">
        <f>SUMIF(元データ!E:E,A4,元データ!H:H)</f>
        <v>1</v>
      </c>
      <c r="F4" s="3">
        <f>SUMIF(元データ!E:E,A4,元データ!M:M)</f>
        <v>0</v>
      </c>
      <c r="G4" s="3">
        <f>SUMIF(元データ!E:E,A4,元データ!N:N)</f>
        <v>0</v>
      </c>
      <c r="H4" s="3">
        <f>SUMIF(元データ!E:E,A4,元データ!P:P)</f>
        <v>0</v>
      </c>
      <c r="I4" s="3">
        <f>SUMIF(元データ!E:E,A4,元データ!O:O)</f>
        <v>1</v>
      </c>
      <c r="J4" s="3">
        <f>SUMIF(元データ!E:E,A4,元データ!Q:Q)</f>
        <v>1</v>
      </c>
      <c r="K4" s="3">
        <f>SUMIF(元データ!E:E,A4,元データ!Y:Y)</f>
        <v>1</v>
      </c>
      <c r="L4" s="3">
        <f>SUMIF(元データ!E:E,A4,元データ!L:L)</f>
        <v>0</v>
      </c>
      <c r="M4" s="3">
        <f>SUMIF(元データ!E:E,A4,元データ!X:X)</f>
        <v>3</v>
      </c>
      <c r="N4" s="7">
        <f t="shared" si="0"/>
        <v>0.16700000000000001</v>
      </c>
      <c r="O4" s="3">
        <f t="shared" si="1"/>
        <v>0.16700000000000001</v>
      </c>
      <c r="P4" s="3">
        <f t="shared" si="2"/>
        <v>0.33300000000000002</v>
      </c>
      <c r="Q4" s="3">
        <f t="shared" si="3"/>
        <v>0.5</v>
      </c>
      <c r="R4" s="3">
        <f>SUMIF(元データ!E:E,A4,元データ!AA:AA)</f>
        <v>1</v>
      </c>
      <c r="S4" s="3">
        <f>SUMIF(元データ!E:E,A4,元データ!AB:AB)</f>
        <v>6</v>
      </c>
      <c r="T4" s="3">
        <f>SUMIF(元データ!E:E,A4,元データ!AC:AC)</f>
        <v>6</v>
      </c>
      <c r="U4" s="2">
        <f t="shared" si="4"/>
        <v>0.92300000000000004</v>
      </c>
      <c r="V4" s="3">
        <f>SUMIF(元データ!E:E,A4,元データ!I:I)</f>
        <v>0</v>
      </c>
      <c r="W4" s="3">
        <f>SUMIF(元データ!E:E,A4,元データ!J:J)</f>
        <v>1</v>
      </c>
      <c r="X4" s="3">
        <f>SUMIF(元データ!E:E,A4,元データ!K:K)</f>
        <v>0</v>
      </c>
      <c r="Y4" s="3">
        <f t="shared" si="5"/>
        <v>2</v>
      </c>
      <c r="Z4" s="3">
        <f>SUMIF(元データ!E:E,A4,元データ!Z:Z)</f>
        <v>0</v>
      </c>
      <c r="AA4" s="3">
        <f t="shared" si="6"/>
        <v>30</v>
      </c>
      <c r="AB4" s="3">
        <f t="shared" si="7"/>
        <v>4.29</v>
      </c>
      <c r="AC4" s="3">
        <f>SUMIF(元データ!E:E,A4,元データ!S:S)</f>
        <v>2</v>
      </c>
      <c r="AD4" s="3">
        <f>SUMIF(元データ!E:E,A4,元データ!T:T)</f>
        <v>7</v>
      </c>
      <c r="AE4" s="3">
        <f>SUMIF(元データ!E:E,A4,元データ!U:U)</f>
        <v>5</v>
      </c>
      <c r="AF4" s="3">
        <f>SUMIF(元データ!E:E,A4,元データ!V:V)</f>
        <v>9</v>
      </c>
      <c r="AG4" s="3">
        <f>SUMIF(元データ!E:E,A4,元データ!Q:Q)</f>
        <v>1</v>
      </c>
      <c r="AH4" s="3">
        <f>SUMIF(元データ!E:E,A4,元データ!R:R)</f>
        <v>0</v>
      </c>
    </row>
    <row r="5" spans="1:34" ht="17.25" customHeight="1">
      <c r="A5" s="3" t="s">
        <v>42</v>
      </c>
      <c r="B5" s="3">
        <f>COUNTIF(元データ!E:E,A5)</f>
        <v>2</v>
      </c>
      <c r="C5" s="3">
        <f>SUMIF(元データ!E:E,A5,元データ!F:F)</f>
        <v>3</v>
      </c>
      <c r="D5" s="3">
        <f>SUMIF(元データ!E:E,A5,元データ!G:G)</f>
        <v>2</v>
      </c>
      <c r="E5" s="3">
        <f>SUMIF(元データ!E:E,A5,元データ!H:H)</f>
        <v>1</v>
      </c>
      <c r="F5" s="3">
        <f>SUMIF(元データ!E:E,A5,元データ!M:M)</f>
        <v>1</v>
      </c>
      <c r="G5" s="3">
        <f>SUMIF(元データ!E:E,A5,元データ!N:N)</f>
        <v>0</v>
      </c>
      <c r="H5" s="3">
        <f>SUMIF(元データ!E:E,A5,元データ!P:P)</f>
        <v>0</v>
      </c>
      <c r="I5" s="3">
        <f>SUMIF(元データ!E:E,A5,元データ!O:O)</f>
        <v>0</v>
      </c>
      <c r="J5" s="3">
        <f>SUMIF(元データ!E:E,A5,元データ!Q:Q)</f>
        <v>0</v>
      </c>
      <c r="K5" s="3">
        <f>SUMIF(元データ!E:E,A5,元データ!Y:Y)</f>
        <v>0</v>
      </c>
      <c r="L5" s="3">
        <f>SUMIF(元データ!E:E,A5,元データ!L:L)</f>
        <v>0</v>
      </c>
      <c r="M5" s="3">
        <f>SUMIF(元データ!E:E,A5,元データ!X:X)</f>
        <v>0</v>
      </c>
      <c r="N5" s="7">
        <f t="shared" si="0"/>
        <v>0.5</v>
      </c>
      <c r="O5" s="3">
        <f t="shared" si="1"/>
        <v>0.66700000000000004</v>
      </c>
      <c r="P5" s="3">
        <f t="shared" si="2"/>
        <v>0.5</v>
      </c>
      <c r="Q5" s="3">
        <f t="shared" si="3"/>
        <v>1.167</v>
      </c>
      <c r="R5" s="3">
        <f>SUMIF(元データ!E:E,A5,元データ!AA:AA)</f>
        <v>0</v>
      </c>
      <c r="S5" s="3">
        <f>SUMIF(元データ!E:E,A5,元データ!AB:AB)</f>
        <v>2</v>
      </c>
      <c r="T5" s="3">
        <f>SUMIF(元データ!E:E,A5,元データ!AC:AC)</f>
        <v>0</v>
      </c>
      <c r="U5" s="2">
        <f t="shared" si="4"/>
        <v>1</v>
      </c>
      <c r="V5" s="3">
        <f>SUMIF(元データ!E:E,A5,元データ!I:I)</f>
        <v>1</v>
      </c>
      <c r="W5" s="3">
        <f>SUMIF(元データ!E:E,A5,元データ!J:J)</f>
        <v>0</v>
      </c>
      <c r="X5" s="3">
        <f>SUMIF(元データ!E:E,A5,元データ!K:K)</f>
        <v>0</v>
      </c>
      <c r="Y5" s="3">
        <f t="shared" si="5"/>
        <v>1</v>
      </c>
      <c r="Z5" s="3">
        <f>SUMIF(元データ!E:E,A5,元データ!Z:Z)</f>
        <v>0</v>
      </c>
      <c r="AA5" s="3">
        <f t="shared" si="6"/>
        <v>11</v>
      </c>
      <c r="AB5" s="3">
        <f t="shared" si="7"/>
        <v>3.67</v>
      </c>
      <c r="AC5" s="3">
        <f>SUMIF(元データ!E:E,A5,元データ!S:S)</f>
        <v>1</v>
      </c>
      <c r="AD5" s="3">
        <f>SUMIF(元データ!E:E,A5,元データ!T:T)</f>
        <v>1</v>
      </c>
      <c r="AE5" s="3">
        <f>SUMIF(元データ!E:E,A5,元データ!U:U)</f>
        <v>1</v>
      </c>
      <c r="AF5" s="3">
        <f>SUMIF(元データ!E:E,A5,元データ!V:V)</f>
        <v>6</v>
      </c>
      <c r="AG5" s="3">
        <f>SUMIF(元データ!E:E,A5,元データ!Q:Q)</f>
        <v>0</v>
      </c>
      <c r="AH5" s="3">
        <f>SUMIF(元データ!E:E,A5,元データ!R:R)</f>
        <v>2</v>
      </c>
    </row>
    <row r="6" spans="1:34" ht="17.25" customHeight="1">
      <c r="A6" s="3" t="s">
        <v>43</v>
      </c>
      <c r="B6" s="3">
        <f>COUNTIF(元データ!E:E,A6)</f>
        <v>6</v>
      </c>
      <c r="C6" s="3">
        <f>SUMIF(元データ!E:E,A6,元データ!F:F)</f>
        <v>15</v>
      </c>
      <c r="D6" s="3">
        <f>SUMIF(元データ!E:E,A6,元データ!G:G)</f>
        <v>15</v>
      </c>
      <c r="E6" s="3">
        <f>SUMIF(元データ!E:E,A6,元データ!H:H)</f>
        <v>7</v>
      </c>
      <c r="F6" s="3">
        <f>SUMIF(元データ!E:E,A6,元データ!M:M)</f>
        <v>0</v>
      </c>
      <c r="G6" s="3">
        <f>SUMIF(元データ!E:E,A6,元データ!N:N)</f>
        <v>0</v>
      </c>
      <c r="H6" s="3">
        <f>SUMIF(元データ!E:E,A6,元データ!P:P)</f>
        <v>0</v>
      </c>
      <c r="I6" s="3">
        <f>SUMIF(元データ!E:E,A6,元データ!O:O)</f>
        <v>7</v>
      </c>
      <c r="J6" s="3">
        <f>SUMIF(元データ!E:E,A6,元データ!Q:Q)</f>
        <v>5</v>
      </c>
      <c r="K6" s="3">
        <f>SUMIF(元データ!E:E,A6,元データ!Y:Y)</f>
        <v>0</v>
      </c>
      <c r="L6" s="3">
        <f>SUMIF(元データ!E:E,A6,元データ!L:L)</f>
        <v>1</v>
      </c>
      <c r="M6" s="3">
        <f>SUMIF(元データ!E:E,A6,元データ!X:X)</f>
        <v>0</v>
      </c>
      <c r="N6" s="7">
        <f t="shared" si="0"/>
        <v>0.46700000000000003</v>
      </c>
      <c r="O6" s="3">
        <f t="shared" si="1"/>
        <v>0.46700000000000003</v>
      </c>
      <c r="P6" s="3">
        <f t="shared" si="2"/>
        <v>0.8</v>
      </c>
      <c r="Q6" s="3">
        <f t="shared" si="3"/>
        <v>1.2670000000000001</v>
      </c>
      <c r="R6" s="3">
        <f>SUMIF(元データ!E:E,A6,元データ!AA:AA)</f>
        <v>0</v>
      </c>
      <c r="S6" s="3">
        <f>SUMIF(元データ!E:E,A6,元データ!AB:AB)</f>
        <v>14</v>
      </c>
      <c r="T6" s="3">
        <f>SUMIF(元データ!E:E,A6,元データ!AC:AC)</f>
        <v>2</v>
      </c>
      <c r="U6" s="2">
        <f t="shared" si="4"/>
        <v>1</v>
      </c>
      <c r="V6" s="3">
        <f>SUMIF(元データ!E:E,A6,元データ!I:I)</f>
        <v>4</v>
      </c>
      <c r="W6" s="3">
        <f>SUMIF(元データ!E:E,A6,元データ!J:J)</f>
        <v>2</v>
      </c>
      <c r="X6" s="3">
        <f>SUMIF(元データ!E:E,A6,元データ!K:K)</f>
        <v>0</v>
      </c>
      <c r="Y6" s="3">
        <f t="shared" si="5"/>
        <v>12</v>
      </c>
      <c r="Z6" s="3">
        <f>SUMIF(元データ!E:E,A6,元データ!Z:Z)</f>
        <v>0</v>
      </c>
      <c r="AA6" s="3">
        <f t="shared" si="6"/>
        <v>43</v>
      </c>
      <c r="AB6" s="3">
        <f t="shared" si="7"/>
        <v>2.87</v>
      </c>
      <c r="AC6" s="3">
        <f>SUMIF(元データ!E:E,A6,元データ!S:S)</f>
        <v>8</v>
      </c>
      <c r="AD6" s="3">
        <f>SUMIF(元データ!E:E,A6,元データ!T:T)</f>
        <v>0</v>
      </c>
      <c r="AE6" s="3">
        <f>SUMIF(元データ!E:E,A6,元データ!U:U)</f>
        <v>7</v>
      </c>
      <c r="AF6" s="3">
        <f>SUMIF(元データ!E:E,A6,元データ!V:V)</f>
        <v>13</v>
      </c>
      <c r="AG6" s="3">
        <f>SUMIF(元データ!E:E,A6,元データ!Q:Q)</f>
        <v>5</v>
      </c>
      <c r="AH6" s="3">
        <f>SUMIF(元データ!E:E,A6,元データ!R:R)</f>
        <v>5</v>
      </c>
    </row>
    <row r="7" spans="1:34" ht="17.25" customHeight="1">
      <c r="A7" s="3" t="s">
        <v>44</v>
      </c>
      <c r="B7" s="3">
        <f>COUNTIF(元データ!E:E,A7)</f>
        <v>6</v>
      </c>
      <c r="C7" s="3">
        <f>SUMIF(元データ!E:E,A7,元データ!F:F)</f>
        <v>19</v>
      </c>
      <c r="D7" s="3">
        <f>SUMIF(元データ!E:E,A7,元データ!G:G)</f>
        <v>18</v>
      </c>
      <c r="E7" s="3">
        <f>SUMIF(元データ!E:E,A7,元データ!H:H)</f>
        <v>7</v>
      </c>
      <c r="F7" s="3">
        <f>SUMIF(元データ!E:E,A7,元データ!M:M)</f>
        <v>1</v>
      </c>
      <c r="G7" s="3">
        <f>SUMIF(元データ!E:E,A7,元データ!N:N)</f>
        <v>0</v>
      </c>
      <c r="H7" s="3">
        <f>SUMIF(元データ!E:E,A7,元データ!P:P)</f>
        <v>0</v>
      </c>
      <c r="I7" s="3">
        <f>SUMIF(元データ!E:E,A7,元データ!O:O)</f>
        <v>8</v>
      </c>
      <c r="J7" s="3">
        <f>SUMIF(元データ!E:E,A7,元データ!Q:Q)</f>
        <v>7</v>
      </c>
      <c r="K7" s="3">
        <f>SUMIF(元データ!E:E,A7,元データ!Y:Y)</f>
        <v>0</v>
      </c>
      <c r="L7" s="3">
        <f>SUMIF(元データ!E:E,A7,元データ!L:L)</f>
        <v>1</v>
      </c>
      <c r="M7" s="3">
        <f>SUMIF(元データ!E:E,A7,元データ!X:X)</f>
        <v>4</v>
      </c>
      <c r="N7" s="7">
        <f t="shared" si="0"/>
        <v>0.38900000000000001</v>
      </c>
      <c r="O7" s="3">
        <f t="shared" si="1"/>
        <v>0.42099999999999999</v>
      </c>
      <c r="P7" s="3">
        <f t="shared" si="2"/>
        <v>0.83299999999999996</v>
      </c>
      <c r="Q7" s="3">
        <f t="shared" si="3"/>
        <v>1.254</v>
      </c>
      <c r="R7" s="3">
        <f>SUMIF(元データ!E:E,A7,元データ!AA:AA)</f>
        <v>0</v>
      </c>
      <c r="S7" s="3">
        <f>SUMIF(元データ!E:E,A7,元データ!AB:AB)</f>
        <v>5</v>
      </c>
      <c r="T7" s="3">
        <f>SUMIF(元データ!E:E,A7,元データ!AC:AC)</f>
        <v>7</v>
      </c>
      <c r="U7" s="2">
        <f t="shared" si="4"/>
        <v>1</v>
      </c>
      <c r="V7" s="3">
        <f>SUMIF(元データ!E:E,A7,元データ!I:I)</f>
        <v>2</v>
      </c>
      <c r="W7" s="3">
        <f>SUMIF(元データ!E:E,A7,元データ!J:J)</f>
        <v>3</v>
      </c>
      <c r="X7" s="3">
        <f>SUMIF(元データ!E:E,A7,元データ!K:K)</f>
        <v>1</v>
      </c>
      <c r="Y7" s="3">
        <f t="shared" si="5"/>
        <v>15</v>
      </c>
      <c r="Z7" s="3">
        <f>SUMIF(元データ!E:E,A7,元データ!Z:Z)</f>
        <v>0</v>
      </c>
      <c r="AA7" s="3">
        <f t="shared" si="6"/>
        <v>73</v>
      </c>
      <c r="AB7" s="3">
        <f t="shared" si="7"/>
        <v>3.84</v>
      </c>
      <c r="AC7" s="3">
        <f>SUMIF(元データ!E:E,A7,元データ!S:S)</f>
        <v>2</v>
      </c>
      <c r="AD7" s="3">
        <f>SUMIF(元データ!E:E,A7,元データ!T:T)</f>
        <v>13</v>
      </c>
      <c r="AE7" s="3">
        <f>SUMIF(元データ!E:E,A7,元データ!U:U)</f>
        <v>15</v>
      </c>
      <c r="AF7" s="3">
        <f>SUMIF(元データ!E:E,A7,元データ!V:V)</f>
        <v>25</v>
      </c>
      <c r="AG7" s="3">
        <f>SUMIF(元データ!E:E,A7,元データ!Q:Q)</f>
        <v>7</v>
      </c>
      <c r="AH7" s="3">
        <f>SUMIF(元データ!E:E,A7,元データ!R:R)</f>
        <v>3</v>
      </c>
    </row>
    <row r="8" spans="1:34" ht="17.25" customHeight="1">
      <c r="A8" s="3" t="s">
        <v>45</v>
      </c>
      <c r="B8" s="3">
        <f>COUNTIF(元データ!E:E,A8)</f>
        <v>6</v>
      </c>
      <c r="C8" s="3">
        <f>SUMIF(元データ!E:E,A8,元データ!F:F)</f>
        <v>17</v>
      </c>
      <c r="D8" s="3">
        <f>SUMIF(元データ!E:E,A8,元データ!G:G)</f>
        <v>14</v>
      </c>
      <c r="E8" s="3">
        <f>SUMIF(元データ!E:E,A8,元データ!H:H)</f>
        <v>3</v>
      </c>
      <c r="F8" s="3">
        <f>SUMIF(元データ!E:E,A8,元データ!M:M)</f>
        <v>2</v>
      </c>
      <c r="G8" s="3">
        <f>SUMIF(元データ!E:E,A8,元データ!N:N)</f>
        <v>1</v>
      </c>
      <c r="H8" s="3">
        <f>SUMIF(元データ!E:E,A8,元データ!P:P)</f>
        <v>2</v>
      </c>
      <c r="I8" s="3">
        <f>SUMIF(元データ!E:E,A8,元データ!O:O)</f>
        <v>2</v>
      </c>
      <c r="J8" s="3">
        <f>SUMIF(元データ!E:E,A8,元データ!Q:Q)</f>
        <v>4</v>
      </c>
      <c r="K8" s="3">
        <f>SUMIF(元データ!E:E,A8,元データ!Y:Y)</f>
        <v>0</v>
      </c>
      <c r="L8" s="3">
        <f>SUMIF(元データ!E:E,A8,元データ!L:L)</f>
        <v>0</v>
      </c>
      <c r="M8" s="3">
        <f>SUMIF(元データ!E:E,A8,元データ!X:X)</f>
        <v>7</v>
      </c>
      <c r="N8" s="7">
        <f t="shared" si="0"/>
        <v>0.214</v>
      </c>
      <c r="O8" s="3">
        <f t="shared" si="1"/>
        <v>0.35299999999999998</v>
      </c>
      <c r="P8" s="3">
        <f t="shared" si="2"/>
        <v>0.35699999999999998</v>
      </c>
      <c r="Q8" s="3">
        <f t="shared" si="3"/>
        <v>0.71</v>
      </c>
      <c r="R8" s="3">
        <f>SUMIF(元データ!E:E,A8,元データ!AA:AA)</f>
        <v>1</v>
      </c>
      <c r="S8" s="3">
        <f>SUMIF(元データ!E:E,A8,元データ!AB:AB)</f>
        <v>7</v>
      </c>
      <c r="T8" s="3">
        <f>SUMIF(元データ!E:E,A8,元データ!AC:AC)</f>
        <v>2</v>
      </c>
      <c r="U8" s="2">
        <f t="shared" si="4"/>
        <v>0.9</v>
      </c>
      <c r="V8" s="3">
        <f>SUMIF(元データ!E:E,A8,元データ!I:I)</f>
        <v>2</v>
      </c>
      <c r="W8" s="3">
        <f>SUMIF(元データ!E:E,A8,元データ!J:J)</f>
        <v>0</v>
      </c>
      <c r="X8" s="3">
        <f>SUMIF(元データ!E:E,A8,元データ!K:K)</f>
        <v>1</v>
      </c>
      <c r="Y8" s="3">
        <f t="shared" si="5"/>
        <v>5</v>
      </c>
      <c r="Z8" s="3">
        <f>SUMIF(元データ!E:E,A8,元データ!Z:Z)</f>
        <v>0</v>
      </c>
      <c r="AA8" s="3">
        <f t="shared" si="6"/>
        <v>75</v>
      </c>
      <c r="AB8" s="3">
        <f t="shared" si="7"/>
        <v>4.41</v>
      </c>
      <c r="AC8" s="3">
        <f>SUMIF(元データ!E:E,A8,元データ!S:S)</f>
        <v>10</v>
      </c>
      <c r="AD8" s="3">
        <f>SUMIF(元データ!E:E,A8,元データ!T:T)</f>
        <v>10</v>
      </c>
      <c r="AE8" s="3">
        <f>SUMIF(元データ!E:E,A8,元データ!U:U)</f>
        <v>10</v>
      </c>
      <c r="AF8" s="3">
        <f>SUMIF(元データ!E:E,A8,元データ!V:V)</f>
        <v>31</v>
      </c>
      <c r="AG8" s="3">
        <f>SUMIF(元データ!E:E,A8,元データ!Q:Q)</f>
        <v>4</v>
      </c>
      <c r="AH8" s="3">
        <f>SUMIF(元データ!E:E,A8,元データ!R:R)</f>
        <v>3</v>
      </c>
    </row>
    <row r="9" spans="1:34" ht="17.25" customHeight="1">
      <c r="A9" s="3" t="s">
        <v>46</v>
      </c>
      <c r="B9" s="3">
        <f>COUNTIF(元データ!E:E,A9)</f>
        <v>5</v>
      </c>
      <c r="C9" s="3">
        <f>SUMIF(元データ!E:E,A9,元データ!F:F)</f>
        <v>11</v>
      </c>
      <c r="D9" s="3">
        <f>SUMIF(元データ!E:E,A9,元データ!G:G)</f>
        <v>9</v>
      </c>
      <c r="E9" s="3">
        <f>SUMIF(元データ!E:E,A9,元データ!H:H)</f>
        <v>1</v>
      </c>
      <c r="F9" s="3">
        <f>SUMIF(元データ!E:E,A9,元データ!M:M)</f>
        <v>1</v>
      </c>
      <c r="G9" s="3">
        <f>SUMIF(元データ!E:E,A9,元データ!N:N)</f>
        <v>1</v>
      </c>
      <c r="H9" s="3">
        <f>SUMIF(元データ!E:E,A9,元データ!P:P)</f>
        <v>0</v>
      </c>
      <c r="I9" s="3">
        <f>SUMIF(元データ!E:E,A9,元データ!O:O)</f>
        <v>1</v>
      </c>
      <c r="J9" s="3">
        <f>SUMIF(元データ!E:E,A9,元データ!Q:Q)</f>
        <v>3</v>
      </c>
      <c r="K9" s="3">
        <f>SUMIF(元データ!E:E,A9,元データ!Y:Y)</f>
        <v>0</v>
      </c>
      <c r="L9" s="3">
        <f>SUMIF(元データ!E:E,A9,元データ!L:L)</f>
        <v>0</v>
      </c>
      <c r="M9" s="3">
        <f>SUMIF(元データ!E:E,A9,元データ!X:X)</f>
        <v>4</v>
      </c>
      <c r="N9" s="7">
        <f>IFERROR(ROUND(E9/D9,3),0)</f>
        <v>0.111</v>
      </c>
      <c r="O9" s="3">
        <f>IFERROR(ROUND((F9+G9+E9)/(F9+G9+D9),3),0)</f>
        <v>0.27300000000000002</v>
      </c>
      <c r="P9" s="3">
        <f>IFERROR(ROUND(Y9/D9,3),0)</f>
        <v>0.222</v>
      </c>
      <c r="Q9" s="3">
        <f t="shared" si="3"/>
        <v>0.495</v>
      </c>
      <c r="R9" s="3">
        <f>SUMIF(元データ!E:E,A9,元データ!AA:AA)</f>
        <v>2</v>
      </c>
      <c r="S9" s="3">
        <f>SUMIF(元データ!E:E,A9,元データ!AB:AB)</f>
        <v>14</v>
      </c>
      <c r="T9" s="3">
        <f>SUMIF(元データ!E:E,A9,元データ!AC:AC)</f>
        <v>2</v>
      </c>
      <c r="U9" s="2">
        <f t="shared" si="4"/>
        <v>0.88900000000000001</v>
      </c>
      <c r="V9" s="3">
        <f>SUMIF(元データ!E:E,A9,元データ!I:I)</f>
        <v>0</v>
      </c>
      <c r="W9" s="3">
        <f>SUMIF(元データ!E:E,A9,元データ!J:J)</f>
        <v>1</v>
      </c>
      <c r="X9" s="3">
        <f>SUMIF(元データ!E:E,A9,元データ!K:K)</f>
        <v>0</v>
      </c>
      <c r="Y9" s="3">
        <f t="shared" si="5"/>
        <v>2</v>
      </c>
      <c r="Z9" s="3">
        <f>SUMIF(元データ!E:E,A9,元データ!Z:Z)</f>
        <v>0</v>
      </c>
      <c r="AA9" s="3">
        <f t="shared" si="6"/>
        <v>45</v>
      </c>
      <c r="AB9" s="3">
        <f>IFERROR(ROUND(AA9/C9,2),0)</f>
        <v>4.09</v>
      </c>
      <c r="AC9" s="3">
        <f>SUMIF(元データ!E:E,A9,元データ!S:S)</f>
        <v>10</v>
      </c>
      <c r="AD9" s="3">
        <f>SUMIF(元データ!E:E,A9,元データ!T:T)</f>
        <v>7</v>
      </c>
      <c r="AE9" s="3">
        <f>SUMIF(元データ!E:E,A9,元データ!U:U)</f>
        <v>2</v>
      </c>
      <c r="AF9" s="3">
        <f>SUMIF(元データ!E:E,A9,元データ!V:V)</f>
        <v>17</v>
      </c>
      <c r="AG9" s="3">
        <f>SUMIF(元データ!E:E,A9,元データ!Q:Q)</f>
        <v>3</v>
      </c>
      <c r="AH9" s="3">
        <f>SUMIF(元データ!E:E,A9,元データ!R:R)</f>
        <v>1</v>
      </c>
    </row>
    <row r="10" spans="1:34" ht="17.25" customHeight="1">
      <c r="A10" s="3" t="s">
        <v>47</v>
      </c>
      <c r="B10" s="3">
        <f>COUNTIF(元データ!E:E,A10)</f>
        <v>6</v>
      </c>
      <c r="C10" s="3">
        <f>SUMIF(元データ!E:E,A10,元データ!F:F)</f>
        <v>18</v>
      </c>
      <c r="D10" s="3">
        <f>SUMIF(元データ!E:E,A10,元データ!G:G)</f>
        <v>16</v>
      </c>
      <c r="E10" s="3">
        <f>SUMIF(元データ!E:E,A10,元データ!H:H)</f>
        <v>5</v>
      </c>
      <c r="F10" s="3">
        <f>SUMIF(元データ!E:E,A10,元データ!M:M)</f>
        <v>1</v>
      </c>
      <c r="G10" s="3">
        <f>SUMIF(元データ!E:E,A10,元データ!N:N)</f>
        <v>0</v>
      </c>
      <c r="H10" s="3">
        <f>SUMIF(元データ!E:E,A10,元データ!P:P)</f>
        <v>1</v>
      </c>
      <c r="I10" s="3">
        <f>SUMIF(元データ!E:E,A10,元データ!O:O)</f>
        <v>3</v>
      </c>
      <c r="J10" s="3">
        <f>SUMIF(元データ!E:E,A10,元データ!Q:Q)</f>
        <v>4</v>
      </c>
      <c r="K10" s="3">
        <f>SUMIF(元データ!E:E,A10,元データ!Y:Y)</f>
        <v>1</v>
      </c>
      <c r="L10" s="3">
        <f>SUMIF(元データ!E:E,A10,元データ!L:L)</f>
        <v>0</v>
      </c>
      <c r="M10" s="3">
        <f>SUMIF(元データ!E:E,A10,元データ!X:X)</f>
        <v>2</v>
      </c>
      <c r="N10" s="7">
        <f t="shared" ref="N10:N12" si="8">IFERROR(ROUND(E10/D10,3),"-")</f>
        <v>0.313</v>
      </c>
      <c r="O10" s="3">
        <f t="shared" ref="O10:O12" si="9">IFERROR(ROUND((F10+G10+E10)/(F10+G10+D10),3),"-")</f>
        <v>0.35299999999999998</v>
      </c>
      <c r="P10" s="3">
        <f t="shared" ref="P10:P12" si="10">IFERROR(ROUND(Y10/D10,3),"-")</f>
        <v>0.438</v>
      </c>
      <c r="Q10" s="3">
        <f t="shared" si="3"/>
        <v>0.79099999999999993</v>
      </c>
      <c r="R10" s="3">
        <f>SUMIF(元データ!E:E,A10,元データ!AA:AA)</f>
        <v>0</v>
      </c>
      <c r="S10" s="3">
        <f>SUMIF(元データ!E:E,A10,元データ!AB:AB)</f>
        <v>3</v>
      </c>
      <c r="T10" s="3">
        <f>SUMIF(元データ!E:E,A10,元データ!AC:AC)</f>
        <v>5</v>
      </c>
      <c r="U10" s="2">
        <f t="shared" si="4"/>
        <v>1</v>
      </c>
      <c r="V10" s="3">
        <f>SUMIF(元データ!E:E,A10,元データ!I:I)</f>
        <v>4</v>
      </c>
      <c r="W10" s="3">
        <f>SUMIF(元データ!E:E,A10,元データ!J:J)</f>
        <v>0</v>
      </c>
      <c r="X10" s="3">
        <f>SUMIF(元データ!E:E,A10,元データ!K:K)</f>
        <v>1</v>
      </c>
      <c r="Y10" s="3">
        <f t="shared" si="5"/>
        <v>7</v>
      </c>
      <c r="Z10" s="3">
        <f>SUMIF(元データ!E:E,A10,元データ!Z:Z)</f>
        <v>0</v>
      </c>
      <c r="AA10" s="3">
        <f t="shared" si="6"/>
        <v>58</v>
      </c>
      <c r="AB10" s="3">
        <f t="shared" ref="AB10:AB12" si="11">IFERROR(ROUND(AA10/C10,2),"-")</f>
        <v>3.22</v>
      </c>
      <c r="AC10" s="3">
        <f>SUMIF(元データ!E:E,A10,元データ!S:S)</f>
        <v>10</v>
      </c>
      <c r="AD10" s="3">
        <f>SUMIF(元データ!E:E,A10,元データ!T:T)</f>
        <v>6</v>
      </c>
      <c r="AE10" s="3">
        <f>SUMIF(元データ!E:E,A10,元データ!U:U)</f>
        <v>4</v>
      </c>
      <c r="AF10" s="3">
        <f>SUMIF(元データ!E:E,A10,元データ!V:V)</f>
        <v>21</v>
      </c>
      <c r="AG10" s="3">
        <f>SUMIF(元データ!E:E,A10,元データ!Q:Q)</f>
        <v>4</v>
      </c>
      <c r="AH10" s="3">
        <f>SUMIF(元データ!E:E,A10,元データ!R:R)</f>
        <v>2</v>
      </c>
    </row>
    <row r="11" spans="1:34" ht="17.25" customHeight="1">
      <c r="A11" s="3" t="s">
        <v>48</v>
      </c>
      <c r="B11" s="3">
        <f>COUNTIF(元データ!E:E,A11)</f>
        <v>5</v>
      </c>
      <c r="C11" s="3">
        <f>SUMIF(元データ!E:E,A11,元データ!F:F)</f>
        <v>13</v>
      </c>
      <c r="D11" s="3">
        <f>SUMIF(元データ!E:E,A11,元データ!G:G)</f>
        <v>11</v>
      </c>
      <c r="E11" s="3">
        <f>SUMIF(元データ!E:E,A11,元データ!H:H)</f>
        <v>4</v>
      </c>
      <c r="F11" s="3">
        <f>SUMIF(元データ!E:E,A11,元データ!M:M)</f>
        <v>1</v>
      </c>
      <c r="G11" s="3">
        <f>SUMIF(元データ!E:E,A11,元データ!N:N)</f>
        <v>1</v>
      </c>
      <c r="H11" s="3">
        <f>SUMIF(元データ!E:E,A11,元データ!P:P)</f>
        <v>0</v>
      </c>
      <c r="I11" s="3">
        <f>SUMIF(元データ!E:E,A11,元データ!O:O)</f>
        <v>5</v>
      </c>
      <c r="J11" s="3">
        <f>SUMIF(元データ!E:E,A11,元データ!Q:Q)</f>
        <v>4</v>
      </c>
      <c r="K11" s="3">
        <f>SUMIF(元データ!E:E,A11,元データ!Y:Y)</f>
        <v>0</v>
      </c>
      <c r="L11" s="3">
        <f>SUMIF(元データ!E:E,A11,元データ!L:L)</f>
        <v>1</v>
      </c>
      <c r="M11" s="3">
        <f>SUMIF(元データ!E:E,A11,元データ!X:X)</f>
        <v>4</v>
      </c>
      <c r="N11" s="7">
        <f t="shared" si="8"/>
        <v>0.36399999999999999</v>
      </c>
      <c r="O11" s="3">
        <f t="shared" si="9"/>
        <v>0.46200000000000002</v>
      </c>
      <c r="P11" s="3">
        <f t="shared" si="10"/>
        <v>0.63600000000000001</v>
      </c>
      <c r="Q11" s="3">
        <f t="shared" si="3"/>
        <v>1.0980000000000001</v>
      </c>
      <c r="R11" s="3">
        <f>SUMIF(元データ!E:E,A11,元データ!AA:AA)</f>
        <v>1</v>
      </c>
      <c r="S11" s="3">
        <f>SUMIF(元データ!E:E,A11,元データ!AB:AB)</f>
        <v>3</v>
      </c>
      <c r="T11" s="3">
        <f>SUMIF(元データ!E:E,A11,元データ!AC:AC)</f>
        <v>0</v>
      </c>
      <c r="U11" s="2">
        <f t="shared" si="4"/>
        <v>0.75</v>
      </c>
      <c r="V11" s="3">
        <f>SUMIF(元データ!E:E,A11,元データ!I:I)</f>
        <v>3</v>
      </c>
      <c r="W11" s="3">
        <f>SUMIF(元データ!E:E,A11,元データ!J:J)</f>
        <v>0</v>
      </c>
      <c r="X11" s="3">
        <f>SUMIF(元データ!E:E,A11,元データ!K:K)</f>
        <v>0</v>
      </c>
      <c r="Y11" s="3">
        <f t="shared" si="5"/>
        <v>7</v>
      </c>
      <c r="Z11" s="3">
        <f>SUMIF(元データ!E:E,A11,元データ!Z:Z)</f>
        <v>0</v>
      </c>
      <c r="AA11" s="3">
        <f t="shared" si="6"/>
        <v>50</v>
      </c>
      <c r="AB11" s="3">
        <f t="shared" si="11"/>
        <v>3.85</v>
      </c>
      <c r="AC11" s="3">
        <f>SUMIF(元データ!E:E,A11,元データ!S:S)</f>
        <v>5</v>
      </c>
      <c r="AD11" s="3">
        <f>SUMIF(元データ!E:E,A11,元データ!T:T)</f>
        <v>7</v>
      </c>
      <c r="AE11" s="3">
        <f>SUMIF(元データ!E:E,A11,元データ!U:U)</f>
        <v>7</v>
      </c>
      <c r="AF11" s="3">
        <f>SUMIF(元データ!E:E,A11,元データ!V:V)</f>
        <v>20</v>
      </c>
      <c r="AG11" s="3">
        <f>SUMIF(元データ!E:E,A11,元データ!Q:Q)</f>
        <v>4</v>
      </c>
      <c r="AH11" s="3">
        <f>SUMIF(元データ!E:E,A11,元データ!R:R)</f>
        <v>2</v>
      </c>
    </row>
    <row r="12" spans="1:34" ht="17.25" customHeight="1">
      <c r="A12" s="3" t="s">
        <v>49</v>
      </c>
      <c r="B12" s="3">
        <f>COUNTIF(元データ!E:E,A12)</f>
        <v>6</v>
      </c>
      <c r="C12" s="3">
        <f>SUMIF(元データ!E:E,A12,元データ!F:F)</f>
        <v>20</v>
      </c>
      <c r="D12" s="3">
        <f>SUMIF(元データ!E:E,A12,元データ!G:G)</f>
        <v>11</v>
      </c>
      <c r="E12" s="3">
        <f>SUMIF(元データ!E:E,A12,元データ!H:H)</f>
        <v>5</v>
      </c>
      <c r="F12" s="3">
        <f>SUMIF(元データ!E:E,A12,元データ!M:M)</f>
        <v>9</v>
      </c>
      <c r="G12" s="3">
        <f>SUMIF(元データ!E:E,A12,元データ!N:N)</f>
        <v>0</v>
      </c>
      <c r="H12" s="3">
        <f>SUMIF(元データ!E:E,A12,元データ!P:P)</f>
        <v>1</v>
      </c>
      <c r="I12" s="3">
        <f>SUMIF(元データ!E:E,A12,元データ!O:O)</f>
        <v>1</v>
      </c>
      <c r="J12" s="3">
        <f>SUMIF(元データ!E:E,A12,元データ!Q:Q)</f>
        <v>10</v>
      </c>
      <c r="K12" s="3">
        <f>SUMIF(元データ!E:E,A12,元データ!Y:Y)</f>
        <v>0</v>
      </c>
      <c r="L12" s="3">
        <f>SUMIF(元データ!E:E,A12,元データ!L:L)</f>
        <v>0</v>
      </c>
      <c r="M12" s="3">
        <f>SUMIF(元データ!E:E,A12,元データ!X:X)</f>
        <v>4</v>
      </c>
      <c r="N12" s="7">
        <f t="shared" si="8"/>
        <v>0.45500000000000002</v>
      </c>
      <c r="O12" s="3">
        <f t="shared" si="9"/>
        <v>0.7</v>
      </c>
      <c r="P12" s="3">
        <f t="shared" si="10"/>
        <v>0.72699999999999998</v>
      </c>
      <c r="Q12" s="3">
        <f t="shared" si="3"/>
        <v>1.427</v>
      </c>
      <c r="R12" s="3">
        <f>SUMIF(元データ!E:E,A12,元データ!AA:AA)</f>
        <v>0</v>
      </c>
      <c r="S12" s="3">
        <f>SUMIF(元データ!E:E,A12,元データ!AB:AB)</f>
        <v>10</v>
      </c>
      <c r="T12" s="3">
        <f>SUMIF(元データ!E:E,A12,元データ!AC:AC)</f>
        <v>9</v>
      </c>
      <c r="U12" s="2">
        <f t="shared" si="4"/>
        <v>1</v>
      </c>
      <c r="V12" s="3">
        <f>SUMIF(元データ!E:E,A12,元データ!I:I)</f>
        <v>3</v>
      </c>
      <c r="W12" s="3">
        <f>SUMIF(元データ!E:E,A12,元データ!J:J)</f>
        <v>1</v>
      </c>
      <c r="X12" s="3">
        <f>SUMIF(元データ!E:E,A12,元データ!K:K)</f>
        <v>1</v>
      </c>
      <c r="Y12" s="3">
        <f t="shared" si="5"/>
        <v>8</v>
      </c>
      <c r="Z12" s="3">
        <f>SUMIF(元データ!E:E,A12,元データ!Z:Z)</f>
        <v>0</v>
      </c>
      <c r="AA12" s="3">
        <f t="shared" si="6"/>
        <v>105</v>
      </c>
      <c r="AB12" s="3">
        <f t="shared" si="11"/>
        <v>5.25</v>
      </c>
      <c r="AC12" s="3">
        <f>SUMIF(元データ!E:E,A12,元データ!S:S)</f>
        <v>18</v>
      </c>
      <c r="AD12" s="3">
        <f>SUMIF(元データ!E:E,A12,元データ!T:T)</f>
        <v>7</v>
      </c>
      <c r="AE12" s="3">
        <f>SUMIF(元データ!E:E,A12,元データ!U:U)</f>
        <v>14</v>
      </c>
      <c r="AF12" s="3">
        <f>SUMIF(元データ!E:E,A12,元データ!V:V)</f>
        <v>55</v>
      </c>
      <c r="AG12" s="3">
        <f>SUMIF(元データ!E:E,A12,元データ!Q:Q)</f>
        <v>10</v>
      </c>
      <c r="AH12" s="3">
        <f>SUMIF(元データ!E:E,A12,元データ!R:R)</f>
        <v>3</v>
      </c>
    </row>
    <row r="13" spans="1:34" ht="17.25" customHeight="1">
      <c r="A13" s="3" t="s">
        <v>0</v>
      </c>
      <c r="B13" s="3">
        <f>COUNTIF(元データ!E:E,A13)</f>
        <v>0</v>
      </c>
      <c r="C13" s="3">
        <f>SUMIF(元データ!E:E,A13,元データ!F:F)</f>
        <v>0</v>
      </c>
      <c r="D13" s="3">
        <f>SUMIF(元データ!E:E,A13,元データ!G:G)</f>
        <v>0</v>
      </c>
      <c r="E13" s="3">
        <f>SUMIF(元データ!E:E,A13,元データ!H:H)</f>
        <v>0</v>
      </c>
      <c r="F13" s="3">
        <f>SUMIF(元データ!E:E,A13,元データ!M:M)</f>
        <v>0</v>
      </c>
      <c r="G13" s="3">
        <f>SUMIF(元データ!E:E,A13,元データ!N:N)</f>
        <v>0</v>
      </c>
      <c r="H13" s="3">
        <f>SUMIF(元データ!E:E,A13,元データ!P:P)</f>
        <v>0</v>
      </c>
      <c r="I13" s="3">
        <f>SUMIF(元データ!E:E,A13,元データ!O:O)</f>
        <v>0</v>
      </c>
      <c r="J13" s="3">
        <f>SUMIF(元データ!E:E,A13,元データ!Q:Q)</f>
        <v>0</v>
      </c>
      <c r="K13" s="3">
        <f>SUMIF(元データ!E:E,A13,元データ!Y:Y)</f>
        <v>0</v>
      </c>
      <c r="L13" s="3">
        <f>SUMIF(元データ!E:E,A13,元データ!L:L)</f>
        <v>0</v>
      </c>
      <c r="M13" s="3">
        <f>SUMIF(元データ!E:E,A13,元データ!X:X)</f>
        <v>0</v>
      </c>
      <c r="N13" s="7">
        <f t="shared" ref="N13:N17" si="12">IFERROR(ROUND(E13/D13,3),0)</f>
        <v>0</v>
      </c>
      <c r="O13" s="3">
        <f t="shared" ref="O13:O17" si="13">IFERROR(ROUND((F13+G13+E13)/(F13+G13+D13),3),0)</f>
        <v>0</v>
      </c>
      <c r="P13" s="3">
        <f t="shared" ref="P13:P17" si="14">IFERROR(ROUND(Y13/D13,3),0)</f>
        <v>0</v>
      </c>
      <c r="Q13" s="3">
        <f t="shared" si="3"/>
        <v>0</v>
      </c>
      <c r="R13" s="3">
        <f>SUMIF(元データ!E:E,A13,元データ!AA:AA)</f>
        <v>0</v>
      </c>
      <c r="S13" s="3">
        <f>SUMIF(元データ!E:E,A13,元データ!AB:AB)</f>
        <v>0</v>
      </c>
      <c r="T13" s="3">
        <f>SUMIF(元データ!E:E,A13,元データ!AC:AC)</f>
        <v>0</v>
      </c>
      <c r="U13" s="2">
        <f t="shared" ref="U13:U17" si="15">IFERROR(ROUND((S13+T13)/(R13+S13+T13),3),0)</f>
        <v>0</v>
      </c>
      <c r="V13" s="3">
        <f>SUMIF(元データ!E:E,A13,元データ!I:I)</f>
        <v>0</v>
      </c>
      <c r="W13" s="3">
        <f>SUMIF(元データ!E:E,A13,元データ!J:J)</f>
        <v>0</v>
      </c>
      <c r="X13" s="3">
        <f>SUMIF(元データ!E:E,A13,元データ!K:K)</f>
        <v>0</v>
      </c>
      <c r="Y13" s="3">
        <f t="shared" si="5"/>
        <v>0</v>
      </c>
      <c r="Z13" s="3">
        <f>SUMIF(元データ!E:E,A13,元データ!Z:Z)</f>
        <v>0</v>
      </c>
      <c r="AA13" s="3">
        <f t="shared" si="6"/>
        <v>0</v>
      </c>
      <c r="AB13" s="3">
        <f t="shared" ref="AB13:AB17" si="16">IFERROR(ROUND(AA13/C13,2),0)</f>
        <v>0</v>
      </c>
      <c r="AC13" s="3">
        <f>SUMIF(元データ!E:E,A13,元データ!S:S)</f>
        <v>0</v>
      </c>
      <c r="AD13" s="3">
        <f>SUMIF(元データ!E:E,A13,元データ!T:T)</f>
        <v>0</v>
      </c>
      <c r="AE13" s="3">
        <f>SUMIF(元データ!E:E,A13,元データ!U:U)</f>
        <v>0</v>
      </c>
      <c r="AF13" s="3">
        <f>SUMIF(元データ!E:E,A13,元データ!V:V)</f>
        <v>0</v>
      </c>
      <c r="AG13" s="3">
        <f>SUMIF(元データ!E:E,A13,元データ!Q:Q)</f>
        <v>0</v>
      </c>
      <c r="AH13" s="3">
        <f>SUMIF(元データ!E:E,A13,元データ!R:R)</f>
        <v>0</v>
      </c>
    </row>
    <row r="14" spans="1:34" ht="17.25" customHeight="1">
      <c r="A14" s="3" t="s">
        <v>1</v>
      </c>
      <c r="B14" s="3">
        <f>COUNTIF(元データ!E:E,A14)</f>
        <v>4</v>
      </c>
      <c r="C14" s="3">
        <f>SUMIF(元データ!E:E,A14,元データ!F:F)</f>
        <v>13</v>
      </c>
      <c r="D14" s="3">
        <f>SUMIF(元データ!E:E,A14,元データ!G:G)</f>
        <v>11</v>
      </c>
      <c r="E14" s="3">
        <f>SUMIF(元データ!E:E,A14,元データ!H:H)</f>
        <v>4</v>
      </c>
      <c r="F14" s="3">
        <f>SUMIF(元データ!E:E,A14,元データ!M:M)</f>
        <v>1</v>
      </c>
      <c r="G14" s="3">
        <f>SUMIF(元データ!E:E,A14,元データ!N:N)</f>
        <v>1</v>
      </c>
      <c r="H14" s="3">
        <f>SUMIF(元データ!E:E,A14,元データ!P:P)</f>
        <v>0</v>
      </c>
      <c r="I14" s="3">
        <f>SUMIF(元データ!E:E,A14,元データ!O:O)</f>
        <v>3</v>
      </c>
      <c r="J14" s="3">
        <f>SUMIF(元データ!E:E,A14,元データ!Q:Q)</f>
        <v>5</v>
      </c>
      <c r="K14" s="3">
        <f>SUMIF(元データ!E:E,A14,元データ!Y:Y)</f>
        <v>0</v>
      </c>
      <c r="L14" s="3">
        <f>SUMIF(元データ!E:E,A14,元データ!L:L)</f>
        <v>0</v>
      </c>
      <c r="M14" s="3">
        <f>SUMIF(元データ!E:E,A14,元データ!X:X)</f>
        <v>2</v>
      </c>
      <c r="N14" s="7">
        <f t="shared" si="12"/>
        <v>0.36399999999999999</v>
      </c>
      <c r="O14" s="3">
        <f t="shared" si="13"/>
        <v>0.46200000000000002</v>
      </c>
      <c r="P14" s="3">
        <f t="shared" si="14"/>
        <v>0.36399999999999999</v>
      </c>
      <c r="Q14" s="3">
        <f t="shared" si="3"/>
        <v>0.82600000000000007</v>
      </c>
      <c r="R14" s="3">
        <f>SUMIF(元データ!E:E,A14,元データ!AA:AA)</f>
        <v>1</v>
      </c>
      <c r="S14" s="3">
        <f>SUMIF(元データ!E:E,A14,元データ!AB:AB)</f>
        <v>4</v>
      </c>
      <c r="T14" s="3">
        <f>SUMIF(元データ!E:E,A14,元データ!AC:AC)</f>
        <v>0</v>
      </c>
      <c r="U14" s="2">
        <f t="shared" si="15"/>
        <v>0.8</v>
      </c>
      <c r="V14" s="3">
        <f>SUMIF(元データ!E:E,A14,元データ!I:I)</f>
        <v>4</v>
      </c>
      <c r="W14" s="3">
        <f>SUMIF(元データ!E:E,A14,元データ!J:J)</f>
        <v>0</v>
      </c>
      <c r="X14" s="3">
        <f>SUMIF(元データ!E:E,A14,元データ!K:K)</f>
        <v>0</v>
      </c>
      <c r="Y14" s="3">
        <f t="shared" si="5"/>
        <v>4</v>
      </c>
      <c r="Z14" s="3">
        <f>SUMIF(元データ!E:E,A14,元データ!Z:Z)</f>
        <v>0</v>
      </c>
      <c r="AA14" s="3">
        <f t="shared" si="6"/>
        <v>38</v>
      </c>
      <c r="AB14" s="3">
        <f t="shared" si="16"/>
        <v>2.92</v>
      </c>
      <c r="AC14" s="3">
        <f>SUMIF(元データ!E:E,A14,元データ!S:S)</f>
        <v>5</v>
      </c>
      <c r="AD14" s="3">
        <f>SUMIF(元データ!E:E,A14,元データ!T:T)</f>
        <v>2</v>
      </c>
      <c r="AE14" s="3">
        <f>SUMIF(元データ!E:E,A14,元データ!U:U)</f>
        <v>5</v>
      </c>
      <c r="AF14" s="3">
        <f>SUMIF(元データ!E:E,A14,元データ!V:V)</f>
        <v>15</v>
      </c>
      <c r="AG14" s="3">
        <f>SUMIF(元データ!E:E,A14,元データ!Q:Q)</f>
        <v>5</v>
      </c>
      <c r="AH14" s="3">
        <f>SUMIF(元データ!E:E,A14,元データ!R:R)</f>
        <v>0</v>
      </c>
    </row>
    <row r="15" spans="1:34" ht="17.25" customHeight="1">
      <c r="A15" s="3" t="s">
        <v>2</v>
      </c>
      <c r="B15" s="3">
        <f>COUNTIF(元データ!E:E,A15)</f>
        <v>4</v>
      </c>
      <c r="C15" s="3">
        <f>SUMIF(元データ!E:E,A15,元データ!F:F)</f>
        <v>3</v>
      </c>
      <c r="D15" s="3">
        <f>SUMIF(元データ!E:E,A15,元データ!G:G)</f>
        <v>3</v>
      </c>
      <c r="E15" s="3">
        <f>SUMIF(元データ!E:E,A15,元データ!H:H)</f>
        <v>0</v>
      </c>
      <c r="F15" s="3">
        <f>SUMIF(元データ!E:E,A15,元データ!M:M)</f>
        <v>0</v>
      </c>
      <c r="G15" s="3">
        <f>SUMIF(元データ!E:E,A15,元データ!N:N)</f>
        <v>0</v>
      </c>
      <c r="H15" s="3">
        <f>SUMIF(元データ!E:E,A15,元データ!P:P)</f>
        <v>0</v>
      </c>
      <c r="I15" s="3">
        <f>SUMIF(元データ!E:E,A15,元データ!O:O)</f>
        <v>0</v>
      </c>
      <c r="J15" s="3">
        <f>SUMIF(元データ!E:E,A15,元データ!Q:Q)</f>
        <v>0</v>
      </c>
      <c r="K15" s="3">
        <f>SUMIF(元データ!E:E,A15,元データ!Y:Y)</f>
        <v>0</v>
      </c>
      <c r="L15" s="3">
        <f>SUMIF(元データ!E:E,A15,元データ!L:L)</f>
        <v>0</v>
      </c>
      <c r="M15" s="3">
        <f>SUMIF(元データ!E:E,A15,元データ!X:X)</f>
        <v>1</v>
      </c>
      <c r="N15" s="7">
        <f t="shared" si="12"/>
        <v>0</v>
      </c>
      <c r="O15" s="3">
        <f t="shared" si="13"/>
        <v>0</v>
      </c>
      <c r="P15" s="3">
        <f t="shared" si="14"/>
        <v>0</v>
      </c>
      <c r="Q15" s="3">
        <f t="shared" si="3"/>
        <v>0</v>
      </c>
      <c r="R15" s="3">
        <f>SUMIF(元データ!E:E,A15,元データ!AA:AA)</f>
        <v>0</v>
      </c>
      <c r="S15" s="3">
        <f>SUMIF(元データ!E:E,A15,元データ!AB:AB)</f>
        <v>1</v>
      </c>
      <c r="T15" s="3">
        <f>SUMIF(元データ!E:E,A15,元データ!AC:AC)</f>
        <v>2</v>
      </c>
      <c r="U15" s="2">
        <f t="shared" si="15"/>
        <v>1</v>
      </c>
      <c r="V15" s="3">
        <f>SUMIF(元データ!E:E,A15,元データ!I:I)</f>
        <v>0</v>
      </c>
      <c r="W15" s="3">
        <f>SUMIF(元データ!E:E,A15,元データ!J:J)</f>
        <v>0</v>
      </c>
      <c r="X15" s="3">
        <f>SUMIF(元データ!E:E,A15,元データ!K:K)</f>
        <v>0</v>
      </c>
      <c r="Y15" s="3">
        <f t="shared" si="5"/>
        <v>0</v>
      </c>
      <c r="Z15" s="3">
        <f>SUMIF(元データ!E:E,A15,元データ!Z:Z)</f>
        <v>0</v>
      </c>
      <c r="AA15" s="3">
        <f t="shared" si="6"/>
        <v>12</v>
      </c>
      <c r="AB15" s="3">
        <f t="shared" si="16"/>
        <v>4</v>
      </c>
      <c r="AC15" s="3">
        <f>SUMIF(元データ!E:E,A15,元データ!S:S)</f>
        <v>2</v>
      </c>
      <c r="AD15" s="3">
        <f>SUMIF(元データ!E:E,A15,元データ!T:T)</f>
        <v>3</v>
      </c>
      <c r="AE15" s="3">
        <f>SUMIF(元データ!E:E,A15,元データ!U:U)</f>
        <v>1</v>
      </c>
      <c r="AF15" s="3">
        <f>SUMIF(元データ!E:E,A15,元データ!V:V)</f>
        <v>3</v>
      </c>
      <c r="AG15" s="3">
        <f>SUMIF(元データ!E:E,A15,元データ!Q:Q)</f>
        <v>0</v>
      </c>
      <c r="AH15" s="3">
        <f>SUMIF(元データ!E:E,A15,元データ!R:R)</f>
        <v>0</v>
      </c>
    </row>
    <row r="16" spans="1:34" ht="17.25" customHeight="1">
      <c r="A16" s="3" t="s">
        <v>3</v>
      </c>
      <c r="B16" s="3">
        <f>COUNTIF(元データ!E:E,A16)</f>
        <v>2</v>
      </c>
      <c r="C16" s="3">
        <f>SUMIF(元データ!E:E,A16,元データ!F:F)</f>
        <v>5</v>
      </c>
      <c r="D16" s="3">
        <f>SUMIF(元データ!E:E,A16,元データ!G:G)</f>
        <v>2</v>
      </c>
      <c r="E16" s="3">
        <f>SUMIF(元データ!E:E,A16,元データ!H:H)</f>
        <v>1</v>
      </c>
      <c r="F16" s="3">
        <f>SUMIF(元データ!E:E,A16,元データ!M:M)</f>
        <v>3</v>
      </c>
      <c r="G16" s="3">
        <f>SUMIF(元データ!E:E,A16,元データ!N:N)</f>
        <v>0</v>
      </c>
      <c r="H16" s="3">
        <f>SUMIF(元データ!E:E,A16,元データ!P:P)</f>
        <v>0</v>
      </c>
      <c r="I16" s="3">
        <f>SUMIF(元データ!E:E,A16,元データ!O:O)</f>
        <v>2</v>
      </c>
      <c r="J16" s="3">
        <f>SUMIF(元データ!E:E,A16,元データ!Q:Q)</f>
        <v>3</v>
      </c>
      <c r="K16" s="3">
        <f>SUMIF(元データ!E:E,A16,元データ!Y:Y)</f>
        <v>0</v>
      </c>
      <c r="L16" s="3">
        <f>SUMIF(元データ!E:E,A16,元データ!L:L)</f>
        <v>0</v>
      </c>
      <c r="M16" s="3">
        <f>SUMIF(元データ!E:E,A16,元データ!X:X)</f>
        <v>0</v>
      </c>
      <c r="N16" s="7">
        <f t="shared" si="12"/>
        <v>0.5</v>
      </c>
      <c r="O16" s="3">
        <f t="shared" si="13"/>
        <v>0.8</v>
      </c>
      <c r="P16" s="3">
        <f t="shared" si="14"/>
        <v>0.5</v>
      </c>
      <c r="Q16" s="3">
        <f t="shared" si="3"/>
        <v>1.3</v>
      </c>
      <c r="R16" s="3">
        <f>SUMIF(元データ!E:E,A16,元データ!AA:AA)</f>
        <v>0</v>
      </c>
      <c r="S16" s="3">
        <f>SUMIF(元データ!E:E,A16,元データ!AB:AB)</f>
        <v>4</v>
      </c>
      <c r="T16" s="3">
        <f>SUMIF(元データ!E:E,A16,元データ!AC:AC)</f>
        <v>0</v>
      </c>
      <c r="U16" s="2">
        <f t="shared" si="15"/>
        <v>1</v>
      </c>
      <c r="V16" s="3">
        <f>SUMIF(元データ!E:E,A16,元データ!I:I)</f>
        <v>1</v>
      </c>
      <c r="W16" s="3">
        <f>SUMIF(元データ!E:E,A16,元データ!J:J)</f>
        <v>0</v>
      </c>
      <c r="X16" s="3">
        <f>SUMIF(元データ!E:E,A16,元データ!K:K)</f>
        <v>0</v>
      </c>
      <c r="Y16" s="3">
        <f t="shared" si="5"/>
        <v>1</v>
      </c>
      <c r="Z16" s="3">
        <f>SUMIF(元データ!E:E,A16,元データ!Z:Z)</f>
        <v>0</v>
      </c>
      <c r="AA16" s="3">
        <f t="shared" si="6"/>
        <v>21</v>
      </c>
      <c r="AB16" s="3">
        <f t="shared" si="16"/>
        <v>4.2</v>
      </c>
      <c r="AC16" s="3">
        <f>SUMIF(元データ!E:E,A16,元データ!S:S)</f>
        <v>2</v>
      </c>
      <c r="AD16" s="3">
        <f>SUMIF(元データ!E:E,A16,元データ!T:T)</f>
        <v>2</v>
      </c>
      <c r="AE16" s="3">
        <f>SUMIF(元データ!E:E,A16,元データ!U:U)</f>
        <v>0</v>
      </c>
      <c r="AF16" s="3">
        <f>SUMIF(元データ!E:E,A16,元データ!V:V)</f>
        <v>15</v>
      </c>
      <c r="AG16" s="3">
        <f>SUMIF(元データ!E:E,A16,元データ!Q:Q)</f>
        <v>3</v>
      </c>
      <c r="AH16" s="3">
        <f>SUMIF(元データ!E:E,A16,元データ!R:R)</f>
        <v>0</v>
      </c>
    </row>
    <row r="17" spans="1:34" ht="17.25" customHeight="1">
      <c r="A17" s="3" t="s">
        <v>4</v>
      </c>
      <c r="B17" s="3">
        <f>COUNTIF(元データ!E:E,A17)</f>
        <v>3</v>
      </c>
      <c r="C17" s="3">
        <f>SUMIF(元データ!E:E,A17,元データ!F:F)</f>
        <v>3</v>
      </c>
      <c r="D17" s="3">
        <f>SUMIF(元データ!E:E,A17,元データ!G:G)</f>
        <v>1</v>
      </c>
      <c r="E17" s="3">
        <f>SUMIF(元データ!E:E,A17,元データ!H:H)</f>
        <v>0</v>
      </c>
      <c r="F17" s="3">
        <f>SUMIF(元データ!E:E,A17,元データ!M:M)</f>
        <v>2</v>
      </c>
      <c r="G17" s="3">
        <f>SUMIF(元データ!E:E,A17,元データ!N:N)</f>
        <v>0</v>
      </c>
      <c r="H17" s="3">
        <f>SUMIF(元データ!E:E,A17,元データ!P:P)</f>
        <v>0</v>
      </c>
      <c r="I17" s="3">
        <f>SUMIF(元データ!E:E,A17,元データ!O:O)</f>
        <v>2</v>
      </c>
      <c r="J17" s="3">
        <f>SUMIF(元データ!E:E,A17,元データ!Q:Q)</f>
        <v>0</v>
      </c>
      <c r="K17" s="3">
        <f>SUMIF(元データ!E:E,A17,元データ!Y:Y)</f>
        <v>0</v>
      </c>
      <c r="L17" s="3">
        <f>SUMIF(元データ!E:E,A17,元データ!L:L)</f>
        <v>0</v>
      </c>
      <c r="M17" s="3">
        <f>SUMIF(元データ!E:E,A17,元データ!X:X)</f>
        <v>1</v>
      </c>
      <c r="N17" s="7">
        <f t="shared" si="12"/>
        <v>0</v>
      </c>
      <c r="O17" s="3">
        <f t="shared" si="13"/>
        <v>0.66700000000000004</v>
      </c>
      <c r="P17" s="3">
        <f t="shared" si="14"/>
        <v>0</v>
      </c>
      <c r="Q17" s="3">
        <f t="shared" si="3"/>
        <v>0.66700000000000004</v>
      </c>
      <c r="R17" s="3">
        <f>SUMIF(元データ!E:E,A17,元データ!AA:AA)</f>
        <v>0</v>
      </c>
      <c r="S17" s="3">
        <f>SUMIF(元データ!E:E,A17,元データ!AB:AB)</f>
        <v>0</v>
      </c>
      <c r="T17" s="3">
        <f>SUMIF(元データ!E:E,A17,元データ!AC:AC)</f>
        <v>0</v>
      </c>
      <c r="U17" s="2">
        <f t="shared" si="15"/>
        <v>0</v>
      </c>
      <c r="V17" s="3">
        <f>SUMIF(元データ!E:E,A17,元データ!I:I)</f>
        <v>0</v>
      </c>
      <c r="W17" s="3">
        <f>SUMIF(元データ!E:E,A17,元データ!J:J)</f>
        <v>0</v>
      </c>
      <c r="X17" s="3">
        <f>SUMIF(元データ!E:E,A17,元データ!K:K)</f>
        <v>0</v>
      </c>
      <c r="Y17" s="3">
        <f t="shared" si="5"/>
        <v>0</v>
      </c>
      <c r="Z17" s="3">
        <f>SUMIF(元データ!E:E,A17,元データ!Z:Z)</f>
        <v>0</v>
      </c>
      <c r="AA17" s="3">
        <f t="shared" si="6"/>
        <v>16</v>
      </c>
      <c r="AB17" s="3">
        <f t="shared" si="16"/>
        <v>5.33</v>
      </c>
      <c r="AC17" s="3">
        <f>SUMIF(元データ!E:E,A17,元データ!S:S)</f>
        <v>3</v>
      </c>
      <c r="AD17" s="3">
        <f>SUMIF(元データ!E:E,A17,元データ!T:T)</f>
        <v>1</v>
      </c>
      <c r="AE17" s="3">
        <f>SUMIF(元データ!E:E,A17,元データ!U:U)</f>
        <v>1</v>
      </c>
      <c r="AF17" s="3">
        <f>SUMIF(元データ!E:E,A17,元データ!V:V)</f>
        <v>10</v>
      </c>
      <c r="AG17" s="3">
        <f>SUMIF(元データ!E:E,A17,元データ!Q:Q)</f>
        <v>0</v>
      </c>
      <c r="AH17" s="3">
        <f>SUMIF(元データ!E:E,A17,元データ!R:R)</f>
        <v>1</v>
      </c>
    </row>
    <row r="18" spans="1:34" ht="17.25" customHeight="1">
      <c r="A18" s="3" t="s">
        <v>5</v>
      </c>
      <c r="B18" s="3">
        <f>(COUNTA(元データ!A:A)-1)/16</f>
        <v>6</v>
      </c>
      <c r="C18" s="3">
        <f t="shared" ref="C18:M18" si="17">SUM(C2:C12)</f>
        <v>145</v>
      </c>
      <c r="D18" s="3">
        <f t="shared" si="17"/>
        <v>119</v>
      </c>
      <c r="E18" s="3">
        <f t="shared" si="17"/>
        <v>37</v>
      </c>
      <c r="F18" s="3">
        <f t="shared" si="17"/>
        <v>21</v>
      </c>
      <c r="G18" s="3">
        <f t="shared" si="17"/>
        <v>3</v>
      </c>
      <c r="H18" s="3">
        <f t="shared" si="17"/>
        <v>4</v>
      </c>
      <c r="I18" s="3">
        <f t="shared" si="17"/>
        <v>29</v>
      </c>
      <c r="J18" s="3">
        <f t="shared" si="17"/>
        <v>44</v>
      </c>
      <c r="K18" s="3">
        <f t="shared" si="17"/>
        <v>2</v>
      </c>
      <c r="L18" s="3">
        <f t="shared" si="17"/>
        <v>3</v>
      </c>
      <c r="M18" s="3">
        <f t="shared" si="17"/>
        <v>34</v>
      </c>
      <c r="N18" s="7">
        <f>IFERROR(ROUND(E18/D18,3),"-")</f>
        <v>0.311</v>
      </c>
      <c r="O18" s="3">
        <f>IFERROR(ROUND((F18+G18+E18)/(F18+G18+D18),3),"-")</f>
        <v>0.42699999999999999</v>
      </c>
      <c r="P18" s="3">
        <f>IFERROR(ROUND(Y18/D18,3),"-")</f>
        <v>0.52100000000000002</v>
      </c>
      <c r="Q18" s="3">
        <f t="shared" si="3"/>
        <v>0.94799999999999995</v>
      </c>
      <c r="R18" s="3">
        <f t="shared" ref="R18:T18" si="18">SUM(R2:R12)</f>
        <v>5</v>
      </c>
      <c r="S18" s="3">
        <f t="shared" si="18"/>
        <v>81</v>
      </c>
      <c r="T18" s="3">
        <f t="shared" si="18"/>
        <v>33</v>
      </c>
      <c r="U18" s="2">
        <f>IFERROR(ROUND((S18+T18)/(R18+S18+T18),3),"-")</f>
        <v>0.95799999999999996</v>
      </c>
      <c r="V18" s="3">
        <f t="shared" ref="V18:AA18" si="19">SUM(V2:V12)</f>
        <v>22</v>
      </c>
      <c r="W18" s="3">
        <f t="shared" si="19"/>
        <v>8</v>
      </c>
      <c r="X18" s="3">
        <f t="shared" si="19"/>
        <v>4</v>
      </c>
      <c r="Y18" s="3">
        <f t="shared" si="19"/>
        <v>62</v>
      </c>
      <c r="Z18" s="3">
        <f t="shared" si="19"/>
        <v>0</v>
      </c>
      <c r="AA18" s="3">
        <f t="shared" si="19"/>
        <v>585</v>
      </c>
      <c r="AB18" s="3">
        <f>IFERROR(ROUND(AA18/C18,2),"-")</f>
        <v>4.03</v>
      </c>
      <c r="AC18" s="3">
        <f t="shared" ref="AC18:AH18" si="20">SUM(AC2:AC12)</f>
        <v>76</v>
      </c>
      <c r="AD18" s="3">
        <f t="shared" si="20"/>
        <v>74</v>
      </c>
      <c r="AE18" s="3">
        <f t="shared" si="20"/>
        <v>81</v>
      </c>
      <c r="AF18" s="3">
        <f t="shared" si="20"/>
        <v>233</v>
      </c>
      <c r="AG18" s="3">
        <f t="shared" si="20"/>
        <v>44</v>
      </c>
      <c r="AH18" s="3">
        <f t="shared" si="20"/>
        <v>24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Y6" sqref="Y6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61" customFormat="1" ht="12">
      <c r="A1" s="61" t="s">
        <v>224</v>
      </c>
      <c r="B1" s="61" t="s">
        <v>123</v>
      </c>
      <c r="C1" s="61" t="s">
        <v>51</v>
      </c>
      <c r="D1" s="61" t="s">
        <v>6</v>
      </c>
      <c r="E1" s="61" t="s">
        <v>52</v>
      </c>
      <c r="F1" s="63" t="s">
        <v>225</v>
      </c>
      <c r="G1" s="61" t="s">
        <v>54</v>
      </c>
      <c r="H1" s="61" t="s">
        <v>125</v>
      </c>
      <c r="I1" s="61" t="s">
        <v>126</v>
      </c>
      <c r="J1" s="61" t="s">
        <v>57</v>
      </c>
      <c r="K1" s="62" t="s">
        <v>58</v>
      </c>
      <c r="L1" s="61" t="s">
        <v>127</v>
      </c>
      <c r="M1" s="61" t="s">
        <v>37</v>
      </c>
      <c r="N1" s="61" t="s">
        <v>60</v>
      </c>
      <c r="O1" s="65" t="s">
        <v>226</v>
      </c>
      <c r="P1" s="61" t="s">
        <v>129</v>
      </c>
      <c r="Q1" s="61" t="s">
        <v>131</v>
      </c>
      <c r="R1" s="61" t="s">
        <v>132</v>
      </c>
      <c r="S1" s="61" t="s">
        <v>136</v>
      </c>
      <c r="T1" s="61" t="s">
        <v>137</v>
      </c>
      <c r="U1" s="61" t="s">
        <v>222</v>
      </c>
      <c r="V1" s="68" t="s">
        <v>227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64">
        <f>1-M2/N2</f>
        <v>0.55686274509803924</v>
      </c>
      <c r="P2" s="67">
        <f>(L2*21)/(SUMIF(投元!B:B,投手!A2,投元!E:E)*3+SUMIF(投元!B:B,投手!A2,投元!G:G)*3)</f>
        <v>5.6875</v>
      </c>
      <c r="Q2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64">
        <f t="shared" ref="O3:O4" si="0">1-M3/N3</f>
        <v>0.41044776119402981</v>
      </c>
      <c r="P3" s="67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64">
        <f t="shared" si="0"/>
        <v>0.66049382716049387</v>
      </c>
      <c r="P4" s="67">
        <f>(L4*21)/(SUMIF(投元!B:B,投手!A4,投元!E:E)*3+SUMIF(投元!B:B,投手!A4,投元!G:G)*3)</f>
        <v>4.083333333333333</v>
      </c>
      <c r="Q4">
        <f t="shared" si="1"/>
        <v>1.1250000000000002</v>
      </c>
      <c r="R4" s="66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64">
        <f>1-M5/N5</f>
        <v>0.30232558139534882</v>
      </c>
      <c r="P5" s="67">
        <f>(L5*21)/(SUMIF(投元!B:B,投手!A5,投元!E:E)*3+SUMIF(投元!B:B,投手!A5,投元!G:G)*3)</f>
        <v>35</v>
      </c>
      <c r="Q5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228</v>
      </c>
      <c r="B6">
        <f>(COUNTA(元データ!A:A)-1)/16</f>
        <v>6</v>
      </c>
      <c r="C6">
        <f>SUM(投元!E:E)
+QUOTIENT(SUM(投元!G:G),3)
+MOD(SUM(投元!G:G),3)/10</f>
        <v>30</v>
      </c>
      <c r="D6">
        <f>SUM(D2:D5)</f>
        <v>159</v>
      </c>
      <c r="E6">
        <f t="shared" ref="E6:N6" si="3">SUM(E2:E5)</f>
        <v>34</v>
      </c>
      <c r="F6">
        <f t="shared" si="3"/>
        <v>3</v>
      </c>
      <c r="G6">
        <f t="shared" si="3"/>
        <v>17</v>
      </c>
      <c r="H6">
        <f t="shared" si="3"/>
        <v>32</v>
      </c>
      <c r="I6">
        <f t="shared" si="3"/>
        <v>4</v>
      </c>
      <c r="J6">
        <f t="shared" si="3"/>
        <v>7</v>
      </c>
      <c r="K6">
        <f t="shared" si="3"/>
        <v>45</v>
      </c>
      <c r="L6">
        <f t="shared" si="3"/>
        <v>31</v>
      </c>
      <c r="M6">
        <f t="shared" si="3"/>
        <v>277</v>
      </c>
      <c r="N6">
        <f t="shared" si="3"/>
        <v>594</v>
      </c>
      <c r="O6" s="64">
        <f>1-M6/N6</f>
        <v>0.53367003367003374</v>
      </c>
      <c r="P6" s="67">
        <f>(L6*21)/(SUM(投元!E:E)*3+SUM(投元!G:G)*3)</f>
        <v>6.382352941176471</v>
      </c>
      <c r="Q6">
        <f>(E6+H6)/(QUOTIENT(C6,1)+MOD(C6,1)/0.3)</f>
        <v>2.2000000000000002</v>
      </c>
      <c r="R6" s="66">
        <f>E6/(D6-H6-I6)</f>
        <v>0.27642276422764228</v>
      </c>
      <c r="S6">
        <f t="shared" ref="S6" si="4">SUM(S2:S5)</f>
        <v>6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5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I9" sqref="I9"/>
    </sheetView>
  </sheetViews>
  <sheetFormatPr defaultColWidth="7" defaultRowHeight="13.5"/>
  <cols>
    <col min="1" max="1" width="12.7109375" style="48" customWidth="1"/>
    <col min="2" max="5" width="7" style="48"/>
    <col min="6" max="6" width="2.28515625" style="48" bestFit="1" customWidth="1"/>
    <col min="7" max="16384" width="7" style="48"/>
  </cols>
  <sheetData>
    <row r="1" spans="1:18">
      <c r="A1" s="41"/>
      <c r="B1" s="45"/>
      <c r="C1" s="45"/>
      <c r="D1" s="45"/>
      <c r="E1" s="89" t="s">
        <v>51</v>
      </c>
      <c r="F1" s="90"/>
      <c r="G1" s="90"/>
      <c r="H1" s="45" t="s">
        <v>6</v>
      </c>
      <c r="I1" s="45" t="s">
        <v>52</v>
      </c>
      <c r="J1" s="45" t="s">
        <v>53</v>
      </c>
      <c r="K1" s="45" t="s">
        <v>54</v>
      </c>
      <c r="L1" s="45" t="s">
        <v>55</v>
      </c>
      <c r="M1" s="45" t="s">
        <v>56</v>
      </c>
      <c r="N1" s="45" t="s">
        <v>57</v>
      </c>
      <c r="O1" s="45" t="s">
        <v>58</v>
      </c>
      <c r="P1" s="47" t="s">
        <v>59</v>
      </c>
      <c r="Q1" s="45" t="s">
        <v>59</v>
      </c>
      <c r="R1" s="45" t="s">
        <v>60</v>
      </c>
    </row>
    <row r="2" spans="1:18" ht="16.5">
      <c r="A2" s="51" t="s">
        <v>80</v>
      </c>
      <c r="B2" s="52" t="s">
        <v>44</v>
      </c>
      <c r="C2" s="53" t="s">
        <v>61</v>
      </c>
      <c r="D2" s="54" t="s">
        <v>62</v>
      </c>
      <c r="E2" s="55">
        <v>5</v>
      </c>
      <c r="F2" s="56" t="s">
        <v>63</v>
      </c>
      <c r="G2" s="53"/>
      <c r="H2" s="55">
        <v>22</v>
      </c>
      <c r="I2" s="55">
        <v>3</v>
      </c>
      <c r="J2" s="55">
        <v>1</v>
      </c>
      <c r="K2" s="55">
        <v>2</v>
      </c>
      <c r="L2" s="55">
        <v>3</v>
      </c>
      <c r="M2" s="55"/>
      <c r="N2" s="55"/>
      <c r="O2" s="55">
        <v>6</v>
      </c>
      <c r="P2" s="55">
        <v>5</v>
      </c>
      <c r="Q2" s="55">
        <v>37</v>
      </c>
      <c r="R2" s="55">
        <v>82</v>
      </c>
    </row>
    <row r="3" spans="1:18" ht="16.5">
      <c r="A3" s="51" t="s">
        <v>80</v>
      </c>
      <c r="B3" s="57" t="s">
        <v>48</v>
      </c>
      <c r="C3" s="54" t="s">
        <v>64</v>
      </c>
      <c r="D3" s="53"/>
      <c r="E3" s="53">
        <v>2</v>
      </c>
      <c r="F3" s="53"/>
      <c r="G3" s="53"/>
      <c r="H3" s="53">
        <v>11</v>
      </c>
      <c r="I3" s="53">
        <v>2</v>
      </c>
      <c r="J3" s="53"/>
      <c r="K3" s="53">
        <v>2</v>
      </c>
      <c r="L3" s="53">
        <v>3</v>
      </c>
      <c r="M3" s="53">
        <v>1</v>
      </c>
      <c r="N3" s="53"/>
      <c r="O3" s="53">
        <v>2</v>
      </c>
      <c r="P3" s="53">
        <v>2</v>
      </c>
      <c r="Q3" s="53">
        <v>26</v>
      </c>
      <c r="R3" s="53">
        <v>53</v>
      </c>
    </row>
    <row r="4" spans="1:18" ht="16.5">
      <c r="A4" s="49" t="s">
        <v>80</v>
      </c>
      <c r="B4" s="46" t="s">
        <v>48</v>
      </c>
      <c r="C4" s="43" t="s">
        <v>61</v>
      </c>
      <c r="D4" s="43" t="s">
        <v>62</v>
      </c>
      <c r="E4" s="42">
        <v>1</v>
      </c>
      <c r="F4" s="42"/>
      <c r="G4" s="42"/>
      <c r="H4" s="42">
        <v>9</v>
      </c>
      <c r="I4" s="42">
        <v>3</v>
      </c>
      <c r="J4" s="42">
        <v>1</v>
      </c>
      <c r="K4" s="42"/>
      <c r="L4" s="42">
        <v>3</v>
      </c>
      <c r="M4" s="42"/>
      <c r="N4" s="42">
        <v>4</v>
      </c>
      <c r="O4" s="42">
        <v>4</v>
      </c>
      <c r="P4" s="42">
        <v>3</v>
      </c>
      <c r="Q4" s="42">
        <v>23</v>
      </c>
      <c r="R4" s="42">
        <v>33</v>
      </c>
    </row>
    <row r="5" spans="1:18" ht="16.5">
      <c r="A5" s="49" t="s">
        <v>80</v>
      </c>
      <c r="B5" s="46" t="s">
        <v>44</v>
      </c>
      <c r="C5" s="43" t="s">
        <v>64</v>
      </c>
      <c r="D5" s="42"/>
      <c r="E5" s="42">
        <v>2</v>
      </c>
      <c r="F5" s="42"/>
      <c r="G5" s="42"/>
      <c r="H5" s="42">
        <v>6</v>
      </c>
      <c r="I5" s="42"/>
      <c r="J5" s="42"/>
      <c r="K5" s="42">
        <v>1</v>
      </c>
      <c r="L5" s="42"/>
      <c r="M5" s="42"/>
      <c r="N5" s="42"/>
      <c r="O5" s="42"/>
      <c r="P5" s="42"/>
      <c r="Q5" s="42">
        <v>4</v>
      </c>
      <c r="R5" s="42">
        <v>13</v>
      </c>
    </row>
    <row r="6" spans="1:18">
      <c r="A6" s="58" t="s">
        <v>100</v>
      </c>
      <c r="B6" s="59" t="s">
        <v>218</v>
      </c>
      <c r="C6" s="59" t="s">
        <v>219</v>
      </c>
      <c r="D6" s="59" t="s">
        <v>220</v>
      </c>
      <c r="E6" s="53">
        <v>5</v>
      </c>
      <c r="F6" s="53"/>
      <c r="G6" s="53"/>
      <c r="H6" s="53">
        <v>24</v>
      </c>
      <c r="I6" s="53">
        <v>6</v>
      </c>
      <c r="J6" s="53"/>
      <c r="K6" s="53"/>
      <c r="L6" s="53">
        <v>5</v>
      </c>
      <c r="M6" s="53"/>
      <c r="N6" s="53"/>
      <c r="O6" s="53">
        <v>6</v>
      </c>
      <c r="P6" s="53">
        <v>3</v>
      </c>
      <c r="Q6" s="53">
        <v>35</v>
      </c>
      <c r="R6" s="53">
        <v>78</v>
      </c>
    </row>
    <row r="7" spans="1:18">
      <c r="A7" s="58" t="s">
        <v>100</v>
      </c>
      <c r="B7" s="59" t="s">
        <v>186</v>
      </c>
      <c r="C7" s="59" t="s">
        <v>221</v>
      </c>
      <c r="D7" s="53"/>
      <c r="E7" s="53">
        <v>2</v>
      </c>
      <c r="F7" s="53"/>
      <c r="G7" s="53"/>
      <c r="H7" s="53">
        <v>6</v>
      </c>
      <c r="I7" s="53"/>
      <c r="J7" s="53"/>
      <c r="K7" s="53">
        <v>3</v>
      </c>
      <c r="L7" s="53"/>
      <c r="M7" s="53"/>
      <c r="N7" s="53"/>
      <c r="O7" s="53"/>
      <c r="P7" s="53"/>
      <c r="Q7" s="53">
        <v>6</v>
      </c>
      <c r="R7" s="53">
        <v>26</v>
      </c>
    </row>
    <row r="8" spans="1:18">
      <c r="A8" s="44" t="s">
        <v>105</v>
      </c>
      <c r="B8" s="50" t="s">
        <v>186</v>
      </c>
      <c r="C8" s="42" t="s">
        <v>61</v>
      </c>
      <c r="D8" s="42" t="s">
        <v>62</v>
      </c>
      <c r="E8" s="42">
        <v>6</v>
      </c>
      <c r="F8" s="42"/>
      <c r="G8" s="42"/>
      <c r="H8" s="42">
        <v>29</v>
      </c>
      <c r="I8" s="42">
        <v>6</v>
      </c>
      <c r="J8" s="42">
        <v>1</v>
      </c>
      <c r="K8" s="42">
        <v>5</v>
      </c>
      <c r="L8" s="42">
        <v>4</v>
      </c>
      <c r="M8" s="42">
        <v>1</v>
      </c>
      <c r="N8" s="42"/>
      <c r="O8" s="42">
        <v>5</v>
      </c>
      <c r="P8" s="42">
        <v>5</v>
      </c>
      <c r="Q8" s="42">
        <v>32</v>
      </c>
      <c r="R8" s="42">
        <v>95</v>
      </c>
    </row>
    <row r="9" spans="1:18">
      <c r="A9" s="58" t="s">
        <v>106</v>
      </c>
      <c r="B9" s="59" t="s">
        <v>185</v>
      </c>
      <c r="C9" s="53" t="s">
        <v>61</v>
      </c>
      <c r="D9" s="53"/>
      <c r="E9" s="53">
        <v>0</v>
      </c>
      <c r="F9" s="53" t="s">
        <v>223</v>
      </c>
      <c r="G9" s="53">
        <v>1</v>
      </c>
      <c r="H9" s="53">
        <v>8</v>
      </c>
      <c r="I9" s="53">
        <v>1</v>
      </c>
      <c r="J9" s="53"/>
      <c r="K9" s="53"/>
      <c r="L9" s="53">
        <v>6</v>
      </c>
      <c r="M9" s="53"/>
      <c r="N9" s="53"/>
      <c r="O9" s="53">
        <v>5</v>
      </c>
      <c r="P9" s="53">
        <v>5</v>
      </c>
      <c r="Q9" s="53">
        <v>30</v>
      </c>
      <c r="R9" s="53">
        <v>43</v>
      </c>
    </row>
    <row r="10" spans="1:18">
      <c r="A10" s="60" t="s">
        <v>106</v>
      </c>
      <c r="B10" s="59" t="s">
        <v>186</v>
      </c>
      <c r="C10" s="59" t="s">
        <v>221</v>
      </c>
      <c r="D10" s="59" t="s">
        <v>222</v>
      </c>
      <c r="E10" s="53">
        <v>2</v>
      </c>
      <c r="F10" s="53" t="s">
        <v>223</v>
      </c>
      <c r="G10" s="53">
        <v>2</v>
      </c>
      <c r="H10" s="53">
        <v>10</v>
      </c>
      <c r="I10" s="53">
        <v>2</v>
      </c>
      <c r="J10" s="53"/>
      <c r="K10" s="53">
        <v>2</v>
      </c>
      <c r="L10" s="53"/>
      <c r="M10" s="53"/>
      <c r="N10" s="53">
        <v>1</v>
      </c>
      <c r="O10" s="53">
        <v>2</v>
      </c>
      <c r="P10" s="53">
        <v>2</v>
      </c>
      <c r="Q10" s="53">
        <v>17</v>
      </c>
      <c r="R10" s="53">
        <v>41</v>
      </c>
    </row>
    <row r="11" spans="1:18">
      <c r="A11" s="44" t="s">
        <v>159</v>
      </c>
      <c r="B11" s="50" t="s">
        <v>180</v>
      </c>
      <c r="C11" s="42" t="s">
        <v>61</v>
      </c>
      <c r="D11" s="42" t="s">
        <v>62</v>
      </c>
      <c r="E11" s="42">
        <v>0</v>
      </c>
      <c r="F11" s="42" t="s">
        <v>223</v>
      </c>
      <c r="G11" s="42">
        <v>2</v>
      </c>
      <c r="H11" s="42">
        <v>14</v>
      </c>
      <c r="I11" s="42">
        <v>4</v>
      </c>
      <c r="J11" s="42"/>
      <c r="K11" s="42"/>
      <c r="L11" s="42">
        <v>5</v>
      </c>
      <c r="M11" s="42">
        <v>2</v>
      </c>
      <c r="N11" s="42">
        <v>2</v>
      </c>
      <c r="O11" s="42">
        <v>10</v>
      </c>
      <c r="P11" s="42">
        <v>1</v>
      </c>
      <c r="Q11" s="42">
        <v>30</v>
      </c>
      <c r="R11" s="42">
        <v>48</v>
      </c>
    </row>
    <row r="12" spans="1:18">
      <c r="A12" s="44" t="s">
        <v>159</v>
      </c>
      <c r="B12" s="50" t="s">
        <v>218</v>
      </c>
      <c r="C12" s="50" t="s">
        <v>221</v>
      </c>
      <c r="D12" s="42"/>
      <c r="E12" s="42">
        <v>3</v>
      </c>
      <c r="F12" s="42" t="s">
        <v>223</v>
      </c>
      <c r="G12" s="42">
        <v>1</v>
      </c>
      <c r="H12" s="42">
        <v>20</v>
      </c>
      <c r="I12" s="42">
        <v>7</v>
      </c>
      <c r="J12" s="42"/>
      <c r="K12" s="42">
        <v>2</v>
      </c>
      <c r="L12" s="42">
        <v>3</v>
      </c>
      <c r="M12" s="42"/>
      <c r="N12" s="42"/>
      <c r="O12" s="42">
        <v>5</v>
      </c>
      <c r="P12" s="42">
        <v>5</v>
      </c>
      <c r="Q12" s="42">
        <v>37</v>
      </c>
      <c r="R12" s="42">
        <v>82</v>
      </c>
    </row>
    <row r="13" spans="1:18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</sheetData>
  <mergeCells count="1">
    <mergeCell ref="E1:G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68"/>
  <sheetViews>
    <sheetView tabSelected="1" workbookViewId="0">
      <pane ySplit="1" topLeftCell="A2" activePane="bottomLeft" state="frozen"/>
      <selection pane="bottomLeft" activeCell="AE28" sqref="AE28:AE33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161</v>
      </c>
      <c r="B1" s="71" t="s">
        <v>65</v>
      </c>
      <c r="C1" s="72" t="s">
        <v>61</v>
      </c>
      <c r="D1" s="73" t="s">
        <v>162</v>
      </c>
      <c r="E1" s="74" t="s">
        <v>50</v>
      </c>
      <c r="F1" s="75" t="s">
        <v>8</v>
      </c>
      <c r="G1" s="75" t="s">
        <v>9</v>
      </c>
      <c r="H1" s="75" t="s">
        <v>66</v>
      </c>
      <c r="I1" s="75" t="s">
        <v>67</v>
      </c>
      <c r="J1" s="75" t="s">
        <v>68</v>
      </c>
      <c r="K1" s="75" t="s">
        <v>69</v>
      </c>
      <c r="L1" s="75" t="s">
        <v>70</v>
      </c>
      <c r="M1" s="75" t="s">
        <v>55</v>
      </c>
      <c r="N1" s="76" t="s">
        <v>71</v>
      </c>
      <c r="O1" s="77" t="s">
        <v>14</v>
      </c>
      <c r="P1" s="78" t="s">
        <v>72</v>
      </c>
      <c r="Q1" s="79" t="s">
        <v>15</v>
      </c>
      <c r="R1" s="78" t="s">
        <v>73</v>
      </c>
      <c r="S1" s="79" t="s">
        <v>74</v>
      </c>
      <c r="T1" s="79" t="s">
        <v>75</v>
      </c>
      <c r="U1" s="78" t="s">
        <v>76</v>
      </c>
      <c r="V1" s="80" t="s">
        <v>217</v>
      </c>
      <c r="W1" s="75" t="s">
        <v>77</v>
      </c>
      <c r="X1" s="75" t="s">
        <v>78</v>
      </c>
      <c r="Y1" s="81" t="s">
        <v>16</v>
      </c>
      <c r="Z1" s="82" t="s">
        <v>31</v>
      </c>
      <c r="AA1" s="78" t="s">
        <v>79</v>
      </c>
      <c r="AB1" s="83" t="s">
        <v>24</v>
      </c>
      <c r="AC1" s="83" t="s">
        <v>25</v>
      </c>
      <c r="AD1" s="72" t="s">
        <v>50</v>
      </c>
      <c r="AE1" s="84" t="s">
        <v>195</v>
      </c>
      <c r="AF1" s="72" t="s">
        <v>196</v>
      </c>
      <c r="AG1" s="72" t="s">
        <v>197</v>
      </c>
      <c r="AH1" s="72" t="s">
        <v>198</v>
      </c>
      <c r="AI1" s="72" t="s">
        <v>199</v>
      </c>
      <c r="AJ1" s="72" t="s">
        <v>200</v>
      </c>
      <c r="AK1" s="32"/>
    </row>
    <row r="2" spans="1:37" s="28" customFormat="1" ht="19.5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>F2-M2-N2-Y2</f>
        <v>4</v>
      </c>
      <c r="H2" s="30">
        <f t="shared" ref="H2:H12" si="1">SUM(I2:L2)</f>
        <v>0</v>
      </c>
      <c r="I2" s="30">
        <f t="shared" ref="I2:I12" si="2">COUNTIF(AE2:AJ2, "*安*")</f>
        <v>0</v>
      </c>
      <c r="J2" s="30">
        <f t="shared" ref="J2:J12" si="3">COUNTIF(AE2:AJ2, "*二")</f>
        <v>0</v>
      </c>
      <c r="K2" s="30">
        <f t="shared" ref="K2:K12" si="4">COUNTIF(AE2:AJ2, "*三")</f>
        <v>0</v>
      </c>
      <c r="L2" s="30">
        <f t="shared" ref="L2:L12" si="5">COUNTIF(AE2:AJ2, "*本")</f>
        <v>0</v>
      </c>
      <c r="M2" s="30">
        <f t="shared" ref="M2:M12" si="6">COUNTIF(AE2:AJ2, "四球")</f>
        <v>0</v>
      </c>
      <c r="N2" s="30">
        <f t="shared" ref="N2:N12" si="7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8">COUNTIF(AE2:AJ2, "*失*")</f>
        <v>0</v>
      </c>
      <c r="X2" s="30">
        <f t="shared" ref="X2:X12" si="9">COUNTIF(AE2:AJ2, "*振*")</f>
        <v>2</v>
      </c>
      <c r="Y2" s="30">
        <f t="shared" ref="Y2:Y12" si="10">COUNTIF(AE2:AJ2, "*犠*")</f>
        <v>0</v>
      </c>
      <c r="Z2" s="30">
        <f t="shared" ref="Z2:Z12" si="11">COUNTIF(AE2:AJ2, "*併*")</f>
        <v>0</v>
      </c>
      <c r="AB2" s="30">
        <v>1</v>
      </c>
      <c r="AC2" s="30">
        <v>4</v>
      </c>
      <c r="AD2" s="30" t="str">
        <f t="shared" ref="AD2:AD12" si="12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ref="G2:G12" si="13">F3-M3-N3-Y3</f>
        <v>4</v>
      </c>
      <c r="H3" s="32">
        <f t="shared" si="1"/>
        <v>1</v>
      </c>
      <c r="I3" s="32">
        <f t="shared" si="2"/>
        <v>1</v>
      </c>
      <c r="J3" s="32">
        <f t="shared" si="3"/>
        <v>0</v>
      </c>
      <c r="K3" s="32">
        <f t="shared" si="4"/>
        <v>0</v>
      </c>
      <c r="L3" s="32">
        <f t="shared" si="5"/>
        <v>0</v>
      </c>
      <c r="M3" s="32">
        <f t="shared" si="6"/>
        <v>0</v>
      </c>
      <c r="N3" s="32">
        <f t="shared" si="7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8"/>
        <v>0</v>
      </c>
      <c r="X3" s="32">
        <f t="shared" si="9"/>
        <v>2</v>
      </c>
      <c r="Y3" s="32">
        <f t="shared" si="10"/>
        <v>0</v>
      </c>
      <c r="Z3" s="32">
        <f t="shared" si="11"/>
        <v>0</v>
      </c>
      <c r="AB3" s="32">
        <v>1</v>
      </c>
      <c r="AD3" s="32" t="str">
        <f t="shared" si="12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24" t="s">
        <v>80</v>
      </c>
      <c r="B4" s="38">
        <v>3</v>
      </c>
      <c r="C4" s="32" t="s">
        <v>160</v>
      </c>
      <c r="E4" s="32" t="s">
        <v>49</v>
      </c>
      <c r="F4" s="32">
        <f t="shared" si="0"/>
        <v>3</v>
      </c>
      <c r="G4" s="32">
        <f t="shared" si="13"/>
        <v>3</v>
      </c>
      <c r="H4" s="32">
        <f t="shared" si="1"/>
        <v>1</v>
      </c>
      <c r="I4" s="32">
        <f t="shared" si="2"/>
        <v>1</v>
      </c>
      <c r="J4" s="32">
        <f t="shared" si="3"/>
        <v>0</v>
      </c>
      <c r="K4" s="32">
        <f t="shared" si="4"/>
        <v>0</v>
      </c>
      <c r="L4" s="32">
        <f t="shared" si="5"/>
        <v>0</v>
      </c>
      <c r="M4" s="32">
        <f t="shared" si="6"/>
        <v>0</v>
      </c>
      <c r="N4" s="32">
        <f t="shared" si="7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8"/>
        <v>0</v>
      </c>
      <c r="X4" s="32">
        <f t="shared" si="9"/>
        <v>2</v>
      </c>
      <c r="Y4" s="32">
        <f t="shared" si="10"/>
        <v>0</v>
      </c>
      <c r="Z4" s="32">
        <f t="shared" si="11"/>
        <v>0</v>
      </c>
      <c r="AB4" s="32">
        <v>2</v>
      </c>
      <c r="AC4" s="32">
        <v>5</v>
      </c>
      <c r="AD4" s="32" t="str">
        <f t="shared" si="12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24" t="s">
        <v>80</v>
      </c>
      <c r="B5" s="38">
        <v>4</v>
      </c>
      <c r="C5" s="32" t="s">
        <v>68</v>
      </c>
      <c r="D5" s="32" t="s">
        <v>117</v>
      </c>
      <c r="E5" s="32" t="s">
        <v>43</v>
      </c>
      <c r="F5" s="32">
        <f t="shared" si="0"/>
        <v>3</v>
      </c>
      <c r="G5" s="32">
        <f t="shared" si="13"/>
        <v>3</v>
      </c>
      <c r="H5" s="32">
        <f t="shared" si="1"/>
        <v>2</v>
      </c>
      <c r="I5" s="32">
        <f t="shared" si="2"/>
        <v>1</v>
      </c>
      <c r="J5" s="32">
        <f t="shared" si="3"/>
        <v>1</v>
      </c>
      <c r="K5" s="32">
        <f t="shared" si="4"/>
        <v>0</v>
      </c>
      <c r="L5" s="32">
        <f t="shared" si="5"/>
        <v>0</v>
      </c>
      <c r="M5" s="32">
        <f t="shared" si="6"/>
        <v>0</v>
      </c>
      <c r="N5" s="32">
        <f t="shared" si="7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8"/>
        <v>0</v>
      </c>
      <c r="X5" s="32">
        <f t="shared" si="9"/>
        <v>0</v>
      </c>
      <c r="Y5" s="32">
        <f t="shared" si="10"/>
        <v>0</v>
      </c>
      <c r="Z5" s="32">
        <f t="shared" si="11"/>
        <v>0</v>
      </c>
      <c r="AB5" s="32">
        <v>1</v>
      </c>
      <c r="AC5" s="32">
        <v>1</v>
      </c>
      <c r="AD5" s="32" t="str">
        <f t="shared" si="12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24" t="s">
        <v>80</v>
      </c>
      <c r="B6" s="38">
        <v>5</v>
      </c>
      <c r="C6" s="32" t="s">
        <v>121</v>
      </c>
      <c r="D6" s="32" t="s">
        <v>84</v>
      </c>
      <c r="E6" s="32" t="s">
        <v>48</v>
      </c>
      <c r="F6" s="32">
        <f t="shared" si="0"/>
        <v>3</v>
      </c>
      <c r="G6" s="32">
        <f t="shared" si="13"/>
        <v>3</v>
      </c>
      <c r="H6" s="32">
        <f t="shared" si="1"/>
        <v>0</v>
      </c>
      <c r="I6" s="32">
        <f t="shared" si="2"/>
        <v>0</v>
      </c>
      <c r="J6" s="32">
        <f t="shared" si="3"/>
        <v>0</v>
      </c>
      <c r="K6" s="32">
        <f t="shared" si="4"/>
        <v>0</v>
      </c>
      <c r="L6" s="32">
        <f t="shared" si="5"/>
        <v>0</v>
      </c>
      <c r="M6" s="32">
        <f t="shared" si="6"/>
        <v>0</v>
      </c>
      <c r="N6" s="32">
        <f t="shared" si="7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8"/>
        <v>0</v>
      </c>
      <c r="X6" s="32">
        <f t="shared" si="9"/>
        <v>2</v>
      </c>
      <c r="Y6" s="32">
        <f t="shared" si="10"/>
        <v>0</v>
      </c>
      <c r="Z6" s="32">
        <f t="shared" si="11"/>
        <v>0</v>
      </c>
      <c r="AB6" s="32">
        <v>1</v>
      </c>
      <c r="AD6" s="32" t="str">
        <f t="shared" si="12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24" t="s">
        <v>80</v>
      </c>
      <c r="B7" s="38">
        <v>6</v>
      </c>
      <c r="C7" s="32" t="s">
        <v>118</v>
      </c>
      <c r="E7" s="32" t="s">
        <v>45</v>
      </c>
      <c r="F7" s="32">
        <f t="shared" si="0"/>
        <v>3</v>
      </c>
      <c r="G7" s="32">
        <f t="shared" si="13"/>
        <v>3</v>
      </c>
      <c r="H7" s="32">
        <f t="shared" si="1"/>
        <v>0</v>
      </c>
      <c r="I7" s="32">
        <f t="shared" si="2"/>
        <v>0</v>
      </c>
      <c r="J7" s="32">
        <f t="shared" si="3"/>
        <v>0</v>
      </c>
      <c r="K7" s="32">
        <f t="shared" si="4"/>
        <v>0</v>
      </c>
      <c r="L7" s="32">
        <f t="shared" si="5"/>
        <v>0</v>
      </c>
      <c r="M7" s="32">
        <f t="shared" si="6"/>
        <v>0</v>
      </c>
      <c r="N7" s="32">
        <f t="shared" si="7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8"/>
        <v>1</v>
      </c>
      <c r="X7" s="32">
        <f t="shared" si="9"/>
        <v>1</v>
      </c>
      <c r="Y7" s="32">
        <f t="shared" si="10"/>
        <v>0</v>
      </c>
      <c r="Z7" s="32">
        <f t="shared" si="11"/>
        <v>0</v>
      </c>
      <c r="AB7" s="32">
        <v>1</v>
      </c>
      <c r="AD7" s="32" t="str">
        <f t="shared" si="12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24" t="s">
        <v>80</v>
      </c>
      <c r="B8" s="38">
        <v>7</v>
      </c>
      <c r="C8" s="32" t="s">
        <v>122</v>
      </c>
      <c r="E8" s="32" t="s">
        <v>40</v>
      </c>
      <c r="F8" s="32">
        <f t="shared" si="0"/>
        <v>3</v>
      </c>
      <c r="G8" s="32">
        <f t="shared" si="13"/>
        <v>2</v>
      </c>
      <c r="H8" s="32">
        <f t="shared" si="1"/>
        <v>0</v>
      </c>
      <c r="I8" s="32">
        <f t="shared" si="2"/>
        <v>0</v>
      </c>
      <c r="J8" s="32">
        <f t="shared" si="3"/>
        <v>0</v>
      </c>
      <c r="K8" s="32">
        <f t="shared" si="4"/>
        <v>0</v>
      </c>
      <c r="L8" s="32">
        <f t="shared" si="5"/>
        <v>0</v>
      </c>
      <c r="M8" s="32">
        <f t="shared" si="6"/>
        <v>1</v>
      </c>
      <c r="N8" s="32">
        <f t="shared" si="7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8"/>
        <v>0</v>
      </c>
      <c r="X8" s="32">
        <f t="shared" si="9"/>
        <v>1</v>
      </c>
      <c r="Y8" s="32">
        <f t="shared" si="10"/>
        <v>0</v>
      </c>
      <c r="Z8" s="32">
        <f t="shared" si="11"/>
        <v>0</v>
      </c>
      <c r="AB8" s="32">
        <v>1</v>
      </c>
      <c r="AD8" s="32" t="str">
        <f t="shared" si="12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24" t="s">
        <v>80</v>
      </c>
      <c r="B9" s="38">
        <v>8</v>
      </c>
      <c r="C9" s="32" t="s">
        <v>117</v>
      </c>
      <c r="D9" s="32" t="s">
        <v>121</v>
      </c>
      <c r="E9" s="32" t="s">
        <v>39</v>
      </c>
      <c r="F9" s="32">
        <f t="shared" si="0"/>
        <v>3</v>
      </c>
      <c r="G9" s="32">
        <f t="shared" si="13"/>
        <v>3</v>
      </c>
      <c r="H9" s="32">
        <f t="shared" si="1"/>
        <v>0</v>
      </c>
      <c r="I9" s="32">
        <f t="shared" si="2"/>
        <v>0</v>
      </c>
      <c r="J9" s="32">
        <f t="shared" si="3"/>
        <v>0</v>
      </c>
      <c r="K9" s="32">
        <f t="shared" si="4"/>
        <v>0</v>
      </c>
      <c r="L9" s="32">
        <f t="shared" si="5"/>
        <v>0</v>
      </c>
      <c r="M9" s="32">
        <f t="shared" si="6"/>
        <v>0</v>
      </c>
      <c r="N9" s="32">
        <f t="shared" si="7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8"/>
        <v>0</v>
      </c>
      <c r="X9" s="32">
        <f t="shared" si="9"/>
        <v>1</v>
      </c>
      <c r="Y9" s="32">
        <f t="shared" si="10"/>
        <v>0</v>
      </c>
      <c r="Z9" s="32">
        <f t="shared" si="11"/>
        <v>0</v>
      </c>
      <c r="AB9" s="32">
        <v>8</v>
      </c>
      <c r="AD9" s="32" t="str">
        <f t="shared" si="12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3"/>
        <v>1</v>
      </c>
      <c r="H10" s="32">
        <f t="shared" si="1"/>
        <v>0</v>
      </c>
      <c r="I10" s="32">
        <f t="shared" si="2"/>
        <v>0</v>
      </c>
      <c r="J10" s="32">
        <f t="shared" si="3"/>
        <v>0</v>
      </c>
      <c r="K10" s="32">
        <f t="shared" si="4"/>
        <v>0</v>
      </c>
      <c r="L10" s="32">
        <f t="shared" si="5"/>
        <v>0</v>
      </c>
      <c r="M10" s="32">
        <f t="shared" si="6"/>
        <v>0</v>
      </c>
      <c r="N10" s="32">
        <f t="shared" si="7"/>
        <v>0</v>
      </c>
      <c r="S10" s="32">
        <v>1</v>
      </c>
      <c r="T10" s="32">
        <v>1</v>
      </c>
      <c r="V10" s="32">
        <v>2</v>
      </c>
      <c r="W10" s="32">
        <f t="shared" si="8"/>
        <v>0</v>
      </c>
      <c r="X10" s="32">
        <f t="shared" si="9"/>
        <v>0</v>
      </c>
      <c r="Y10" s="32">
        <f t="shared" si="10"/>
        <v>0</v>
      </c>
      <c r="Z10" s="32">
        <f t="shared" si="11"/>
        <v>0</v>
      </c>
      <c r="AD10" s="32" t="str">
        <f t="shared" si="12"/>
        <v>野場</v>
      </c>
      <c r="AE10" s="32" t="s">
        <v>94</v>
      </c>
      <c r="AI10" s="32"/>
      <c r="AJ10" s="32"/>
    </row>
    <row r="11" spans="1:37" s="33" customFormat="1" ht="17.25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3"/>
        <v>1</v>
      </c>
      <c r="H11" s="32">
        <f t="shared" si="1"/>
        <v>1</v>
      </c>
      <c r="I11" s="32">
        <f t="shared" si="2"/>
        <v>1</v>
      </c>
      <c r="J11" s="32">
        <f t="shared" si="3"/>
        <v>0</v>
      </c>
      <c r="K11" s="32">
        <f t="shared" si="4"/>
        <v>0</v>
      </c>
      <c r="L11" s="32">
        <f t="shared" si="5"/>
        <v>0</v>
      </c>
      <c r="M11" s="32">
        <f t="shared" si="6"/>
        <v>1</v>
      </c>
      <c r="N11" s="32">
        <f t="shared" si="7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8"/>
        <v>0</v>
      </c>
      <c r="X11" s="32">
        <f t="shared" si="9"/>
        <v>0</v>
      </c>
      <c r="Y11" s="32">
        <f t="shared" si="10"/>
        <v>0</v>
      </c>
      <c r="Z11" s="32">
        <f t="shared" si="11"/>
        <v>0</v>
      </c>
      <c r="AD11" s="32" t="str">
        <f t="shared" si="12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24" t="s">
        <v>80</v>
      </c>
      <c r="B12" s="38" t="s">
        <v>76</v>
      </c>
      <c r="C12" s="32" t="s">
        <v>119</v>
      </c>
      <c r="E12" s="32" t="s">
        <v>46</v>
      </c>
      <c r="F12" s="32">
        <f t="shared" si="0"/>
        <v>0</v>
      </c>
      <c r="G12" s="32">
        <f t="shared" si="13"/>
        <v>0</v>
      </c>
      <c r="H12" s="32">
        <f t="shared" si="1"/>
        <v>0</v>
      </c>
      <c r="I12" s="32">
        <f t="shared" si="2"/>
        <v>0</v>
      </c>
      <c r="J12" s="32">
        <f t="shared" si="3"/>
        <v>0</v>
      </c>
      <c r="K12" s="32">
        <f t="shared" si="4"/>
        <v>0</v>
      </c>
      <c r="L12" s="32">
        <f t="shared" si="5"/>
        <v>0</v>
      </c>
      <c r="M12" s="32">
        <f t="shared" si="6"/>
        <v>0</v>
      </c>
      <c r="N12" s="32">
        <f t="shared" si="7"/>
        <v>0</v>
      </c>
      <c r="W12" s="32">
        <f t="shared" si="8"/>
        <v>0</v>
      </c>
      <c r="X12" s="32">
        <f t="shared" si="9"/>
        <v>0</v>
      </c>
      <c r="Y12" s="32">
        <f t="shared" si="10"/>
        <v>0</v>
      </c>
      <c r="Z12" s="32">
        <f t="shared" si="11"/>
        <v>0</v>
      </c>
      <c r="AB12" s="32">
        <v>5</v>
      </c>
      <c r="AC12" s="32">
        <v>1</v>
      </c>
      <c r="AD12" s="32" t="str">
        <f t="shared" si="12"/>
        <v>萩原</v>
      </c>
      <c r="AI12" s="32"/>
      <c r="AJ12" s="32"/>
    </row>
    <row r="13" spans="1:37" s="33" customFormat="1" ht="17.25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customHeight="1">
      <c r="A17" s="25" t="s">
        <v>80</v>
      </c>
      <c r="B17" s="69"/>
      <c r="C17" s="34"/>
      <c r="E17" s="70"/>
      <c r="AD17" s="70" t="s">
        <v>4</v>
      </c>
      <c r="AI17" s="32"/>
      <c r="AJ17" s="32"/>
    </row>
    <row r="18" spans="1:36" s="28" customFormat="1" ht="17.25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customHeight="1">
      <c r="A20" s="24" t="s">
        <v>80</v>
      </c>
      <c r="B20" s="38">
        <v>3</v>
      </c>
      <c r="C20" s="32" t="s">
        <v>160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customHeight="1">
      <c r="A21" s="24" t="s">
        <v>80</v>
      </c>
      <c r="B21" s="38">
        <v>4</v>
      </c>
      <c r="C21" s="32" t="s">
        <v>119</v>
      </c>
      <c r="E21" s="32" t="s">
        <v>43</v>
      </c>
      <c r="F21" s="32">
        <f t="shared" si="14"/>
        <v>2</v>
      </c>
      <c r="G21" s="32">
        <f t="shared" si="15"/>
        <v>2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/>
      <c r="AH21" s="32"/>
      <c r="AI21" s="32"/>
      <c r="AJ21" s="32"/>
    </row>
    <row r="22" spans="1:36" s="33" customFormat="1" ht="17.25" customHeight="1">
      <c r="A22" s="24" t="s">
        <v>80</v>
      </c>
      <c r="B22" s="38">
        <v>5</v>
      </c>
      <c r="C22" s="32" t="s">
        <v>84</v>
      </c>
      <c r="D22" s="32" t="s">
        <v>121</v>
      </c>
      <c r="E22" s="32" t="s">
        <v>48</v>
      </c>
      <c r="F22" s="32">
        <f t="shared" si="14"/>
        <v>2</v>
      </c>
      <c r="G22" s="32">
        <f t="shared" si="15"/>
        <v>2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/>
      <c r="AH22" s="32"/>
      <c r="AI22" s="32"/>
      <c r="AJ22" s="32"/>
    </row>
    <row r="23" spans="1:36" s="33" customFormat="1" ht="17.25" customHeight="1">
      <c r="A23" s="24" t="s">
        <v>80</v>
      </c>
      <c r="B23" s="38">
        <v>6</v>
      </c>
      <c r="C23" s="32" t="s">
        <v>118</v>
      </c>
      <c r="E23" s="32" t="s">
        <v>45</v>
      </c>
      <c r="F23" s="32">
        <f t="shared" si="14"/>
        <v>1</v>
      </c>
      <c r="G23" s="32">
        <f t="shared" si="15"/>
        <v>1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/>
      <c r="AG23" s="32"/>
      <c r="AH23" s="32"/>
      <c r="AI23" s="32"/>
      <c r="AJ23" s="32"/>
    </row>
    <row r="24" spans="1:36" s="33" customFormat="1" ht="17.25" customHeight="1">
      <c r="A24" s="24" t="s">
        <v>80</v>
      </c>
      <c r="B24" s="38">
        <v>7</v>
      </c>
      <c r="C24" s="32" t="s">
        <v>122</v>
      </c>
      <c r="E24" s="32" t="s">
        <v>40</v>
      </c>
      <c r="F24" s="32">
        <f t="shared" si="14"/>
        <v>1</v>
      </c>
      <c r="G24" s="32">
        <f t="shared" si="15"/>
        <v>1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/>
      <c r="AG24" s="32"/>
      <c r="AH24" s="32"/>
      <c r="AI24" s="32"/>
      <c r="AJ24" s="32"/>
    </row>
    <row r="25" spans="1:36" s="33" customFormat="1" ht="17.25" customHeight="1">
      <c r="A25" s="24" t="s">
        <v>80</v>
      </c>
      <c r="B25" s="38">
        <v>8</v>
      </c>
      <c r="C25" s="32" t="s">
        <v>121</v>
      </c>
      <c r="E25" s="32" t="s">
        <v>39</v>
      </c>
      <c r="F25" s="32">
        <f t="shared" si="14"/>
        <v>0</v>
      </c>
      <c r="G25" s="32">
        <f t="shared" si="15"/>
        <v>0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/>
      <c r="AF25" s="32"/>
      <c r="AG25" s="32"/>
      <c r="AH25" s="32"/>
      <c r="AI25" s="32"/>
      <c r="AJ25" s="32"/>
    </row>
    <row r="26" spans="1:36" s="33" customFormat="1" ht="17.25" customHeight="1">
      <c r="A26" s="24" t="s">
        <v>80</v>
      </c>
      <c r="B26" s="38">
        <v>8</v>
      </c>
      <c r="C26" s="32" t="s">
        <v>117</v>
      </c>
      <c r="E26" s="32" t="s">
        <v>42</v>
      </c>
      <c r="F26" s="32">
        <f t="shared" si="14"/>
        <v>1</v>
      </c>
      <c r="G26" s="32">
        <f t="shared" si="15"/>
        <v>1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/>
      <c r="AG26" s="32"/>
      <c r="AH26" s="32"/>
      <c r="AI26" s="32"/>
      <c r="AJ26" s="32"/>
    </row>
    <row r="27" spans="1:36" s="33" customFormat="1" ht="17.25" customHeight="1">
      <c r="A27" s="24" t="s">
        <v>80</v>
      </c>
      <c r="B27" s="38">
        <v>9</v>
      </c>
      <c r="C27" s="32" t="s">
        <v>117</v>
      </c>
      <c r="D27" s="32" t="s">
        <v>68</v>
      </c>
      <c r="E27" s="32" t="s">
        <v>41</v>
      </c>
      <c r="F27" s="32">
        <f t="shared" si="14"/>
        <v>1</v>
      </c>
      <c r="G27" s="32">
        <f t="shared" si="15"/>
        <v>1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/>
      <c r="AG27" s="32"/>
      <c r="AH27" s="32"/>
      <c r="AI27" s="32"/>
      <c r="AJ27" s="32"/>
    </row>
    <row r="28" spans="1:36" s="33" customFormat="1" ht="17.25" customHeight="1">
      <c r="A28" s="24" t="s">
        <v>80</v>
      </c>
      <c r="B28" s="38"/>
      <c r="C28" s="32"/>
      <c r="AD28" s="32" t="s">
        <v>46</v>
      </c>
      <c r="AE28" s="32"/>
      <c r="AF28" s="32"/>
      <c r="AG28" s="32"/>
      <c r="AH28" s="32"/>
      <c r="AI28" s="32"/>
      <c r="AJ28" s="32"/>
    </row>
    <row r="29" spans="1:36" s="33" customFormat="1" ht="17.25" customHeight="1">
      <c r="A29" s="24" t="s">
        <v>80</v>
      </c>
      <c r="B29" s="38"/>
      <c r="C29" s="32"/>
      <c r="E29" s="37"/>
      <c r="AD29" s="37" t="s">
        <v>0</v>
      </c>
      <c r="AE29" s="32"/>
      <c r="AF29" s="32"/>
      <c r="AG29" s="32"/>
      <c r="AH29" s="32"/>
      <c r="AI29" s="32"/>
      <c r="AJ29" s="32"/>
    </row>
    <row r="30" spans="1:36" s="33" customFormat="1" ht="17.25" customHeight="1">
      <c r="A30" s="24" t="s">
        <v>80</v>
      </c>
      <c r="B30" s="38"/>
      <c r="C30" s="32"/>
      <c r="E30" s="37"/>
      <c r="AD30" s="37" t="s">
        <v>1</v>
      </c>
      <c r="AE30" s="32"/>
      <c r="AF30" s="32"/>
      <c r="AG30" s="32"/>
      <c r="AH30" s="32"/>
      <c r="AI30" s="32"/>
      <c r="AJ30" s="32"/>
    </row>
    <row r="31" spans="1:36" s="33" customFormat="1" ht="17.25" customHeight="1">
      <c r="A31" s="24" t="s">
        <v>80</v>
      </c>
      <c r="B31" s="38"/>
      <c r="C31" s="32"/>
      <c r="E31" s="37"/>
      <c r="AD31" s="37" t="s">
        <v>2</v>
      </c>
      <c r="AE31" s="32"/>
      <c r="AF31" s="32"/>
      <c r="AG31" s="32"/>
      <c r="AH31" s="32"/>
      <c r="AI31" s="32"/>
      <c r="AJ31" s="32"/>
    </row>
    <row r="32" spans="1:36" s="33" customFormat="1" ht="17.25" customHeight="1">
      <c r="A32" s="24" t="s">
        <v>80</v>
      </c>
      <c r="B32" s="38"/>
      <c r="C32" s="32"/>
      <c r="E32" s="37"/>
      <c r="AD32" s="37" t="s">
        <v>3</v>
      </c>
      <c r="AE32" s="32"/>
      <c r="AF32" s="32"/>
      <c r="AG32" s="32"/>
      <c r="AH32" s="32"/>
      <c r="AI32" s="32"/>
      <c r="AJ32" s="32"/>
    </row>
    <row r="33" spans="1:36" s="33" customFormat="1" ht="17.25" customHeight="1">
      <c r="A33" s="24" t="s">
        <v>80</v>
      </c>
      <c r="B33" s="38"/>
      <c r="C33" s="32"/>
      <c r="E33" s="37"/>
      <c r="AD33" s="37" t="s">
        <v>4</v>
      </c>
      <c r="AE33" s="32"/>
      <c r="AF33" s="32"/>
      <c r="AG33" s="32"/>
      <c r="AH33" s="32"/>
      <c r="AI33" s="32"/>
      <c r="AJ33" s="32"/>
    </row>
    <row r="34" spans="1:36" s="28" customFormat="1" ht="17.25" customHeight="1">
      <c r="A34" s="27" t="s">
        <v>100</v>
      </c>
      <c r="B34" s="31">
        <v>1</v>
      </c>
      <c r="C34" s="40" t="s">
        <v>160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customHeight="1">
      <c r="A35" s="24" t="s">
        <v>100</v>
      </c>
      <c r="B35" s="32">
        <v>2</v>
      </c>
      <c r="C35" s="38" t="s">
        <v>122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5" t="s">
        <v>144</v>
      </c>
      <c r="AH35" s="85"/>
    </row>
    <row r="36" spans="1:36" s="33" customFormat="1" ht="17.25" customHeight="1">
      <c r="A36" s="24" t="s">
        <v>100</v>
      </c>
      <c r="B36" s="32">
        <v>3</v>
      </c>
      <c r="C36" s="38" t="s">
        <v>119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customHeight="1">
      <c r="A39" s="24" t="s">
        <v>100</v>
      </c>
      <c r="B39" s="32">
        <v>5</v>
      </c>
      <c r="C39" s="38" t="s">
        <v>117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103</v>
      </c>
    </row>
    <row r="40" spans="1:36" s="33" customFormat="1" ht="17.25" customHeight="1">
      <c r="A40" s="24" t="s">
        <v>100</v>
      </c>
      <c r="B40" s="32"/>
      <c r="C40" s="38"/>
      <c r="D40" s="32" t="s">
        <v>104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customHeight="1">
      <c r="A41" s="24" t="s">
        <v>100</v>
      </c>
      <c r="B41" s="32">
        <v>6</v>
      </c>
      <c r="C41" s="38" t="s">
        <v>118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customHeight="1">
      <c r="A42" s="24" t="s">
        <v>100</v>
      </c>
      <c r="B42" s="32">
        <v>7</v>
      </c>
      <c r="C42" s="38" t="s">
        <v>121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5" t="s">
        <v>144</v>
      </c>
    </row>
    <row r="44" spans="1:36" s="33" customFormat="1" ht="17.25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customHeight="1">
      <c r="A45" s="24" t="s">
        <v>100</v>
      </c>
      <c r="B45" s="32">
        <v>9</v>
      </c>
      <c r="C45" s="38"/>
      <c r="D45" s="32" t="s">
        <v>117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customHeight="1">
      <c r="A46" s="24" t="s">
        <v>100</v>
      </c>
      <c r="B46" s="38"/>
      <c r="C46" s="32"/>
      <c r="AD46" s="37" t="s">
        <v>0</v>
      </c>
    </row>
    <row r="47" spans="1:36" s="33" customFormat="1" ht="17.25" customHeight="1">
      <c r="A47" s="24" t="s">
        <v>100</v>
      </c>
      <c r="B47" s="38"/>
      <c r="C47" s="32"/>
      <c r="AD47" s="37" t="s">
        <v>39</v>
      </c>
    </row>
    <row r="48" spans="1:36" s="33" customFormat="1" ht="17.25" customHeight="1">
      <c r="A48" s="24" t="s">
        <v>100</v>
      </c>
      <c r="B48" s="38"/>
      <c r="C48" s="32"/>
      <c r="AD48" s="37" t="s">
        <v>229</v>
      </c>
    </row>
    <row r="49" spans="1:36" s="33" customFormat="1" ht="17.25" customHeight="1">
      <c r="A49" s="24" t="s">
        <v>100</v>
      </c>
      <c r="B49" s="38"/>
      <c r="C49" s="32"/>
      <c r="AD49" s="37" t="s">
        <v>40</v>
      </c>
    </row>
    <row r="50" spans="1:36" s="28" customFormat="1" ht="17.25" customHeight="1">
      <c r="A50" s="27" t="s">
        <v>105</v>
      </c>
      <c r="B50" s="40">
        <v>1</v>
      </c>
      <c r="C50" s="31" t="s">
        <v>160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138</v>
      </c>
      <c r="AF50" s="31" t="s">
        <v>138</v>
      </c>
      <c r="AG50" s="31" t="s">
        <v>154</v>
      </c>
      <c r="AH50" s="31"/>
      <c r="AI50" s="31"/>
      <c r="AJ50" s="31"/>
    </row>
    <row r="51" spans="1:36" s="33" customFormat="1" ht="17.25" customHeight="1">
      <c r="A51" s="24" t="s">
        <v>105</v>
      </c>
      <c r="B51" s="38">
        <v>2</v>
      </c>
      <c r="C51" s="32" t="s">
        <v>121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86" t="s">
        <v>139</v>
      </c>
      <c r="AF51" s="86" t="s">
        <v>150</v>
      </c>
      <c r="AG51" s="86" t="s">
        <v>153</v>
      </c>
      <c r="AH51" s="86"/>
    </row>
    <row r="52" spans="1:36" s="33" customFormat="1" ht="17.25" customHeight="1">
      <c r="A52" s="24" t="s">
        <v>105</v>
      </c>
      <c r="B52" s="38">
        <v>3</v>
      </c>
      <c r="C52" s="32" t="s">
        <v>119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86" t="s">
        <v>140</v>
      </c>
      <c r="AF52" s="86" t="s">
        <v>151</v>
      </c>
      <c r="AG52" s="86" t="s">
        <v>155</v>
      </c>
      <c r="AH52" s="86"/>
    </row>
    <row r="53" spans="1:36" s="33" customFormat="1" ht="17.25" customHeight="1">
      <c r="A53" s="24" t="s">
        <v>105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86" t="s">
        <v>141</v>
      </c>
      <c r="AF53" s="86" t="s">
        <v>152</v>
      </c>
      <c r="AG53" s="86" t="s">
        <v>156</v>
      </c>
      <c r="AH53" s="86"/>
    </row>
    <row r="54" spans="1:36" s="33" customFormat="1" ht="17.25" customHeight="1">
      <c r="A54" s="24" t="s">
        <v>105</v>
      </c>
      <c r="B54" s="38">
        <v>5</v>
      </c>
      <c r="C54" s="32" t="s">
        <v>118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86" t="s">
        <v>142</v>
      </c>
      <c r="AF54" s="87" t="s">
        <v>153</v>
      </c>
      <c r="AG54" s="86" t="s">
        <v>143</v>
      </c>
      <c r="AH54" s="86"/>
    </row>
    <row r="55" spans="1:36" s="33" customFormat="1" ht="17.25" customHeight="1">
      <c r="A55" s="24" t="s">
        <v>105</v>
      </c>
      <c r="B55" s="38">
        <v>6</v>
      </c>
      <c r="C55" s="32" t="s">
        <v>122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86" t="s">
        <v>139</v>
      </c>
      <c r="AF55" s="86" t="s">
        <v>139</v>
      </c>
      <c r="AG55" s="86" t="s">
        <v>157</v>
      </c>
      <c r="AH55" s="86"/>
    </row>
    <row r="56" spans="1:36" s="33" customFormat="1" ht="17.25" customHeight="1">
      <c r="A56" s="24" t="s">
        <v>105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87" t="s">
        <v>143</v>
      </c>
      <c r="AF56" s="86" t="s">
        <v>142</v>
      </c>
      <c r="AG56" s="86" t="s">
        <v>158</v>
      </c>
      <c r="AH56" s="86"/>
    </row>
    <row r="57" spans="1:36" s="33" customFormat="1" ht="17.25" customHeight="1">
      <c r="A57" s="24" t="s">
        <v>105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86" t="s">
        <v>145</v>
      </c>
      <c r="AF57" s="86" t="s">
        <v>153</v>
      </c>
      <c r="AG57" s="86" t="s">
        <v>139</v>
      </c>
      <c r="AH57" s="86"/>
    </row>
    <row r="58" spans="1:36" s="33" customFormat="1" ht="17.25" customHeight="1">
      <c r="A58" s="24" t="s">
        <v>105</v>
      </c>
      <c r="B58" s="38">
        <v>9</v>
      </c>
      <c r="C58" s="33" t="s">
        <v>117</v>
      </c>
      <c r="E58" s="86" t="s">
        <v>147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87" t="s">
        <v>149</v>
      </c>
      <c r="AF58" s="86" t="s">
        <v>143</v>
      </c>
    </row>
    <row r="59" spans="1:36" s="33" customFormat="1" ht="17.25" customHeight="1">
      <c r="A59" s="24" t="s">
        <v>105</v>
      </c>
      <c r="B59" s="38">
        <v>9</v>
      </c>
      <c r="C59" s="32"/>
      <c r="D59" s="32" t="s">
        <v>104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ref="AD59" si="56">E59</f>
        <v>野場</v>
      </c>
      <c r="AG59" s="86" t="s">
        <v>139</v>
      </c>
      <c r="AH59" s="86"/>
    </row>
    <row r="60" spans="1:36" s="33" customFormat="1" ht="17.25" customHeight="1">
      <c r="A60" s="24" t="s">
        <v>105</v>
      </c>
      <c r="B60" s="38" t="s">
        <v>146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customHeight="1">
      <c r="A61" s="24" t="s">
        <v>105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customHeight="1">
      <c r="A62" s="24" t="s">
        <v>105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229</v>
      </c>
    </row>
    <row r="63" spans="1:36" s="33" customFormat="1" ht="17.25" customHeight="1">
      <c r="A63" s="24" t="s">
        <v>105</v>
      </c>
      <c r="B63" s="38"/>
      <c r="C63" s="32"/>
      <c r="AD63" s="37" t="s">
        <v>3</v>
      </c>
    </row>
    <row r="64" spans="1:36" s="33" customFormat="1" ht="17.25" customHeight="1">
      <c r="A64" s="24" t="s">
        <v>105</v>
      </c>
      <c r="B64" s="38"/>
      <c r="C64" s="32"/>
      <c r="AD64" s="37" t="s">
        <v>4</v>
      </c>
    </row>
    <row r="65" spans="1:36" s="33" customFormat="1" ht="17.25" customHeight="1">
      <c r="A65" s="24" t="s">
        <v>105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148</v>
      </c>
      <c r="AE65" s="29"/>
      <c r="AG65" s="29"/>
      <c r="AH65" s="29"/>
      <c r="AI65" s="29"/>
      <c r="AJ65" s="29"/>
    </row>
    <row r="66" spans="1:36" s="28" customFormat="1" ht="17.25" customHeight="1">
      <c r="A66" s="27" t="s">
        <v>106</v>
      </c>
      <c r="B66" s="40">
        <v>1</v>
      </c>
      <c r="C66" s="31" t="s">
        <v>165</v>
      </c>
      <c r="D66" s="31"/>
      <c r="E66" s="31" t="s">
        <v>174</v>
      </c>
      <c r="F66" s="30">
        <f t="shared" ref="F66:F76" si="57">COUNTA(AE66:AJ66)</f>
        <v>6</v>
      </c>
      <c r="G66" s="30">
        <f t="shared" ref="G66:G76" si="58">F66-M66-N66-Y66</f>
        <v>2</v>
      </c>
      <c r="H66" s="30">
        <f t="shared" ref="H66:H76" si="59">SUM(I66:L66)</f>
        <v>2</v>
      </c>
      <c r="I66" s="30">
        <f t="shared" ref="I66:I76" si="60">COUNTIF(AE66:AJ66, "*安*")</f>
        <v>0</v>
      </c>
      <c r="J66" s="30">
        <f t="shared" ref="J66:J76" si="61">COUNTIF(AE66:AJ66, "*二")</f>
        <v>1</v>
      </c>
      <c r="K66" s="30">
        <f t="shared" ref="K66:K76" si="62">COUNTIF(AE66:AJ66, "*三")</f>
        <v>1</v>
      </c>
      <c r="L66" s="30">
        <f t="shared" ref="L66:L76" si="63">COUNTIF(AE66:AJ66, "*本")</f>
        <v>0</v>
      </c>
      <c r="M66" s="30">
        <f t="shared" ref="M66:M76" si="64">COUNTIF(AE66:AJ66, "四球")</f>
        <v>4</v>
      </c>
      <c r="N66" s="30">
        <f t="shared" ref="N66:N76" si="65">COUNTIF(AE66:AJ66, "死球")</f>
        <v>0</v>
      </c>
      <c r="O66" s="31">
        <v>1</v>
      </c>
      <c r="P66" s="31"/>
      <c r="Q66" s="31">
        <v>6</v>
      </c>
      <c r="R66" s="31"/>
      <c r="S66" s="31">
        <v>4</v>
      </c>
      <c r="T66" s="31">
        <v>1</v>
      </c>
      <c r="U66" s="31">
        <v>3</v>
      </c>
      <c r="V66" s="31">
        <v>17</v>
      </c>
      <c r="W66" s="30">
        <f t="shared" ref="W66:W76" si="66">COUNTIF(AE66:AJ66, "*失*")</f>
        <v>0</v>
      </c>
      <c r="X66" s="30">
        <f t="shared" ref="X66:X76" si="67">COUNTIF(AE66:AJ66, "*振*")</f>
        <v>0</v>
      </c>
      <c r="Y66" s="30">
        <f t="shared" ref="Y66:Y76" si="68">COUNTIF(AE66:AJ66, "*犠*")</f>
        <v>0</v>
      </c>
      <c r="Z66" s="30">
        <f t="shared" ref="Z66:Z76" si="69">COUNTIF(AE66:AJ66, "*併*")</f>
        <v>0</v>
      </c>
      <c r="AA66" s="31"/>
      <c r="AB66" s="31"/>
      <c r="AC66" s="31"/>
      <c r="AD66" s="30" t="str">
        <f t="shared" ref="AD66:AD78" si="70">E66</f>
        <v>反町</v>
      </c>
      <c r="AE66" s="31" t="s">
        <v>138</v>
      </c>
      <c r="AF66" s="31" t="s">
        <v>156</v>
      </c>
      <c r="AG66" s="31" t="s">
        <v>201</v>
      </c>
      <c r="AH66" s="31" t="s">
        <v>157</v>
      </c>
      <c r="AI66" s="31" t="s">
        <v>157</v>
      </c>
      <c r="AJ66" s="31" t="s">
        <v>157</v>
      </c>
    </row>
    <row r="67" spans="1:36" s="33" customFormat="1" ht="17.25" customHeight="1">
      <c r="A67" s="24" t="s">
        <v>106</v>
      </c>
      <c r="B67" s="38">
        <v>2</v>
      </c>
      <c r="C67" s="39" t="s">
        <v>166</v>
      </c>
      <c r="E67" s="86" t="s">
        <v>175</v>
      </c>
      <c r="F67" s="32">
        <f t="shared" si="57"/>
        <v>4</v>
      </c>
      <c r="G67" s="32">
        <f t="shared" si="58"/>
        <v>4</v>
      </c>
      <c r="H67" s="32">
        <f t="shared" si="59"/>
        <v>4</v>
      </c>
      <c r="I67" s="32">
        <f t="shared" si="60"/>
        <v>2</v>
      </c>
      <c r="J67" s="32">
        <f t="shared" si="61"/>
        <v>1</v>
      </c>
      <c r="K67" s="32">
        <f t="shared" si="62"/>
        <v>0</v>
      </c>
      <c r="L67" s="32">
        <f t="shared" si="63"/>
        <v>1</v>
      </c>
      <c r="M67" s="32">
        <f t="shared" si="64"/>
        <v>0</v>
      </c>
      <c r="N67" s="32">
        <f t="shared" si="65"/>
        <v>0</v>
      </c>
      <c r="O67" s="33">
        <v>3</v>
      </c>
      <c r="Q67" s="33">
        <v>3</v>
      </c>
      <c r="R67" s="33">
        <v>1</v>
      </c>
      <c r="S67" s="33">
        <v>2</v>
      </c>
      <c r="V67" s="33">
        <v>3</v>
      </c>
      <c r="W67" s="32">
        <f t="shared" si="66"/>
        <v>0</v>
      </c>
      <c r="X67" s="32">
        <f t="shared" si="67"/>
        <v>0</v>
      </c>
      <c r="Y67" s="32">
        <f t="shared" si="68"/>
        <v>0</v>
      </c>
      <c r="Z67" s="32">
        <f t="shared" si="69"/>
        <v>0</v>
      </c>
      <c r="AB67" s="33">
        <v>2</v>
      </c>
      <c r="AD67" s="32" t="str">
        <f t="shared" si="70"/>
        <v>安部剛</v>
      </c>
      <c r="AE67" s="86" t="s">
        <v>188</v>
      </c>
      <c r="AF67" s="86" t="s">
        <v>202</v>
      </c>
      <c r="AG67" s="86" t="s">
        <v>203</v>
      </c>
      <c r="AH67" s="86" t="s">
        <v>204</v>
      </c>
    </row>
    <row r="68" spans="1:36" s="33" customFormat="1" ht="17.25" customHeight="1">
      <c r="A68" s="24" t="s">
        <v>106</v>
      </c>
      <c r="B68" s="38">
        <v>2</v>
      </c>
      <c r="C68" s="32"/>
      <c r="D68" s="86" t="s">
        <v>163</v>
      </c>
      <c r="E68" s="32" t="s">
        <v>176</v>
      </c>
      <c r="F68" s="32">
        <f t="shared" si="57"/>
        <v>2</v>
      </c>
      <c r="G68" s="32">
        <f t="shared" si="58"/>
        <v>0</v>
      </c>
      <c r="H68" s="32">
        <f t="shared" si="59"/>
        <v>0</v>
      </c>
      <c r="I68" s="32">
        <f t="shared" si="60"/>
        <v>0</v>
      </c>
      <c r="J68" s="32">
        <f t="shared" si="61"/>
        <v>0</v>
      </c>
      <c r="K68" s="32">
        <f t="shared" si="62"/>
        <v>0</v>
      </c>
      <c r="L68" s="32">
        <f t="shared" si="63"/>
        <v>0</v>
      </c>
      <c r="M68" s="32">
        <f t="shared" si="64"/>
        <v>1</v>
      </c>
      <c r="N68" s="32">
        <f t="shared" si="65"/>
        <v>1</v>
      </c>
      <c r="Q68" s="33">
        <v>2</v>
      </c>
      <c r="S68" s="33">
        <v>2</v>
      </c>
      <c r="V68" s="33">
        <v>6</v>
      </c>
      <c r="W68" s="32">
        <f t="shared" si="66"/>
        <v>0</v>
      </c>
      <c r="X68" s="32">
        <f t="shared" si="67"/>
        <v>0</v>
      </c>
      <c r="Y68" s="32">
        <f t="shared" si="68"/>
        <v>0</v>
      </c>
      <c r="Z68" s="32">
        <f t="shared" si="69"/>
        <v>0</v>
      </c>
      <c r="AD68" s="32" t="str">
        <f t="shared" si="70"/>
        <v>萩原</v>
      </c>
      <c r="AI68" s="86" t="s">
        <v>150</v>
      </c>
      <c r="AJ68" s="86" t="s">
        <v>157</v>
      </c>
    </row>
    <row r="69" spans="1:36" s="33" customFormat="1" ht="17.25" customHeight="1">
      <c r="A69" s="24" t="s">
        <v>106</v>
      </c>
      <c r="B69" s="38">
        <v>3</v>
      </c>
      <c r="C69" s="32" t="s">
        <v>164</v>
      </c>
      <c r="E69" s="32" t="s">
        <v>177</v>
      </c>
      <c r="F69" s="32">
        <f t="shared" si="57"/>
        <v>6</v>
      </c>
      <c r="G69" s="32">
        <f t="shared" si="58"/>
        <v>5</v>
      </c>
      <c r="H69" s="32">
        <f t="shared" si="59"/>
        <v>4</v>
      </c>
      <c r="I69" s="32">
        <f t="shared" si="60"/>
        <v>4</v>
      </c>
      <c r="J69" s="32">
        <f t="shared" si="61"/>
        <v>0</v>
      </c>
      <c r="K69" s="32">
        <f t="shared" si="62"/>
        <v>0</v>
      </c>
      <c r="L69" s="32">
        <f t="shared" si="63"/>
        <v>0</v>
      </c>
      <c r="M69" s="32">
        <f t="shared" si="64"/>
        <v>1</v>
      </c>
      <c r="N69" s="32">
        <f t="shared" si="65"/>
        <v>0</v>
      </c>
      <c r="O69" s="33">
        <v>3</v>
      </c>
      <c r="Q69" s="33">
        <v>5</v>
      </c>
      <c r="S69" s="33">
        <v>2</v>
      </c>
      <c r="V69" s="33">
        <v>6</v>
      </c>
      <c r="W69" s="32">
        <f t="shared" si="66"/>
        <v>0</v>
      </c>
      <c r="X69" s="32">
        <f t="shared" si="67"/>
        <v>0</v>
      </c>
      <c r="Y69" s="32">
        <f t="shared" si="68"/>
        <v>0</v>
      </c>
      <c r="Z69" s="32">
        <f t="shared" si="69"/>
        <v>0</v>
      </c>
      <c r="AD69" s="32" t="str">
        <f t="shared" si="70"/>
        <v>HENRY</v>
      </c>
      <c r="AE69" s="86" t="s">
        <v>189</v>
      </c>
      <c r="AF69" s="32" t="s">
        <v>189</v>
      </c>
      <c r="AG69" s="86" t="s">
        <v>205</v>
      </c>
      <c r="AH69" s="86" t="s">
        <v>157</v>
      </c>
      <c r="AI69" s="86" t="s">
        <v>158</v>
      </c>
      <c r="AJ69" s="86" t="s">
        <v>189</v>
      </c>
    </row>
    <row r="70" spans="1:36" s="33" customFormat="1" ht="17.25" customHeight="1">
      <c r="A70" s="24" t="s">
        <v>106</v>
      </c>
      <c r="B70" s="38">
        <v>4</v>
      </c>
      <c r="C70" s="39" t="s">
        <v>167</v>
      </c>
      <c r="E70" s="86" t="s">
        <v>178</v>
      </c>
      <c r="F70" s="32">
        <f>COUNTA(AE70:AJ70)</f>
        <v>6</v>
      </c>
      <c r="G70" s="32">
        <f t="shared" si="58"/>
        <v>5</v>
      </c>
      <c r="H70" s="32">
        <f t="shared" si="59"/>
        <v>3</v>
      </c>
      <c r="I70" s="32">
        <f>COUNTIF(AE70:AJ70, "*安*")</f>
        <v>2</v>
      </c>
      <c r="J70" s="32">
        <f>COUNTIF(AE70:AJ70, "*二")</f>
        <v>1</v>
      </c>
      <c r="K70" s="32">
        <f>COUNTIF(AE70:AJ70, "*三")</f>
        <v>0</v>
      </c>
      <c r="L70" s="32">
        <f>COUNTIF(AE70:AJ70, "*本")</f>
        <v>0</v>
      </c>
      <c r="M70" s="32">
        <f>COUNTIF(AE70:AJ70, "四球")</f>
        <v>1</v>
      </c>
      <c r="N70" s="32">
        <f>COUNTIF(AE70:AJ70, "死球")</f>
        <v>0</v>
      </c>
      <c r="O70" s="33">
        <v>6</v>
      </c>
      <c r="Q70" s="33">
        <v>4</v>
      </c>
      <c r="R70" s="33">
        <v>1</v>
      </c>
      <c r="U70" s="33">
        <v>1</v>
      </c>
      <c r="V70" s="33">
        <v>10</v>
      </c>
      <c r="W70" s="32">
        <f>COUNTIF(AE70:AJ70, "*失*")</f>
        <v>1</v>
      </c>
      <c r="X70" s="32">
        <f>COUNTIF(AE70:AJ70, "*振*")</f>
        <v>0</v>
      </c>
      <c r="Y70" s="32">
        <f>COUNTIF(AE70:AJ70, "*犠*")</f>
        <v>0</v>
      </c>
      <c r="Z70" s="32">
        <f>COUNTIF(AE70:AJ70, "*併*")</f>
        <v>0</v>
      </c>
      <c r="AB70" s="33">
        <v>2</v>
      </c>
      <c r="AC70" s="33">
        <v>1</v>
      </c>
      <c r="AD70" s="32" t="str">
        <f t="shared" si="70"/>
        <v>大鐘</v>
      </c>
      <c r="AE70" s="86" t="s">
        <v>190</v>
      </c>
      <c r="AF70" s="86" t="s">
        <v>192</v>
      </c>
      <c r="AG70" s="32" t="s">
        <v>206</v>
      </c>
      <c r="AH70" s="86" t="s">
        <v>157</v>
      </c>
      <c r="AI70" s="86" t="s">
        <v>189</v>
      </c>
      <c r="AJ70" s="86" t="s">
        <v>201</v>
      </c>
    </row>
    <row r="71" spans="1:36" s="33" customFormat="1" ht="17.25" customHeight="1">
      <c r="A71" s="24" t="s">
        <v>106</v>
      </c>
      <c r="B71" s="38">
        <v>5</v>
      </c>
      <c r="C71" s="39" t="s">
        <v>168</v>
      </c>
      <c r="E71" s="86" t="s">
        <v>179</v>
      </c>
      <c r="F71" s="32">
        <f t="shared" si="57"/>
        <v>6</v>
      </c>
      <c r="G71" s="32">
        <f t="shared" si="58"/>
        <v>5</v>
      </c>
      <c r="H71" s="32">
        <f t="shared" si="59"/>
        <v>3</v>
      </c>
      <c r="I71" s="32">
        <f t="shared" si="60"/>
        <v>2</v>
      </c>
      <c r="J71" s="32">
        <f t="shared" si="61"/>
        <v>0</v>
      </c>
      <c r="K71" s="32">
        <f t="shared" si="62"/>
        <v>1</v>
      </c>
      <c r="L71" s="32">
        <f t="shared" si="63"/>
        <v>0</v>
      </c>
      <c r="M71" s="32">
        <f t="shared" si="64"/>
        <v>0</v>
      </c>
      <c r="N71" s="32">
        <f t="shared" si="65"/>
        <v>0</v>
      </c>
      <c r="O71" s="33">
        <v>2</v>
      </c>
      <c r="Q71" s="33">
        <v>2</v>
      </c>
      <c r="R71" s="33">
        <v>1</v>
      </c>
      <c r="S71" s="33">
        <v>3</v>
      </c>
      <c r="V71" s="33">
        <v>7</v>
      </c>
      <c r="W71" s="32">
        <f t="shared" si="66"/>
        <v>0</v>
      </c>
      <c r="X71" s="32">
        <f t="shared" si="67"/>
        <v>0</v>
      </c>
      <c r="Y71" s="32">
        <f t="shared" si="68"/>
        <v>1</v>
      </c>
      <c r="Z71" s="32">
        <f t="shared" si="69"/>
        <v>0</v>
      </c>
      <c r="AB71" s="33">
        <v>1</v>
      </c>
      <c r="AC71" s="33">
        <v>1</v>
      </c>
      <c r="AD71" s="32" t="str">
        <f t="shared" si="70"/>
        <v>岩本</v>
      </c>
      <c r="AE71" s="86" t="s">
        <v>191</v>
      </c>
      <c r="AF71" s="86" t="s">
        <v>156</v>
      </c>
      <c r="AG71" s="86" t="s">
        <v>153</v>
      </c>
      <c r="AH71" s="32" t="s">
        <v>207</v>
      </c>
      <c r="AI71" s="86" t="s">
        <v>189</v>
      </c>
      <c r="AJ71" s="86" t="s">
        <v>208</v>
      </c>
    </row>
    <row r="72" spans="1:36" s="33" customFormat="1" ht="17.25" customHeight="1">
      <c r="A72" s="24" t="s">
        <v>106</v>
      </c>
      <c r="B72" s="38">
        <v>6</v>
      </c>
      <c r="C72" s="39" t="s">
        <v>169</v>
      </c>
      <c r="E72" s="86" t="s">
        <v>180</v>
      </c>
      <c r="F72" s="32">
        <f t="shared" si="57"/>
        <v>6</v>
      </c>
      <c r="G72" s="32">
        <f t="shared" si="58"/>
        <v>4</v>
      </c>
      <c r="H72" s="32">
        <f t="shared" si="59"/>
        <v>4</v>
      </c>
      <c r="I72" s="32">
        <f t="shared" si="60"/>
        <v>3</v>
      </c>
      <c r="J72" s="32">
        <f t="shared" si="61"/>
        <v>0</v>
      </c>
      <c r="K72" s="32">
        <f t="shared" si="62"/>
        <v>0</v>
      </c>
      <c r="L72" s="32">
        <f t="shared" si="63"/>
        <v>1</v>
      </c>
      <c r="M72" s="32">
        <f t="shared" si="64"/>
        <v>1</v>
      </c>
      <c r="N72" s="32">
        <f t="shared" si="65"/>
        <v>1</v>
      </c>
      <c r="O72" s="33">
        <v>5</v>
      </c>
      <c r="Q72" s="33">
        <v>4</v>
      </c>
      <c r="R72" s="33">
        <v>2</v>
      </c>
      <c r="S72" s="33">
        <v>1</v>
      </c>
      <c r="U72" s="33">
        <v>2</v>
      </c>
      <c r="V72" s="33">
        <v>10</v>
      </c>
      <c r="W72" s="32">
        <f t="shared" si="66"/>
        <v>0</v>
      </c>
      <c r="X72" s="32">
        <f t="shared" si="67"/>
        <v>0</v>
      </c>
      <c r="Y72" s="32">
        <f t="shared" si="68"/>
        <v>0</v>
      </c>
      <c r="Z72" s="32">
        <f t="shared" si="69"/>
        <v>0</v>
      </c>
      <c r="AD72" s="32" t="str">
        <f t="shared" si="70"/>
        <v>上小城</v>
      </c>
      <c r="AE72" s="86" t="s">
        <v>192</v>
      </c>
      <c r="AF72" s="86" t="s">
        <v>209</v>
      </c>
      <c r="AG72" s="32" t="s">
        <v>210</v>
      </c>
      <c r="AH72" s="86" t="s">
        <v>150</v>
      </c>
      <c r="AI72" s="86" t="s">
        <v>157</v>
      </c>
      <c r="AJ72" s="86" t="s">
        <v>158</v>
      </c>
    </row>
    <row r="73" spans="1:36" s="33" customFormat="1" ht="17.25" customHeight="1">
      <c r="A73" s="24" t="s">
        <v>106</v>
      </c>
      <c r="B73" s="38">
        <v>7</v>
      </c>
      <c r="C73" s="39" t="s">
        <v>170</v>
      </c>
      <c r="E73" s="86" t="s">
        <v>181</v>
      </c>
      <c r="F73" s="32">
        <f t="shared" si="57"/>
        <v>5</v>
      </c>
      <c r="G73" s="32">
        <f t="shared" si="58"/>
        <v>4</v>
      </c>
      <c r="H73" s="32">
        <f t="shared" si="59"/>
        <v>3</v>
      </c>
      <c r="I73" s="32">
        <f t="shared" si="60"/>
        <v>2</v>
      </c>
      <c r="J73" s="32">
        <f t="shared" si="61"/>
        <v>0</v>
      </c>
      <c r="K73" s="32">
        <f t="shared" si="62"/>
        <v>1</v>
      </c>
      <c r="L73" s="32">
        <f t="shared" si="63"/>
        <v>0</v>
      </c>
      <c r="M73" s="32">
        <f t="shared" si="64"/>
        <v>1</v>
      </c>
      <c r="N73" s="32">
        <f t="shared" si="65"/>
        <v>0</v>
      </c>
      <c r="O73" s="33">
        <v>2</v>
      </c>
      <c r="P73" s="33">
        <v>2</v>
      </c>
      <c r="Q73" s="33">
        <v>3</v>
      </c>
      <c r="R73" s="33">
        <v>1</v>
      </c>
      <c r="S73" s="33">
        <v>3</v>
      </c>
      <c r="U73" s="33">
        <v>1</v>
      </c>
      <c r="V73" s="33">
        <v>11</v>
      </c>
      <c r="W73" s="32">
        <f t="shared" si="66"/>
        <v>0</v>
      </c>
      <c r="X73" s="32">
        <f t="shared" si="67"/>
        <v>0</v>
      </c>
      <c r="Y73" s="32">
        <f t="shared" si="68"/>
        <v>0</v>
      </c>
      <c r="Z73" s="32">
        <f t="shared" si="69"/>
        <v>0</v>
      </c>
      <c r="AB73" s="33">
        <v>2</v>
      </c>
      <c r="AD73" s="32" t="str">
        <f t="shared" si="70"/>
        <v>北久保</v>
      </c>
      <c r="AE73" s="86" t="s">
        <v>192</v>
      </c>
      <c r="AF73" s="86" t="s">
        <v>156</v>
      </c>
      <c r="AG73" s="32" t="s">
        <v>143</v>
      </c>
      <c r="AI73" s="86" t="s">
        <v>157</v>
      </c>
      <c r="AJ73" s="86" t="s">
        <v>204</v>
      </c>
    </row>
    <row r="74" spans="1:36" s="33" customFormat="1" ht="17.25" customHeight="1">
      <c r="A74" s="24" t="s">
        <v>106</v>
      </c>
      <c r="B74" s="38">
        <v>7</v>
      </c>
      <c r="C74" s="32"/>
      <c r="D74" s="39" t="s">
        <v>163</v>
      </c>
      <c r="E74" s="86" t="s">
        <v>182</v>
      </c>
      <c r="F74" s="32">
        <f t="shared" si="57"/>
        <v>1</v>
      </c>
      <c r="G74" s="32">
        <f t="shared" si="58"/>
        <v>1</v>
      </c>
      <c r="H74" s="32">
        <f t="shared" si="59"/>
        <v>0</v>
      </c>
      <c r="I74" s="32">
        <f t="shared" si="60"/>
        <v>0</v>
      </c>
      <c r="J74" s="32">
        <f t="shared" si="61"/>
        <v>0</v>
      </c>
      <c r="K74" s="32">
        <f t="shared" si="62"/>
        <v>0</v>
      </c>
      <c r="L74" s="32">
        <f t="shared" si="63"/>
        <v>0</v>
      </c>
      <c r="M74" s="32">
        <f t="shared" si="64"/>
        <v>0</v>
      </c>
      <c r="N74" s="32">
        <f t="shared" si="65"/>
        <v>0</v>
      </c>
      <c r="R74" s="33">
        <v>1</v>
      </c>
      <c r="S74" s="33">
        <v>1</v>
      </c>
      <c r="T74" s="33">
        <v>2</v>
      </c>
      <c r="U74" s="33">
        <v>1</v>
      </c>
      <c r="W74" s="32">
        <f t="shared" si="66"/>
        <v>0</v>
      </c>
      <c r="X74" s="32">
        <f t="shared" si="67"/>
        <v>1</v>
      </c>
      <c r="Y74" s="32">
        <f t="shared" si="68"/>
        <v>0</v>
      </c>
      <c r="Z74" s="32">
        <f t="shared" si="69"/>
        <v>0</v>
      </c>
      <c r="AD74" s="32" t="str">
        <f t="shared" si="70"/>
        <v>安部滉</v>
      </c>
      <c r="AH74" s="32" t="s">
        <v>211</v>
      </c>
    </row>
    <row r="75" spans="1:36" s="33" customFormat="1" ht="17.25" customHeight="1">
      <c r="A75" s="24" t="s">
        <v>106</v>
      </c>
      <c r="B75" s="38">
        <v>8</v>
      </c>
      <c r="C75" s="39" t="s">
        <v>171</v>
      </c>
      <c r="E75" s="86" t="s">
        <v>183</v>
      </c>
      <c r="F75" s="32">
        <f t="shared" si="57"/>
        <v>6</v>
      </c>
      <c r="G75" s="32">
        <f t="shared" si="58"/>
        <v>4</v>
      </c>
      <c r="H75" s="32">
        <f t="shared" si="59"/>
        <v>3</v>
      </c>
      <c r="I75" s="32">
        <f t="shared" si="60"/>
        <v>3</v>
      </c>
      <c r="J75" s="32">
        <f t="shared" si="61"/>
        <v>0</v>
      </c>
      <c r="K75" s="32">
        <f t="shared" si="62"/>
        <v>0</v>
      </c>
      <c r="L75" s="32">
        <f t="shared" si="63"/>
        <v>0</v>
      </c>
      <c r="M75" s="32">
        <f t="shared" si="64"/>
        <v>2</v>
      </c>
      <c r="N75" s="32">
        <f t="shared" si="65"/>
        <v>0</v>
      </c>
      <c r="O75" s="33">
        <v>1</v>
      </c>
      <c r="Q75" s="33">
        <v>4</v>
      </c>
      <c r="S75" s="33">
        <v>1</v>
      </c>
      <c r="T75" s="33">
        <v>1</v>
      </c>
      <c r="U75" s="33">
        <v>1</v>
      </c>
      <c r="V75" s="33">
        <v>11</v>
      </c>
      <c r="W75" s="32">
        <f t="shared" si="66"/>
        <v>0</v>
      </c>
      <c r="X75" s="32">
        <f t="shared" si="67"/>
        <v>0</v>
      </c>
      <c r="Y75" s="32">
        <f t="shared" si="68"/>
        <v>0</v>
      </c>
      <c r="Z75" s="32">
        <f t="shared" si="69"/>
        <v>0</v>
      </c>
      <c r="AD75" s="32" t="str">
        <f t="shared" si="70"/>
        <v>中井</v>
      </c>
      <c r="AE75" s="86" t="s">
        <v>193</v>
      </c>
      <c r="AF75" s="86" t="s">
        <v>189</v>
      </c>
      <c r="AG75" s="86" t="s">
        <v>205</v>
      </c>
      <c r="AH75" s="86" t="s">
        <v>204</v>
      </c>
      <c r="AI75" s="86" t="s">
        <v>157</v>
      </c>
      <c r="AJ75" s="32" t="s">
        <v>157</v>
      </c>
    </row>
    <row r="76" spans="1:36" s="33" customFormat="1" ht="17.25" customHeight="1">
      <c r="A76" s="24" t="s">
        <v>106</v>
      </c>
      <c r="B76" s="38">
        <v>9</v>
      </c>
      <c r="C76" s="39" t="s">
        <v>172</v>
      </c>
      <c r="E76" s="86" t="s">
        <v>184</v>
      </c>
      <c r="F76" s="32">
        <f t="shared" si="57"/>
        <v>5</v>
      </c>
      <c r="G76" s="32">
        <f t="shared" si="58"/>
        <v>2</v>
      </c>
      <c r="H76" s="32">
        <f t="shared" si="59"/>
        <v>1</v>
      </c>
      <c r="I76" s="32">
        <f t="shared" si="60"/>
        <v>1</v>
      </c>
      <c r="J76" s="32">
        <f t="shared" si="61"/>
        <v>0</v>
      </c>
      <c r="K76" s="32">
        <f t="shared" si="62"/>
        <v>0</v>
      </c>
      <c r="L76" s="32">
        <f t="shared" si="63"/>
        <v>0</v>
      </c>
      <c r="M76" s="32">
        <f t="shared" si="64"/>
        <v>3</v>
      </c>
      <c r="N76" s="32">
        <f t="shared" si="65"/>
        <v>0</v>
      </c>
      <c r="O76" s="33">
        <v>2</v>
      </c>
      <c r="Q76" s="33">
        <v>3</v>
      </c>
      <c r="S76" s="33">
        <v>2</v>
      </c>
      <c r="T76" s="33">
        <v>2</v>
      </c>
      <c r="V76" s="33">
        <v>15</v>
      </c>
      <c r="W76" s="32">
        <f t="shared" si="66"/>
        <v>0</v>
      </c>
      <c r="X76" s="32">
        <f t="shared" si="67"/>
        <v>0</v>
      </c>
      <c r="Y76" s="32">
        <f t="shared" si="68"/>
        <v>0</v>
      </c>
      <c r="Z76" s="32">
        <f t="shared" si="69"/>
        <v>0</v>
      </c>
      <c r="AB76" s="33">
        <v>2</v>
      </c>
      <c r="AD76" s="32" t="str">
        <f t="shared" si="70"/>
        <v>佐伯</v>
      </c>
      <c r="AE76" s="86" t="s">
        <v>194</v>
      </c>
      <c r="AF76" s="86" t="s">
        <v>157</v>
      </c>
      <c r="AG76" s="86" t="s">
        <v>153</v>
      </c>
      <c r="AH76" s="86" t="s">
        <v>157</v>
      </c>
      <c r="AI76" s="86" t="s">
        <v>157</v>
      </c>
    </row>
    <row r="77" spans="1:36" s="33" customFormat="1" ht="17.25" customHeight="1">
      <c r="A77" s="24" t="s">
        <v>106</v>
      </c>
      <c r="B77" s="38" t="s">
        <v>146</v>
      </c>
      <c r="C77" s="39" t="s">
        <v>173</v>
      </c>
      <c r="E77" s="86" t="s">
        <v>185</v>
      </c>
      <c r="F77" s="32">
        <f t="shared" ref="F77:F92" si="71">COUNTA(AE77:AJ77)</f>
        <v>0</v>
      </c>
      <c r="G77" s="32">
        <f t="shared" ref="G77:G92" si="72">F77-M77-N77-Y77</f>
        <v>0</v>
      </c>
      <c r="H77" s="32">
        <f t="shared" ref="H77:H92" si="73">SUM(I77:L77)</f>
        <v>0</v>
      </c>
      <c r="I77" s="32">
        <f t="shared" ref="I77:I92" si="74">COUNTIF(AE77:AJ77, "*安*")</f>
        <v>0</v>
      </c>
      <c r="J77" s="32">
        <f t="shared" ref="J77:J92" si="75">COUNTIF(AE77:AJ77, "*二")</f>
        <v>0</v>
      </c>
      <c r="K77" s="32">
        <f t="shared" ref="K77:K92" si="76">COUNTIF(AE77:AJ77, "*三")</f>
        <v>0</v>
      </c>
      <c r="L77" s="32">
        <f t="shared" ref="L77:L92" si="77">COUNTIF(AE77:AJ77, "*本")</f>
        <v>0</v>
      </c>
      <c r="M77" s="32">
        <f t="shared" ref="M77:M92" si="78">COUNTIF(AE77:AJ77, "四球")</f>
        <v>0</v>
      </c>
      <c r="N77" s="32">
        <f t="shared" ref="N77:N92" si="79">COUNTIF(AE77:AJ77, "死球")</f>
        <v>0</v>
      </c>
      <c r="W77" s="32">
        <f t="shared" ref="W77:W92" si="80">COUNTIF(AE77:AJ77, "*失*")</f>
        <v>0</v>
      </c>
      <c r="X77" s="32">
        <f t="shared" ref="X77:X92" si="81">COUNTIF(AE77:AJ77, "*振*")</f>
        <v>0</v>
      </c>
      <c r="Y77" s="32">
        <f t="shared" ref="Y77:Y92" si="82">COUNTIF(AE77:AJ77, "*犠*")</f>
        <v>0</v>
      </c>
      <c r="Z77" s="32">
        <f t="shared" ref="Z77:Z92" si="83">COUNTIF(AE77:AJ77, "*併*")</f>
        <v>0</v>
      </c>
      <c r="AD77" s="32" t="str">
        <f t="shared" si="70"/>
        <v>新畑</v>
      </c>
    </row>
    <row r="78" spans="1:36" s="33" customFormat="1" ht="17.25" customHeight="1">
      <c r="A78" s="24" t="s">
        <v>106</v>
      </c>
      <c r="B78" s="38" t="s">
        <v>146</v>
      </c>
      <c r="C78" s="32"/>
      <c r="D78" s="86" t="s">
        <v>173</v>
      </c>
      <c r="E78" s="86" t="s">
        <v>186</v>
      </c>
      <c r="F78" s="32">
        <f t="shared" si="71"/>
        <v>0</v>
      </c>
      <c r="G78" s="32">
        <f t="shared" si="72"/>
        <v>0</v>
      </c>
      <c r="H78" s="32">
        <f t="shared" si="73"/>
        <v>0</v>
      </c>
      <c r="I78" s="32">
        <f t="shared" si="74"/>
        <v>0</v>
      </c>
      <c r="J78" s="32">
        <f t="shared" si="75"/>
        <v>0</v>
      </c>
      <c r="K78" s="32">
        <f t="shared" si="76"/>
        <v>0</v>
      </c>
      <c r="L78" s="32">
        <f t="shared" si="77"/>
        <v>0</v>
      </c>
      <c r="M78" s="32">
        <f t="shared" si="78"/>
        <v>0</v>
      </c>
      <c r="N78" s="32">
        <f t="shared" si="79"/>
        <v>0</v>
      </c>
      <c r="W78" s="32">
        <f t="shared" si="80"/>
        <v>0</v>
      </c>
      <c r="X78" s="32">
        <f t="shared" si="81"/>
        <v>0</v>
      </c>
      <c r="Y78" s="32">
        <f t="shared" si="82"/>
        <v>0</v>
      </c>
      <c r="Z78" s="32">
        <f t="shared" si="83"/>
        <v>0</v>
      </c>
      <c r="AC78" s="33">
        <v>1</v>
      </c>
      <c r="AD78" s="32" t="str">
        <f t="shared" si="70"/>
        <v>加本</v>
      </c>
    </row>
    <row r="79" spans="1:36" s="33" customFormat="1" ht="17.25" customHeight="1">
      <c r="A79" s="24" t="s">
        <v>106</v>
      </c>
      <c r="B79" s="38"/>
      <c r="C79" s="32"/>
      <c r="F79" s="32">
        <f t="shared" si="71"/>
        <v>0</v>
      </c>
      <c r="G79" s="32">
        <f t="shared" si="72"/>
        <v>0</v>
      </c>
      <c r="H79" s="32">
        <f t="shared" si="73"/>
        <v>0</v>
      </c>
      <c r="I79" s="32">
        <f t="shared" si="74"/>
        <v>0</v>
      </c>
      <c r="J79" s="32">
        <f t="shared" si="75"/>
        <v>0</v>
      </c>
      <c r="K79" s="32">
        <f t="shared" si="76"/>
        <v>0</v>
      </c>
      <c r="L79" s="32">
        <f t="shared" si="77"/>
        <v>0</v>
      </c>
      <c r="M79" s="32">
        <f t="shared" si="78"/>
        <v>0</v>
      </c>
      <c r="N79" s="32">
        <f t="shared" si="79"/>
        <v>0</v>
      </c>
      <c r="W79" s="32">
        <f t="shared" si="80"/>
        <v>0</v>
      </c>
      <c r="X79" s="32">
        <f t="shared" si="81"/>
        <v>0</v>
      </c>
      <c r="Y79" s="32">
        <f t="shared" si="82"/>
        <v>0</v>
      </c>
      <c r="Z79" s="32">
        <f t="shared" si="83"/>
        <v>0</v>
      </c>
      <c r="AD79" s="37" t="s">
        <v>187</v>
      </c>
    </row>
    <row r="80" spans="1:36" s="33" customFormat="1" ht="17.25" customHeight="1">
      <c r="A80" s="24" t="s">
        <v>106</v>
      </c>
      <c r="B80" s="38"/>
      <c r="C80" s="29"/>
      <c r="D80" s="29"/>
      <c r="E80" s="29"/>
      <c r="F80" s="32">
        <f t="shared" si="71"/>
        <v>0</v>
      </c>
      <c r="G80" s="32">
        <f t="shared" si="72"/>
        <v>0</v>
      </c>
      <c r="H80" s="32">
        <f t="shared" si="73"/>
        <v>0</v>
      </c>
      <c r="I80" s="32">
        <f t="shared" si="74"/>
        <v>0</v>
      </c>
      <c r="J80" s="32">
        <f t="shared" si="75"/>
        <v>0</v>
      </c>
      <c r="K80" s="32">
        <f t="shared" si="76"/>
        <v>0</v>
      </c>
      <c r="L80" s="32">
        <f t="shared" si="77"/>
        <v>0</v>
      </c>
      <c r="M80" s="32">
        <f t="shared" si="78"/>
        <v>0</v>
      </c>
      <c r="N80" s="32">
        <f t="shared" si="79"/>
        <v>0</v>
      </c>
      <c r="W80" s="32">
        <f t="shared" si="80"/>
        <v>0</v>
      </c>
      <c r="X80" s="32">
        <f t="shared" si="81"/>
        <v>0</v>
      </c>
      <c r="Y80" s="32">
        <f t="shared" si="82"/>
        <v>0</v>
      </c>
      <c r="Z80" s="32">
        <f t="shared" si="83"/>
        <v>0</v>
      </c>
      <c r="AA80" s="29"/>
      <c r="AB80" s="29"/>
      <c r="AC80" s="29"/>
      <c r="AD80" s="37" t="s">
        <v>148</v>
      </c>
      <c r="AE80" s="29"/>
      <c r="AF80" s="29"/>
      <c r="AG80" s="29"/>
      <c r="AH80" s="29"/>
      <c r="AI80" s="29"/>
      <c r="AJ80" s="29"/>
    </row>
    <row r="81" spans="1:36" s="35" customFormat="1" ht="17.25" customHeight="1">
      <c r="A81" s="25" t="s">
        <v>106</v>
      </c>
      <c r="B81" s="69"/>
      <c r="C81" s="88"/>
      <c r="D81" s="88"/>
      <c r="E81" s="88"/>
      <c r="F81" s="34"/>
      <c r="G81" s="34"/>
      <c r="H81" s="34"/>
      <c r="I81" s="34"/>
      <c r="J81" s="34"/>
      <c r="K81" s="34"/>
      <c r="L81" s="34"/>
      <c r="M81" s="34"/>
      <c r="N81" s="34"/>
      <c r="W81" s="34"/>
      <c r="X81" s="34"/>
      <c r="Y81" s="34"/>
      <c r="Z81" s="34"/>
      <c r="AA81" s="88"/>
      <c r="AB81" s="88"/>
      <c r="AC81" s="88"/>
      <c r="AD81" s="70" t="s">
        <v>229</v>
      </c>
      <c r="AE81" s="88"/>
      <c r="AF81" s="88"/>
      <c r="AG81" s="88"/>
      <c r="AH81" s="88"/>
      <c r="AI81" s="88"/>
      <c r="AJ81" s="88"/>
    </row>
    <row r="82" spans="1:36" s="33" customFormat="1" ht="17.25" customHeight="1">
      <c r="A82" s="24" t="s">
        <v>159</v>
      </c>
      <c r="B82" s="38">
        <v>1</v>
      </c>
      <c r="C82" s="29" t="s">
        <v>167</v>
      </c>
      <c r="D82" s="29"/>
      <c r="E82" s="29" t="s">
        <v>174</v>
      </c>
      <c r="F82" s="32">
        <f t="shared" si="71"/>
        <v>3</v>
      </c>
      <c r="G82" s="32">
        <f t="shared" si="72"/>
        <v>1</v>
      </c>
      <c r="H82" s="32">
        <f t="shared" si="73"/>
        <v>1</v>
      </c>
      <c r="I82" s="32">
        <f t="shared" si="74"/>
        <v>1</v>
      </c>
      <c r="J82" s="32">
        <f t="shared" si="75"/>
        <v>0</v>
      </c>
      <c r="K82" s="32">
        <f t="shared" si="76"/>
        <v>0</v>
      </c>
      <c r="L82" s="32">
        <f t="shared" si="77"/>
        <v>0</v>
      </c>
      <c r="M82" s="32">
        <f t="shared" si="78"/>
        <v>2</v>
      </c>
      <c r="N82" s="32">
        <f t="shared" si="79"/>
        <v>0</v>
      </c>
      <c r="O82" s="29"/>
      <c r="P82" s="29"/>
      <c r="Q82" s="29">
        <v>2</v>
      </c>
      <c r="R82" s="29">
        <v>1</v>
      </c>
      <c r="S82" s="29">
        <v>4</v>
      </c>
      <c r="T82" s="29"/>
      <c r="U82" s="29">
        <v>2</v>
      </c>
      <c r="V82" s="29">
        <v>10</v>
      </c>
      <c r="W82" s="32">
        <f t="shared" si="80"/>
        <v>0</v>
      </c>
      <c r="X82" s="32">
        <f t="shared" si="81"/>
        <v>0</v>
      </c>
      <c r="Y82" s="32">
        <f t="shared" si="82"/>
        <v>0</v>
      </c>
      <c r="Z82" s="32">
        <f t="shared" si="83"/>
        <v>0</v>
      </c>
      <c r="AA82" s="29"/>
      <c r="AB82" s="29">
        <v>3</v>
      </c>
      <c r="AC82" s="29">
        <v>1</v>
      </c>
      <c r="AD82" s="32" t="str">
        <f t="shared" ref="AD82:AD94" si="84">E82</f>
        <v>反町</v>
      </c>
      <c r="AE82" s="29" t="s">
        <v>192</v>
      </c>
      <c r="AF82" s="29" t="s">
        <v>138</v>
      </c>
      <c r="AG82" s="29" t="s">
        <v>157</v>
      </c>
      <c r="AH82" s="29"/>
      <c r="AI82" s="29"/>
      <c r="AJ82" s="29"/>
    </row>
    <row r="83" spans="1:36" ht="17.25" customHeight="1">
      <c r="A83" s="24" t="s">
        <v>159</v>
      </c>
      <c r="B83" s="10">
        <v>2</v>
      </c>
      <c r="C83" s="36" t="s">
        <v>170</v>
      </c>
      <c r="E83" s="23" t="s">
        <v>175</v>
      </c>
      <c r="F83" s="32">
        <f t="shared" si="71"/>
        <v>1</v>
      </c>
      <c r="G83" s="32">
        <f t="shared" si="72"/>
        <v>1</v>
      </c>
      <c r="H83" s="32">
        <f t="shared" si="73"/>
        <v>0</v>
      </c>
      <c r="I83" s="32">
        <f t="shared" si="74"/>
        <v>0</v>
      </c>
      <c r="J83" s="32">
        <f t="shared" si="75"/>
        <v>0</v>
      </c>
      <c r="K83" s="32">
        <f t="shared" si="76"/>
        <v>0</v>
      </c>
      <c r="L83" s="32">
        <f t="shared" si="77"/>
        <v>0</v>
      </c>
      <c r="M83" s="32">
        <f t="shared" si="78"/>
        <v>0</v>
      </c>
      <c r="N83" s="32">
        <f t="shared" si="79"/>
        <v>0</v>
      </c>
      <c r="O83" s="33"/>
      <c r="P83" s="33"/>
      <c r="Q83" s="33">
        <v>2</v>
      </c>
      <c r="R83" s="33"/>
      <c r="S83" s="33">
        <v>1</v>
      </c>
      <c r="T83" s="33"/>
      <c r="U83" s="33">
        <v>2</v>
      </c>
      <c r="V83" s="33">
        <v>1</v>
      </c>
      <c r="W83" s="32">
        <f t="shared" si="80"/>
        <v>0</v>
      </c>
      <c r="X83" s="32">
        <f t="shared" si="81"/>
        <v>0</v>
      </c>
      <c r="Y83" s="32">
        <f t="shared" si="82"/>
        <v>0</v>
      </c>
      <c r="Z83" s="32">
        <f t="shared" si="83"/>
        <v>0</v>
      </c>
      <c r="AB83">
        <v>1</v>
      </c>
      <c r="AD83" s="3" t="str">
        <f t="shared" si="84"/>
        <v>安部剛</v>
      </c>
      <c r="AE83" s="23" t="s">
        <v>205</v>
      </c>
    </row>
    <row r="84" spans="1:36" ht="17.25" customHeight="1">
      <c r="A84" s="24" t="s">
        <v>159</v>
      </c>
      <c r="B84" s="10">
        <v>2</v>
      </c>
      <c r="D84" s="36" t="s">
        <v>171</v>
      </c>
      <c r="E84" s="23" t="s">
        <v>185</v>
      </c>
      <c r="F84" s="32">
        <f t="shared" si="71"/>
        <v>2</v>
      </c>
      <c r="G84" s="32">
        <f t="shared" si="72"/>
        <v>0</v>
      </c>
      <c r="H84" s="32">
        <f t="shared" si="73"/>
        <v>0</v>
      </c>
      <c r="I84" s="32">
        <f t="shared" si="74"/>
        <v>0</v>
      </c>
      <c r="J84" s="32">
        <f t="shared" si="75"/>
        <v>0</v>
      </c>
      <c r="K84" s="32">
        <f t="shared" si="76"/>
        <v>0</v>
      </c>
      <c r="L84" s="32">
        <f t="shared" si="77"/>
        <v>0</v>
      </c>
      <c r="M84" s="32">
        <f t="shared" si="78"/>
        <v>2</v>
      </c>
      <c r="N84" s="32">
        <f t="shared" si="79"/>
        <v>0</v>
      </c>
      <c r="O84" s="33">
        <v>2</v>
      </c>
      <c r="P84" s="33"/>
      <c r="Q84" s="33"/>
      <c r="R84" s="33">
        <v>1</v>
      </c>
      <c r="S84" s="33">
        <v>1</v>
      </c>
      <c r="T84" s="33"/>
      <c r="U84" s="33"/>
      <c r="V84" s="33">
        <v>8</v>
      </c>
      <c r="W84" s="32">
        <f t="shared" si="80"/>
        <v>0</v>
      </c>
      <c r="X84" s="32">
        <f t="shared" si="81"/>
        <v>0</v>
      </c>
      <c r="Y84" s="32">
        <f t="shared" si="82"/>
        <v>0</v>
      </c>
      <c r="Z84" s="32">
        <f t="shared" si="83"/>
        <v>0</v>
      </c>
      <c r="AD84" s="3" t="str">
        <f t="shared" si="84"/>
        <v>新畑</v>
      </c>
      <c r="AF84" s="23" t="s">
        <v>138</v>
      </c>
      <c r="AG84" s="23" t="s">
        <v>157</v>
      </c>
    </row>
    <row r="85" spans="1:36" ht="17.25" customHeight="1">
      <c r="A85" s="24" t="s">
        <v>159</v>
      </c>
      <c r="B85" s="10">
        <v>3</v>
      </c>
      <c r="C85" s="36" t="s">
        <v>166</v>
      </c>
      <c r="E85" s="23" t="s">
        <v>176</v>
      </c>
      <c r="F85" s="32">
        <f t="shared" si="71"/>
        <v>3</v>
      </c>
      <c r="G85" s="32">
        <f t="shared" si="72"/>
        <v>3</v>
      </c>
      <c r="H85" s="32">
        <f t="shared" si="73"/>
        <v>1</v>
      </c>
      <c r="I85" s="32">
        <f t="shared" si="74"/>
        <v>0</v>
      </c>
      <c r="J85" s="32">
        <f t="shared" si="75"/>
        <v>1</v>
      </c>
      <c r="K85" s="32">
        <f t="shared" si="76"/>
        <v>0</v>
      </c>
      <c r="L85" s="32">
        <f t="shared" si="77"/>
        <v>0</v>
      </c>
      <c r="M85" s="32">
        <f t="shared" si="78"/>
        <v>0</v>
      </c>
      <c r="N85" s="32">
        <f t="shared" si="79"/>
        <v>0</v>
      </c>
      <c r="O85" s="33">
        <v>1</v>
      </c>
      <c r="P85" s="33"/>
      <c r="Q85" s="33"/>
      <c r="R85" s="33"/>
      <c r="S85" s="33">
        <v>1</v>
      </c>
      <c r="T85" s="33">
        <v>3</v>
      </c>
      <c r="U85" s="33">
        <v>1</v>
      </c>
      <c r="V85" s="33">
        <v>4</v>
      </c>
      <c r="W85" s="32">
        <f t="shared" si="80"/>
        <v>0</v>
      </c>
      <c r="X85" s="32">
        <f t="shared" si="81"/>
        <v>1</v>
      </c>
      <c r="Y85" s="32">
        <f t="shared" si="82"/>
        <v>0</v>
      </c>
      <c r="Z85" s="32">
        <f t="shared" si="83"/>
        <v>0</v>
      </c>
      <c r="AB85">
        <v>2</v>
      </c>
      <c r="AD85" s="3" t="str">
        <f t="shared" si="84"/>
        <v>萩原</v>
      </c>
      <c r="AE85" s="3" t="s">
        <v>139</v>
      </c>
      <c r="AF85" s="23" t="s">
        <v>152</v>
      </c>
      <c r="AG85" s="23" t="s">
        <v>216</v>
      </c>
    </row>
    <row r="86" spans="1:36" ht="17.25" customHeight="1">
      <c r="A86" s="24" t="s">
        <v>159</v>
      </c>
      <c r="B86" s="10">
        <v>4</v>
      </c>
      <c r="C86" s="36" t="s">
        <v>169</v>
      </c>
      <c r="E86" s="3" t="s">
        <v>177</v>
      </c>
      <c r="F86" s="32">
        <f t="shared" si="71"/>
        <v>1</v>
      </c>
      <c r="G86" s="32">
        <f t="shared" si="72"/>
        <v>1</v>
      </c>
      <c r="H86" s="32">
        <f t="shared" si="73"/>
        <v>0</v>
      </c>
      <c r="I86" s="32">
        <f t="shared" si="74"/>
        <v>0</v>
      </c>
      <c r="J86" s="32">
        <f t="shared" si="75"/>
        <v>0</v>
      </c>
      <c r="K86" s="32">
        <f t="shared" si="76"/>
        <v>0</v>
      </c>
      <c r="L86" s="32">
        <f t="shared" si="77"/>
        <v>0</v>
      </c>
      <c r="M86" s="32">
        <f t="shared" si="78"/>
        <v>0</v>
      </c>
      <c r="N86" s="32">
        <f t="shared" si="79"/>
        <v>0</v>
      </c>
      <c r="O86" s="33"/>
      <c r="P86" s="33"/>
      <c r="Q86" s="33"/>
      <c r="R86" s="33"/>
      <c r="S86" s="33"/>
      <c r="T86" s="33"/>
      <c r="U86" s="33">
        <v>2</v>
      </c>
      <c r="V86" s="33">
        <v>1</v>
      </c>
      <c r="W86" s="32">
        <f t="shared" si="80"/>
        <v>0</v>
      </c>
      <c r="X86" s="32">
        <f t="shared" si="81"/>
        <v>0</v>
      </c>
      <c r="Y86" s="32">
        <f t="shared" si="82"/>
        <v>0</v>
      </c>
      <c r="Z86" s="32">
        <f t="shared" si="83"/>
        <v>0</v>
      </c>
      <c r="AD86" s="3" t="str">
        <f t="shared" si="84"/>
        <v>HENRY</v>
      </c>
      <c r="AE86" s="23" t="s">
        <v>214</v>
      </c>
    </row>
    <row r="87" spans="1:36" ht="17.25" customHeight="1">
      <c r="A87" s="24" t="s">
        <v>159</v>
      </c>
      <c r="B87" s="10">
        <v>4</v>
      </c>
      <c r="D87" s="36" t="s">
        <v>169</v>
      </c>
      <c r="E87" s="23" t="s">
        <v>186</v>
      </c>
      <c r="F87" s="32">
        <f t="shared" si="71"/>
        <v>2</v>
      </c>
      <c r="G87" s="32">
        <f t="shared" si="72"/>
        <v>2</v>
      </c>
      <c r="H87" s="32">
        <f t="shared" si="73"/>
        <v>0</v>
      </c>
      <c r="I87" s="32">
        <f t="shared" si="74"/>
        <v>0</v>
      </c>
      <c r="J87" s="32">
        <f t="shared" si="75"/>
        <v>0</v>
      </c>
      <c r="K87" s="32">
        <f t="shared" si="76"/>
        <v>0</v>
      </c>
      <c r="L87" s="32">
        <f t="shared" si="77"/>
        <v>0</v>
      </c>
      <c r="M87" s="32">
        <f t="shared" si="78"/>
        <v>0</v>
      </c>
      <c r="N87" s="32">
        <f t="shared" si="79"/>
        <v>0</v>
      </c>
      <c r="O87" s="33"/>
      <c r="P87" s="33"/>
      <c r="Q87" s="33"/>
      <c r="R87" s="33"/>
      <c r="S87" s="33"/>
      <c r="T87" s="33">
        <v>2</v>
      </c>
      <c r="U87" s="33">
        <v>1</v>
      </c>
      <c r="V87" s="33">
        <v>3</v>
      </c>
      <c r="W87" s="32">
        <f t="shared" si="80"/>
        <v>0</v>
      </c>
      <c r="X87" s="32">
        <f t="shared" si="81"/>
        <v>0</v>
      </c>
      <c r="Y87" s="32">
        <f t="shared" si="82"/>
        <v>0</v>
      </c>
      <c r="Z87" s="32">
        <f t="shared" si="83"/>
        <v>0</v>
      </c>
      <c r="AD87" s="3" t="str">
        <f t="shared" si="84"/>
        <v>加本</v>
      </c>
      <c r="AF87" s="23" t="s">
        <v>153</v>
      </c>
      <c r="AG87" s="23" t="s">
        <v>143</v>
      </c>
    </row>
    <row r="88" spans="1:36" ht="17.25" customHeight="1">
      <c r="A88" s="24" t="s">
        <v>159</v>
      </c>
      <c r="B88" s="10">
        <v>5</v>
      </c>
      <c r="C88" s="36" t="s">
        <v>173</v>
      </c>
      <c r="E88" s="23" t="s">
        <v>180</v>
      </c>
      <c r="F88" s="32">
        <f t="shared" si="71"/>
        <v>0</v>
      </c>
      <c r="G88" s="32">
        <f t="shared" si="72"/>
        <v>0</v>
      </c>
      <c r="H88" s="32">
        <f t="shared" si="73"/>
        <v>0</v>
      </c>
      <c r="I88" s="32">
        <f t="shared" si="74"/>
        <v>0</v>
      </c>
      <c r="J88" s="32">
        <f t="shared" si="75"/>
        <v>0</v>
      </c>
      <c r="K88" s="32">
        <f t="shared" si="76"/>
        <v>0</v>
      </c>
      <c r="L88" s="32">
        <f t="shared" si="77"/>
        <v>0</v>
      </c>
      <c r="M88" s="32">
        <f t="shared" si="78"/>
        <v>0</v>
      </c>
      <c r="N88" s="32">
        <f t="shared" si="79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80"/>
        <v>0</v>
      </c>
      <c r="X88" s="32">
        <f t="shared" si="81"/>
        <v>0</v>
      </c>
      <c r="Y88" s="32">
        <f t="shared" si="82"/>
        <v>0</v>
      </c>
      <c r="Z88" s="32">
        <f t="shared" si="83"/>
        <v>0</v>
      </c>
      <c r="AA88">
        <v>1</v>
      </c>
      <c r="AD88" s="3" t="str">
        <f t="shared" si="84"/>
        <v>上小城</v>
      </c>
    </row>
    <row r="89" spans="1:36" ht="17.25" customHeight="1">
      <c r="A89" s="24" t="s">
        <v>159</v>
      </c>
      <c r="B89" s="10">
        <v>5</v>
      </c>
      <c r="D89" s="36" t="s">
        <v>173</v>
      </c>
      <c r="E89" s="23" t="s">
        <v>178</v>
      </c>
      <c r="F89" s="32">
        <f t="shared" si="71"/>
        <v>2</v>
      </c>
      <c r="G89" s="32">
        <f t="shared" si="72"/>
        <v>2</v>
      </c>
      <c r="H89" s="32">
        <f t="shared" si="73"/>
        <v>0</v>
      </c>
      <c r="I89" s="32">
        <f t="shared" si="74"/>
        <v>0</v>
      </c>
      <c r="J89" s="32">
        <f t="shared" si="75"/>
        <v>0</v>
      </c>
      <c r="K89" s="32">
        <f t="shared" si="76"/>
        <v>0</v>
      </c>
      <c r="L89" s="32">
        <f t="shared" si="77"/>
        <v>0</v>
      </c>
      <c r="M89" s="32">
        <f t="shared" si="78"/>
        <v>0</v>
      </c>
      <c r="N89" s="32">
        <f t="shared" si="79"/>
        <v>0</v>
      </c>
      <c r="O89" s="33"/>
      <c r="P89" s="33"/>
      <c r="Q89" s="33"/>
      <c r="R89" s="33"/>
      <c r="S89" s="33"/>
      <c r="T89" s="33">
        <v>1</v>
      </c>
      <c r="U89" s="33">
        <v>3</v>
      </c>
      <c r="V89" s="33">
        <v>2</v>
      </c>
      <c r="W89" s="32">
        <f t="shared" si="80"/>
        <v>0</v>
      </c>
      <c r="X89" s="32">
        <f t="shared" si="81"/>
        <v>1</v>
      </c>
      <c r="Y89" s="32">
        <f t="shared" si="82"/>
        <v>0</v>
      </c>
      <c r="Z89" s="32">
        <f t="shared" si="83"/>
        <v>0</v>
      </c>
      <c r="AC89">
        <v>1</v>
      </c>
      <c r="AD89" s="3" t="str">
        <f t="shared" si="84"/>
        <v>大鐘</v>
      </c>
      <c r="AE89" s="23" t="s">
        <v>139</v>
      </c>
      <c r="AF89" s="23" t="s">
        <v>215</v>
      </c>
    </row>
    <row r="90" spans="1:36" ht="17.25" customHeight="1">
      <c r="A90" s="24" t="s">
        <v>159</v>
      </c>
      <c r="B90" s="10">
        <v>6</v>
      </c>
      <c r="C90" s="36" t="s">
        <v>168</v>
      </c>
      <c r="E90" s="3" t="s">
        <v>179</v>
      </c>
      <c r="F90" s="32">
        <f t="shared" si="71"/>
        <v>1</v>
      </c>
      <c r="G90" s="32">
        <f t="shared" si="72"/>
        <v>1</v>
      </c>
      <c r="H90" s="32">
        <f t="shared" si="73"/>
        <v>0</v>
      </c>
      <c r="I90" s="32">
        <f t="shared" si="74"/>
        <v>0</v>
      </c>
      <c r="J90" s="32">
        <f t="shared" si="75"/>
        <v>0</v>
      </c>
      <c r="K90" s="32">
        <f t="shared" si="76"/>
        <v>0</v>
      </c>
      <c r="L90" s="32">
        <f t="shared" si="77"/>
        <v>0</v>
      </c>
      <c r="M90" s="32">
        <f t="shared" si="78"/>
        <v>0</v>
      </c>
      <c r="N90" s="32">
        <f t="shared" si="79"/>
        <v>0</v>
      </c>
      <c r="O90" s="33"/>
      <c r="P90" s="33"/>
      <c r="Q90" s="33"/>
      <c r="R90" s="33"/>
      <c r="S90" s="33"/>
      <c r="T90" s="33">
        <v>1</v>
      </c>
      <c r="U90" s="33"/>
      <c r="V90" s="33">
        <v>1</v>
      </c>
      <c r="W90" s="32">
        <f t="shared" si="80"/>
        <v>0</v>
      </c>
      <c r="X90" s="32">
        <f t="shared" si="81"/>
        <v>0</v>
      </c>
      <c r="Y90" s="32">
        <f t="shared" si="82"/>
        <v>0</v>
      </c>
      <c r="Z90" s="32">
        <f t="shared" si="83"/>
        <v>0</v>
      </c>
      <c r="AD90" s="3" t="str">
        <f t="shared" si="84"/>
        <v>岩本</v>
      </c>
      <c r="AE90" s="23" t="s">
        <v>145</v>
      </c>
    </row>
    <row r="91" spans="1:36" ht="17.25" customHeight="1">
      <c r="A91" s="24" t="s">
        <v>159</v>
      </c>
      <c r="B91" s="10">
        <v>6</v>
      </c>
      <c r="C91" s="3"/>
      <c r="D91" s="23" t="s">
        <v>163</v>
      </c>
      <c r="E91" s="23" t="s">
        <v>183</v>
      </c>
      <c r="F91" s="32">
        <f t="shared" si="71"/>
        <v>1</v>
      </c>
      <c r="G91" s="32">
        <f t="shared" si="72"/>
        <v>0</v>
      </c>
      <c r="H91" s="32">
        <f t="shared" si="73"/>
        <v>0</v>
      </c>
      <c r="I91" s="32">
        <f t="shared" si="74"/>
        <v>0</v>
      </c>
      <c r="J91" s="32">
        <f t="shared" si="75"/>
        <v>0</v>
      </c>
      <c r="K91" s="32">
        <f t="shared" si="76"/>
        <v>0</v>
      </c>
      <c r="L91" s="32">
        <f t="shared" si="77"/>
        <v>0</v>
      </c>
      <c r="M91" s="32">
        <f t="shared" si="78"/>
        <v>1</v>
      </c>
      <c r="N91" s="32">
        <f t="shared" si="79"/>
        <v>0</v>
      </c>
      <c r="O91" s="33"/>
      <c r="P91" s="33"/>
      <c r="Q91" s="33">
        <v>1</v>
      </c>
      <c r="R91" s="33"/>
      <c r="S91" s="33"/>
      <c r="T91" s="33"/>
      <c r="U91" s="33"/>
      <c r="V91" s="33">
        <v>4</v>
      </c>
      <c r="W91" s="32">
        <f t="shared" si="80"/>
        <v>0</v>
      </c>
      <c r="X91" s="32">
        <f t="shared" si="81"/>
        <v>0</v>
      </c>
      <c r="Y91" s="32">
        <f t="shared" si="82"/>
        <v>0</v>
      </c>
      <c r="Z91" s="32">
        <f t="shared" si="83"/>
        <v>0</v>
      </c>
      <c r="AD91" s="3" t="str">
        <f t="shared" si="84"/>
        <v>中井</v>
      </c>
      <c r="AF91" s="3" t="s">
        <v>138</v>
      </c>
    </row>
    <row r="92" spans="1:36" ht="17.25" customHeight="1">
      <c r="A92" s="24" t="s">
        <v>159</v>
      </c>
      <c r="B92" s="10">
        <v>7</v>
      </c>
      <c r="C92" s="36" t="s">
        <v>171</v>
      </c>
      <c r="D92" s="23" t="s">
        <v>170</v>
      </c>
      <c r="E92" s="23" t="s">
        <v>181</v>
      </c>
      <c r="F92" s="32">
        <f t="shared" si="71"/>
        <v>2</v>
      </c>
      <c r="G92" s="32">
        <f t="shared" si="72"/>
        <v>1</v>
      </c>
      <c r="H92" s="32">
        <f t="shared" si="73"/>
        <v>0</v>
      </c>
      <c r="I92" s="32">
        <f t="shared" si="74"/>
        <v>0</v>
      </c>
      <c r="J92" s="32">
        <f t="shared" si="75"/>
        <v>0</v>
      </c>
      <c r="K92" s="32">
        <f t="shared" si="76"/>
        <v>0</v>
      </c>
      <c r="L92" s="32">
        <f t="shared" si="77"/>
        <v>0</v>
      </c>
      <c r="M92" s="32">
        <f t="shared" si="78"/>
        <v>0</v>
      </c>
      <c r="N92" s="32">
        <f t="shared" si="79"/>
        <v>1</v>
      </c>
      <c r="O92" s="33"/>
      <c r="P92" s="33"/>
      <c r="Q92" s="33">
        <v>1</v>
      </c>
      <c r="R92" s="33"/>
      <c r="S92" s="33">
        <v>2</v>
      </c>
      <c r="T92" s="33">
        <v>1</v>
      </c>
      <c r="U92" s="33">
        <v>1</v>
      </c>
      <c r="V92" s="33">
        <v>3</v>
      </c>
      <c r="W92" s="32">
        <f t="shared" si="80"/>
        <v>0</v>
      </c>
      <c r="X92" s="32">
        <f t="shared" si="81"/>
        <v>1</v>
      </c>
      <c r="Y92" s="32">
        <f t="shared" si="82"/>
        <v>0</v>
      </c>
      <c r="Z92" s="32">
        <f t="shared" si="83"/>
        <v>0</v>
      </c>
      <c r="AB92">
        <v>1</v>
      </c>
      <c r="AD92" s="3" t="str">
        <f t="shared" si="84"/>
        <v>北久保</v>
      </c>
      <c r="AE92" s="23" t="s">
        <v>139</v>
      </c>
      <c r="AF92" s="23" t="s">
        <v>150</v>
      </c>
    </row>
    <row r="93" spans="1:36" ht="17.25" customHeight="1">
      <c r="A93" s="24" t="s">
        <v>159</v>
      </c>
      <c r="B93" s="10">
        <v>8</v>
      </c>
      <c r="C93" s="36" t="s">
        <v>172</v>
      </c>
      <c r="E93" s="23" t="s">
        <v>147</v>
      </c>
      <c r="F93" s="32">
        <f t="shared" ref="F93:F96" si="85">COUNTA(AE93:AJ93)</f>
        <v>2</v>
      </c>
      <c r="G93" s="32">
        <f t="shared" ref="G93:G96" si="86">F93-M93-N93-Y93</f>
        <v>1</v>
      </c>
      <c r="H93" s="32">
        <f t="shared" ref="H93:H96" si="87">SUM(I93:L93)</f>
        <v>0</v>
      </c>
      <c r="I93" s="32">
        <f t="shared" ref="I93:I96" si="88">COUNTIF(AE93:AJ93, "*安*")</f>
        <v>0</v>
      </c>
      <c r="J93" s="32">
        <f t="shared" ref="J93:J96" si="89">COUNTIF(AE93:AJ93, "*二")</f>
        <v>0</v>
      </c>
      <c r="K93" s="32">
        <f t="shared" ref="K93:K96" si="90">COUNTIF(AE93:AJ93, "*三")</f>
        <v>0</v>
      </c>
      <c r="L93" s="32">
        <f t="shared" ref="L93:L96" si="91">COUNTIF(AE93:AJ93, "*本")</f>
        <v>0</v>
      </c>
      <c r="M93" s="32">
        <f t="shared" ref="M93:M96" si="92">COUNTIF(AE93:AJ93, "四球")</f>
        <v>1</v>
      </c>
      <c r="N93" s="32">
        <f t="shared" ref="N93:N96" si="93">COUNTIF(AE93:AJ93, "死球")</f>
        <v>0</v>
      </c>
      <c r="O93" s="33"/>
      <c r="P93" s="33"/>
      <c r="Q93" s="33">
        <v>1</v>
      </c>
      <c r="R93" s="33"/>
      <c r="S93" s="33">
        <v>1</v>
      </c>
      <c r="T93" s="33"/>
      <c r="U93" s="33">
        <v>1</v>
      </c>
      <c r="V93" s="33">
        <v>4</v>
      </c>
      <c r="W93" s="32">
        <f t="shared" ref="W93:W96" si="94">COUNTIF(AE93:AJ93, "*失*")</f>
        <v>0</v>
      </c>
      <c r="X93" s="32">
        <f t="shared" ref="X93:X96" si="95">COUNTIF(AE93:AJ93, "*振*")</f>
        <v>0</v>
      </c>
      <c r="Y93" s="32">
        <f t="shared" ref="Y93:Y96" si="96">COUNTIF(AE93:AJ93, "*犠*")</f>
        <v>0</v>
      </c>
      <c r="Z93" s="32">
        <f t="shared" ref="Z93:Z96" si="97">COUNTIF(AE93:AJ93, "*併*")</f>
        <v>0</v>
      </c>
      <c r="AB93">
        <v>3</v>
      </c>
      <c r="AD93" s="32" t="str">
        <f t="shared" si="84"/>
        <v>安部滉</v>
      </c>
      <c r="AE93" s="23" t="s">
        <v>145</v>
      </c>
      <c r="AF93" s="3" t="s">
        <v>138</v>
      </c>
    </row>
    <row r="94" spans="1:36" ht="17.25" customHeight="1">
      <c r="A94" s="24" t="s">
        <v>159</v>
      </c>
      <c r="B94" s="10">
        <v>9</v>
      </c>
      <c r="C94" s="23" t="s">
        <v>165</v>
      </c>
      <c r="E94" s="23" t="s">
        <v>187</v>
      </c>
      <c r="F94" s="32">
        <f t="shared" si="85"/>
        <v>2</v>
      </c>
      <c r="G94" s="32">
        <f t="shared" si="86"/>
        <v>1</v>
      </c>
      <c r="H94" s="32">
        <f t="shared" si="87"/>
        <v>1</v>
      </c>
      <c r="I94" s="32">
        <f t="shared" si="88"/>
        <v>0</v>
      </c>
      <c r="J94" s="32">
        <f t="shared" si="89"/>
        <v>1</v>
      </c>
      <c r="K94" s="32">
        <f t="shared" si="90"/>
        <v>0</v>
      </c>
      <c r="L94" s="32">
        <f t="shared" si="91"/>
        <v>0</v>
      </c>
      <c r="M94" s="32">
        <f t="shared" si="92"/>
        <v>0</v>
      </c>
      <c r="N94" s="32">
        <f t="shared" si="93"/>
        <v>0</v>
      </c>
      <c r="O94" s="33">
        <v>1</v>
      </c>
      <c r="P94" s="33"/>
      <c r="Q94" s="33">
        <v>1</v>
      </c>
      <c r="R94" s="33"/>
      <c r="S94" s="33"/>
      <c r="T94" s="33"/>
      <c r="U94" s="33">
        <v>2</v>
      </c>
      <c r="V94" s="33">
        <v>4</v>
      </c>
      <c r="W94" s="32">
        <f t="shared" si="94"/>
        <v>0</v>
      </c>
      <c r="X94" s="32">
        <f t="shared" si="95"/>
        <v>0</v>
      </c>
      <c r="Y94" s="32">
        <f t="shared" si="96"/>
        <v>1</v>
      </c>
      <c r="Z94" s="32">
        <f t="shared" si="97"/>
        <v>0</v>
      </c>
      <c r="AA94">
        <v>1</v>
      </c>
      <c r="AB94">
        <v>2</v>
      </c>
      <c r="AC94">
        <v>1</v>
      </c>
      <c r="AD94" s="32" t="str">
        <f t="shared" si="84"/>
        <v>野場</v>
      </c>
      <c r="AE94" s="23" t="s">
        <v>201</v>
      </c>
      <c r="AF94" s="3" t="s">
        <v>191</v>
      </c>
    </row>
    <row r="95" spans="1:36" ht="15.4" customHeight="1">
      <c r="A95" s="24" t="s">
        <v>159</v>
      </c>
      <c r="B95" s="10"/>
      <c r="C95" s="3"/>
      <c r="F95" s="32">
        <f t="shared" si="85"/>
        <v>0</v>
      </c>
      <c r="G95" s="32">
        <f t="shared" si="86"/>
        <v>0</v>
      </c>
      <c r="H95" s="32">
        <f t="shared" si="87"/>
        <v>0</v>
      </c>
      <c r="I95" s="32">
        <f t="shared" si="88"/>
        <v>0</v>
      </c>
      <c r="J95" s="32">
        <f t="shared" si="89"/>
        <v>0</v>
      </c>
      <c r="K95" s="32">
        <f t="shared" si="90"/>
        <v>0</v>
      </c>
      <c r="L95" s="32">
        <f t="shared" si="91"/>
        <v>0</v>
      </c>
      <c r="M95" s="32">
        <f t="shared" si="92"/>
        <v>0</v>
      </c>
      <c r="N95" s="32">
        <f t="shared" si="93"/>
        <v>0</v>
      </c>
      <c r="O95" s="33"/>
      <c r="P95" s="33"/>
      <c r="Q95" s="33"/>
      <c r="R95" s="33"/>
      <c r="S95" s="33"/>
      <c r="T95" s="33"/>
      <c r="U95" s="33"/>
      <c r="V95" s="33"/>
      <c r="W95" s="32">
        <f t="shared" si="94"/>
        <v>0</v>
      </c>
      <c r="X95" s="32">
        <f t="shared" si="95"/>
        <v>0</v>
      </c>
      <c r="Y95" s="32">
        <f t="shared" si="96"/>
        <v>0</v>
      </c>
      <c r="Z95" s="32">
        <f t="shared" si="97"/>
        <v>0</v>
      </c>
      <c r="AD95" s="32" t="s">
        <v>212</v>
      </c>
    </row>
    <row r="96" spans="1:36" ht="17.25" customHeight="1">
      <c r="A96" s="24" t="s">
        <v>159</v>
      </c>
      <c r="B96" s="38"/>
      <c r="C96" s="29"/>
      <c r="D96" s="29"/>
      <c r="E96" s="29"/>
      <c r="F96" s="32">
        <f t="shared" si="85"/>
        <v>0</v>
      </c>
      <c r="G96" s="32">
        <f t="shared" si="86"/>
        <v>0</v>
      </c>
      <c r="H96" s="32">
        <f t="shared" si="87"/>
        <v>0</v>
      </c>
      <c r="I96" s="32">
        <f t="shared" si="88"/>
        <v>0</v>
      </c>
      <c r="J96" s="32">
        <f t="shared" si="89"/>
        <v>0</v>
      </c>
      <c r="K96" s="32">
        <f t="shared" si="90"/>
        <v>0</v>
      </c>
      <c r="L96" s="32">
        <f t="shared" si="91"/>
        <v>0</v>
      </c>
      <c r="M96" s="32">
        <f t="shared" si="92"/>
        <v>0</v>
      </c>
      <c r="N96" s="32">
        <f t="shared" si="93"/>
        <v>0</v>
      </c>
      <c r="O96" s="33"/>
      <c r="P96" s="33"/>
      <c r="Q96" s="33"/>
      <c r="R96" s="33"/>
      <c r="S96" s="33"/>
      <c r="T96" s="33"/>
      <c r="U96" s="33"/>
      <c r="V96" s="33"/>
      <c r="W96" s="32">
        <f t="shared" si="94"/>
        <v>0</v>
      </c>
      <c r="X96" s="32">
        <f t="shared" si="95"/>
        <v>0</v>
      </c>
      <c r="Y96" s="32">
        <f t="shared" si="96"/>
        <v>0</v>
      </c>
      <c r="Z96" s="32">
        <f t="shared" si="97"/>
        <v>0</v>
      </c>
      <c r="AA96" s="29"/>
      <c r="AB96" s="29"/>
      <c r="AC96" s="29"/>
      <c r="AD96" s="39" t="s">
        <v>213</v>
      </c>
      <c r="AE96" s="29"/>
      <c r="AF96" s="29"/>
      <c r="AG96" s="29"/>
      <c r="AH96" s="29"/>
      <c r="AI96" s="29"/>
      <c r="AJ96" s="29"/>
    </row>
    <row r="97" spans="1:36" ht="17.25" customHeight="1">
      <c r="A97" s="24" t="s">
        <v>159</v>
      </c>
      <c r="B97" s="38"/>
      <c r="C97" s="29"/>
      <c r="D97" s="29"/>
      <c r="E97" s="29"/>
      <c r="F97" s="32"/>
      <c r="G97" s="32"/>
      <c r="H97" s="32"/>
      <c r="I97" s="32"/>
      <c r="J97" s="32"/>
      <c r="K97" s="32"/>
      <c r="L97" s="32"/>
      <c r="M97" s="32"/>
      <c r="N97" s="32"/>
      <c r="O97" s="33"/>
      <c r="P97" s="33"/>
      <c r="Q97" s="33"/>
      <c r="R97" s="33"/>
      <c r="S97" s="33"/>
      <c r="T97" s="33"/>
      <c r="U97" s="33"/>
      <c r="V97" s="33"/>
      <c r="W97" s="32"/>
      <c r="X97" s="32"/>
      <c r="Y97" s="32"/>
      <c r="Z97" s="32"/>
      <c r="AA97" s="29"/>
      <c r="AB97" s="29"/>
      <c r="AC97" s="29"/>
      <c r="AD97" s="39" t="s">
        <v>229</v>
      </c>
      <c r="AE97" s="29"/>
      <c r="AF97" s="29"/>
      <c r="AG97" s="29"/>
      <c r="AH97" s="29"/>
      <c r="AI97" s="29"/>
      <c r="AJ97" s="29"/>
    </row>
    <row r="98" spans="1:36" s="28" customFormat="1" ht="17.25" customHeight="1">
      <c r="B98" s="40"/>
      <c r="C98" s="30"/>
    </row>
    <row r="99" spans="1:36" ht="17.25" customHeight="1">
      <c r="B99" s="10"/>
      <c r="C99" s="3"/>
    </row>
    <row r="100" spans="1:36" ht="17.25" customHeight="1">
      <c r="B100" s="10"/>
      <c r="C100" s="3"/>
    </row>
    <row r="101" spans="1:36" ht="17.25" customHeight="1">
      <c r="B101" s="10"/>
      <c r="C101" s="3"/>
    </row>
    <row r="102" spans="1:36" ht="17.25" customHeight="1">
      <c r="B102" s="10"/>
      <c r="C102" s="3"/>
    </row>
    <row r="103" spans="1:36" ht="17.25" customHeight="1">
      <c r="B103" s="10"/>
      <c r="C103" s="3"/>
    </row>
    <row r="104" spans="1:36" ht="17.25" customHeight="1">
      <c r="B104" s="10"/>
      <c r="C104" s="3"/>
    </row>
    <row r="105" spans="1:36" ht="17.25" customHeight="1">
      <c r="B105" s="10"/>
      <c r="C105" s="3"/>
    </row>
    <row r="106" spans="1:36" ht="17.25" customHeight="1">
      <c r="B106" s="10"/>
      <c r="C106" s="3"/>
    </row>
    <row r="107" spans="1:36" ht="17.25" customHeight="1">
      <c r="B107" s="10"/>
      <c r="C107" s="3"/>
    </row>
    <row r="108" spans="1:36" ht="17.25" customHeight="1">
      <c r="B108" s="10"/>
      <c r="C108" s="3"/>
    </row>
    <row r="109" spans="1:36" ht="17.25" customHeight="1">
      <c r="B109" s="10"/>
      <c r="C109" s="3"/>
    </row>
    <row r="110" spans="1:36" ht="17.25" customHeight="1">
      <c r="B110" s="10"/>
      <c r="C110" s="3"/>
    </row>
    <row r="111" spans="1:36" ht="17.25" customHeight="1">
      <c r="B111" s="10"/>
      <c r="C111" s="3"/>
    </row>
    <row r="112" spans="1:36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  <row r="853" spans="2:3" ht="17.25" customHeight="1">
      <c r="B853" s="10"/>
      <c r="C853" s="3"/>
    </row>
    <row r="854" spans="2:3" ht="17.25" customHeight="1">
      <c r="B854" s="10"/>
      <c r="C854" s="3"/>
    </row>
    <row r="855" spans="2:3" ht="17.25" customHeight="1">
      <c r="B855" s="10"/>
      <c r="C855" s="3"/>
    </row>
    <row r="856" spans="2:3" ht="17.25" customHeight="1">
      <c r="B856" s="10"/>
      <c r="C856" s="3"/>
    </row>
    <row r="857" spans="2:3" ht="17.25" customHeight="1">
      <c r="B857" s="10"/>
      <c r="C857" s="3"/>
    </row>
    <row r="858" spans="2:3" ht="17.25" customHeight="1">
      <c r="B858" s="10"/>
      <c r="C858" s="3"/>
    </row>
    <row r="859" spans="2:3" ht="17.25" customHeight="1">
      <c r="B859" s="10"/>
      <c r="C859" s="3"/>
    </row>
    <row r="860" spans="2:3" ht="17.25" customHeight="1">
      <c r="B860" s="10"/>
      <c r="C860" s="3"/>
    </row>
    <row r="861" spans="2:3" ht="17.25" customHeight="1">
      <c r="B861" s="10"/>
      <c r="C861" s="3"/>
    </row>
    <row r="862" spans="2:3" ht="17.25" customHeight="1">
      <c r="B862" s="10"/>
      <c r="C862" s="3"/>
    </row>
    <row r="863" spans="2:3" ht="17.25" customHeight="1">
      <c r="B863" s="10"/>
      <c r="C863" s="3"/>
    </row>
    <row r="864" spans="2:3" ht="17.25" customHeight="1">
      <c r="B864" s="10"/>
      <c r="C864" s="3"/>
    </row>
    <row r="865" spans="2:3" ht="17.25" customHeight="1">
      <c r="B865" s="10"/>
      <c r="C865" s="3"/>
    </row>
    <row r="866" spans="2:3" ht="17.25" customHeight="1">
      <c r="B866" s="10"/>
      <c r="C866" s="3"/>
    </row>
    <row r="867" spans="2:3" ht="17.25" customHeight="1">
      <c r="B867" s="10"/>
      <c r="C867" s="3"/>
    </row>
    <row r="868" spans="2:3" ht="17.25" customHeight="1">
      <c r="B868" s="10"/>
      <c r="C868" s="3"/>
    </row>
  </sheetData>
  <phoneticPr fontId="14"/>
  <dataValidations count="1">
    <dataValidation type="custom" allowBlank="1" showErrorMessage="1" sqref="D34:D45 D89 D87 C88 D84 C59:C83 C85:C86 C1:C33 C46:C57 C90:C868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12" t="s">
        <v>43</v>
      </c>
      <c r="B2" s="12" t="s">
        <v>107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108</v>
      </c>
      <c r="AD2" s="12" t="s">
        <v>109</v>
      </c>
      <c r="AE2" s="12" t="s">
        <v>110</v>
      </c>
      <c r="AF2" s="12" t="s">
        <v>111</v>
      </c>
      <c r="AG2" s="12" t="s">
        <v>112</v>
      </c>
      <c r="AH2" s="91" t="s">
        <v>113</v>
      </c>
      <c r="AI2" s="92"/>
      <c r="AJ2" s="91" t="s">
        <v>34</v>
      </c>
      <c r="AK2" s="92"/>
      <c r="AL2" s="91" t="s">
        <v>35</v>
      </c>
      <c r="AM2" s="92"/>
      <c r="AN2" s="91" t="s">
        <v>37</v>
      </c>
      <c r="AO2" s="92"/>
      <c r="AP2" s="12" t="s">
        <v>77</v>
      </c>
      <c r="AQ2" s="12" t="s">
        <v>114</v>
      </c>
      <c r="AR2" s="12" t="s">
        <v>115</v>
      </c>
      <c r="AS2" s="91" t="s">
        <v>116</v>
      </c>
      <c r="AT2" s="92"/>
      <c r="AU2" s="92"/>
      <c r="AV2" s="92"/>
      <c r="AW2" s="92"/>
      <c r="AX2" s="12"/>
    </row>
    <row r="3" spans="1:50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0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117</v>
      </c>
      <c r="AU4" s="10" t="s">
        <v>68</v>
      </c>
      <c r="AV4" s="10" t="s">
        <v>69</v>
      </c>
      <c r="AW4" s="10" t="s">
        <v>118</v>
      </c>
      <c r="AX4" s="10"/>
    </row>
    <row r="5" spans="1:50" ht="17.25" customHeight="1">
      <c r="A5" s="10"/>
      <c r="B5" s="10">
        <v>25</v>
      </c>
      <c r="C5" s="11">
        <f>打撃詳細!B6</f>
        <v>6</v>
      </c>
      <c r="D5" s="11">
        <f>打撃詳細!C6</f>
        <v>15</v>
      </c>
      <c r="E5" s="11">
        <f>打撃詳細!D6</f>
        <v>15</v>
      </c>
      <c r="F5" s="11">
        <f>打撃詳細!E6</f>
        <v>7</v>
      </c>
      <c r="G5" s="11">
        <f>打撃詳細!F6</f>
        <v>0</v>
      </c>
      <c r="H5" s="11">
        <f>打撃詳細!G6</f>
        <v>0</v>
      </c>
      <c r="I5" s="11">
        <f>打撃詳細!H6</f>
        <v>0</v>
      </c>
      <c r="J5" s="11">
        <f>打撃詳細!I6</f>
        <v>7</v>
      </c>
      <c r="K5" s="11">
        <f>打撃詳細!J6</f>
        <v>5</v>
      </c>
      <c r="L5" s="11">
        <f>打撃詳細!U6</f>
        <v>5</v>
      </c>
      <c r="M5" s="11">
        <f>打撃詳細!K6</f>
        <v>0</v>
      </c>
      <c r="N5" s="11">
        <f>打撃詳細!P6</f>
        <v>4</v>
      </c>
      <c r="O5" s="11">
        <f>打撃詳細!Q6</f>
        <v>2</v>
      </c>
      <c r="P5" s="11">
        <f>打撃詳細!R6</f>
        <v>0</v>
      </c>
      <c r="Q5" s="11">
        <f>打撃詳細!S6</f>
        <v>1</v>
      </c>
      <c r="R5" s="11">
        <f>打撃詳細!V6</f>
        <v>0</v>
      </c>
      <c r="S5" s="11">
        <f>打撃詳細!W6</f>
        <v>0</v>
      </c>
      <c r="T5" s="11" t="str">
        <f>打撃詳細!L6</f>
        <v>0.467</v>
      </c>
      <c r="U5" s="11" t="str">
        <f>打撃詳細!M6</f>
        <v>0.467</v>
      </c>
      <c r="V5" s="11" t="str">
        <f>打撃詳細!N6</f>
        <v>0.800</v>
      </c>
      <c r="W5" s="11" t="str">
        <f>打撃詳細!O6</f>
        <v>1.267</v>
      </c>
      <c r="X5" s="11">
        <f>打撃詳細!AD6</f>
        <v>0</v>
      </c>
      <c r="Y5" s="11">
        <f>打撃詳細!AE6</f>
        <v>14</v>
      </c>
      <c r="Z5" s="11">
        <f>打撃詳細!AF6</f>
        <v>2</v>
      </c>
      <c r="AA5" s="11">
        <f>打撃詳細!AG6</f>
        <v>1</v>
      </c>
      <c r="AB5" s="11">
        <f>打撃詳細!X6</f>
        <v>43</v>
      </c>
      <c r="AC5" s="11" t="str">
        <f>打撃詳細!Y6</f>
        <v>2.9</v>
      </c>
      <c r="AD5" s="18">
        <f t="shared" ref="AD5:AD6" si="0">0.5*N5+0.72*O5+1.04*P5+1.44*Q5+0.34*(G5+H5)+0.18*I5-0.09*(E5-F5-R5)-0.098*R5-0.37*S5+0.04*M5</f>
        <v>4.16</v>
      </c>
      <c r="AE5" s="18">
        <f t="shared" ref="AE5:AE6" si="1">V5-T5</f>
        <v>0.33300000000000002</v>
      </c>
      <c r="AF5" s="19" t="e">
        <f t="shared" ref="AF5:AF6" si="2">G5/R5</f>
        <v>#DIV/0!</v>
      </c>
      <c r="AG5" s="19">
        <f t="shared" ref="AG5:AG6" si="3">((F5+G5+H5-S5)+2.4*(E5+G5+H5+M5)*((N5+O5*2+P5*3+Q5*4+0.24*(G5+H5)+0.62*I5+(0.5*M5)-0.03*R5)+3*(E5+G5+H5+M5))/(9*(E5+G5+H5+M5)))-0.9*(E5+G5+H5+M5)</f>
        <v>8.6999999999999993</v>
      </c>
      <c r="AH5" s="10">
        <f>打撃集計!AE6</f>
        <v>7</v>
      </c>
      <c r="AI5" s="11" t="str">
        <f>打撃詳細!AB6</f>
        <v>16%</v>
      </c>
      <c r="AJ5" s="3">
        <f>打撃集計!AC6</f>
        <v>8</v>
      </c>
      <c r="AK5" s="11" t="str">
        <f>打撃詳細!Z6</f>
        <v>19%</v>
      </c>
      <c r="AL5" s="3">
        <f>打撃集計!AD6</f>
        <v>0</v>
      </c>
      <c r="AM5" s="11" t="str">
        <f>打撃詳細!AA6</f>
        <v>0%</v>
      </c>
      <c r="AN5" s="3">
        <f>打撃集計!AF6</f>
        <v>13</v>
      </c>
      <c r="AO5" s="11" t="str">
        <f>打撃詳細!AC6</f>
        <v>30%</v>
      </c>
      <c r="AQ5" s="10"/>
      <c r="AR5" s="10"/>
      <c r="AS5" s="10" t="s">
        <v>68</v>
      </c>
      <c r="AT5" s="10" t="s">
        <v>119</v>
      </c>
      <c r="AU5" s="10"/>
      <c r="AV5" s="10"/>
      <c r="AW5" s="10"/>
      <c r="AX5" s="10"/>
    </row>
    <row r="6" spans="1:50" ht="17.25" customHeight="1">
      <c r="A6" s="20"/>
      <c r="B6" s="20" t="s">
        <v>120</v>
      </c>
      <c r="C6" s="20">
        <f t="shared" ref="C6:S6" si="4">SUM(C3:C5)</f>
        <v>34</v>
      </c>
      <c r="D6" s="20">
        <f t="shared" si="4"/>
        <v>88</v>
      </c>
      <c r="E6" s="20">
        <f t="shared" si="4"/>
        <v>63</v>
      </c>
      <c r="F6" s="20">
        <f t="shared" si="4"/>
        <v>17</v>
      </c>
      <c r="G6" s="20">
        <f t="shared" si="4"/>
        <v>22</v>
      </c>
      <c r="H6" s="20">
        <f t="shared" si="4"/>
        <v>2</v>
      </c>
      <c r="I6" s="20">
        <f t="shared" si="4"/>
        <v>4</v>
      </c>
      <c r="J6" s="20">
        <f t="shared" si="4"/>
        <v>15</v>
      </c>
      <c r="K6" s="20">
        <f t="shared" si="4"/>
        <v>17</v>
      </c>
      <c r="L6" s="20">
        <f t="shared" si="4"/>
        <v>24</v>
      </c>
      <c r="M6" s="20">
        <f t="shared" si="4"/>
        <v>1</v>
      </c>
      <c r="N6" s="20">
        <f t="shared" si="4"/>
        <v>13</v>
      </c>
      <c r="O6" s="20">
        <f t="shared" si="4"/>
        <v>3</v>
      </c>
      <c r="P6" s="20">
        <f t="shared" si="4"/>
        <v>0</v>
      </c>
      <c r="Q6" s="20">
        <f t="shared" si="4"/>
        <v>1</v>
      </c>
      <c r="R6" s="20">
        <f t="shared" si="4"/>
        <v>19</v>
      </c>
      <c r="S6" s="20">
        <f t="shared" si="4"/>
        <v>2</v>
      </c>
      <c r="T6" s="7">
        <f>F6/E6</f>
        <v>0.26984126984126983</v>
      </c>
      <c r="U6" s="7">
        <f>(F6+G6+H6)/(E6+G6+H6)</f>
        <v>0.47126436781609193</v>
      </c>
      <c r="V6" s="7">
        <f>(N6+O6*2+P6*3+Q6*4)/E6</f>
        <v>0.36507936507936506</v>
      </c>
      <c r="W6" s="7">
        <f>U6+V6</f>
        <v>0.83634373289545705</v>
      </c>
      <c r="X6" s="20">
        <f t="shared" ref="X6:Z6" si="5">SUM(X3:X5)</f>
        <v>5</v>
      </c>
      <c r="Y6" s="20">
        <f t="shared" si="5"/>
        <v>65</v>
      </c>
      <c r="Z6" s="20">
        <f t="shared" si="5"/>
        <v>10</v>
      </c>
      <c r="AA6" s="21">
        <f>(Y6+Z6)/(X6+Y6+Z6)</f>
        <v>0.9375</v>
      </c>
      <c r="AB6" s="20">
        <f>SUM(AB3:AB5)</f>
        <v>379</v>
      </c>
      <c r="AC6" s="19">
        <f>AB6/D6</f>
        <v>4.3068181818181817</v>
      </c>
      <c r="AD6" s="18">
        <f t="shared" si="0"/>
        <v>13.987999999999996</v>
      </c>
      <c r="AE6" s="18">
        <f t="shared" si="1"/>
        <v>9.5238095238095233E-2</v>
      </c>
      <c r="AF6" s="19">
        <f t="shared" si="2"/>
        <v>1.1578947368421053</v>
      </c>
      <c r="AG6" s="19">
        <f t="shared" si="3"/>
        <v>38.512</v>
      </c>
      <c r="AH6" s="20">
        <f>SUM(AH3:AH5)</f>
        <v>47</v>
      </c>
      <c r="AI6" s="20"/>
      <c r="AJ6" s="20">
        <f>SUM(AJ3:AJ5)</f>
        <v>46</v>
      </c>
      <c r="AK6" s="20"/>
      <c r="AL6" s="20">
        <f>SUM(AL3:AL5)</f>
        <v>14</v>
      </c>
      <c r="AM6" s="20"/>
      <c r="AN6" s="20">
        <f>SUM(AN3:AN5)</f>
        <v>106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0.41463414634146339</v>
      </c>
      <c r="AS6" s="10" t="s">
        <v>84</v>
      </c>
      <c r="AT6" s="10" t="s">
        <v>119</v>
      </c>
      <c r="AU6" s="10" t="s">
        <v>117</v>
      </c>
      <c r="AV6" s="10" t="s">
        <v>68</v>
      </c>
      <c r="AW6" s="10" t="s">
        <v>69</v>
      </c>
      <c r="AX6" s="10" t="s">
        <v>118</v>
      </c>
    </row>
    <row r="7" spans="1:50" ht="17.25" customHeight="1">
      <c r="AA7" s="21"/>
    </row>
    <row r="8" spans="1:50" ht="17.25" customHeight="1">
      <c r="A8" s="12" t="s">
        <v>44</v>
      </c>
      <c r="B8" s="12" t="s">
        <v>107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108</v>
      </c>
      <c r="AD8" s="12" t="s">
        <v>109</v>
      </c>
      <c r="AE8" s="12" t="s">
        <v>110</v>
      </c>
      <c r="AF8" s="12" t="s">
        <v>111</v>
      </c>
      <c r="AG8" s="12" t="s">
        <v>112</v>
      </c>
      <c r="AH8" s="91" t="s">
        <v>113</v>
      </c>
      <c r="AI8" s="92"/>
      <c r="AJ8" s="91" t="s">
        <v>34</v>
      </c>
      <c r="AK8" s="92"/>
      <c r="AL8" s="91" t="s">
        <v>35</v>
      </c>
      <c r="AM8" s="92"/>
      <c r="AN8" s="91" t="s">
        <v>37</v>
      </c>
      <c r="AO8" s="92"/>
      <c r="AP8" s="12" t="s">
        <v>77</v>
      </c>
      <c r="AQ8" s="12" t="s">
        <v>114</v>
      </c>
      <c r="AR8" s="12" t="s">
        <v>115</v>
      </c>
      <c r="AS8" s="91" t="s">
        <v>116</v>
      </c>
      <c r="AT8" s="92"/>
      <c r="AU8" s="92"/>
      <c r="AV8" s="92"/>
      <c r="AW8" s="92"/>
      <c r="AX8" s="12"/>
    </row>
    <row r="9" spans="1:50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121</v>
      </c>
    </row>
    <row r="10" spans="1:50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117</v>
      </c>
      <c r="AU10" s="3" t="s">
        <v>69</v>
      </c>
      <c r="AV10" s="3" t="s">
        <v>121</v>
      </c>
    </row>
    <row r="11" spans="1:50" ht="17.25" customHeight="1">
      <c r="B11" s="3">
        <v>25</v>
      </c>
      <c r="C11" s="11">
        <f>打撃詳細!B7</f>
        <v>6</v>
      </c>
      <c r="D11" s="11">
        <f>打撃詳細!C7</f>
        <v>19</v>
      </c>
      <c r="E11" s="11">
        <f>打撃詳細!D7</f>
        <v>18</v>
      </c>
      <c r="F11" s="11">
        <f>打撃詳細!E7</f>
        <v>7</v>
      </c>
      <c r="G11" s="11">
        <f>打撃詳細!F7</f>
        <v>1</v>
      </c>
      <c r="H11" s="11">
        <f>打撃詳細!G7</f>
        <v>0</v>
      </c>
      <c r="I11" s="11">
        <f>打撃詳細!H7</f>
        <v>0</v>
      </c>
      <c r="J11" s="11">
        <f>打撃詳細!I7</f>
        <v>8</v>
      </c>
      <c r="K11" s="11">
        <f>打撃詳細!J7</f>
        <v>7</v>
      </c>
      <c r="L11" s="11">
        <f>打撃詳細!U7</f>
        <v>3</v>
      </c>
      <c r="M11" s="11">
        <f>打撃詳細!K7</f>
        <v>0</v>
      </c>
      <c r="N11" s="11">
        <f>打撃詳細!P7</f>
        <v>2</v>
      </c>
      <c r="O11" s="11">
        <f>打撃詳細!Q7</f>
        <v>3</v>
      </c>
      <c r="P11" s="11">
        <f>打撃詳細!R7</f>
        <v>1</v>
      </c>
      <c r="Q11" s="11">
        <f>打撃詳細!S7</f>
        <v>1</v>
      </c>
      <c r="R11" s="11">
        <f>打撃詳細!V7</f>
        <v>4</v>
      </c>
      <c r="S11" s="11">
        <f>打撃詳細!W7</f>
        <v>0</v>
      </c>
      <c r="T11" s="11" t="str">
        <f>打撃詳細!L7</f>
        <v>0.389</v>
      </c>
      <c r="U11" s="11" t="str">
        <f>打撃詳細!M7</f>
        <v>0.421</v>
      </c>
      <c r="V11" s="11" t="str">
        <f>打撃詳細!N7</f>
        <v>0.833</v>
      </c>
      <c r="W11" s="11" t="str">
        <f>打撃詳細!O7</f>
        <v>1.254</v>
      </c>
      <c r="X11" s="11">
        <f>打撃詳細!AD7</f>
        <v>0</v>
      </c>
      <c r="Y11" s="11">
        <f>打撃詳細!AE7</f>
        <v>5</v>
      </c>
      <c r="Z11" s="11">
        <f>打撃詳細!AF7</f>
        <v>7</v>
      </c>
      <c r="AA11" s="11">
        <f>打撃詳細!AG7</f>
        <v>1</v>
      </c>
      <c r="AB11" s="11">
        <f>打撃詳細!X7</f>
        <v>73</v>
      </c>
      <c r="AC11" s="11" t="str">
        <f>打撃詳細!Y7</f>
        <v>3.8</v>
      </c>
      <c r="AD11" s="18">
        <f t="shared" ref="AD11:AD12" si="7">0.5*N11+0.72*O11+1.04*P11+1.44*Q11+0.34*(G11+H11)+0.18*I11-0.09*(E11-F11-R11)-0.098*R11-0.37*S11+0.04*M11</f>
        <v>4.9580000000000002</v>
      </c>
      <c r="AE11" s="18">
        <f t="shared" ref="AE11:AE12" si="8">V11-T11</f>
        <v>0.44399999999999995</v>
      </c>
      <c r="AF11" s="19">
        <f t="shared" ref="AF11:AF12" si="9">G11/R11</f>
        <v>0.25</v>
      </c>
      <c r="AG11" s="19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10">
        <f>打撃集計!AE7</f>
        <v>15</v>
      </c>
      <c r="AI11" s="11" t="str">
        <f>打撃詳細!AB7</f>
        <v>21%</v>
      </c>
      <c r="AJ11" s="3">
        <f>打撃集計!AC7</f>
        <v>2</v>
      </c>
      <c r="AK11" s="11" t="str">
        <f>打撃詳細!Z7</f>
        <v>3%</v>
      </c>
      <c r="AL11" s="3">
        <f>打撃集計!AD7</f>
        <v>13</v>
      </c>
      <c r="AM11" s="11" t="str">
        <f>打撃詳細!AA7</f>
        <v>18%</v>
      </c>
      <c r="AN11" s="3">
        <f>打撃集計!AF7</f>
        <v>25</v>
      </c>
      <c r="AO11" s="11" t="str">
        <f>打撃詳細!AC7</f>
        <v>34%</v>
      </c>
    </row>
    <row r="12" spans="1:50" ht="17.25" customHeight="1">
      <c r="A12" s="20"/>
      <c r="B12" s="20" t="s">
        <v>120</v>
      </c>
      <c r="C12" s="20">
        <f t="shared" ref="C12:S12" si="11">SUM(C9:C11)</f>
        <v>34</v>
      </c>
      <c r="D12" s="20">
        <f t="shared" si="11"/>
        <v>101</v>
      </c>
      <c r="E12" s="20">
        <f t="shared" si="11"/>
        <v>91</v>
      </c>
      <c r="F12" s="20">
        <f t="shared" si="11"/>
        <v>31</v>
      </c>
      <c r="G12" s="20">
        <f t="shared" si="11"/>
        <v>7</v>
      </c>
      <c r="H12" s="20">
        <f t="shared" si="11"/>
        <v>2</v>
      </c>
      <c r="I12" s="20">
        <f t="shared" si="11"/>
        <v>8</v>
      </c>
      <c r="J12" s="20">
        <f t="shared" si="11"/>
        <v>29</v>
      </c>
      <c r="K12" s="20">
        <f t="shared" si="11"/>
        <v>30</v>
      </c>
      <c r="L12" s="20">
        <f t="shared" si="11"/>
        <v>14</v>
      </c>
      <c r="M12" s="20">
        <f t="shared" si="11"/>
        <v>1</v>
      </c>
      <c r="N12" s="20">
        <f t="shared" si="11"/>
        <v>17</v>
      </c>
      <c r="O12" s="20">
        <f t="shared" si="11"/>
        <v>8</v>
      </c>
      <c r="P12" s="20">
        <f t="shared" si="11"/>
        <v>2</v>
      </c>
      <c r="Q12" s="20">
        <f t="shared" si="11"/>
        <v>4</v>
      </c>
      <c r="R12" s="20">
        <f t="shared" si="11"/>
        <v>16</v>
      </c>
      <c r="S12" s="20">
        <f t="shared" si="11"/>
        <v>2</v>
      </c>
      <c r="T12" s="7">
        <f>F12/E12</f>
        <v>0.34065934065934067</v>
      </c>
      <c r="U12" s="7">
        <f>(F12+G12+H12)/(E12+G12+H12)</f>
        <v>0.4</v>
      </c>
      <c r="V12" s="7">
        <f>(N12+O12*2+P12*3+Q12*4)/E12</f>
        <v>0.60439560439560436</v>
      </c>
      <c r="W12" s="7">
        <f>U12+V12</f>
        <v>1.0043956043956044</v>
      </c>
      <c r="X12" s="20">
        <f t="shared" ref="X12:Z12" si="12">SUM(X9:X11)</f>
        <v>6</v>
      </c>
      <c r="Y12" s="20">
        <f t="shared" si="12"/>
        <v>27</v>
      </c>
      <c r="Z12" s="20">
        <f t="shared" si="12"/>
        <v>29</v>
      </c>
      <c r="AA12" s="21">
        <f>(Y12+Z12)/(X12+Y12+Z12)</f>
        <v>0.90322580645161288</v>
      </c>
      <c r="AB12" s="20">
        <f>SUM(AB9:AB11)</f>
        <v>332</v>
      </c>
      <c r="AC12" s="19">
        <f>AB12/D12</f>
        <v>3.2871287128712869</v>
      </c>
      <c r="AD12" s="18">
        <f t="shared" si="7"/>
        <v>20.372</v>
      </c>
      <c r="AE12" s="18">
        <f t="shared" si="8"/>
        <v>0.26373626373626369</v>
      </c>
      <c r="AF12" s="19">
        <f t="shared" si="9"/>
        <v>0.4375</v>
      </c>
      <c r="AG12" s="19">
        <f t="shared" si="10"/>
        <v>44.470666666666631</v>
      </c>
      <c r="AH12" s="20">
        <f>SUM(AH9:AH11)</f>
        <v>56</v>
      </c>
      <c r="AI12" s="20"/>
      <c r="AJ12" s="20">
        <f>SUM(AJ9:AJ11)</f>
        <v>11</v>
      </c>
      <c r="AK12" s="20"/>
      <c r="AL12" s="20">
        <f>SUM(AL9:AL11)</f>
        <v>32</v>
      </c>
      <c r="AM12" s="20"/>
      <c r="AN12" s="20">
        <f>SUM(AN9:AN11)</f>
        <v>95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0.75</v>
      </c>
      <c r="AS12" s="3" t="s">
        <v>84</v>
      </c>
      <c r="AT12" s="3" t="s">
        <v>117</v>
      </c>
      <c r="AU12" s="3" t="s">
        <v>69</v>
      </c>
      <c r="AV12" s="3" t="s">
        <v>121</v>
      </c>
      <c r="AW12" s="20"/>
      <c r="AX12" s="20"/>
    </row>
    <row r="13" spans="1:50" ht="18" customHeight="1">
      <c r="AA13" s="21"/>
      <c r="AC13" s="19"/>
    </row>
    <row r="14" spans="1:50" ht="17.25" customHeight="1">
      <c r="A14" s="12" t="s">
        <v>45</v>
      </c>
      <c r="B14" s="12" t="s">
        <v>107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108</v>
      </c>
      <c r="AD14" s="12" t="s">
        <v>109</v>
      </c>
      <c r="AE14" s="12" t="s">
        <v>110</v>
      </c>
      <c r="AF14" s="12" t="s">
        <v>111</v>
      </c>
      <c r="AG14" s="12" t="s">
        <v>112</v>
      </c>
      <c r="AH14" s="91" t="s">
        <v>113</v>
      </c>
      <c r="AI14" s="92"/>
      <c r="AJ14" s="91" t="s">
        <v>34</v>
      </c>
      <c r="AK14" s="92"/>
      <c r="AL14" s="91" t="s">
        <v>35</v>
      </c>
      <c r="AM14" s="92"/>
      <c r="AN14" s="91" t="s">
        <v>37</v>
      </c>
      <c r="AO14" s="92"/>
      <c r="AP14" s="12" t="s">
        <v>77</v>
      </c>
      <c r="AQ14" s="12" t="s">
        <v>114</v>
      </c>
      <c r="AR14" s="12" t="s">
        <v>115</v>
      </c>
      <c r="AS14" s="91" t="s">
        <v>116</v>
      </c>
      <c r="AT14" s="92"/>
      <c r="AU14" s="92"/>
      <c r="AV14" s="92"/>
      <c r="AW14" s="92"/>
      <c r="AX14" s="12"/>
    </row>
    <row r="15" spans="1:50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122</v>
      </c>
    </row>
    <row r="16" spans="1:50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118</v>
      </c>
      <c r="AT16" s="3" t="s">
        <v>122</v>
      </c>
    </row>
    <row r="17" spans="1:50" ht="17.25" customHeight="1">
      <c r="B17" s="3">
        <v>25</v>
      </c>
      <c r="C17" s="11">
        <f>打撃詳細!B8</f>
        <v>6</v>
      </c>
      <c r="D17" s="11">
        <f>打撃詳細!C8</f>
        <v>17</v>
      </c>
      <c r="E17" s="11">
        <f>打撃詳細!D8</f>
        <v>14</v>
      </c>
      <c r="F17" s="11">
        <f>打撃詳細!E8</f>
        <v>3</v>
      </c>
      <c r="G17" s="11">
        <f>打撃詳細!F8</f>
        <v>2</v>
      </c>
      <c r="H17" s="11">
        <f>打撃詳細!G8</f>
        <v>1</v>
      </c>
      <c r="I17" s="11">
        <f>打撃詳細!H8</f>
        <v>2</v>
      </c>
      <c r="J17" s="11">
        <f>打撃詳細!I8</f>
        <v>2</v>
      </c>
      <c r="K17" s="11">
        <f>打撃詳細!J8</f>
        <v>4</v>
      </c>
      <c r="L17" s="11">
        <f>打撃詳細!U8</f>
        <v>3</v>
      </c>
      <c r="M17" s="11">
        <f>打撃詳細!K8</f>
        <v>0</v>
      </c>
      <c r="N17" s="11">
        <f>打撃詳細!P8</f>
        <v>2</v>
      </c>
      <c r="O17" s="11">
        <f>打撃詳細!Q8</f>
        <v>0</v>
      </c>
      <c r="P17" s="11">
        <f>打撃詳細!R8</f>
        <v>1</v>
      </c>
      <c r="Q17" s="11">
        <f>打撃詳細!S8</f>
        <v>0</v>
      </c>
      <c r="R17" s="11">
        <f>打撃詳細!V8</f>
        <v>7</v>
      </c>
      <c r="S17" s="11">
        <f>打撃詳細!W8</f>
        <v>0</v>
      </c>
      <c r="T17" s="11" t="str">
        <f>打撃詳細!L8</f>
        <v>0.214</v>
      </c>
      <c r="U17" s="11" t="str">
        <f>打撃詳細!M8</f>
        <v>0.353</v>
      </c>
      <c r="V17" s="11" t="str">
        <f>打撃詳細!N8</f>
        <v>0.357</v>
      </c>
      <c r="W17" s="11" t="str">
        <f>打撃詳細!O8</f>
        <v>0.710</v>
      </c>
      <c r="X17" s="11">
        <f>打撃詳細!AD8</f>
        <v>1</v>
      </c>
      <c r="Y17" s="11">
        <f>打撃詳細!AE8</f>
        <v>7</v>
      </c>
      <c r="Z17" s="11">
        <f>打撃詳細!AF8</f>
        <v>2</v>
      </c>
      <c r="AA17" s="11">
        <f>打撃詳細!AG8</f>
        <v>0.9</v>
      </c>
      <c r="AB17" s="11">
        <f>打撃詳細!X8</f>
        <v>75</v>
      </c>
      <c r="AC17" s="11" t="str">
        <f>打撃詳細!Y8</f>
        <v>4.4</v>
      </c>
      <c r="AD17" s="18">
        <f t="shared" ref="AD17:AD18" si="14">0.5*N17+0.72*O17+1.04*P17+1.44*Q17+0.34*(G17+H17)+0.18*I17-0.09*(E17-F17-R17)-0.098*R17-0.37*S17+0.04*M17</f>
        <v>2.3740000000000001</v>
      </c>
      <c r="AE17" s="18">
        <f t="shared" ref="AE17:AE18" si="15">V17-T17</f>
        <v>0.14299999999999999</v>
      </c>
      <c r="AF17" s="19">
        <f t="shared" ref="AF17:AF18" si="16">G17/R17</f>
        <v>0.2857142857142857</v>
      </c>
      <c r="AG17" s="19">
        <f t="shared" ref="AG17:AG18" si="17">((F17+G17+H17-S17)+2.4*(E17+G17+H17+M17)*((N17+O17*2+P17*3+Q17*4+0.24*(G17+H17)+0.62*I17+(0.5*M17)-0.03*R17)+3*(E17+G17+H17+M17))/(9*(E17+G17+H17+M17)))-0.9*(E17+G17+H17+M17)</f>
        <v>6.0999999999999979</v>
      </c>
      <c r="AH17" s="10">
        <f>打撃集計!AE8</f>
        <v>10</v>
      </c>
      <c r="AI17" s="11" t="str">
        <f>打撃詳細!AB8</f>
        <v>13%</v>
      </c>
      <c r="AJ17" s="3">
        <f>打撃集計!AC8</f>
        <v>10</v>
      </c>
      <c r="AK17" s="11" t="str">
        <f>打撃詳細!Z8</f>
        <v>13%</v>
      </c>
      <c r="AL17" s="3">
        <f>打撃集計!AD8</f>
        <v>10</v>
      </c>
      <c r="AM17" s="11" t="str">
        <f>打撃詳細!AA8</f>
        <v>13%</v>
      </c>
      <c r="AN17" s="3">
        <f>打撃集計!AF8</f>
        <v>31</v>
      </c>
      <c r="AO17" s="11" t="str">
        <f>打撃詳細!AC8</f>
        <v>41%</v>
      </c>
    </row>
    <row r="18" spans="1:50" ht="17.25" customHeight="1">
      <c r="A18" s="20"/>
      <c r="B18" s="20" t="s">
        <v>120</v>
      </c>
      <c r="C18" s="20">
        <f t="shared" ref="C18:S18" si="18">SUM(C15:C17)</f>
        <v>31</v>
      </c>
      <c r="D18" s="20">
        <f t="shared" si="18"/>
        <v>87</v>
      </c>
      <c r="E18" s="20">
        <f t="shared" si="18"/>
        <v>72</v>
      </c>
      <c r="F18" s="20">
        <f t="shared" si="18"/>
        <v>17</v>
      </c>
      <c r="G18" s="20">
        <f t="shared" si="18"/>
        <v>13</v>
      </c>
      <c r="H18" s="20">
        <f t="shared" si="18"/>
        <v>2</v>
      </c>
      <c r="I18" s="20">
        <f t="shared" si="18"/>
        <v>12</v>
      </c>
      <c r="J18" s="20">
        <f t="shared" si="18"/>
        <v>10</v>
      </c>
      <c r="K18" s="20">
        <f t="shared" si="18"/>
        <v>15</v>
      </c>
      <c r="L18" s="20">
        <f t="shared" si="18"/>
        <v>21</v>
      </c>
      <c r="M18" s="20">
        <f t="shared" si="18"/>
        <v>0</v>
      </c>
      <c r="N18" s="20">
        <f t="shared" si="18"/>
        <v>11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18</v>
      </c>
      <c r="S18" s="20">
        <f t="shared" si="18"/>
        <v>2</v>
      </c>
      <c r="T18" s="7">
        <f>F18/E18</f>
        <v>0.2361111111111111</v>
      </c>
      <c r="U18" s="7">
        <f>(F18+G18+H18)/(E18+G18+H18)</f>
        <v>0.36781609195402298</v>
      </c>
      <c r="V18" s="7">
        <f>(N18+O18*2+P18*3+Q18*4)/E18</f>
        <v>0.31944444444444442</v>
      </c>
      <c r="W18" s="7">
        <f>U18+V18</f>
        <v>0.6872605363984674</v>
      </c>
      <c r="X18" s="20">
        <f t="shared" ref="X18:Z18" si="19">SUM(X15:X17)</f>
        <v>4</v>
      </c>
      <c r="Y18" s="20">
        <f t="shared" si="19"/>
        <v>32</v>
      </c>
      <c r="Z18" s="20">
        <f t="shared" si="19"/>
        <v>6</v>
      </c>
      <c r="AA18" s="21">
        <f>(Y18+Z18)/(X18+Y18+Z18)</f>
        <v>0.90476190476190477</v>
      </c>
      <c r="AB18" s="20">
        <f>SUM(AB15:AB17)</f>
        <v>323</v>
      </c>
      <c r="AC18" s="19">
        <f>AB18/D18</f>
        <v>3.7126436781609193</v>
      </c>
      <c r="AD18" s="18">
        <f t="shared" si="14"/>
        <v>11.166</v>
      </c>
      <c r="AE18" s="18">
        <f t="shared" si="15"/>
        <v>8.3333333333333315E-2</v>
      </c>
      <c r="AF18" s="19">
        <f t="shared" si="16"/>
        <v>0.72222222222222221</v>
      </c>
      <c r="AG18" s="19">
        <f t="shared" si="17"/>
        <v>30.233333333333334</v>
      </c>
      <c r="AH18" s="20">
        <f>SUM(AH15:AH17)</f>
        <v>42</v>
      </c>
      <c r="AI18" s="20"/>
      <c r="AJ18" s="20">
        <f>SUM(AJ15:AJ17)</f>
        <v>28</v>
      </c>
      <c r="AK18" s="20"/>
      <c r="AL18" s="20">
        <f>SUM(AL15:AL17)</f>
        <v>28</v>
      </c>
      <c r="AM18" s="20"/>
      <c r="AN18" s="20">
        <f>SUM(AN15:AN17)</f>
        <v>103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0.46875</v>
      </c>
      <c r="AS18" s="3" t="s">
        <v>118</v>
      </c>
      <c r="AT18" s="3" t="s">
        <v>122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107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108</v>
      </c>
      <c r="AD20" s="12" t="s">
        <v>109</v>
      </c>
      <c r="AE20" s="12" t="s">
        <v>110</v>
      </c>
      <c r="AF20" s="12" t="s">
        <v>111</v>
      </c>
      <c r="AG20" s="12" t="s">
        <v>112</v>
      </c>
      <c r="AH20" s="91" t="s">
        <v>113</v>
      </c>
      <c r="AI20" s="92"/>
      <c r="AJ20" s="91" t="s">
        <v>34</v>
      </c>
      <c r="AK20" s="92"/>
      <c r="AL20" s="91" t="s">
        <v>35</v>
      </c>
      <c r="AM20" s="92"/>
      <c r="AN20" s="91" t="s">
        <v>37</v>
      </c>
      <c r="AO20" s="92"/>
      <c r="AP20" s="12" t="s">
        <v>77</v>
      </c>
      <c r="AQ20" s="12" t="s">
        <v>114</v>
      </c>
      <c r="AR20" s="12" t="s">
        <v>115</v>
      </c>
      <c r="AS20" s="91" t="s">
        <v>116</v>
      </c>
      <c r="AT20" s="92"/>
      <c r="AU20" s="92"/>
      <c r="AV20" s="92"/>
      <c r="AW20" s="92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119</v>
      </c>
      <c r="AT21" s="3" t="s">
        <v>117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119</v>
      </c>
      <c r="AT22" s="3" t="s">
        <v>69</v>
      </c>
    </row>
    <row r="23" spans="1:50" ht="17.25" customHeight="1">
      <c r="B23" s="3">
        <v>25</v>
      </c>
      <c r="C23" s="11">
        <f>打撃詳細!B9</f>
        <v>5</v>
      </c>
      <c r="D23" s="11">
        <f>打撃詳細!C9</f>
        <v>11</v>
      </c>
      <c r="E23" s="11">
        <f>打撃詳細!D9</f>
        <v>9</v>
      </c>
      <c r="F23" s="11">
        <f>打撃詳細!E9</f>
        <v>1</v>
      </c>
      <c r="G23" s="11">
        <f>打撃詳細!F9</f>
        <v>1</v>
      </c>
      <c r="H23" s="11">
        <f>打撃詳細!G9</f>
        <v>1</v>
      </c>
      <c r="I23" s="11">
        <f>打撃詳細!H9</f>
        <v>0</v>
      </c>
      <c r="J23" s="11">
        <f>打撃詳細!I9</f>
        <v>1</v>
      </c>
      <c r="K23" s="11">
        <f>打撃詳細!J9</f>
        <v>3</v>
      </c>
      <c r="L23" s="11">
        <f>打撃詳細!U9</f>
        <v>1</v>
      </c>
      <c r="M23" s="11">
        <f>打撃詳細!K9</f>
        <v>0</v>
      </c>
      <c r="N23" s="11">
        <f>打撃詳細!P9</f>
        <v>0</v>
      </c>
      <c r="O23" s="11">
        <f>打撃詳細!Q9</f>
        <v>1</v>
      </c>
      <c r="P23" s="11">
        <f>打撃詳細!R9</f>
        <v>0</v>
      </c>
      <c r="Q23" s="11">
        <f>打撃詳細!S9</f>
        <v>0</v>
      </c>
      <c r="R23" s="11">
        <f>打撃詳細!V9</f>
        <v>4</v>
      </c>
      <c r="S23" s="11">
        <f>打撃詳細!W9</f>
        <v>0</v>
      </c>
      <c r="T23" s="11" t="str">
        <f>打撃詳細!L9</f>
        <v>0.111</v>
      </c>
      <c r="U23" s="11" t="str">
        <f>打撃詳細!M9</f>
        <v>0.273</v>
      </c>
      <c r="V23" s="11" t="str">
        <f>打撃詳細!N9</f>
        <v>0.222</v>
      </c>
      <c r="W23" s="11" t="str">
        <f>打撃詳細!O9</f>
        <v>0.495</v>
      </c>
      <c r="X23" s="11">
        <f>打撃詳細!AD9</f>
        <v>2</v>
      </c>
      <c r="Y23" s="11">
        <f>打撃詳細!AE9</f>
        <v>14</v>
      </c>
      <c r="Z23" s="11">
        <f>打撃詳細!AF9</f>
        <v>2</v>
      </c>
      <c r="AA23" s="11">
        <f>打撃詳細!AG9</f>
        <v>0.88900000000000001</v>
      </c>
      <c r="AB23" s="11">
        <f>打撃詳細!X9</f>
        <v>45</v>
      </c>
      <c r="AC23" s="11" t="str">
        <f>打撃詳細!Y9</f>
        <v>4.1</v>
      </c>
      <c r="AD23" s="18">
        <f t="shared" ref="AD23:AD24" si="21">0.5*N23+0.72*O23+1.04*P23+1.44*Q23+0.34*(G23+H23)+0.18*I23-0.09*(E23-F23-R23)-0.098*R23-0.37*S23+0.04*M23</f>
        <v>0.64800000000000002</v>
      </c>
      <c r="AE23" s="18">
        <f t="shared" ref="AE23:AE24" si="22">V23-T23</f>
        <v>0.111</v>
      </c>
      <c r="AF23" s="19">
        <f t="shared" ref="AF23:AF24" si="23">G23/R23</f>
        <v>0.25</v>
      </c>
      <c r="AG23" s="19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10">
        <f>打撃集計!AE9</f>
        <v>2</v>
      </c>
      <c r="AI23" s="11" t="str">
        <f>打撃詳細!AB9</f>
        <v>4%</v>
      </c>
      <c r="AJ23" s="3">
        <f>打撃集計!AC9</f>
        <v>10</v>
      </c>
      <c r="AK23" s="11" t="str">
        <f>打撃詳細!Z9</f>
        <v>22%</v>
      </c>
      <c r="AL23" s="3">
        <f>打撃集計!AD9</f>
        <v>7</v>
      </c>
      <c r="AM23" s="11" t="str">
        <f>打撃詳細!AA9</f>
        <v>16%</v>
      </c>
      <c r="AN23" s="3">
        <f>打撃集計!AF9</f>
        <v>17</v>
      </c>
      <c r="AO23" s="11" t="str">
        <f>打撃詳細!AC9</f>
        <v>38%</v>
      </c>
    </row>
    <row r="24" spans="1:50" ht="17.25" customHeight="1">
      <c r="A24" s="20"/>
      <c r="B24" s="20" t="s">
        <v>120</v>
      </c>
      <c r="C24" s="20">
        <f t="shared" ref="C24:S24" si="25">SUM(C21:C23)</f>
        <v>33</v>
      </c>
      <c r="D24" s="20">
        <f t="shared" si="25"/>
        <v>99</v>
      </c>
      <c r="E24" s="20">
        <f t="shared" si="25"/>
        <v>80</v>
      </c>
      <c r="F24" s="20">
        <f t="shared" si="25"/>
        <v>22</v>
      </c>
      <c r="G24" s="20">
        <f t="shared" si="25"/>
        <v>14</v>
      </c>
      <c r="H24" s="20">
        <f t="shared" si="25"/>
        <v>4</v>
      </c>
      <c r="I24" s="20">
        <f t="shared" si="25"/>
        <v>3</v>
      </c>
      <c r="J24" s="20">
        <f t="shared" si="25"/>
        <v>26</v>
      </c>
      <c r="K24" s="20">
        <f t="shared" si="25"/>
        <v>23</v>
      </c>
      <c r="L24" s="20">
        <f t="shared" si="25"/>
        <v>17</v>
      </c>
      <c r="M24" s="20">
        <f t="shared" si="25"/>
        <v>1</v>
      </c>
      <c r="N24" s="20">
        <f t="shared" si="25"/>
        <v>15</v>
      </c>
      <c r="O24" s="20">
        <f t="shared" si="25"/>
        <v>5</v>
      </c>
      <c r="P24" s="20">
        <f t="shared" si="25"/>
        <v>2</v>
      </c>
      <c r="Q24" s="20">
        <f t="shared" si="25"/>
        <v>0</v>
      </c>
      <c r="R24" s="20">
        <f t="shared" si="25"/>
        <v>13</v>
      </c>
      <c r="S24" s="20">
        <f t="shared" si="25"/>
        <v>0</v>
      </c>
      <c r="T24" s="7">
        <f>F24/E24</f>
        <v>0.27500000000000002</v>
      </c>
      <c r="U24" s="7">
        <f>(F24+G24+H24)/(E24+G24+H24)</f>
        <v>0.40816326530612246</v>
      </c>
      <c r="V24" s="7">
        <f>(N24+O24*2+P24*3+Q24*4)/E24</f>
        <v>0.38750000000000001</v>
      </c>
      <c r="W24" s="7">
        <f>U24+V24</f>
        <v>0.79566326530612241</v>
      </c>
      <c r="X24" s="20">
        <f t="shared" ref="X24:Z24" si="26">SUM(X21:X23)</f>
        <v>6</v>
      </c>
      <c r="Y24" s="20">
        <f t="shared" si="26"/>
        <v>85</v>
      </c>
      <c r="Z24" s="20">
        <f t="shared" si="26"/>
        <v>29</v>
      </c>
      <c r="AA24" s="21">
        <f>(Y24+Z24)/(X24+Y24+Z24)</f>
        <v>0.95</v>
      </c>
      <c r="AB24" s="20">
        <f>SUM(AB21:AB23)</f>
        <v>357</v>
      </c>
      <c r="AC24" s="19">
        <f>AB24/D24</f>
        <v>3.606060606060606</v>
      </c>
      <c r="AD24" s="18">
        <f t="shared" si="21"/>
        <v>14.555999999999997</v>
      </c>
      <c r="AE24" s="18">
        <f t="shared" si="22"/>
        <v>0.11249999999999999</v>
      </c>
      <c r="AF24" s="19">
        <f t="shared" si="23"/>
        <v>1.0769230769230769</v>
      </c>
      <c r="AG24" s="19">
        <f t="shared" si="24"/>
        <v>40.043999999999997</v>
      </c>
      <c r="AH24" s="20">
        <f>SUM(AH21:AH23)</f>
        <v>35</v>
      </c>
      <c r="AI24" s="20"/>
      <c r="AJ24" s="20">
        <f>SUM(AJ21:AJ23)</f>
        <v>39</v>
      </c>
      <c r="AK24" s="20"/>
      <c r="AL24" s="20">
        <f>SUM(AL21:AL23)</f>
        <v>18</v>
      </c>
      <c r="AM24" s="20"/>
      <c r="AN24" s="20">
        <f>SUM(AN21:AN23)</f>
        <v>109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0.57499999999999996</v>
      </c>
      <c r="AS24" s="3" t="s">
        <v>119</v>
      </c>
      <c r="AT24" s="3" t="s">
        <v>117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107</v>
      </c>
      <c r="C27" s="3" t="s">
        <v>123</v>
      </c>
      <c r="D27" s="3" t="s">
        <v>51</v>
      </c>
      <c r="E27" s="3" t="s">
        <v>6</v>
      </c>
      <c r="F27" s="3" t="s">
        <v>52</v>
      </c>
      <c r="G27" s="3" t="s">
        <v>124</v>
      </c>
      <c r="H27" s="3" t="s">
        <v>54</v>
      </c>
      <c r="I27" s="3" t="s">
        <v>125</v>
      </c>
      <c r="J27" s="3" t="s">
        <v>126</v>
      </c>
      <c r="K27" s="3" t="s">
        <v>57</v>
      </c>
      <c r="L27" s="3" t="s">
        <v>58</v>
      </c>
      <c r="M27" s="3" t="s">
        <v>127</v>
      </c>
      <c r="N27" s="3" t="s">
        <v>37</v>
      </c>
      <c r="O27" s="3" t="s">
        <v>60</v>
      </c>
      <c r="P27" s="3" t="s">
        <v>128</v>
      </c>
      <c r="Q27" s="3" t="s">
        <v>129</v>
      </c>
      <c r="R27" s="3" t="s">
        <v>130</v>
      </c>
      <c r="S27" s="3" t="s">
        <v>131</v>
      </c>
      <c r="T27" s="3" t="s">
        <v>132</v>
      </c>
      <c r="U27" s="3" t="s">
        <v>133</v>
      </c>
      <c r="V27" s="3" t="s">
        <v>134</v>
      </c>
      <c r="W27" s="3" t="s">
        <v>135</v>
      </c>
      <c r="X27" s="3" t="s">
        <v>136</v>
      </c>
      <c r="Y27" s="3" t="s">
        <v>137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107</v>
      </c>
      <c r="C30" s="3" t="s">
        <v>123</v>
      </c>
      <c r="D30" s="3" t="s">
        <v>51</v>
      </c>
      <c r="E30" s="3" t="s">
        <v>6</v>
      </c>
      <c r="F30" s="3" t="s">
        <v>52</v>
      </c>
      <c r="G30" s="3" t="s">
        <v>124</v>
      </c>
      <c r="H30" s="3" t="s">
        <v>54</v>
      </c>
      <c r="I30" s="3" t="s">
        <v>125</v>
      </c>
      <c r="J30" s="3" t="s">
        <v>126</v>
      </c>
      <c r="K30" s="3" t="s">
        <v>57</v>
      </c>
      <c r="L30" s="3" t="s">
        <v>58</v>
      </c>
      <c r="M30" s="3" t="s">
        <v>127</v>
      </c>
      <c r="N30" s="3" t="s">
        <v>37</v>
      </c>
      <c r="O30" s="3" t="s">
        <v>60</v>
      </c>
      <c r="P30" s="3" t="s">
        <v>128</v>
      </c>
      <c r="Q30" s="3" t="s">
        <v>129</v>
      </c>
      <c r="R30" s="3" t="s">
        <v>130</v>
      </c>
      <c r="S30" s="3" t="s">
        <v>131</v>
      </c>
      <c r="T30" s="3" t="s">
        <v>132</v>
      </c>
      <c r="U30" s="3" t="s">
        <v>133</v>
      </c>
      <c r="V30" s="3" t="s">
        <v>134</v>
      </c>
      <c r="W30" s="3" t="s">
        <v>135</v>
      </c>
      <c r="X30" s="3" t="s">
        <v>136</v>
      </c>
      <c r="Y30" s="3" t="s">
        <v>137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120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  <mergeCell ref="AH2:AI2"/>
    <mergeCell ref="AJ2:AK2"/>
    <mergeCell ref="AL2:AM2"/>
    <mergeCell ref="AN2:AO2"/>
    <mergeCell ref="AS2:AW2"/>
  </mergeCells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打撃詳細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2025-04-29T15:35:51Z</dcterms:modified>
</cp:coreProperties>
</file>