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aveExternalLinkValues="0"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135AF721-6E24-4CDB-AA1B-7BE9A7FE307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  <sheet name="seisan" sheetId="11" r:id="rId7"/>
    <sheet name="打撃集計 (2)" sheetId="10" r:id="rId8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A163" i="6" l="1"/>
  <c r="X163" i="6"/>
  <c r="X162" i="6"/>
  <c r="Z163" i="6"/>
  <c r="Y163" i="6"/>
  <c r="O163" i="6"/>
  <c r="N163" i="6"/>
  <c r="M163" i="6"/>
  <c r="L163" i="6"/>
  <c r="K163" i="6"/>
  <c r="J163" i="6"/>
  <c r="I163" i="6" s="1"/>
  <c r="G163" i="6"/>
  <c r="AA162" i="6"/>
  <c r="Z162" i="6"/>
  <c r="Y162" i="6"/>
  <c r="O162" i="6"/>
  <c r="N162" i="6"/>
  <c r="M162" i="6"/>
  <c r="L162" i="6"/>
  <c r="K162" i="6"/>
  <c r="J162" i="6"/>
  <c r="G162" i="6"/>
  <c r="AA161" i="6"/>
  <c r="Z161" i="6"/>
  <c r="Y161" i="6"/>
  <c r="X161" i="6"/>
  <c r="O161" i="6"/>
  <c r="N161" i="6"/>
  <c r="M161" i="6"/>
  <c r="L161" i="6"/>
  <c r="K161" i="6"/>
  <c r="J161" i="6"/>
  <c r="I161" i="6" s="1"/>
  <c r="G161" i="6"/>
  <c r="AA160" i="6"/>
  <c r="Z160" i="6"/>
  <c r="Y160" i="6"/>
  <c r="X160" i="6"/>
  <c r="O160" i="6"/>
  <c r="N160" i="6"/>
  <c r="M160" i="6"/>
  <c r="L160" i="6"/>
  <c r="K160" i="6"/>
  <c r="J160" i="6"/>
  <c r="I160" i="6" s="1"/>
  <c r="G160" i="6"/>
  <c r="AA159" i="6"/>
  <c r="Z159" i="6"/>
  <c r="Y159" i="6"/>
  <c r="X159" i="6"/>
  <c r="O159" i="6"/>
  <c r="N159" i="6"/>
  <c r="M159" i="6"/>
  <c r="L159" i="6"/>
  <c r="K159" i="6"/>
  <c r="J159" i="6"/>
  <c r="G159" i="6"/>
  <c r="AA158" i="6"/>
  <c r="Z158" i="6"/>
  <c r="Y158" i="6"/>
  <c r="X158" i="6"/>
  <c r="O158" i="6"/>
  <c r="N158" i="6"/>
  <c r="M158" i="6"/>
  <c r="L158" i="6"/>
  <c r="K158" i="6"/>
  <c r="J158" i="6"/>
  <c r="G158" i="6"/>
  <c r="AA157" i="6"/>
  <c r="Z157" i="6"/>
  <c r="Y157" i="6"/>
  <c r="X157" i="6"/>
  <c r="O157" i="6"/>
  <c r="N157" i="6"/>
  <c r="M157" i="6"/>
  <c r="L157" i="6"/>
  <c r="K157" i="6"/>
  <c r="J157" i="6"/>
  <c r="G157" i="6"/>
  <c r="AA156" i="6"/>
  <c r="Z156" i="6"/>
  <c r="Y156" i="6"/>
  <c r="X156" i="6"/>
  <c r="O156" i="6"/>
  <c r="N156" i="6"/>
  <c r="M156" i="6"/>
  <c r="L156" i="6"/>
  <c r="K156" i="6"/>
  <c r="J156" i="6"/>
  <c r="I156" i="6" s="1"/>
  <c r="G156" i="6"/>
  <c r="AA155" i="6"/>
  <c r="Z155" i="6"/>
  <c r="Y155" i="6"/>
  <c r="X155" i="6"/>
  <c r="O155" i="6"/>
  <c r="N155" i="6"/>
  <c r="M155" i="6"/>
  <c r="L155" i="6"/>
  <c r="K155" i="6"/>
  <c r="J155" i="6"/>
  <c r="G155" i="6"/>
  <c r="H155" i="6" s="1"/>
  <c r="AA154" i="6"/>
  <c r="Z154" i="6"/>
  <c r="Y154" i="6"/>
  <c r="X154" i="6"/>
  <c r="O154" i="6"/>
  <c r="N154" i="6"/>
  <c r="M154" i="6"/>
  <c r="L154" i="6"/>
  <c r="K154" i="6"/>
  <c r="J154" i="6"/>
  <c r="G154" i="6"/>
  <c r="H163" i="6" l="1"/>
  <c r="I157" i="6"/>
  <c r="I158" i="6"/>
  <c r="I154" i="6"/>
  <c r="H162" i="6"/>
  <c r="I162" i="6"/>
  <c r="H161" i="6"/>
  <c r="H160" i="6"/>
  <c r="H159" i="6"/>
  <c r="I159" i="6"/>
  <c r="H158" i="6"/>
  <c r="H157" i="6"/>
  <c r="H156" i="6"/>
  <c r="I155" i="6"/>
  <c r="H154" i="6"/>
  <c r="AA153" i="6"/>
  <c r="Z153" i="6"/>
  <c r="Y153" i="6"/>
  <c r="X153" i="6"/>
  <c r="AA152" i="6"/>
  <c r="Z152" i="6"/>
  <c r="Y152" i="6"/>
  <c r="X152" i="6"/>
  <c r="AA151" i="6"/>
  <c r="Z151" i="6"/>
  <c r="Y151" i="6"/>
  <c r="X151" i="6"/>
  <c r="AA150" i="6"/>
  <c r="Z150" i="6"/>
  <c r="Y150" i="6"/>
  <c r="X150" i="6"/>
  <c r="AA149" i="6"/>
  <c r="Z149" i="6"/>
  <c r="Y149" i="6"/>
  <c r="X149" i="6"/>
  <c r="AA148" i="6"/>
  <c r="Z148" i="6"/>
  <c r="Y148" i="6"/>
  <c r="X148" i="6"/>
  <c r="AA147" i="6"/>
  <c r="Z147" i="6"/>
  <c r="Y147" i="6"/>
  <c r="X147" i="6"/>
  <c r="AA146" i="6"/>
  <c r="Z146" i="6"/>
  <c r="Y146" i="6"/>
  <c r="X146" i="6"/>
  <c r="AA145" i="6"/>
  <c r="Z145" i="6"/>
  <c r="Y145" i="6"/>
  <c r="X145" i="6"/>
  <c r="O153" i="6"/>
  <c r="N153" i="6"/>
  <c r="M153" i="6"/>
  <c r="L153" i="6"/>
  <c r="K153" i="6"/>
  <c r="J153" i="6"/>
  <c r="G153" i="6"/>
  <c r="O152" i="6"/>
  <c r="N152" i="6"/>
  <c r="M152" i="6"/>
  <c r="L152" i="6"/>
  <c r="K152" i="6"/>
  <c r="J152" i="6"/>
  <c r="G152" i="6"/>
  <c r="O151" i="6"/>
  <c r="N151" i="6"/>
  <c r="M151" i="6"/>
  <c r="L151" i="6"/>
  <c r="K151" i="6"/>
  <c r="J151" i="6"/>
  <c r="G151" i="6"/>
  <c r="O150" i="6"/>
  <c r="N150" i="6"/>
  <c r="M150" i="6"/>
  <c r="L150" i="6"/>
  <c r="K150" i="6"/>
  <c r="J150" i="6"/>
  <c r="G150" i="6"/>
  <c r="O149" i="6"/>
  <c r="N149" i="6"/>
  <c r="M149" i="6"/>
  <c r="L149" i="6"/>
  <c r="K149" i="6"/>
  <c r="J149" i="6"/>
  <c r="G149" i="6"/>
  <c r="O148" i="6"/>
  <c r="N148" i="6"/>
  <c r="M148" i="6"/>
  <c r="L148" i="6"/>
  <c r="K148" i="6"/>
  <c r="J148" i="6"/>
  <c r="G148" i="6"/>
  <c r="O147" i="6"/>
  <c r="N147" i="6"/>
  <c r="M147" i="6"/>
  <c r="L147" i="6"/>
  <c r="K147" i="6"/>
  <c r="J147" i="6"/>
  <c r="G147" i="6"/>
  <c r="O146" i="6"/>
  <c r="N146" i="6"/>
  <c r="M146" i="6"/>
  <c r="L146" i="6"/>
  <c r="K146" i="6"/>
  <c r="J146" i="6"/>
  <c r="G146" i="6"/>
  <c r="O145" i="6"/>
  <c r="N145" i="6"/>
  <c r="M145" i="6"/>
  <c r="L145" i="6"/>
  <c r="K145" i="6"/>
  <c r="J145" i="6"/>
  <c r="G145" i="6"/>
  <c r="AA144" i="6"/>
  <c r="Z144" i="6"/>
  <c r="Y144" i="6"/>
  <c r="X144" i="6"/>
  <c r="AA143" i="6"/>
  <c r="Z143" i="6"/>
  <c r="Y143" i="6"/>
  <c r="X143" i="6"/>
  <c r="AA142" i="6"/>
  <c r="Z142" i="6"/>
  <c r="Y142" i="6"/>
  <c r="X142" i="6"/>
  <c r="AA141" i="6"/>
  <c r="Z141" i="6"/>
  <c r="Y141" i="6"/>
  <c r="X141" i="6"/>
  <c r="AA140" i="6"/>
  <c r="Z140" i="6"/>
  <c r="Y140" i="6"/>
  <c r="X140" i="6"/>
  <c r="AA139" i="6"/>
  <c r="Z139" i="6"/>
  <c r="Y139" i="6"/>
  <c r="X139" i="6"/>
  <c r="AA138" i="6"/>
  <c r="Z138" i="6"/>
  <c r="Y138" i="6"/>
  <c r="X138" i="6"/>
  <c r="AA137" i="6"/>
  <c r="Z137" i="6"/>
  <c r="Y137" i="6"/>
  <c r="X137" i="6"/>
  <c r="AA136" i="6"/>
  <c r="Z136" i="6"/>
  <c r="Y136" i="6"/>
  <c r="X136" i="6"/>
  <c r="O144" i="6"/>
  <c r="N144" i="6"/>
  <c r="M144" i="6"/>
  <c r="L144" i="6"/>
  <c r="K144" i="6"/>
  <c r="J144" i="6"/>
  <c r="G144" i="6"/>
  <c r="O143" i="6"/>
  <c r="N143" i="6"/>
  <c r="M143" i="6"/>
  <c r="L143" i="6"/>
  <c r="K143" i="6"/>
  <c r="J143" i="6"/>
  <c r="G143" i="6"/>
  <c r="O142" i="6"/>
  <c r="N142" i="6"/>
  <c r="M142" i="6"/>
  <c r="L142" i="6"/>
  <c r="K142" i="6"/>
  <c r="J142" i="6"/>
  <c r="G142" i="6"/>
  <c r="O141" i="6"/>
  <c r="N141" i="6"/>
  <c r="M141" i="6"/>
  <c r="L141" i="6"/>
  <c r="K141" i="6"/>
  <c r="J141" i="6"/>
  <c r="G141" i="6"/>
  <c r="O140" i="6"/>
  <c r="N140" i="6"/>
  <c r="M140" i="6"/>
  <c r="L140" i="6"/>
  <c r="K140" i="6"/>
  <c r="J140" i="6"/>
  <c r="G140" i="6"/>
  <c r="O139" i="6"/>
  <c r="N139" i="6"/>
  <c r="M139" i="6"/>
  <c r="L139" i="6"/>
  <c r="K139" i="6"/>
  <c r="J139" i="6"/>
  <c r="G139" i="6"/>
  <c r="O138" i="6"/>
  <c r="N138" i="6"/>
  <c r="M138" i="6"/>
  <c r="L138" i="6"/>
  <c r="K138" i="6"/>
  <c r="J138" i="6"/>
  <c r="G138" i="6"/>
  <c r="O137" i="6"/>
  <c r="N137" i="6"/>
  <c r="M137" i="6"/>
  <c r="L137" i="6"/>
  <c r="K137" i="6"/>
  <c r="J137" i="6"/>
  <c r="G137" i="6"/>
  <c r="O136" i="6"/>
  <c r="N136" i="6"/>
  <c r="M136" i="6"/>
  <c r="L136" i="6"/>
  <c r="K136" i="6"/>
  <c r="J136" i="6"/>
  <c r="G136" i="6"/>
  <c r="J1" i="2"/>
  <c r="AA135" i="6"/>
  <c r="Z135" i="6"/>
  <c r="Y135" i="6"/>
  <c r="X135" i="6"/>
  <c r="AA134" i="6"/>
  <c r="Z134" i="6"/>
  <c r="Y134" i="6"/>
  <c r="X134" i="6"/>
  <c r="AA133" i="6"/>
  <c r="Z133" i="6"/>
  <c r="Y133" i="6"/>
  <c r="X133" i="6"/>
  <c r="AA132" i="6"/>
  <c r="Z132" i="6"/>
  <c r="Y132" i="6"/>
  <c r="X132" i="6"/>
  <c r="AA131" i="6"/>
  <c r="Z131" i="6"/>
  <c r="Y131" i="6"/>
  <c r="X131" i="6"/>
  <c r="AA130" i="6"/>
  <c r="Z130" i="6"/>
  <c r="Y130" i="6"/>
  <c r="X130" i="6"/>
  <c r="AA129" i="6"/>
  <c r="Z129" i="6"/>
  <c r="Y129" i="6"/>
  <c r="X129" i="6"/>
  <c r="AA128" i="6"/>
  <c r="Z128" i="6"/>
  <c r="Y128" i="6"/>
  <c r="X128" i="6"/>
  <c r="AA127" i="6"/>
  <c r="Z127" i="6"/>
  <c r="Y127" i="6"/>
  <c r="X127" i="6"/>
  <c r="O135" i="6"/>
  <c r="N135" i="6"/>
  <c r="M135" i="6"/>
  <c r="L135" i="6"/>
  <c r="K135" i="6"/>
  <c r="J135" i="6"/>
  <c r="G135" i="6"/>
  <c r="O134" i="6"/>
  <c r="N134" i="6"/>
  <c r="M134" i="6"/>
  <c r="L134" i="6"/>
  <c r="K134" i="6"/>
  <c r="J134" i="6"/>
  <c r="G134" i="6"/>
  <c r="O133" i="6"/>
  <c r="N133" i="6"/>
  <c r="M133" i="6"/>
  <c r="L133" i="6"/>
  <c r="K133" i="6"/>
  <c r="J133" i="6"/>
  <c r="G133" i="6"/>
  <c r="O132" i="6"/>
  <c r="N132" i="6"/>
  <c r="M132" i="6"/>
  <c r="L132" i="6"/>
  <c r="K132" i="6"/>
  <c r="J132" i="6"/>
  <c r="G132" i="6"/>
  <c r="O131" i="6"/>
  <c r="N131" i="6"/>
  <c r="M131" i="6"/>
  <c r="L131" i="6"/>
  <c r="K131" i="6"/>
  <c r="J131" i="6"/>
  <c r="G131" i="6"/>
  <c r="O130" i="6"/>
  <c r="N130" i="6"/>
  <c r="M130" i="6"/>
  <c r="L130" i="6"/>
  <c r="K130" i="6"/>
  <c r="J130" i="6"/>
  <c r="G130" i="6"/>
  <c r="O129" i="6"/>
  <c r="N129" i="6"/>
  <c r="M129" i="6"/>
  <c r="L129" i="6"/>
  <c r="K129" i="6"/>
  <c r="J129" i="6"/>
  <c r="G129" i="6"/>
  <c r="O128" i="6"/>
  <c r="N128" i="6"/>
  <c r="M128" i="6"/>
  <c r="L128" i="6"/>
  <c r="K128" i="6"/>
  <c r="J128" i="6"/>
  <c r="G128" i="6"/>
  <c r="O127" i="6"/>
  <c r="N127" i="6"/>
  <c r="M127" i="6"/>
  <c r="L127" i="6"/>
  <c r="K127" i="6"/>
  <c r="J127" i="6"/>
  <c r="G127" i="6"/>
  <c r="G126" i="6"/>
  <c r="J126" i="6"/>
  <c r="K126" i="6"/>
  <c r="L126" i="6"/>
  <c r="M126" i="6"/>
  <c r="N126" i="6"/>
  <c r="O126" i="6"/>
  <c r="X126" i="6"/>
  <c r="Y126" i="6"/>
  <c r="Z126" i="6"/>
  <c r="AA126" i="6"/>
  <c r="AA125" i="6"/>
  <c r="Z125" i="6"/>
  <c r="Y125" i="6"/>
  <c r="X125" i="6"/>
  <c r="O125" i="6"/>
  <c r="N125" i="6"/>
  <c r="M125" i="6"/>
  <c r="L125" i="6"/>
  <c r="K125" i="6"/>
  <c r="J125" i="6"/>
  <c r="I125" i="6" s="1"/>
  <c r="G125" i="6"/>
  <c r="AA124" i="6"/>
  <c r="Z124" i="6"/>
  <c r="Y124" i="6"/>
  <c r="X124" i="6"/>
  <c r="O124" i="6"/>
  <c r="N124" i="6"/>
  <c r="M124" i="6"/>
  <c r="L124" i="6"/>
  <c r="K124" i="6"/>
  <c r="J124" i="6"/>
  <c r="I124" i="6" s="1"/>
  <c r="G124" i="6"/>
  <c r="AA123" i="6"/>
  <c r="Z123" i="6"/>
  <c r="Y123" i="6"/>
  <c r="X123" i="6"/>
  <c r="O123" i="6"/>
  <c r="N123" i="6"/>
  <c r="M123" i="6"/>
  <c r="L123" i="6"/>
  <c r="K123" i="6"/>
  <c r="J123" i="6"/>
  <c r="G123" i="6"/>
  <c r="AA122" i="6"/>
  <c r="Z122" i="6"/>
  <c r="Y122" i="6"/>
  <c r="X122" i="6"/>
  <c r="O122" i="6"/>
  <c r="N122" i="6"/>
  <c r="M122" i="6"/>
  <c r="L122" i="6"/>
  <c r="K122" i="6"/>
  <c r="J122" i="6"/>
  <c r="G122" i="6"/>
  <c r="AA121" i="6"/>
  <c r="Z121" i="6"/>
  <c r="Y121" i="6"/>
  <c r="X121" i="6"/>
  <c r="O121" i="6"/>
  <c r="N121" i="6"/>
  <c r="M121" i="6"/>
  <c r="L121" i="6"/>
  <c r="K121" i="6"/>
  <c r="J121" i="6"/>
  <c r="G121" i="6"/>
  <c r="AA120" i="6"/>
  <c r="Z120" i="6"/>
  <c r="Y120" i="6"/>
  <c r="X120" i="6"/>
  <c r="O120" i="6"/>
  <c r="N120" i="6"/>
  <c r="M120" i="6"/>
  <c r="L120" i="6"/>
  <c r="K120" i="6"/>
  <c r="J120" i="6"/>
  <c r="G120" i="6"/>
  <c r="AA119" i="6"/>
  <c r="Z119" i="6"/>
  <c r="Y119" i="6"/>
  <c r="X119" i="6"/>
  <c r="O119" i="6"/>
  <c r="N119" i="6"/>
  <c r="M119" i="6"/>
  <c r="L119" i="6"/>
  <c r="K119" i="6"/>
  <c r="J119" i="6"/>
  <c r="I119" i="6"/>
  <c r="G119" i="6"/>
  <c r="AA118" i="6"/>
  <c r="Z118" i="6"/>
  <c r="Y118" i="6"/>
  <c r="X118" i="6"/>
  <c r="O118" i="6"/>
  <c r="N118" i="6"/>
  <c r="M118" i="6"/>
  <c r="L118" i="6"/>
  <c r="K118" i="6"/>
  <c r="J118" i="6"/>
  <c r="G118" i="6"/>
  <c r="AA117" i="6"/>
  <c r="Z117" i="6"/>
  <c r="Y117" i="6"/>
  <c r="X117" i="6"/>
  <c r="O117" i="6"/>
  <c r="N117" i="6"/>
  <c r="M117" i="6"/>
  <c r="L117" i="6"/>
  <c r="K117" i="6"/>
  <c r="J117" i="6"/>
  <c r="G117" i="6"/>
  <c r="G108" i="6"/>
  <c r="J108" i="6"/>
  <c r="K108" i="6"/>
  <c r="L108" i="6"/>
  <c r="M108" i="6"/>
  <c r="N108" i="6"/>
  <c r="O108" i="6"/>
  <c r="X108" i="6"/>
  <c r="Y108" i="6"/>
  <c r="Z108" i="6"/>
  <c r="AA108" i="6"/>
  <c r="G109" i="6"/>
  <c r="J109" i="6"/>
  <c r="K109" i="6"/>
  <c r="L109" i="6"/>
  <c r="M109" i="6"/>
  <c r="N109" i="6"/>
  <c r="O109" i="6"/>
  <c r="X109" i="6"/>
  <c r="Y109" i="6"/>
  <c r="Z109" i="6"/>
  <c r="AA109" i="6"/>
  <c r="G110" i="6"/>
  <c r="J110" i="6"/>
  <c r="K110" i="6"/>
  <c r="L110" i="6"/>
  <c r="M110" i="6"/>
  <c r="N110" i="6"/>
  <c r="O110" i="6"/>
  <c r="X110" i="6"/>
  <c r="Y110" i="6"/>
  <c r="Z110" i="6"/>
  <c r="AA110" i="6"/>
  <c r="G111" i="6"/>
  <c r="J111" i="6"/>
  <c r="K111" i="6"/>
  <c r="L111" i="6"/>
  <c r="M111" i="6"/>
  <c r="N111" i="6"/>
  <c r="O111" i="6"/>
  <c r="X111" i="6"/>
  <c r="Y111" i="6"/>
  <c r="Z111" i="6"/>
  <c r="AA111" i="6"/>
  <c r="G112" i="6"/>
  <c r="J112" i="6"/>
  <c r="K112" i="6"/>
  <c r="L112" i="6"/>
  <c r="M112" i="6"/>
  <c r="N112" i="6"/>
  <c r="O112" i="6"/>
  <c r="X112" i="6"/>
  <c r="Y112" i="6"/>
  <c r="Z112" i="6"/>
  <c r="AA112" i="6"/>
  <c r="G113" i="6"/>
  <c r="J113" i="6"/>
  <c r="K113" i="6"/>
  <c r="L113" i="6"/>
  <c r="M113" i="6"/>
  <c r="N113" i="6"/>
  <c r="O113" i="6"/>
  <c r="X113" i="6"/>
  <c r="Y113" i="6"/>
  <c r="Z113" i="6"/>
  <c r="AA113" i="6"/>
  <c r="G114" i="6"/>
  <c r="J114" i="6"/>
  <c r="K114" i="6"/>
  <c r="L114" i="6"/>
  <c r="M114" i="6"/>
  <c r="N114" i="6"/>
  <c r="O114" i="6"/>
  <c r="X114" i="6"/>
  <c r="Y114" i="6"/>
  <c r="Z114" i="6"/>
  <c r="AA114" i="6"/>
  <c r="G115" i="6"/>
  <c r="J115" i="6"/>
  <c r="K115" i="6"/>
  <c r="L115" i="6"/>
  <c r="M115" i="6"/>
  <c r="N115" i="6"/>
  <c r="O115" i="6"/>
  <c r="X115" i="6"/>
  <c r="Y115" i="6"/>
  <c r="Z115" i="6"/>
  <c r="AA115" i="6"/>
  <c r="G116" i="6"/>
  <c r="J116" i="6"/>
  <c r="K116" i="6"/>
  <c r="L116" i="6"/>
  <c r="M116" i="6"/>
  <c r="N116" i="6"/>
  <c r="O116" i="6"/>
  <c r="X116" i="6"/>
  <c r="Y116" i="6"/>
  <c r="Z116" i="6"/>
  <c r="AA116" i="6"/>
  <c r="AA107" i="6"/>
  <c r="Z107" i="6"/>
  <c r="Y107" i="6"/>
  <c r="X107" i="6"/>
  <c r="O107" i="6"/>
  <c r="N107" i="6"/>
  <c r="M107" i="6"/>
  <c r="L107" i="6"/>
  <c r="K107" i="6"/>
  <c r="J107" i="6"/>
  <c r="G107" i="6"/>
  <c r="AA106" i="6"/>
  <c r="Z106" i="6"/>
  <c r="Y106" i="6"/>
  <c r="X106" i="6"/>
  <c r="O106" i="6"/>
  <c r="N106" i="6"/>
  <c r="M106" i="6"/>
  <c r="L106" i="6"/>
  <c r="K106" i="6"/>
  <c r="J106" i="6"/>
  <c r="G106" i="6"/>
  <c r="AA105" i="6"/>
  <c r="Z105" i="6"/>
  <c r="Y105" i="6"/>
  <c r="X105" i="6"/>
  <c r="O105" i="6"/>
  <c r="N105" i="6"/>
  <c r="M105" i="6"/>
  <c r="L105" i="6"/>
  <c r="K105" i="6"/>
  <c r="J105" i="6"/>
  <c r="G105" i="6"/>
  <c r="AA104" i="6"/>
  <c r="Z104" i="6"/>
  <c r="Y104" i="6"/>
  <c r="X104" i="6"/>
  <c r="O104" i="6"/>
  <c r="N104" i="6"/>
  <c r="M104" i="6"/>
  <c r="L104" i="6"/>
  <c r="K104" i="6"/>
  <c r="J104" i="6"/>
  <c r="G104" i="6"/>
  <c r="AA103" i="6"/>
  <c r="Z103" i="6"/>
  <c r="Y103" i="6"/>
  <c r="X103" i="6"/>
  <c r="O103" i="6"/>
  <c r="N103" i="6"/>
  <c r="M103" i="6"/>
  <c r="L103" i="6"/>
  <c r="K103" i="6"/>
  <c r="J103" i="6"/>
  <c r="I103" i="6" s="1"/>
  <c r="G103" i="6"/>
  <c r="AA102" i="6"/>
  <c r="Z102" i="6"/>
  <c r="Y102" i="6"/>
  <c r="X102" i="6"/>
  <c r="O102" i="6"/>
  <c r="N102" i="6"/>
  <c r="M102" i="6"/>
  <c r="L102" i="6"/>
  <c r="K102" i="6"/>
  <c r="J102" i="6"/>
  <c r="G102" i="6"/>
  <c r="AA101" i="6"/>
  <c r="Z101" i="6"/>
  <c r="Y101" i="6"/>
  <c r="X101" i="6"/>
  <c r="O101" i="6"/>
  <c r="N101" i="6"/>
  <c r="M101" i="6"/>
  <c r="L101" i="6"/>
  <c r="K101" i="6"/>
  <c r="J101" i="6"/>
  <c r="G101" i="6"/>
  <c r="AA100" i="6"/>
  <c r="Z100" i="6"/>
  <c r="Y100" i="6"/>
  <c r="X100" i="6"/>
  <c r="O100" i="6"/>
  <c r="N100" i="6"/>
  <c r="M100" i="6"/>
  <c r="L100" i="6"/>
  <c r="K100" i="6"/>
  <c r="J100" i="6"/>
  <c r="G100" i="6"/>
  <c r="AA99" i="6"/>
  <c r="Z99" i="6"/>
  <c r="Y99" i="6"/>
  <c r="X99" i="6"/>
  <c r="O99" i="6"/>
  <c r="N99" i="6"/>
  <c r="M99" i="6"/>
  <c r="L99" i="6"/>
  <c r="K99" i="6"/>
  <c r="J99" i="6"/>
  <c r="G99" i="6"/>
  <c r="AA98" i="6"/>
  <c r="Z98" i="6"/>
  <c r="Y98" i="6"/>
  <c r="X98" i="6"/>
  <c r="O98" i="6"/>
  <c r="N98" i="6"/>
  <c r="M98" i="6"/>
  <c r="L98" i="6"/>
  <c r="K98" i="6"/>
  <c r="J98" i="6"/>
  <c r="G98" i="6"/>
  <c r="AA97" i="6"/>
  <c r="Z97" i="6"/>
  <c r="Y97" i="6"/>
  <c r="X97" i="6"/>
  <c r="O97" i="6"/>
  <c r="N97" i="6"/>
  <c r="M97" i="6"/>
  <c r="L97" i="6"/>
  <c r="K97" i="6"/>
  <c r="J97" i="6"/>
  <c r="G97" i="6"/>
  <c r="AA96" i="6"/>
  <c r="Z96" i="6"/>
  <c r="Y96" i="6"/>
  <c r="X96" i="6"/>
  <c r="O96" i="6"/>
  <c r="N96" i="6"/>
  <c r="M96" i="6"/>
  <c r="L96" i="6"/>
  <c r="K96" i="6"/>
  <c r="J96" i="6"/>
  <c r="G96" i="6"/>
  <c r="AA95" i="6"/>
  <c r="Z95" i="6"/>
  <c r="Y95" i="6"/>
  <c r="X95" i="6"/>
  <c r="O95" i="6"/>
  <c r="N95" i="6"/>
  <c r="M95" i="6"/>
  <c r="L95" i="6"/>
  <c r="K95" i="6"/>
  <c r="J95" i="6"/>
  <c r="G95" i="6"/>
  <c r="AA94" i="6"/>
  <c r="Z94" i="6"/>
  <c r="Y94" i="6"/>
  <c r="X94" i="6"/>
  <c r="O94" i="6"/>
  <c r="N94" i="6"/>
  <c r="M94" i="6"/>
  <c r="L94" i="6"/>
  <c r="K94" i="6"/>
  <c r="J94" i="6"/>
  <c r="G94" i="6"/>
  <c r="AA93" i="6"/>
  <c r="Z93" i="6"/>
  <c r="Y93" i="6"/>
  <c r="X93" i="6"/>
  <c r="O93" i="6"/>
  <c r="N93" i="6"/>
  <c r="M93" i="6"/>
  <c r="L93" i="6"/>
  <c r="K93" i="6"/>
  <c r="J93" i="6"/>
  <c r="G93" i="6"/>
  <c r="AA92" i="6"/>
  <c r="Z92" i="6"/>
  <c r="Y92" i="6"/>
  <c r="X92" i="6"/>
  <c r="O92" i="6"/>
  <c r="N92" i="6"/>
  <c r="M92" i="6"/>
  <c r="L92" i="6"/>
  <c r="K92" i="6"/>
  <c r="J92" i="6"/>
  <c r="G92" i="6"/>
  <c r="AA91" i="6"/>
  <c r="Z91" i="6"/>
  <c r="Y91" i="6"/>
  <c r="X91" i="6"/>
  <c r="AA90" i="6"/>
  <c r="Z90" i="6"/>
  <c r="Y90" i="6"/>
  <c r="X90" i="6"/>
  <c r="AA89" i="6"/>
  <c r="Z89" i="6"/>
  <c r="Y89" i="6"/>
  <c r="X89" i="6"/>
  <c r="AA88" i="6"/>
  <c r="Z88" i="6"/>
  <c r="Y88" i="6"/>
  <c r="X88" i="6"/>
  <c r="AA87" i="6"/>
  <c r="Z87" i="6"/>
  <c r="Y87" i="6"/>
  <c r="X87" i="6"/>
  <c r="AA86" i="6"/>
  <c r="Z86" i="6"/>
  <c r="Y86" i="6"/>
  <c r="X86" i="6"/>
  <c r="AA85" i="6"/>
  <c r="Z85" i="6"/>
  <c r="Y85" i="6"/>
  <c r="X85" i="6"/>
  <c r="AA84" i="6"/>
  <c r="Z84" i="6"/>
  <c r="Y84" i="6"/>
  <c r="X84" i="6"/>
  <c r="AA83" i="6"/>
  <c r="Z83" i="6"/>
  <c r="Y83" i="6"/>
  <c r="X83" i="6"/>
  <c r="O91" i="6"/>
  <c r="N91" i="6"/>
  <c r="M91" i="6"/>
  <c r="L91" i="6"/>
  <c r="K91" i="6"/>
  <c r="J91" i="6"/>
  <c r="G91" i="6"/>
  <c r="O90" i="6"/>
  <c r="N90" i="6"/>
  <c r="M90" i="6"/>
  <c r="L90" i="6"/>
  <c r="K90" i="6"/>
  <c r="J90" i="6"/>
  <c r="G90" i="6"/>
  <c r="O89" i="6"/>
  <c r="N89" i="6"/>
  <c r="M89" i="6"/>
  <c r="L89" i="6"/>
  <c r="K89" i="6"/>
  <c r="J89" i="6"/>
  <c r="G89" i="6"/>
  <c r="O88" i="6"/>
  <c r="N88" i="6"/>
  <c r="M88" i="6"/>
  <c r="L88" i="6"/>
  <c r="K88" i="6"/>
  <c r="J88" i="6"/>
  <c r="G88" i="6"/>
  <c r="O87" i="6"/>
  <c r="N87" i="6"/>
  <c r="M87" i="6"/>
  <c r="L87" i="6"/>
  <c r="K87" i="6"/>
  <c r="J87" i="6"/>
  <c r="G87" i="6"/>
  <c r="O86" i="6"/>
  <c r="N86" i="6"/>
  <c r="M86" i="6"/>
  <c r="L86" i="6"/>
  <c r="K86" i="6"/>
  <c r="J86" i="6"/>
  <c r="G86" i="6"/>
  <c r="O85" i="6"/>
  <c r="N85" i="6"/>
  <c r="M85" i="6"/>
  <c r="L85" i="6"/>
  <c r="K85" i="6"/>
  <c r="J85" i="6"/>
  <c r="G85" i="6"/>
  <c r="O84" i="6"/>
  <c r="N84" i="6"/>
  <c r="M84" i="6"/>
  <c r="L84" i="6"/>
  <c r="K84" i="6"/>
  <c r="J84" i="6"/>
  <c r="G84" i="6"/>
  <c r="O83" i="6"/>
  <c r="N83" i="6"/>
  <c r="M83" i="6"/>
  <c r="L83" i="6"/>
  <c r="K83" i="6"/>
  <c r="J83" i="6"/>
  <c r="G83" i="6"/>
  <c r="AD92" i="11"/>
  <c r="Z92" i="11"/>
  <c r="Y92" i="11"/>
  <c r="X92" i="11"/>
  <c r="W92" i="11"/>
  <c r="N92" i="11"/>
  <c r="M92" i="11"/>
  <c r="L92" i="11"/>
  <c r="K92" i="11"/>
  <c r="J92" i="11"/>
  <c r="I92" i="11"/>
  <c r="F92" i="11"/>
  <c r="Z91" i="11"/>
  <c r="Z13" i="10" s="1"/>
  <c r="Y91" i="11"/>
  <c r="K13" i="10" s="1"/>
  <c r="X91" i="11"/>
  <c r="M13" i="10" s="1"/>
  <c r="W91" i="11"/>
  <c r="N91" i="11"/>
  <c r="M91" i="11"/>
  <c r="F13" i="10" s="1"/>
  <c r="L91" i="11"/>
  <c r="K91" i="11"/>
  <c r="X13" i="10" s="1"/>
  <c r="J91" i="11"/>
  <c r="I91" i="11"/>
  <c r="F91" i="11"/>
  <c r="C13" i="10" s="1"/>
  <c r="AD90" i="11"/>
  <c r="Z90" i="11"/>
  <c r="Y90" i="11"/>
  <c r="X90" i="11"/>
  <c r="W90" i="11"/>
  <c r="N90" i="11"/>
  <c r="M90" i="11"/>
  <c r="L90" i="11"/>
  <c r="K90" i="11"/>
  <c r="J90" i="11"/>
  <c r="I90" i="11"/>
  <c r="H90" i="11" s="1"/>
  <c r="F90" i="11"/>
  <c r="AD89" i="11"/>
  <c r="Z89" i="11"/>
  <c r="Y89" i="11"/>
  <c r="X89" i="11"/>
  <c r="W89" i="11"/>
  <c r="N89" i="11"/>
  <c r="M89" i="11"/>
  <c r="L89" i="11"/>
  <c r="K89" i="11"/>
  <c r="J89" i="11"/>
  <c r="I89" i="11"/>
  <c r="F89" i="11"/>
  <c r="AD88" i="11"/>
  <c r="Z88" i="11"/>
  <c r="Y88" i="11"/>
  <c r="X88" i="11"/>
  <c r="W88" i="11"/>
  <c r="N88" i="11"/>
  <c r="M88" i="11"/>
  <c r="L88" i="11"/>
  <c r="K88" i="11"/>
  <c r="J88" i="11"/>
  <c r="I88" i="11"/>
  <c r="F88" i="11"/>
  <c r="AD87" i="11"/>
  <c r="Z87" i="11"/>
  <c r="Y87" i="11"/>
  <c r="X87" i="11"/>
  <c r="W87" i="11"/>
  <c r="N87" i="11"/>
  <c r="M87" i="11"/>
  <c r="L87" i="11"/>
  <c r="K87" i="11"/>
  <c r="J87" i="11"/>
  <c r="I87" i="11"/>
  <c r="H87" i="11" s="1"/>
  <c r="F87" i="11"/>
  <c r="AD86" i="11"/>
  <c r="Z86" i="11"/>
  <c r="Y86" i="11"/>
  <c r="X86" i="11"/>
  <c r="W86" i="11"/>
  <c r="N86" i="11"/>
  <c r="M86" i="11"/>
  <c r="L86" i="11"/>
  <c r="K86" i="11"/>
  <c r="J86" i="11"/>
  <c r="I86" i="11"/>
  <c r="H86" i="11" s="1"/>
  <c r="F86" i="11"/>
  <c r="AD85" i="11"/>
  <c r="Z85" i="11"/>
  <c r="Y85" i="11"/>
  <c r="X85" i="11"/>
  <c r="W85" i="11"/>
  <c r="N85" i="11"/>
  <c r="M85" i="11"/>
  <c r="L85" i="11"/>
  <c r="K85" i="11"/>
  <c r="J85" i="11"/>
  <c r="I85" i="11"/>
  <c r="F85" i="11"/>
  <c r="AD84" i="11"/>
  <c r="Z84" i="11"/>
  <c r="Y84" i="11"/>
  <c r="X84" i="11"/>
  <c r="W84" i="11"/>
  <c r="N84" i="11"/>
  <c r="M84" i="11"/>
  <c r="L84" i="11"/>
  <c r="K84" i="11"/>
  <c r="J84" i="11"/>
  <c r="I84" i="11"/>
  <c r="F84" i="11"/>
  <c r="AD83" i="11"/>
  <c r="Z83" i="11"/>
  <c r="Y83" i="11"/>
  <c r="X83" i="11"/>
  <c r="W83" i="11"/>
  <c r="N83" i="11"/>
  <c r="M83" i="11"/>
  <c r="L83" i="11"/>
  <c r="K83" i="11"/>
  <c r="J83" i="11"/>
  <c r="I83" i="11"/>
  <c r="F83" i="11"/>
  <c r="AD82" i="11"/>
  <c r="Z82" i="11"/>
  <c r="Y82" i="11"/>
  <c r="X82" i="11"/>
  <c r="W82" i="11"/>
  <c r="N82" i="11"/>
  <c r="M82" i="11"/>
  <c r="L82" i="11"/>
  <c r="K82" i="11"/>
  <c r="J82" i="11"/>
  <c r="I82" i="11"/>
  <c r="F82" i="11"/>
  <c r="Z80" i="11"/>
  <c r="Y80" i="11"/>
  <c r="X80" i="11"/>
  <c r="W80" i="11"/>
  <c r="N80" i="11"/>
  <c r="M80" i="11"/>
  <c r="L80" i="11"/>
  <c r="K80" i="11"/>
  <c r="J80" i="11"/>
  <c r="I80" i="11"/>
  <c r="F80" i="11"/>
  <c r="Z79" i="11"/>
  <c r="Y79" i="11"/>
  <c r="X79" i="11"/>
  <c r="W79" i="11"/>
  <c r="N79" i="11"/>
  <c r="M79" i="11"/>
  <c r="L79" i="11"/>
  <c r="K79" i="11"/>
  <c r="J79" i="11"/>
  <c r="I79" i="11"/>
  <c r="F79" i="11"/>
  <c r="AD78" i="11"/>
  <c r="Z78" i="11"/>
  <c r="Y78" i="11"/>
  <c r="X78" i="11"/>
  <c r="W78" i="11"/>
  <c r="N78" i="11"/>
  <c r="M78" i="11"/>
  <c r="L78" i="11"/>
  <c r="K78" i="11"/>
  <c r="J78" i="11"/>
  <c r="I78" i="11"/>
  <c r="H78" i="11" s="1"/>
  <c r="F78" i="11"/>
  <c r="AD77" i="11"/>
  <c r="Z77" i="11"/>
  <c r="Y77" i="11"/>
  <c r="X77" i="11"/>
  <c r="W77" i="11"/>
  <c r="N77" i="11"/>
  <c r="M77" i="11"/>
  <c r="L77" i="11"/>
  <c r="K77" i="11"/>
  <c r="J77" i="11"/>
  <c r="I77" i="11"/>
  <c r="F77" i="11"/>
  <c r="AD76" i="11"/>
  <c r="Z76" i="11"/>
  <c r="Y76" i="11"/>
  <c r="X76" i="11"/>
  <c r="W76" i="11"/>
  <c r="N76" i="11"/>
  <c r="M76" i="11"/>
  <c r="L76" i="11"/>
  <c r="K76" i="11"/>
  <c r="J76" i="11"/>
  <c r="I76" i="11"/>
  <c r="H76" i="11" s="1"/>
  <c r="F76" i="11"/>
  <c r="AD75" i="11"/>
  <c r="Z75" i="11"/>
  <c r="Y75" i="11"/>
  <c r="X75" i="11"/>
  <c r="W75" i="11"/>
  <c r="N75" i="11"/>
  <c r="M75" i="11"/>
  <c r="L75" i="11"/>
  <c r="K75" i="11"/>
  <c r="J75" i="11"/>
  <c r="I75" i="11"/>
  <c r="F75" i="11"/>
  <c r="AD74" i="11"/>
  <c r="Z74" i="11"/>
  <c r="Y74" i="11"/>
  <c r="X74" i="11"/>
  <c r="W74" i="11"/>
  <c r="N74" i="11"/>
  <c r="M74" i="11"/>
  <c r="L74" i="11"/>
  <c r="K74" i="11"/>
  <c r="J74" i="11"/>
  <c r="I74" i="11"/>
  <c r="F74" i="11"/>
  <c r="AD73" i="11"/>
  <c r="Z73" i="11"/>
  <c r="Y73" i="11"/>
  <c r="X73" i="11"/>
  <c r="W73" i="11"/>
  <c r="N73" i="11"/>
  <c r="M73" i="11"/>
  <c r="L73" i="11"/>
  <c r="K73" i="11"/>
  <c r="J73" i="11"/>
  <c r="I73" i="11"/>
  <c r="F73" i="11"/>
  <c r="AD72" i="11"/>
  <c r="Z72" i="11"/>
  <c r="Y72" i="11"/>
  <c r="X72" i="11"/>
  <c r="W72" i="11"/>
  <c r="N72" i="11"/>
  <c r="M72" i="11"/>
  <c r="L72" i="11"/>
  <c r="K72" i="11"/>
  <c r="J72" i="11"/>
  <c r="I72" i="11"/>
  <c r="H72" i="11"/>
  <c r="F72" i="11"/>
  <c r="AD71" i="11"/>
  <c r="Z71" i="11"/>
  <c r="Y71" i="11"/>
  <c r="X71" i="11"/>
  <c r="W71" i="11"/>
  <c r="N71" i="11"/>
  <c r="M71" i="11"/>
  <c r="L71" i="11"/>
  <c r="K71" i="11"/>
  <c r="J71" i="11"/>
  <c r="I71" i="11"/>
  <c r="H71" i="11"/>
  <c r="F71" i="11"/>
  <c r="AD70" i="11"/>
  <c r="Z70" i="11"/>
  <c r="Y70" i="11"/>
  <c r="X70" i="11"/>
  <c r="W70" i="11"/>
  <c r="N70" i="11"/>
  <c r="M70" i="11"/>
  <c r="L70" i="11"/>
  <c r="K70" i="11"/>
  <c r="J70" i="11"/>
  <c r="I70" i="11"/>
  <c r="H70" i="11" s="1"/>
  <c r="F70" i="11"/>
  <c r="AD69" i="11"/>
  <c r="Z69" i="11"/>
  <c r="Y69" i="11"/>
  <c r="X69" i="11"/>
  <c r="W69" i="11"/>
  <c r="N69" i="11"/>
  <c r="M69" i="11"/>
  <c r="L69" i="11"/>
  <c r="K69" i="11"/>
  <c r="J69" i="11"/>
  <c r="I69" i="11"/>
  <c r="F69" i="11"/>
  <c r="AD68" i="11"/>
  <c r="Z68" i="11"/>
  <c r="Y68" i="11"/>
  <c r="X68" i="11"/>
  <c r="W68" i="11"/>
  <c r="N68" i="11"/>
  <c r="M68" i="11"/>
  <c r="L68" i="11"/>
  <c r="K68" i="11"/>
  <c r="J68" i="11"/>
  <c r="I68" i="11"/>
  <c r="F68" i="11"/>
  <c r="AD67" i="11"/>
  <c r="Z67" i="11"/>
  <c r="Y67" i="11"/>
  <c r="X67" i="11"/>
  <c r="W67" i="11"/>
  <c r="N67" i="11"/>
  <c r="M67" i="11"/>
  <c r="L67" i="11"/>
  <c r="K67" i="11"/>
  <c r="J67" i="11"/>
  <c r="I67" i="11"/>
  <c r="F67" i="11"/>
  <c r="AD66" i="11"/>
  <c r="Z66" i="11"/>
  <c r="Y66" i="11"/>
  <c r="X66" i="11"/>
  <c r="W66" i="11"/>
  <c r="N66" i="11"/>
  <c r="M66" i="11"/>
  <c r="L66" i="11"/>
  <c r="K66" i="11"/>
  <c r="J66" i="11"/>
  <c r="I66" i="11"/>
  <c r="H66" i="11"/>
  <c r="F66" i="11"/>
  <c r="Z17" i="10"/>
  <c r="G17" i="10"/>
  <c r="Z61" i="11"/>
  <c r="Y61" i="11"/>
  <c r="X61" i="11"/>
  <c r="W61" i="11"/>
  <c r="N61" i="11"/>
  <c r="M61" i="11"/>
  <c r="L61" i="11"/>
  <c r="K61" i="11"/>
  <c r="J61" i="11"/>
  <c r="I61" i="11"/>
  <c r="F61" i="11"/>
  <c r="AD60" i="11"/>
  <c r="Z60" i="11"/>
  <c r="Y60" i="11"/>
  <c r="X60" i="11"/>
  <c r="W60" i="11"/>
  <c r="N60" i="11"/>
  <c r="M60" i="11"/>
  <c r="L60" i="11"/>
  <c r="K60" i="11"/>
  <c r="J60" i="11"/>
  <c r="I60" i="11"/>
  <c r="F60" i="11"/>
  <c r="AD59" i="11"/>
  <c r="Z59" i="11"/>
  <c r="Y59" i="11"/>
  <c r="X59" i="11"/>
  <c r="W59" i="11"/>
  <c r="N59" i="11"/>
  <c r="M59" i="11"/>
  <c r="L59" i="11"/>
  <c r="K59" i="11"/>
  <c r="J59" i="11"/>
  <c r="I59" i="11"/>
  <c r="F59" i="11"/>
  <c r="AD58" i="11"/>
  <c r="Z58" i="11"/>
  <c r="Y58" i="11"/>
  <c r="X58" i="11"/>
  <c r="W58" i="11"/>
  <c r="N58" i="11"/>
  <c r="M58" i="11"/>
  <c r="L58" i="11"/>
  <c r="K58" i="11"/>
  <c r="J58" i="11"/>
  <c r="I58" i="11"/>
  <c r="F58" i="11"/>
  <c r="AD57" i="11"/>
  <c r="Z57" i="11"/>
  <c r="Y57" i="11"/>
  <c r="X57" i="11"/>
  <c r="W57" i="11"/>
  <c r="N57" i="11"/>
  <c r="M57" i="11"/>
  <c r="L57" i="11"/>
  <c r="K57" i="11"/>
  <c r="J57" i="11"/>
  <c r="I57" i="11"/>
  <c r="H57" i="11"/>
  <c r="F57" i="11"/>
  <c r="AD56" i="11"/>
  <c r="Z56" i="11"/>
  <c r="Y56" i="11"/>
  <c r="X56" i="11"/>
  <c r="W56" i="11"/>
  <c r="N56" i="11"/>
  <c r="M56" i="11"/>
  <c r="L56" i="11"/>
  <c r="K56" i="11"/>
  <c r="J56" i="11"/>
  <c r="I56" i="11"/>
  <c r="H56" i="11"/>
  <c r="F56" i="11"/>
  <c r="AD55" i="11"/>
  <c r="Z55" i="11"/>
  <c r="Y55" i="11"/>
  <c r="X55" i="11"/>
  <c r="W55" i="11"/>
  <c r="N55" i="11"/>
  <c r="M55" i="11"/>
  <c r="L55" i="11"/>
  <c r="K55" i="11"/>
  <c r="J55" i="11"/>
  <c r="I55" i="11"/>
  <c r="H55" i="11" s="1"/>
  <c r="F55" i="11"/>
  <c r="AD54" i="11"/>
  <c r="Z54" i="11"/>
  <c r="Y54" i="11"/>
  <c r="X54" i="11"/>
  <c r="W54" i="11"/>
  <c r="N54" i="11"/>
  <c r="M54" i="11"/>
  <c r="L54" i="11"/>
  <c r="K54" i="11"/>
  <c r="J54" i="11"/>
  <c r="I54" i="11"/>
  <c r="H54" i="11" s="1"/>
  <c r="F54" i="11"/>
  <c r="AD53" i="11"/>
  <c r="Z53" i="11"/>
  <c r="Y53" i="11"/>
  <c r="X53" i="11"/>
  <c r="W53" i="11"/>
  <c r="N53" i="11"/>
  <c r="M53" i="11"/>
  <c r="L53" i="11"/>
  <c r="K53" i="11"/>
  <c r="J53" i="11"/>
  <c r="I53" i="11"/>
  <c r="H53" i="11" s="1"/>
  <c r="F53" i="11"/>
  <c r="AD52" i="11"/>
  <c r="Z52" i="11"/>
  <c r="Y52" i="11"/>
  <c r="X52" i="11"/>
  <c r="W52" i="11"/>
  <c r="N52" i="11"/>
  <c r="M52" i="11"/>
  <c r="L52" i="11"/>
  <c r="K52" i="11"/>
  <c r="J52" i="11"/>
  <c r="I52" i="11"/>
  <c r="H52" i="11" s="1"/>
  <c r="F52" i="11"/>
  <c r="AD51" i="11"/>
  <c r="Z51" i="11"/>
  <c r="Y51" i="11"/>
  <c r="X51" i="11"/>
  <c r="W51" i="11"/>
  <c r="N51" i="11"/>
  <c r="M51" i="11"/>
  <c r="L51" i="11"/>
  <c r="K51" i="11"/>
  <c r="J51" i="11"/>
  <c r="H51" i="11" s="1"/>
  <c r="I51" i="11"/>
  <c r="F51" i="11"/>
  <c r="AD50" i="11"/>
  <c r="Z50" i="11"/>
  <c r="Y50" i="11"/>
  <c r="X50" i="11"/>
  <c r="W50" i="11"/>
  <c r="N50" i="11"/>
  <c r="M50" i="11"/>
  <c r="L50" i="11"/>
  <c r="K50" i="11"/>
  <c r="J50" i="11"/>
  <c r="I50" i="11"/>
  <c r="F50" i="11"/>
  <c r="AD45" i="11"/>
  <c r="Z45" i="11"/>
  <c r="Z16" i="10" s="1"/>
  <c r="Y45" i="11"/>
  <c r="X45" i="11"/>
  <c r="M16" i="10" s="1"/>
  <c r="W45" i="11"/>
  <c r="N45" i="11"/>
  <c r="G16" i="10" s="1"/>
  <c r="M45" i="11"/>
  <c r="G45" i="11" s="1"/>
  <c r="L45" i="11"/>
  <c r="L16" i="10" s="1"/>
  <c r="K45" i="11"/>
  <c r="X16" i="10" s="1"/>
  <c r="J45" i="11"/>
  <c r="W16" i="10" s="1"/>
  <c r="I45" i="11"/>
  <c r="F45" i="11"/>
  <c r="C16" i="10" s="1"/>
  <c r="AD44" i="11"/>
  <c r="Z44" i="11"/>
  <c r="Y44" i="11"/>
  <c r="X44" i="11"/>
  <c r="W44" i="11"/>
  <c r="N44" i="11"/>
  <c r="M44" i="11"/>
  <c r="G44" i="11" s="1"/>
  <c r="L44" i="11"/>
  <c r="K44" i="11"/>
  <c r="J44" i="11"/>
  <c r="I44" i="11"/>
  <c r="F44" i="11"/>
  <c r="AD43" i="11"/>
  <c r="Z43" i="11"/>
  <c r="Y43" i="11"/>
  <c r="X43" i="11"/>
  <c r="W43" i="11"/>
  <c r="N43" i="11"/>
  <c r="M43" i="11"/>
  <c r="L43" i="11"/>
  <c r="K43" i="11"/>
  <c r="J43" i="11"/>
  <c r="I43" i="11"/>
  <c r="F43" i="11"/>
  <c r="AD42" i="11"/>
  <c r="Z42" i="11"/>
  <c r="Y42" i="11"/>
  <c r="X42" i="11"/>
  <c r="W42" i="11"/>
  <c r="N42" i="11"/>
  <c r="M42" i="11"/>
  <c r="L42" i="11"/>
  <c r="K42" i="11"/>
  <c r="J42" i="11"/>
  <c r="I42" i="11"/>
  <c r="F42" i="11"/>
  <c r="AD41" i="11"/>
  <c r="Z41" i="11"/>
  <c r="Y41" i="11"/>
  <c r="X41" i="11"/>
  <c r="W41" i="11"/>
  <c r="N41" i="11"/>
  <c r="M41" i="11"/>
  <c r="L41" i="11"/>
  <c r="K41" i="11"/>
  <c r="H41" i="11" s="1"/>
  <c r="J41" i="11"/>
  <c r="I41" i="11"/>
  <c r="F41" i="11"/>
  <c r="AD40" i="11"/>
  <c r="Z40" i="11"/>
  <c r="Y40" i="11"/>
  <c r="X40" i="11"/>
  <c r="W40" i="11"/>
  <c r="N40" i="11"/>
  <c r="M40" i="11"/>
  <c r="G40" i="11" s="1"/>
  <c r="L40" i="11"/>
  <c r="L17" i="10" s="1"/>
  <c r="K40" i="11"/>
  <c r="J40" i="11"/>
  <c r="I40" i="11"/>
  <c r="F40" i="11"/>
  <c r="AD39" i="11"/>
  <c r="Z39" i="11"/>
  <c r="Y39" i="11"/>
  <c r="X39" i="11"/>
  <c r="W39" i="11"/>
  <c r="N39" i="11"/>
  <c r="M39" i="11"/>
  <c r="G39" i="11" s="1"/>
  <c r="L39" i="11"/>
  <c r="K39" i="11"/>
  <c r="J39" i="11"/>
  <c r="I39" i="11"/>
  <c r="F39" i="11"/>
  <c r="AD38" i="11"/>
  <c r="Z38" i="11"/>
  <c r="Y38" i="11"/>
  <c r="X38" i="11"/>
  <c r="W38" i="11"/>
  <c r="N38" i="11"/>
  <c r="M38" i="11"/>
  <c r="G38" i="11" s="1"/>
  <c r="L38" i="11"/>
  <c r="K38" i="11"/>
  <c r="X15" i="10" s="1"/>
  <c r="J38" i="11"/>
  <c r="I38" i="11"/>
  <c r="F38" i="11"/>
  <c r="AD37" i="11"/>
  <c r="Z37" i="11"/>
  <c r="Y37" i="11"/>
  <c r="X37" i="11"/>
  <c r="W37" i="11"/>
  <c r="N37" i="11"/>
  <c r="M37" i="11"/>
  <c r="L37" i="11"/>
  <c r="L7" i="10" s="1"/>
  <c r="K37" i="11"/>
  <c r="X7" i="10" s="1"/>
  <c r="J37" i="11"/>
  <c r="I37" i="11"/>
  <c r="F37" i="11"/>
  <c r="AD36" i="11"/>
  <c r="Z36" i="11"/>
  <c r="Y36" i="11"/>
  <c r="X36" i="11"/>
  <c r="W36" i="11"/>
  <c r="N36" i="11"/>
  <c r="M36" i="11"/>
  <c r="L36" i="11"/>
  <c r="K36" i="11"/>
  <c r="J36" i="11"/>
  <c r="I36" i="11"/>
  <c r="F36" i="11"/>
  <c r="AD35" i="11"/>
  <c r="Z35" i="11"/>
  <c r="Y35" i="11"/>
  <c r="X35" i="11"/>
  <c r="W35" i="11"/>
  <c r="N35" i="11"/>
  <c r="G14" i="10" s="1"/>
  <c r="M35" i="11"/>
  <c r="F14" i="10" s="1"/>
  <c r="L35" i="11"/>
  <c r="L14" i="10" s="1"/>
  <c r="K35" i="11"/>
  <c r="J35" i="11"/>
  <c r="I35" i="11"/>
  <c r="F35" i="11"/>
  <c r="AD34" i="11"/>
  <c r="Z34" i="11"/>
  <c r="Y34" i="11"/>
  <c r="X34" i="11"/>
  <c r="W34" i="11"/>
  <c r="N34" i="11"/>
  <c r="M34" i="11"/>
  <c r="L34" i="11"/>
  <c r="K34" i="11"/>
  <c r="J34" i="11"/>
  <c r="I34" i="11"/>
  <c r="F34" i="11"/>
  <c r="AD27" i="11"/>
  <c r="Z27" i="11"/>
  <c r="Y27" i="11"/>
  <c r="X27" i="11"/>
  <c r="W27" i="11"/>
  <c r="N27" i="11"/>
  <c r="M27" i="11"/>
  <c r="L27" i="11"/>
  <c r="K27" i="11"/>
  <c r="J27" i="11"/>
  <c r="I27" i="11"/>
  <c r="F27" i="11"/>
  <c r="AD26" i="11"/>
  <c r="Z26" i="11"/>
  <c r="Y26" i="11"/>
  <c r="X26" i="11"/>
  <c r="W26" i="11"/>
  <c r="N26" i="11"/>
  <c r="M26" i="11"/>
  <c r="F5" i="10" s="1"/>
  <c r="L26" i="11"/>
  <c r="K26" i="11"/>
  <c r="J26" i="11"/>
  <c r="I26" i="11"/>
  <c r="F26" i="11"/>
  <c r="AD25" i="11"/>
  <c r="Z25" i="11"/>
  <c r="Y25" i="11"/>
  <c r="X25" i="11"/>
  <c r="W25" i="11"/>
  <c r="N25" i="11"/>
  <c r="M25" i="11"/>
  <c r="L25" i="11"/>
  <c r="K25" i="11"/>
  <c r="J25" i="11"/>
  <c r="I25" i="11"/>
  <c r="F25" i="11"/>
  <c r="AD24" i="11"/>
  <c r="Z24" i="11"/>
  <c r="Y24" i="11"/>
  <c r="X24" i="11"/>
  <c r="W24" i="11"/>
  <c r="N24" i="11"/>
  <c r="M24" i="11"/>
  <c r="L24" i="11"/>
  <c r="K24" i="11"/>
  <c r="J24" i="11"/>
  <c r="I24" i="11"/>
  <c r="F24" i="11"/>
  <c r="AD23" i="11"/>
  <c r="Z23" i="11"/>
  <c r="Y23" i="11"/>
  <c r="X23" i="11"/>
  <c r="W23" i="11"/>
  <c r="N23" i="11"/>
  <c r="M23" i="11"/>
  <c r="L23" i="11"/>
  <c r="K23" i="11"/>
  <c r="H23" i="11" s="1"/>
  <c r="J23" i="11"/>
  <c r="I23" i="11"/>
  <c r="F23" i="11"/>
  <c r="AD22" i="11"/>
  <c r="Z22" i="11"/>
  <c r="Y22" i="11"/>
  <c r="X22" i="11"/>
  <c r="W22" i="11"/>
  <c r="N22" i="11"/>
  <c r="M22" i="11"/>
  <c r="L22" i="11"/>
  <c r="K22" i="11"/>
  <c r="J22" i="11"/>
  <c r="I22" i="11"/>
  <c r="H22" i="11" s="1"/>
  <c r="F22" i="11"/>
  <c r="AD21" i="11"/>
  <c r="Z21" i="11"/>
  <c r="Y21" i="11"/>
  <c r="X21" i="11"/>
  <c r="W21" i="11"/>
  <c r="N21" i="11"/>
  <c r="M21" i="11"/>
  <c r="L21" i="11"/>
  <c r="K21" i="11"/>
  <c r="J21" i="11"/>
  <c r="I21" i="11"/>
  <c r="F21" i="11"/>
  <c r="AD20" i="11"/>
  <c r="Z20" i="11"/>
  <c r="Y20" i="11"/>
  <c r="X20" i="11"/>
  <c r="W20" i="11"/>
  <c r="N20" i="11"/>
  <c r="M20" i="11"/>
  <c r="L20" i="11"/>
  <c r="K20" i="11"/>
  <c r="J20" i="11"/>
  <c r="I20" i="11"/>
  <c r="F20" i="11"/>
  <c r="AD19" i="11"/>
  <c r="Z19" i="11"/>
  <c r="Y19" i="11"/>
  <c r="X19" i="11"/>
  <c r="W19" i="11"/>
  <c r="N19" i="11"/>
  <c r="M19" i="11"/>
  <c r="L19" i="11"/>
  <c r="K19" i="11"/>
  <c r="J19" i="11"/>
  <c r="I19" i="11"/>
  <c r="F19" i="11"/>
  <c r="AD18" i="11"/>
  <c r="Z18" i="11"/>
  <c r="Y18" i="11"/>
  <c r="X18" i="11"/>
  <c r="W18" i="11"/>
  <c r="N18" i="11"/>
  <c r="M18" i="11"/>
  <c r="L18" i="11"/>
  <c r="K18" i="11"/>
  <c r="J18" i="11"/>
  <c r="I18" i="11"/>
  <c r="H18" i="11"/>
  <c r="F18" i="11"/>
  <c r="AD12" i="11"/>
  <c r="Z12" i="11"/>
  <c r="Y12" i="11"/>
  <c r="X12" i="11"/>
  <c r="W12" i="11"/>
  <c r="N12" i="11"/>
  <c r="M12" i="11"/>
  <c r="L12" i="11"/>
  <c r="K12" i="11"/>
  <c r="J12" i="11"/>
  <c r="I12" i="11"/>
  <c r="H12" i="11"/>
  <c r="F12" i="11"/>
  <c r="AD11" i="11"/>
  <c r="Z11" i="11"/>
  <c r="Y11" i="11"/>
  <c r="K5" i="10" s="1"/>
  <c r="X11" i="11"/>
  <c r="M5" i="10" s="1"/>
  <c r="W11" i="11"/>
  <c r="N11" i="11"/>
  <c r="M11" i="11"/>
  <c r="L11" i="11"/>
  <c r="K11" i="11"/>
  <c r="J11" i="11"/>
  <c r="W5" i="10" s="1"/>
  <c r="I11" i="11"/>
  <c r="V5" i="10" s="1"/>
  <c r="F11" i="11"/>
  <c r="AD10" i="11"/>
  <c r="Z10" i="11"/>
  <c r="Y10" i="11"/>
  <c r="X10" i="11"/>
  <c r="W10" i="11"/>
  <c r="N10" i="11"/>
  <c r="M10" i="11"/>
  <c r="L10" i="11"/>
  <c r="K10" i="11"/>
  <c r="J10" i="11"/>
  <c r="I10" i="11"/>
  <c r="F10" i="11"/>
  <c r="AD9" i="11"/>
  <c r="Z9" i="11"/>
  <c r="Y9" i="11"/>
  <c r="X9" i="11"/>
  <c r="W9" i="11"/>
  <c r="N9" i="11"/>
  <c r="M9" i="11"/>
  <c r="L9" i="11"/>
  <c r="K9" i="11"/>
  <c r="J9" i="11"/>
  <c r="I9" i="11"/>
  <c r="F9" i="11"/>
  <c r="AD8" i="11"/>
  <c r="Z8" i="11"/>
  <c r="Y8" i="11"/>
  <c r="X8" i="11"/>
  <c r="W8" i="11"/>
  <c r="N8" i="11"/>
  <c r="M8" i="11"/>
  <c r="L8" i="11"/>
  <c r="K8" i="11"/>
  <c r="J8" i="11"/>
  <c r="I8" i="11"/>
  <c r="F8" i="11"/>
  <c r="AD7" i="11"/>
  <c r="Z7" i="11"/>
  <c r="Y7" i="11"/>
  <c r="X7" i="11"/>
  <c r="W7" i="11"/>
  <c r="N7" i="11"/>
  <c r="M7" i="11"/>
  <c r="L7" i="11"/>
  <c r="K7" i="11"/>
  <c r="J7" i="11"/>
  <c r="I7" i="11"/>
  <c r="F7" i="11"/>
  <c r="AD6" i="11"/>
  <c r="Z6" i="11"/>
  <c r="Y6" i="11"/>
  <c r="X6" i="11"/>
  <c r="W6" i="11"/>
  <c r="N6" i="11"/>
  <c r="M6" i="11"/>
  <c r="L6" i="11"/>
  <c r="K6" i="11"/>
  <c r="J6" i="11"/>
  <c r="I6" i="11"/>
  <c r="F6" i="11"/>
  <c r="AD5" i="11"/>
  <c r="Z5" i="11"/>
  <c r="Y5" i="11"/>
  <c r="X5" i="11"/>
  <c r="W5" i="11"/>
  <c r="N5" i="11"/>
  <c r="M5" i="11"/>
  <c r="L5" i="11"/>
  <c r="K5" i="11"/>
  <c r="J5" i="11"/>
  <c r="I5" i="11"/>
  <c r="F5" i="11"/>
  <c r="AD4" i="11"/>
  <c r="Z4" i="11"/>
  <c r="Y4" i="11"/>
  <c r="X4" i="11"/>
  <c r="W4" i="11"/>
  <c r="N4" i="11"/>
  <c r="M4" i="11"/>
  <c r="L4" i="11"/>
  <c r="K4" i="11"/>
  <c r="J4" i="11"/>
  <c r="I4" i="11"/>
  <c r="H4" i="11" s="1"/>
  <c r="F4" i="11"/>
  <c r="AD3" i="11"/>
  <c r="Z3" i="11"/>
  <c r="Y3" i="11"/>
  <c r="X3" i="11"/>
  <c r="M10" i="10" s="1"/>
  <c r="W3" i="11"/>
  <c r="N3" i="11"/>
  <c r="M3" i="11"/>
  <c r="L3" i="11"/>
  <c r="K3" i="11"/>
  <c r="J3" i="11"/>
  <c r="I3" i="11"/>
  <c r="H3" i="11" s="1"/>
  <c r="F3" i="11"/>
  <c r="AD2" i="11"/>
  <c r="Z2" i="11"/>
  <c r="Z7" i="10" s="1"/>
  <c r="Y2" i="11"/>
  <c r="X2" i="11"/>
  <c r="W2" i="11"/>
  <c r="N2" i="11"/>
  <c r="M2" i="11"/>
  <c r="L2" i="11"/>
  <c r="K2" i="11"/>
  <c r="J2" i="11"/>
  <c r="I2" i="11"/>
  <c r="H2" i="11" s="1"/>
  <c r="F2" i="11"/>
  <c r="C6" i="9"/>
  <c r="C3" i="9"/>
  <c r="C4" i="9"/>
  <c r="C5" i="9"/>
  <c r="C2" i="9"/>
  <c r="AA82" i="6"/>
  <c r="Z82" i="6"/>
  <c r="Y82" i="6"/>
  <c r="X82" i="6"/>
  <c r="O82" i="6"/>
  <c r="N82" i="6"/>
  <c r="M82" i="6"/>
  <c r="L82" i="6"/>
  <c r="K82" i="6"/>
  <c r="J82" i="6"/>
  <c r="G82" i="6"/>
  <c r="AA81" i="6"/>
  <c r="Z81" i="6"/>
  <c r="Y81" i="6"/>
  <c r="X81" i="6"/>
  <c r="O81" i="6"/>
  <c r="N81" i="6"/>
  <c r="M81" i="6"/>
  <c r="L81" i="6"/>
  <c r="K81" i="6"/>
  <c r="J81" i="6"/>
  <c r="G81" i="6"/>
  <c r="AA80" i="6"/>
  <c r="Z80" i="6"/>
  <c r="Y80" i="6"/>
  <c r="X80" i="6"/>
  <c r="O80" i="6"/>
  <c r="N80" i="6"/>
  <c r="M80" i="6"/>
  <c r="L80" i="6"/>
  <c r="K80" i="6"/>
  <c r="J80" i="6"/>
  <c r="G80" i="6"/>
  <c r="AA79" i="6"/>
  <c r="Z79" i="6"/>
  <c r="Y79" i="6"/>
  <c r="X79" i="6"/>
  <c r="O79" i="6"/>
  <c r="N79" i="6"/>
  <c r="M79" i="6"/>
  <c r="L79" i="6"/>
  <c r="K79" i="6"/>
  <c r="J79" i="6"/>
  <c r="G79" i="6"/>
  <c r="AA78" i="6"/>
  <c r="Z78" i="6"/>
  <c r="Y78" i="6"/>
  <c r="X78" i="6"/>
  <c r="O78" i="6"/>
  <c r="N78" i="6"/>
  <c r="M78" i="6"/>
  <c r="L78" i="6"/>
  <c r="K78" i="6"/>
  <c r="J78" i="6"/>
  <c r="G78" i="6"/>
  <c r="AA77" i="6"/>
  <c r="Z77" i="6"/>
  <c r="Y77" i="6"/>
  <c r="X77" i="6"/>
  <c r="O77" i="6"/>
  <c r="N77" i="6"/>
  <c r="M77" i="6"/>
  <c r="L77" i="6"/>
  <c r="K77" i="6"/>
  <c r="J77" i="6"/>
  <c r="G77" i="6"/>
  <c r="AA76" i="6"/>
  <c r="Z76" i="6"/>
  <c r="Y76" i="6"/>
  <c r="X76" i="6"/>
  <c r="O76" i="6"/>
  <c r="N76" i="6"/>
  <c r="M76" i="6"/>
  <c r="L76" i="6"/>
  <c r="K76" i="6"/>
  <c r="J76" i="6"/>
  <c r="G76" i="6"/>
  <c r="AA75" i="6"/>
  <c r="Z75" i="6"/>
  <c r="Y75" i="6"/>
  <c r="X75" i="6"/>
  <c r="O75" i="6"/>
  <c r="N75" i="6"/>
  <c r="M75" i="6"/>
  <c r="L75" i="6"/>
  <c r="K75" i="6"/>
  <c r="J75" i="6"/>
  <c r="G75" i="6"/>
  <c r="AA74" i="6"/>
  <c r="Z74" i="6"/>
  <c r="Y74" i="6"/>
  <c r="X74" i="6"/>
  <c r="O74" i="6"/>
  <c r="N74" i="6"/>
  <c r="M74" i="6"/>
  <c r="L74" i="6"/>
  <c r="K74" i="6"/>
  <c r="J74" i="6"/>
  <c r="G74" i="6"/>
  <c r="AA73" i="6"/>
  <c r="Z73" i="6"/>
  <c r="Y73" i="6"/>
  <c r="X73" i="6"/>
  <c r="O73" i="6"/>
  <c r="N73" i="6"/>
  <c r="M73" i="6"/>
  <c r="L73" i="6"/>
  <c r="K73" i="6"/>
  <c r="J73" i="6"/>
  <c r="G73" i="6"/>
  <c r="AA72" i="6"/>
  <c r="Z72" i="6"/>
  <c r="Y72" i="6"/>
  <c r="X72" i="6"/>
  <c r="O72" i="6"/>
  <c r="N72" i="6"/>
  <c r="M72" i="6"/>
  <c r="L72" i="6"/>
  <c r="K72" i="6"/>
  <c r="J72" i="6"/>
  <c r="G72" i="6"/>
  <c r="B18" i="10"/>
  <c r="AH17" i="10"/>
  <c r="AG17" i="10"/>
  <c r="AF17" i="10"/>
  <c r="AE17" i="10"/>
  <c r="AD17" i="10"/>
  <c r="AC17" i="10"/>
  <c r="T17" i="10"/>
  <c r="S17" i="10"/>
  <c r="R17" i="10"/>
  <c r="J17" i="10"/>
  <c r="I17" i="10"/>
  <c r="H17" i="10"/>
  <c r="B17" i="10"/>
  <c r="AH16" i="10"/>
  <c r="AG16" i="10"/>
  <c r="AF16" i="10"/>
  <c r="AE16" i="10"/>
  <c r="AD16" i="10"/>
  <c r="AC16" i="10"/>
  <c r="V16" i="10"/>
  <c r="T16" i="10"/>
  <c r="S16" i="10"/>
  <c r="R16" i="10"/>
  <c r="K16" i="10"/>
  <c r="J16" i="10"/>
  <c r="I16" i="10"/>
  <c r="H16" i="10"/>
  <c r="B16" i="10"/>
  <c r="AH15" i="10"/>
  <c r="AG15" i="10"/>
  <c r="AF15" i="10"/>
  <c r="AE15" i="10"/>
  <c r="AD15" i="10"/>
  <c r="AC15" i="10"/>
  <c r="T15" i="10"/>
  <c r="S15" i="10"/>
  <c r="R15" i="10"/>
  <c r="J15" i="10"/>
  <c r="I15" i="10"/>
  <c r="H15" i="10"/>
  <c r="B15" i="10"/>
  <c r="AH14" i="10"/>
  <c r="AG14" i="10"/>
  <c r="AF14" i="10"/>
  <c r="AE14" i="10"/>
  <c r="AD14" i="10"/>
  <c r="AC14" i="10"/>
  <c r="T14" i="10"/>
  <c r="S14" i="10"/>
  <c r="R14" i="10"/>
  <c r="J14" i="10"/>
  <c r="I14" i="10"/>
  <c r="H14" i="10"/>
  <c r="B14" i="10"/>
  <c r="AH13" i="10"/>
  <c r="AG13" i="10"/>
  <c r="AF13" i="10"/>
  <c r="AE13" i="10"/>
  <c r="AD13" i="10"/>
  <c r="AC13" i="10"/>
  <c r="W13" i="10"/>
  <c r="T13" i="10"/>
  <c r="S13" i="10"/>
  <c r="R13" i="10"/>
  <c r="L13" i="10"/>
  <c r="J13" i="10"/>
  <c r="I13" i="10"/>
  <c r="H13" i="10"/>
  <c r="G13" i="10"/>
  <c r="B13" i="10"/>
  <c r="AH12" i="10"/>
  <c r="AG12" i="10"/>
  <c r="AF12" i="10"/>
  <c r="AE12" i="10"/>
  <c r="AD12" i="10"/>
  <c r="AC12" i="10"/>
  <c r="T12" i="10"/>
  <c r="S12" i="10"/>
  <c r="R12" i="10"/>
  <c r="J12" i="10"/>
  <c r="I12" i="10"/>
  <c r="H12" i="10"/>
  <c r="B12" i="10"/>
  <c r="AH11" i="10"/>
  <c r="AG11" i="10"/>
  <c r="AF11" i="10"/>
  <c r="AE11" i="10"/>
  <c r="AD11" i="10"/>
  <c r="AC11" i="10"/>
  <c r="T11" i="10"/>
  <c r="S11" i="10"/>
  <c r="R11" i="10"/>
  <c r="J11" i="10"/>
  <c r="I11" i="10"/>
  <c r="H11" i="10"/>
  <c r="B11" i="10"/>
  <c r="AH10" i="10"/>
  <c r="AG10" i="10"/>
  <c r="AF10" i="10"/>
  <c r="AE10" i="10"/>
  <c r="AD10" i="10"/>
  <c r="AC10" i="10"/>
  <c r="T10" i="10"/>
  <c r="S10" i="10"/>
  <c r="R10" i="10"/>
  <c r="U10" i="10" s="1"/>
  <c r="J10" i="10"/>
  <c r="I10" i="10"/>
  <c r="H10" i="10"/>
  <c r="B10" i="10"/>
  <c r="AH9" i="10"/>
  <c r="AG9" i="10"/>
  <c r="AF9" i="10"/>
  <c r="AE9" i="10"/>
  <c r="AD9" i="10"/>
  <c r="AC9" i="10"/>
  <c r="T9" i="10"/>
  <c r="S9" i="10"/>
  <c r="R9" i="10"/>
  <c r="J9" i="10"/>
  <c r="I9" i="10"/>
  <c r="H9" i="10"/>
  <c r="B9" i="10"/>
  <c r="AH8" i="10"/>
  <c r="AG8" i="10"/>
  <c r="AF8" i="10"/>
  <c r="AE8" i="10"/>
  <c r="AD8" i="10"/>
  <c r="AC8" i="10"/>
  <c r="T8" i="10"/>
  <c r="S8" i="10"/>
  <c r="R8" i="10"/>
  <c r="J8" i="10"/>
  <c r="I8" i="10"/>
  <c r="H8" i="10"/>
  <c r="B8" i="10"/>
  <c r="AH7" i="10"/>
  <c r="AG7" i="10"/>
  <c r="AF7" i="10"/>
  <c r="AE7" i="10"/>
  <c r="AD7" i="10"/>
  <c r="AC7" i="10"/>
  <c r="T7" i="10"/>
  <c r="S7" i="10"/>
  <c r="R7" i="10"/>
  <c r="J7" i="10"/>
  <c r="I7" i="10"/>
  <c r="H7" i="10"/>
  <c r="B7" i="10"/>
  <c r="AH6" i="10"/>
  <c r="AG6" i="10"/>
  <c r="AF6" i="10"/>
  <c r="AE6" i="10"/>
  <c r="AD6" i="10"/>
  <c r="AC6" i="10"/>
  <c r="T6" i="10"/>
  <c r="S6" i="10"/>
  <c r="R6" i="10"/>
  <c r="J6" i="10"/>
  <c r="I6" i="10"/>
  <c r="H6" i="10"/>
  <c r="B6" i="10"/>
  <c r="AH5" i="10"/>
  <c r="AG5" i="10"/>
  <c r="AF5" i="10"/>
  <c r="AE5" i="10"/>
  <c r="AD5" i="10"/>
  <c r="AC5" i="10"/>
  <c r="T5" i="10"/>
  <c r="S5" i="10"/>
  <c r="R5" i="10"/>
  <c r="J5" i="10"/>
  <c r="I5" i="10"/>
  <c r="H5" i="10"/>
  <c r="B5" i="10"/>
  <c r="AH4" i="10"/>
  <c r="AG4" i="10"/>
  <c r="AF4" i="10"/>
  <c r="AE4" i="10"/>
  <c r="AD4" i="10"/>
  <c r="AC4" i="10"/>
  <c r="V4" i="10"/>
  <c r="T4" i="10"/>
  <c r="S4" i="10"/>
  <c r="R4" i="10"/>
  <c r="J4" i="10"/>
  <c r="I4" i="10"/>
  <c r="H4" i="10"/>
  <c r="B4" i="10"/>
  <c r="AH3" i="10"/>
  <c r="AG3" i="10"/>
  <c r="AF3" i="10"/>
  <c r="AE3" i="10"/>
  <c r="AD3" i="10"/>
  <c r="AC3" i="10"/>
  <c r="T3" i="10"/>
  <c r="S3" i="10"/>
  <c r="R3" i="10"/>
  <c r="J3" i="10"/>
  <c r="I3" i="10"/>
  <c r="H3" i="10"/>
  <c r="B3" i="10"/>
  <c r="AH2" i="10"/>
  <c r="AG2" i="10"/>
  <c r="AF2" i="10"/>
  <c r="AE2" i="10"/>
  <c r="AD2" i="10"/>
  <c r="AC2" i="10"/>
  <c r="T2" i="10"/>
  <c r="S2" i="10"/>
  <c r="R2" i="10"/>
  <c r="J2" i="10"/>
  <c r="I2" i="10"/>
  <c r="H2" i="10"/>
  <c r="B2" i="10"/>
  <c r="E3" i="5"/>
  <c r="E4" i="5"/>
  <c r="E5" i="5"/>
  <c r="E6" i="5"/>
  <c r="E7" i="5"/>
  <c r="E8" i="5"/>
  <c r="E9" i="5"/>
  <c r="E10" i="5"/>
  <c r="E11" i="5"/>
  <c r="E12" i="5"/>
  <c r="E2" i="5"/>
  <c r="B6" i="9"/>
  <c r="B19" i="3"/>
  <c r="A2" i="9" a="1"/>
  <c r="A2" i="9" s="1"/>
  <c r="H2" i="9" s="1"/>
  <c r="AA57" i="6"/>
  <c r="AA71" i="6"/>
  <c r="Z71" i="6"/>
  <c r="Y71" i="6"/>
  <c r="X71" i="6"/>
  <c r="O71" i="6"/>
  <c r="N71" i="6"/>
  <c r="M71" i="6"/>
  <c r="L71" i="6"/>
  <c r="K71" i="6"/>
  <c r="J71" i="6"/>
  <c r="G71" i="6"/>
  <c r="AA70" i="6"/>
  <c r="Z70" i="6"/>
  <c r="Y70" i="6"/>
  <c r="X70" i="6"/>
  <c r="O70" i="6"/>
  <c r="N70" i="6"/>
  <c r="M70" i="6"/>
  <c r="L70" i="6"/>
  <c r="K70" i="6"/>
  <c r="J70" i="6"/>
  <c r="G70" i="6"/>
  <c r="AA69" i="6"/>
  <c r="Z69" i="6"/>
  <c r="Y69" i="6"/>
  <c r="X69" i="6"/>
  <c r="O69" i="6"/>
  <c r="N69" i="6"/>
  <c r="M69" i="6"/>
  <c r="L69" i="6"/>
  <c r="K69" i="6"/>
  <c r="J69" i="6"/>
  <c r="G69" i="6"/>
  <c r="AA68" i="6"/>
  <c r="Z68" i="6"/>
  <c r="Y68" i="6"/>
  <c r="X68" i="6"/>
  <c r="O68" i="6"/>
  <c r="N68" i="6"/>
  <c r="M68" i="6"/>
  <c r="L68" i="6"/>
  <c r="K68" i="6"/>
  <c r="J68" i="6"/>
  <c r="G68" i="6"/>
  <c r="AA67" i="6"/>
  <c r="Z67" i="6"/>
  <c r="Y67" i="6"/>
  <c r="X67" i="6"/>
  <c r="O67" i="6"/>
  <c r="N67" i="6"/>
  <c r="M67" i="6"/>
  <c r="L67" i="6"/>
  <c r="K67" i="6"/>
  <c r="J67" i="6"/>
  <c r="G67" i="6"/>
  <c r="AA66" i="6"/>
  <c r="Z66" i="6"/>
  <c r="Y66" i="6"/>
  <c r="X66" i="6"/>
  <c r="O66" i="6"/>
  <c r="N66" i="6"/>
  <c r="M66" i="6"/>
  <c r="L66" i="6"/>
  <c r="K66" i="6"/>
  <c r="J66" i="6"/>
  <c r="G66" i="6"/>
  <c r="AA65" i="6"/>
  <c r="Z65" i="6"/>
  <c r="Y65" i="6"/>
  <c r="X65" i="6"/>
  <c r="O65" i="6"/>
  <c r="N65" i="6"/>
  <c r="M65" i="6"/>
  <c r="L65" i="6"/>
  <c r="K65" i="6"/>
  <c r="J65" i="6"/>
  <c r="G65" i="6"/>
  <c r="AA64" i="6"/>
  <c r="Z64" i="6"/>
  <c r="Y64" i="6"/>
  <c r="X64" i="6"/>
  <c r="O64" i="6"/>
  <c r="N64" i="6"/>
  <c r="M64" i="6"/>
  <c r="L64" i="6"/>
  <c r="K64" i="6"/>
  <c r="J64" i="6"/>
  <c r="G64" i="6"/>
  <c r="AA63" i="6"/>
  <c r="Z63" i="6"/>
  <c r="Y63" i="6"/>
  <c r="X63" i="6"/>
  <c r="O63" i="6"/>
  <c r="N63" i="6"/>
  <c r="M63" i="6"/>
  <c r="L63" i="6"/>
  <c r="K63" i="6"/>
  <c r="J63" i="6"/>
  <c r="G63" i="6"/>
  <c r="AA62" i="6"/>
  <c r="Z62" i="6"/>
  <c r="Y62" i="6"/>
  <c r="X62" i="6"/>
  <c r="O62" i="6"/>
  <c r="N62" i="6"/>
  <c r="M62" i="6"/>
  <c r="L62" i="6"/>
  <c r="K62" i="6"/>
  <c r="J62" i="6"/>
  <c r="G62" i="6"/>
  <c r="AA61" i="6"/>
  <c r="Z61" i="6"/>
  <c r="Y61" i="6"/>
  <c r="X61" i="6"/>
  <c r="O61" i="6"/>
  <c r="N61" i="6"/>
  <c r="M61" i="6"/>
  <c r="L61" i="6"/>
  <c r="K61" i="6"/>
  <c r="J61" i="6"/>
  <c r="G61" i="6"/>
  <c r="AA60" i="6"/>
  <c r="Z60" i="6"/>
  <c r="Y60" i="6"/>
  <c r="X60" i="6"/>
  <c r="O60" i="6"/>
  <c r="N60" i="6"/>
  <c r="M60" i="6"/>
  <c r="L60" i="6"/>
  <c r="K60" i="6"/>
  <c r="J60" i="6"/>
  <c r="G60" i="6"/>
  <c r="AA59" i="6"/>
  <c r="Z59" i="6"/>
  <c r="Y59" i="6"/>
  <c r="X59" i="6"/>
  <c r="O59" i="6"/>
  <c r="N59" i="6"/>
  <c r="M59" i="6"/>
  <c r="L59" i="6"/>
  <c r="K59" i="6"/>
  <c r="J59" i="6"/>
  <c r="G59" i="6"/>
  <c r="G57" i="6"/>
  <c r="J57" i="6"/>
  <c r="K57" i="6"/>
  <c r="L57" i="6"/>
  <c r="M57" i="6"/>
  <c r="N57" i="6"/>
  <c r="O57" i="6"/>
  <c r="X57" i="6"/>
  <c r="Y57" i="6"/>
  <c r="Z57" i="6"/>
  <c r="G58" i="6"/>
  <c r="J58" i="6"/>
  <c r="K58" i="6"/>
  <c r="L58" i="6"/>
  <c r="M58" i="6"/>
  <c r="N58" i="6"/>
  <c r="O58" i="6"/>
  <c r="X58" i="6"/>
  <c r="Y58" i="6"/>
  <c r="Z58" i="6"/>
  <c r="AA58" i="6"/>
  <c r="AA56" i="6"/>
  <c r="Z56" i="6"/>
  <c r="Y56" i="6"/>
  <c r="X56" i="6"/>
  <c r="O56" i="6"/>
  <c r="N56" i="6"/>
  <c r="M56" i="6"/>
  <c r="L56" i="6"/>
  <c r="K56" i="6"/>
  <c r="J56" i="6"/>
  <c r="G56" i="6"/>
  <c r="AA55" i="6"/>
  <c r="Z55" i="6"/>
  <c r="Y55" i="6"/>
  <c r="X55" i="6"/>
  <c r="O55" i="6"/>
  <c r="N55" i="6"/>
  <c r="M55" i="6"/>
  <c r="L55" i="6"/>
  <c r="K55" i="6"/>
  <c r="J55" i="6"/>
  <c r="G55" i="6"/>
  <c r="AA54" i="6"/>
  <c r="Z54" i="6"/>
  <c r="Y54" i="6"/>
  <c r="X54" i="6"/>
  <c r="O54" i="6"/>
  <c r="N54" i="6"/>
  <c r="M54" i="6"/>
  <c r="L54" i="6"/>
  <c r="K54" i="6"/>
  <c r="J54" i="6"/>
  <c r="G54" i="6"/>
  <c r="S18" i="3" s="1"/>
  <c r="AE18" i="2" s="1"/>
  <c r="AA53" i="6"/>
  <c r="Z53" i="6"/>
  <c r="Y53" i="6"/>
  <c r="X53" i="6"/>
  <c r="O53" i="6"/>
  <c r="N53" i="6"/>
  <c r="M53" i="6"/>
  <c r="L53" i="6"/>
  <c r="K53" i="6"/>
  <c r="J53" i="6"/>
  <c r="G53" i="6"/>
  <c r="AA52" i="6"/>
  <c r="Z52" i="6"/>
  <c r="Y52" i="6"/>
  <c r="X52" i="6"/>
  <c r="O52" i="6"/>
  <c r="N52" i="6"/>
  <c r="M52" i="6"/>
  <c r="L52" i="6"/>
  <c r="K52" i="6"/>
  <c r="J52" i="6"/>
  <c r="G52" i="6"/>
  <c r="AA51" i="6"/>
  <c r="Z51" i="6"/>
  <c r="Y51" i="6"/>
  <c r="X51" i="6"/>
  <c r="O51" i="6"/>
  <c r="N51" i="6"/>
  <c r="M51" i="6"/>
  <c r="L51" i="6"/>
  <c r="K51" i="6"/>
  <c r="J51" i="6"/>
  <c r="G51" i="6"/>
  <c r="AA50" i="6"/>
  <c r="Z50" i="6"/>
  <c r="Y50" i="6"/>
  <c r="X50" i="6"/>
  <c r="O50" i="6"/>
  <c r="N50" i="6"/>
  <c r="M50" i="6"/>
  <c r="L50" i="6"/>
  <c r="K50" i="6"/>
  <c r="J50" i="6"/>
  <c r="G50" i="6"/>
  <c r="AA49" i="6"/>
  <c r="Z49" i="6"/>
  <c r="Y49" i="6"/>
  <c r="X49" i="6"/>
  <c r="O49" i="6"/>
  <c r="N49" i="6"/>
  <c r="M49" i="6"/>
  <c r="L49" i="6"/>
  <c r="K49" i="6"/>
  <c r="J49" i="6"/>
  <c r="G49" i="6"/>
  <c r="AA48" i="6"/>
  <c r="Z48" i="6"/>
  <c r="Y48" i="6"/>
  <c r="X48" i="6"/>
  <c r="O48" i="6"/>
  <c r="N48" i="6"/>
  <c r="M48" i="6"/>
  <c r="L48" i="6"/>
  <c r="K48" i="6"/>
  <c r="J48" i="6"/>
  <c r="G48" i="6"/>
  <c r="AA47" i="6"/>
  <c r="Z47" i="6"/>
  <c r="Y47" i="6"/>
  <c r="X47" i="6"/>
  <c r="O47" i="6"/>
  <c r="N47" i="6"/>
  <c r="M47" i="6"/>
  <c r="L47" i="6"/>
  <c r="K47" i="6"/>
  <c r="J47" i="6"/>
  <c r="G47" i="6"/>
  <c r="AA46" i="6"/>
  <c r="Z46" i="6"/>
  <c r="Y46" i="6"/>
  <c r="X46" i="6"/>
  <c r="O46" i="6"/>
  <c r="N46" i="6"/>
  <c r="M46" i="6"/>
  <c r="L46" i="6"/>
  <c r="K46" i="6"/>
  <c r="J46" i="6"/>
  <c r="G46" i="6"/>
  <c r="AA45" i="6"/>
  <c r="Z45" i="6"/>
  <c r="Y45" i="6"/>
  <c r="X45" i="6"/>
  <c r="O45" i="6"/>
  <c r="N45" i="6"/>
  <c r="M45" i="6"/>
  <c r="L45" i="6"/>
  <c r="K45" i="6"/>
  <c r="J45" i="6"/>
  <c r="G45" i="6"/>
  <c r="AA44" i="6"/>
  <c r="Z44" i="6"/>
  <c r="Y44" i="6"/>
  <c r="X44" i="6"/>
  <c r="O44" i="6"/>
  <c r="N44" i="6"/>
  <c r="M44" i="6"/>
  <c r="L44" i="6"/>
  <c r="K44" i="6"/>
  <c r="J44" i="6"/>
  <c r="G44" i="6"/>
  <c r="AA43" i="6"/>
  <c r="Z43" i="6"/>
  <c r="Y43" i="6"/>
  <c r="X43" i="6"/>
  <c r="O43" i="6"/>
  <c r="N43" i="6"/>
  <c r="M43" i="6"/>
  <c r="L43" i="6"/>
  <c r="K43" i="6"/>
  <c r="J43" i="6"/>
  <c r="G43" i="6"/>
  <c r="AA42" i="6"/>
  <c r="Z42" i="6"/>
  <c r="Y42" i="6"/>
  <c r="X42" i="6"/>
  <c r="O42" i="6"/>
  <c r="N42" i="6"/>
  <c r="M42" i="6"/>
  <c r="L42" i="6"/>
  <c r="K42" i="6"/>
  <c r="J42" i="6"/>
  <c r="G42" i="6"/>
  <c r="AA41" i="6"/>
  <c r="Z41" i="6"/>
  <c r="Y41" i="6"/>
  <c r="X41" i="6"/>
  <c r="O41" i="6"/>
  <c r="N41" i="6"/>
  <c r="M41" i="6"/>
  <c r="L41" i="6"/>
  <c r="K41" i="6"/>
  <c r="J41" i="6"/>
  <c r="G41" i="6"/>
  <c r="AA40" i="6"/>
  <c r="Z40" i="6"/>
  <c r="Y40" i="6"/>
  <c r="X40" i="6"/>
  <c r="O40" i="6"/>
  <c r="N40" i="6"/>
  <c r="M40" i="6"/>
  <c r="L40" i="6"/>
  <c r="K40" i="6"/>
  <c r="J40" i="6"/>
  <c r="G40" i="6"/>
  <c r="AA39" i="6"/>
  <c r="Z39" i="6"/>
  <c r="Y39" i="6"/>
  <c r="X39" i="6"/>
  <c r="O39" i="6"/>
  <c r="N39" i="6"/>
  <c r="M39" i="6"/>
  <c r="L39" i="6"/>
  <c r="K39" i="6"/>
  <c r="J39" i="6"/>
  <c r="G39" i="6"/>
  <c r="AA38" i="6"/>
  <c r="Z38" i="6"/>
  <c r="Y38" i="6"/>
  <c r="X38" i="6"/>
  <c r="O38" i="6"/>
  <c r="N38" i="6"/>
  <c r="M38" i="6"/>
  <c r="L38" i="6"/>
  <c r="K38" i="6"/>
  <c r="J38" i="6"/>
  <c r="G38" i="6"/>
  <c r="AA37" i="6"/>
  <c r="Z37" i="6"/>
  <c r="Y37" i="6"/>
  <c r="X37" i="6"/>
  <c r="O37" i="6"/>
  <c r="N37" i="6"/>
  <c r="M37" i="6"/>
  <c r="L37" i="6"/>
  <c r="K37" i="6"/>
  <c r="J37" i="6"/>
  <c r="G37" i="6"/>
  <c r="AA36" i="6"/>
  <c r="Z36" i="6"/>
  <c r="Y36" i="6"/>
  <c r="X36" i="6"/>
  <c r="O36" i="6"/>
  <c r="N36" i="6"/>
  <c r="M36" i="6"/>
  <c r="L36" i="6"/>
  <c r="K36" i="6"/>
  <c r="J36" i="6"/>
  <c r="G36" i="6"/>
  <c r="AA35" i="6"/>
  <c r="Z35" i="6"/>
  <c r="Y35" i="6"/>
  <c r="X35" i="6"/>
  <c r="O35" i="6"/>
  <c r="N35" i="6"/>
  <c r="M35" i="6"/>
  <c r="L35" i="6"/>
  <c r="K35" i="6"/>
  <c r="J35" i="6"/>
  <c r="G35" i="6"/>
  <c r="AQ24" i="7"/>
  <c r="AP24" i="7"/>
  <c r="AQ18" i="7"/>
  <c r="AP18" i="7"/>
  <c r="AQ12" i="7"/>
  <c r="AP12" i="7"/>
  <c r="AQ6" i="7"/>
  <c r="AP6" i="7"/>
  <c r="AA34" i="6"/>
  <c r="Z34" i="6"/>
  <c r="Y34" i="6"/>
  <c r="X34" i="6"/>
  <c r="O34" i="6"/>
  <c r="N34" i="6"/>
  <c r="M34" i="6"/>
  <c r="L34" i="6"/>
  <c r="K34" i="6"/>
  <c r="J34" i="6"/>
  <c r="G34" i="6"/>
  <c r="AA33" i="6"/>
  <c r="Z33" i="6"/>
  <c r="Y33" i="6"/>
  <c r="X33" i="6"/>
  <c r="O33" i="6"/>
  <c r="N33" i="6"/>
  <c r="M33" i="6"/>
  <c r="L33" i="6"/>
  <c r="K33" i="6"/>
  <c r="J33" i="6"/>
  <c r="G33" i="6"/>
  <c r="AA32" i="6"/>
  <c r="Z32" i="6"/>
  <c r="Y32" i="6"/>
  <c r="X32" i="6"/>
  <c r="O32" i="6"/>
  <c r="N32" i="6"/>
  <c r="M32" i="6"/>
  <c r="L32" i="6"/>
  <c r="K32" i="6"/>
  <c r="J32" i="6"/>
  <c r="G32" i="6"/>
  <c r="AA31" i="6"/>
  <c r="Z31" i="6"/>
  <c r="Y31" i="6"/>
  <c r="X31" i="6"/>
  <c r="O31" i="6"/>
  <c r="N31" i="6"/>
  <c r="M31" i="6"/>
  <c r="L31" i="6"/>
  <c r="K31" i="6"/>
  <c r="J31" i="6"/>
  <c r="G31" i="6"/>
  <c r="AA30" i="6"/>
  <c r="Z30" i="6"/>
  <c r="Y30" i="6"/>
  <c r="X30" i="6"/>
  <c r="O30" i="6"/>
  <c r="N30" i="6"/>
  <c r="M30" i="6"/>
  <c r="L30" i="6"/>
  <c r="K30" i="6"/>
  <c r="J30" i="6"/>
  <c r="G30" i="6"/>
  <c r="AA29" i="6"/>
  <c r="Z29" i="6"/>
  <c r="Y29" i="6"/>
  <c r="X29" i="6"/>
  <c r="O29" i="6"/>
  <c r="N29" i="6"/>
  <c r="M29" i="6"/>
  <c r="L29" i="6"/>
  <c r="K29" i="6"/>
  <c r="J29" i="6"/>
  <c r="G29" i="6"/>
  <c r="AA28" i="6"/>
  <c r="Z28" i="6"/>
  <c r="Y28" i="6"/>
  <c r="X28" i="6"/>
  <c r="O28" i="6"/>
  <c r="N28" i="6"/>
  <c r="M28" i="6"/>
  <c r="L28" i="6"/>
  <c r="K28" i="6"/>
  <c r="J28" i="6"/>
  <c r="G28" i="6"/>
  <c r="AA27" i="6"/>
  <c r="Z27" i="6"/>
  <c r="Y27" i="6"/>
  <c r="X27" i="6"/>
  <c r="O27" i="6"/>
  <c r="N27" i="6"/>
  <c r="M27" i="6"/>
  <c r="L27" i="6"/>
  <c r="K27" i="6"/>
  <c r="J27" i="6"/>
  <c r="G27" i="6"/>
  <c r="AA26" i="6"/>
  <c r="Z26" i="6"/>
  <c r="Y26" i="6"/>
  <c r="X26" i="6"/>
  <c r="O26" i="6"/>
  <c r="N26" i="6"/>
  <c r="M26" i="6"/>
  <c r="L26" i="6"/>
  <c r="K26" i="6"/>
  <c r="J26" i="6"/>
  <c r="G26" i="6"/>
  <c r="AA25" i="6"/>
  <c r="Z25" i="6"/>
  <c r="Y25" i="6"/>
  <c r="X25" i="6"/>
  <c r="O25" i="6"/>
  <c r="N25" i="6"/>
  <c r="M25" i="6"/>
  <c r="L25" i="6"/>
  <c r="K25" i="6"/>
  <c r="J25" i="6"/>
  <c r="G25" i="6"/>
  <c r="AA24" i="6"/>
  <c r="Z24" i="6"/>
  <c r="Y24" i="6"/>
  <c r="X24" i="6"/>
  <c r="O24" i="6"/>
  <c r="N24" i="6"/>
  <c r="M24" i="6"/>
  <c r="L24" i="6"/>
  <c r="K24" i="6"/>
  <c r="J24" i="6"/>
  <c r="G24" i="6"/>
  <c r="AA23" i="6"/>
  <c r="Z23" i="6"/>
  <c r="Y23" i="6"/>
  <c r="X23" i="6"/>
  <c r="O23" i="6"/>
  <c r="N23" i="6"/>
  <c r="M23" i="6"/>
  <c r="L23" i="6"/>
  <c r="K23" i="6"/>
  <c r="J23" i="6"/>
  <c r="G23" i="6"/>
  <c r="AA22" i="6"/>
  <c r="Z22" i="6"/>
  <c r="Y22" i="6"/>
  <c r="X22" i="6"/>
  <c r="O22" i="6"/>
  <c r="N22" i="6"/>
  <c r="M22" i="6"/>
  <c r="L22" i="6"/>
  <c r="K22" i="6"/>
  <c r="J22" i="6"/>
  <c r="G22" i="6"/>
  <c r="AA21" i="6"/>
  <c r="Z21" i="6"/>
  <c r="Y21" i="6"/>
  <c r="X21" i="6"/>
  <c r="O21" i="6"/>
  <c r="N21" i="6"/>
  <c r="M21" i="6"/>
  <c r="L21" i="6"/>
  <c r="K21" i="6"/>
  <c r="J21" i="6"/>
  <c r="G21" i="6"/>
  <c r="AA20" i="6"/>
  <c r="Z20" i="6"/>
  <c r="Y20" i="6"/>
  <c r="X20" i="6"/>
  <c r="O20" i="6"/>
  <c r="N20" i="6"/>
  <c r="M20" i="6"/>
  <c r="L20" i="6"/>
  <c r="K20" i="6"/>
  <c r="J20" i="6"/>
  <c r="G20" i="6"/>
  <c r="AA19" i="6"/>
  <c r="Z19" i="6"/>
  <c r="Y19" i="6"/>
  <c r="X19" i="6"/>
  <c r="O19" i="6"/>
  <c r="N19" i="6"/>
  <c r="M19" i="6"/>
  <c r="L19" i="6"/>
  <c r="K19" i="6"/>
  <c r="J19" i="6"/>
  <c r="G19" i="6"/>
  <c r="AA18" i="6"/>
  <c r="Z18" i="6"/>
  <c r="Y18" i="6"/>
  <c r="X18" i="6"/>
  <c r="O18" i="6"/>
  <c r="N18" i="6"/>
  <c r="M18" i="6"/>
  <c r="L18" i="6"/>
  <c r="K18" i="6"/>
  <c r="J18" i="6"/>
  <c r="G18" i="6"/>
  <c r="AA17" i="6"/>
  <c r="Z17" i="6"/>
  <c r="Y17" i="6"/>
  <c r="X17" i="6"/>
  <c r="O17" i="6"/>
  <c r="N17" i="6"/>
  <c r="M17" i="6"/>
  <c r="L17" i="6"/>
  <c r="K17" i="6"/>
  <c r="J17" i="6"/>
  <c r="G17" i="6"/>
  <c r="AA16" i="6"/>
  <c r="Z16" i="6"/>
  <c r="Y16" i="6"/>
  <c r="X16" i="6"/>
  <c r="O16" i="6"/>
  <c r="N16" i="6"/>
  <c r="M16" i="6"/>
  <c r="L16" i="6"/>
  <c r="K16" i="6"/>
  <c r="J16" i="6"/>
  <c r="G16" i="6"/>
  <c r="AA15" i="6"/>
  <c r="Z15" i="6"/>
  <c r="Y15" i="6"/>
  <c r="X15" i="6"/>
  <c r="O15" i="6"/>
  <c r="N15" i="6"/>
  <c r="M15" i="6"/>
  <c r="L15" i="6"/>
  <c r="K15" i="6"/>
  <c r="J15" i="6"/>
  <c r="G15" i="6"/>
  <c r="AA14" i="6"/>
  <c r="Z14" i="6"/>
  <c r="Y14" i="6"/>
  <c r="X14" i="6"/>
  <c r="O14" i="6"/>
  <c r="N14" i="6"/>
  <c r="M14" i="6"/>
  <c r="L14" i="6"/>
  <c r="K14" i="6"/>
  <c r="J14" i="6"/>
  <c r="G14" i="6"/>
  <c r="AA13" i="6"/>
  <c r="Z13" i="6"/>
  <c r="Y13" i="6"/>
  <c r="X13" i="6"/>
  <c r="O13" i="6"/>
  <c r="N13" i="6"/>
  <c r="M13" i="6"/>
  <c r="L13" i="6"/>
  <c r="K13" i="6"/>
  <c r="J13" i="6"/>
  <c r="G13" i="6"/>
  <c r="AA12" i="6"/>
  <c r="Z12" i="6"/>
  <c r="Y12" i="6"/>
  <c r="X12" i="6"/>
  <c r="O12" i="6"/>
  <c r="N12" i="6"/>
  <c r="M12" i="6"/>
  <c r="L12" i="6"/>
  <c r="K12" i="6"/>
  <c r="J12" i="6"/>
  <c r="G12" i="6"/>
  <c r="AA11" i="6"/>
  <c r="Z11" i="6"/>
  <c r="Y11" i="6"/>
  <c r="X11" i="6"/>
  <c r="O11" i="6"/>
  <c r="N11" i="6"/>
  <c r="M11" i="6"/>
  <c r="L11" i="6"/>
  <c r="K11" i="6"/>
  <c r="J11" i="6"/>
  <c r="G11" i="6"/>
  <c r="AA10" i="6"/>
  <c r="Z10" i="6"/>
  <c r="Y10" i="6"/>
  <c r="X10" i="6"/>
  <c r="O10" i="6"/>
  <c r="N10" i="6"/>
  <c r="M10" i="6"/>
  <c r="L10" i="6"/>
  <c r="K10" i="6"/>
  <c r="J10" i="6"/>
  <c r="G10" i="6"/>
  <c r="AA9" i="6"/>
  <c r="Z9" i="6"/>
  <c r="Y9" i="6"/>
  <c r="X9" i="6"/>
  <c r="O9" i="6"/>
  <c r="N9" i="6"/>
  <c r="M9" i="6"/>
  <c r="L9" i="6"/>
  <c r="K9" i="6"/>
  <c r="J9" i="6"/>
  <c r="G9" i="6"/>
  <c r="AA8" i="6"/>
  <c r="Z8" i="6"/>
  <c r="Y8" i="6"/>
  <c r="X8" i="6"/>
  <c r="O8" i="6"/>
  <c r="N8" i="6"/>
  <c r="M8" i="6"/>
  <c r="L8" i="6"/>
  <c r="K8" i="6"/>
  <c r="J8" i="6"/>
  <c r="G8" i="6"/>
  <c r="AA7" i="6"/>
  <c r="Z7" i="6"/>
  <c r="Y7" i="6"/>
  <c r="X7" i="6"/>
  <c r="O7" i="6"/>
  <c r="N7" i="6"/>
  <c r="M7" i="6"/>
  <c r="L7" i="6"/>
  <c r="K7" i="6"/>
  <c r="J7" i="6"/>
  <c r="G7" i="6"/>
  <c r="AA6" i="6"/>
  <c r="Z6" i="6"/>
  <c r="Y6" i="6"/>
  <c r="X6" i="6"/>
  <c r="O6" i="6"/>
  <c r="N6" i="6"/>
  <c r="M6" i="6"/>
  <c r="L6" i="6"/>
  <c r="K6" i="6"/>
  <c r="J6" i="6"/>
  <c r="G6" i="6"/>
  <c r="AA5" i="6"/>
  <c r="Z5" i="6"/>
  <c r="Y5" i="6"/>
  <c r="X5" i="6"/>
  <c r="O5" i="6"/>
  <c r="N5" i="6"/>
  <c r="M5" i="6"/>
  <c r="L5" i="6"/>
  <c r="K5" i="6"/>
  <c r="J5" i="6"/>
  <c r="G5" i="6"/>
  <c r="AA4" i="6"/>
  <c r="Z4" i="6"/>
  <c r="Y4" i="6"/>
  <c r="X4" i="6"/>
  <c r="O4" i="6"/>
  <c r="N4" i="6"/>
  <c r="M4" i="6"/>
  <c r="L4" i="6"/>
  <c r="K4" i="6"/>
  <c r="J4" i="6"/>
  <c r="G4" i="6"/>
  <c r="AA3" i="6"/>
  <c r="Z3" i="6"/>
  <c r="Y3" i="6"/>
  <c r="X3" i="6"/>
  <c r="O3" i="6"/>
  <c r="N3" i="6"/>
  <c r="M3" i="6"/>
  <c r="L3" i="6"/>
  <c r="K3" i="6"/>
  <c r="J3" i="6"/>
  <c r="G3" i="6"/>
  <c r="AA2" i="6"/>
  <c r="Z2" i="6"/>
  <c r="Y2" i="6"/>
  <c r="X2" i="6"/>
  <c r="O2" i="6"/>
  <c r="N2" i="6"/>
  <c r="M2" i="6"/>
  <c r="L2" i="6"/>
  <c r="K2" i="6"/>
  <c r="J2" i="6"/>
  <c r="G2" i="6"/>
  <c r="AE17" i="3"/>
  <c r="H17" i="3"/>
  <c r="H17" i="2" s="1"/>
  <c r="T16" i="3"/>
  <c r="AF16" i="2" s="1"/>
  <c r="AG15" i="3"/>
  <c r="J15" i="3"/>
  <c r="R15" i="2" s="1"/>
  <c r="AD14" i="3"/>
  <c r="B14" i="3"/>
  <c r="B14" i="2" s="1"/>
  <c r="S13" i="3"/>
  <c r="AE13" i="2" s="1"/>
  <c r="AG12" i="3"/>
  <c r="J12" i="3"/>
  <c r="R12" i="2" s="1"/>
  <c r="AD11" i="3"/>
  <c r="B11" i="3"/>
  <c r="B11" i="2" s="1"/>
  <c r="S10" i="3"/>
  <c r="AF9" i="3"/>
  <c r="AN23" i="7" s="1"/>
  <c r="AN24" i="7" s="1"/>
  <c r="I9" i="3"/>
  <c r="AC8" i="3"/>
  <c r="AJ17" i="7" s="1"/>
  <c r="AJ18" i="7" s="1"/>
  <c r="AH7" i="3"/>
  <c r="U7" i="2" s="1"/>
  <c r="L11" i="7" s="1"/>
  <c r="L12" i="7" s="1"/>
  <c r="R7" i="3"/>
  <c r="AE6" i="3"/>
  <c r="AH5" i="7" s="1"/>
  <c r="AH6" i="7" s="1"/>
  <c r="H6" i="3"/>
  <c r="H6" i="2" s="1"/>
  <c r="I5" i="7" s="1"/>
  <c r="I6" i="7" s="1"/>
  <c r="T5" i="3"/>
  <c r="AG4" i="3"/>
  <c r="J4" i="3"/>
  <c r="R4" i="2" s="1"/>
  <c r="AD3" i="3"/>
  <c r="B3" i="3"/>
  <c r="AH2" i="3"/>
  <c r="S2" i="3"/>
  <c r="R2" i="3"/>
  <c r="AD2" i="2" s="1"/>
  <c r="A19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Q1" i="2"/>
  <c r="P1" i="2"/>
  <c r="O1" i="2"/>
  <c r="N1" i="2"/>
  <c r="M1" i="2"/>
  <c r="L1" i="2"/>
  <c r="K1" i="2"/>
  <c r="S1" i="2"/>
  <c r="R1" i="2"/>
  <c r="I1" i="2"/>
  <c r="H1" i="2"/>
  <c r="G1" i="2"/>
  <c r="F1" i="2"/>
  <c r="E1" i="2"/>
  <c r="D1" i="2"/>
  <c r="C1" i="2"/>
  <c r="B1" i="2"/>
  <c r="A1" i="2"/>
  <c r="H125" i="6" l="1"/>
  <c r="I132" i="6"/>
  <c r="I147" i="6"/>
  <c r="I153" i="6"/>
  <c r="I151" i="6"/>
  <c r="I150" i="6"/>
  <c r="H150" i="6"/>
  <c r="H149" i="6"/>
  <c r="I149" i="6"/>
  <c r="I145" i="6"/>
  <c r="H152" i="6"/>
  <c r="I152" i="6"/>
  <c r="H148" i="6"/>
  <c r="I148" i="6"/>
  <c r="I146" i="6"/>
  <c r="H146" i="6"/>
  <c r="H145" i="6"/>
  <c r="H153" i="6"/>
  <c r="H147" i="6"/>
  <c r="H151" i="6"/>
  <c r="I142" i="6"/>
  <c r="H140" i="6"/>
  <c r="H142" i="6"/>
  <c r="H141" i="6"/>
  <c r="I138" i="6"/>
  <c r="H137" i="6"/>
  <c r="H144" i="6"/>
  <c r="I144" i="6"/>
  <c r="H143" i="6"/>
  <c r="I143" i="6"/>
  <c r="I141" i="6"/>
  <c r="I140" i="6"/>
  <c r="H139" i="6"/>
  <c r="I139" i="6"/>
  <c r="I137" i="6"/>
  <c r="I136" i="6"/>
  <c r="H136" i="6"/>
  <c r="H138" i="6"/>
  <c r="I127" i="6"/>
  <c r="I133" i="6"/>
  <c r="H133" i="6"/>
  <c r="H131" i="6"/>
  <c r="H130" i="6"/>
  <c r="I130" i="6"/>
  <c r="H129" i="6"/>
  <c r="I129" i="6"/>
  <c r="I128" i="6"/>
  <c r="H127" i="6"/>
  <c r="H135" i="6"/>
  <c r="I135" i="6"/>
  <c r="I134" i="6"/>
  <c r="I131" i="6"/>
  <c r="H128" i="6"/>
  <c r="H132" i="6"/>
  <c r="H134" i="6"/>
  <c r="H109" i="6"/>
  <c r="I123" i="6"/>
  <c r="I121" i="6"/>
  <c r="H124" i="6"/>
  <c r="I118" i="6"/>
  <c r="I117" i="6"/>
  <c r="H122" i="6"/>
  <c r="H121" i="6"/>
  <c r="H117" i="6"/>
  <c r="H118" i="6"/>
  <c r="H120" i="6"/>
  <c r="I112" i="6"/>
  <c r="H123" i="6"/>
  <c r="H126" i="6"/>
  <c r="H112" i="6"/>
  <c r="I101" i="6"/>
  <c r="H114" i="6"/>
  <c r="H119" i="6"/>
  <c r="I122" i="6"/>
  <c r="I111" i="6"/>
  <c r="I120" i="6"/>
  <c r="I126" i="6"/>
  <c r="H113" i="6"/>
  <c r="H104" i="6"/>
  <c r="I115" i="6"/>
  <c r="I109" i="6"/>
  <c r="H115" i="6"/>
  <c r="H111" i="6"/>
  <c r="I107" i="6"/>
  <c r="H107" i="6"/>
  <c r="I116" i="6"/>
  <c r="H116" i="6"/>
  <c r="I114" i="6"/>
  <c r="I113" i="6"/>
  <c r="H110" i="6"/>
  <c r="I110" i="6"/>
  <c r="I108" i="6"/>
  <c r="H108" i="6"/>
  <c r="H106" i="6"/>
  <c r="I106" i="6"/>
  <c r="H105" i="6"/>
  <c r="I105" i="6"/>
  <c r="I104" i="6"/>
  <c r="H103" i="6"/>
  <c r="AC3" i="3"/>
  <c r="I4" i="3"/>
  <c r="I4" i="2" s="1"/>
  <c r="AF4" i="3"/>
  <c r="S5" i="3"/>
  <c r="AE5" i="2" s="1"/>
  <c r="B6" i="3"/>
  <c r="B6" i="2" s="1"/>
  <c r="C5" i="7" s="1"/>
  <c r="C6" i="7" s="1"/>
  <c r="AD6" i="3"/>
  <c r="AL5" i="7" s="1"/>
  <c r="AL6" i="7" s="1"/>
  <c r="J7" i="3"/>
  <c r="R7" i="2" s="1"/>
  <c r="K11" i="7" s="1"/>
  <c r="K12" i="7" s="1"/>
  <c r="AG7" i="3"/>
  <c r="T8" i="3"/>
  <c r="AF8" i="2" s="1"/>
  <c r="Z17" i="7" s="1"/>
  <c r="Z18" i="7" s="1"/>
  <c r="H9" i="3"/>
  <c r="H9" i="2" s="1"/>
  <c r="I23" i="7" s="1"/>
  <c r="I24" i="7" s="1"/>
  <c r="AE9" i="3"/>
  <c r="AH23" i="7" s="1"/>
  <c r="AH24" i="7" s="1"/>
  <c r="R10" i="3"/>
  <c r="AD10" i="2" s="1"/>
  <c r="AH10" i="3"/>
  <c r="U10" i="2" s="1"/>
  <c r="AC11" i="3"/>
  <c r="I12" i="3"/>
  <c r="I12" i="2" s="1"/>
  <c r="AF12" i="3"/>
  <c r="R13" i="3"/>
  <c r="AD13" i="2" s="1"/>
  <c r="AH13" i="3"/>
  <c r="U13" i="2" s="1"/>
  <c r="AC14" i="3"/>
  <c r="I15" i="3"/>
  <c r="I15" i="2" s="1"/>
  <c r="AF15" i="3"/>
  <c r="S16" i="3"/>
  <c r="AE16" i="2" s="1"/>
  <c r="B17" i="3"/>
  <c r="B17" i="2" s="1"/>
  <c r="AD17" i="3"/>
  <c r="V13" i="3"/>
  <c r="N13" i="2" s="1"/>
  <c r="K13" i="3"/>
  <c r="S13" i="2" s="1"/>
  <c r="AF18" i="3"/>
  <c r="R18" i="3"/>
  <c r="AD18" i="2" s="1"/>
  <c r="C18" i="3"/>
  <c r="C18" i="2" s="1"/>
  <c r="M18" i="3"/>
  <c r="V18" i="2" s="1"/>
  <c r="Z13" i="3"/>
  <c r="W13" i="2" s="1"/>
  <c r="AE18" i="3"/>
  <c r="T2" i="3"/>
  <c r="AF2" i="2" s="1"/>
  <c r="R4" i="3"/>
  <c r="AD4" i="2" s="1"/>
  <c r="AC5" i="3"/>
  <c r="AF6" i="3"/>
  <c r="AN5" i="7" s="1"/>
  <c r="AN6" i="7" s="1"/>
  <c r="S7" i="3"/>
  <c r="AE7" i="2" s="1"/>
  <c r="Y11" i="7" s="1"/>
  <c r="Y12" i="7" s="1"/>
  <c r="B8" i="3"/>
  <c r="B8" i="2" s="1"/>
  <c r="C17" i="7" s="1"/>
  <c r="C18" i="7" s="1"/>
  <c r="AD8" i="3"/>
  <c r="AL17" i="7" s="1"/>
  <c r="AL18" i="7" s="1"/>
  <c r="J9" i="3"/>
  <c r="R9" i="2" s="1"/>
  <c r="K23" i="7" s="1"/>
  <c r="K24" i="7" s="1"/>
  <c r="AG9" i="3"/>
  <c r="T10" i="3"/>
  <c r="AF10" i="2" s="1"/>
  <c r="H11" i="3"/>
  <c r="H11" i="2" s="1"/>
  <c r="AE11" i="3"/>
  <c r="R12" i="3"/>
  <c r="AD12" i="2" s="1"/>
  <c r="AH12" i="3"/>
  <c r="U12" i="2" s="1"/>
  <c r="T13" i="3"/>
  <c r="AF13" i="2" s="1"/>
  <c r="H14" i="3"/>
  <c r="H14" i="2" s="1"/>
  <c r="AE14" i="3"/>
  <c r="R15" i="3"/>
  <c r="AD15" i="2" s="1"/>
  <c r="AH15" i="3"/>
  <c r="U15" i="2" s="1"/>
  <c r="AC16" i="3"/>
  <c r="I17" i="3"/>
  <c r="I17" i="2" s="1"/>
  <c r="AF17" i="3"/>
  <c r="X13" i="3"/>
  <c r="P13" i="2" s="1"/>
  <c r="AD18" i="3"/>
  <c r="J18" i="3"/>
  <c r="R18" i="2" s="1"/>
  <c r="W13" i="3"/>
  <c r="O13" i="2" s="1"/>
  <c r="V18" i="3"/>
  <c r="N18" i="2" s="1"/>
  <c r="H3" i="3"/>
  <c r="H3" i="2" s="1"/>
  <c r="AH4" i="3"/>
  <c r="U4" i="2" s="1"/>
  <c r="AC2" i="3"/>
  <c r="AF3" i="3"/>
  <c r="B5" i="3"/>
  <c r="B5" i="2" s="1"/>
  <c r="AD5" i="3"/>
  <c r="J6" i="3"/>
  <c r="R6" i="2" s="1"/>
  <c r="K5" i="7" s="1"/>
  <c r="K6" i="7" s="1"/>
  <c r="AG6" i="3"/>
  <c r="T7" i="3"/>
  <c r="AF7" i="2" s="1"/>
  <c r="Z11" i="7" s="1"/>
  <c r="Z12" i="7" s="1"/>
  <c r="H8" i="3"/>
  <c r="H8" i="2" s="1"/>
  <c r="I17" i="7" s="1"/>
  <c r="I18" i="7" s="1"/>
  <c r="AE8" i="3"/>
  <c r="AH17" i="7" s="1"/>
  <c r="AH18" i="7" s="1"/>
  <c r="R9" i="3"/>
  <c r="AD9" i="2" s="1"/>
  <c r="X23" i="7" s="1"/>
  <c r="X24" i="7" s="1"/>
  <c r="AH9" i="3"/>
  <c r="U9" i="2" s="1"/>
  <c r="L23" i="7" s="1"/>
  <c r="L24" i="7" s="1"/>
  <c r="AC10" i="3"/>
  <c r="I11" i="3"/>
  <c r="I11" i="2" s="1"/>
  <c r="AF11" i="3"/>
  <c r="S12" i="3"/>
  <c r="AE12" i="2" s="1"/>
  <c r="B13" i="3"/>
  <c r="B13" i="2" s="1"/>
  <c r="AC13" i="3"/>
  <c r="I14" i="3"/>
  <c r="I14" i="2" s="1"/>
  <c r="AF14" i="3"/>
  <c r="S15" i="3"/>
  <c r="AE15" i="2" s="1"/>
  <c r="B16" i="3"/>
  <c r="B16" i="2" s="1"/>
  <c r="AD16" i="3"/>
  <c r="J17" i="3"/>
  <c r="R17" i="2" s="1"/>
  <c r="AG17" i="3"/>
  <c r="AC18" i="3"/>
  <c r="I18" i="3"/>
  <c r="I18" i="2" s="1"/>
  <c r="X18" i="3"/>
  <c r="P18" i="2" s="1"/>
  <c r="K18" i="3"/>
  <c r="S18" i="2" s="1"/>
  <c r="AE3" i="3"/>
  <c r="I6" i="3"/>
  <c r="I6" i="2" s="1"/>
  <c r="J5" i="7" s="1"/>
  <c r="J6" i="7" s="1"/>
  <c r="I3" i="3"/>
  <c r="I3" i="2" s="1"/>
  <c r="S4" i="3"/>
  <c r="AE4" i="2" s="1"/>
  <c r="B2" i="3"/>
  <c r="B2" i="2" s="1"/>
  <c r="AD2" i="3"/>
  <c r="J3" i="3"/>
  <c r="R3" i="2" s="1"/>
  <c r="AG3" i="3"/>
  <c r="T4" i="3"/>
  <c r="AF4" i="2" s="1"/>
  <c r="H5" i="3"/>
  <c r="H5" i="2" s="1"/>
  <c r="AE5" i="3"/>
  <c r="R6" i="3"/>
  <c r="AD6" i="2" s="1"/>
  <c r="X5" i="7" s="1"/>
  <c r="X6" i="7" s="1"/>
  <c r="AH6" i="3"/>
  <c r="U6" i="2" s="1"/>
  <c r="L5" i="7" s="1"/>
  <c r="L6" i="7" s="1"/>
  <c r="AC7" i="3"/>
  <c r="AJ11" i="7" s="1"/>
  <c r="AJ12" i="7" s="1"/>
  <c r="I8" i="3"/>
  <c r="I8" i="2" s="1"/>
  <c r="J17" i="7" s="1"/>
  <c r="J18" i="7" s="1"/>
  <c r="AF8" i="3"/>
  <c r="AN17" i="7" s="1"/>
  <c r="AN18" i="7" s="1"/>
  <c r="S9" i="3"/>
  <c r="AE9" i="2" s="1"/>
  <c r="Y23" i="7" s="1"/>
  <c r="Y24" i="7" s="1"/>
  <c r="B10" i="3"/>
  <c r="B10" i="2" s="1"/>
  <c r="AD10" i="3"/>
  <c r="J11" i="3"/>
  <c r="R11" i="2" s="1"/>
  <c r="AG11" i="3"/>
  <c r="T12" i="3"/>
  <c r="AF12" i="2" s="1"/>
  <c r="F13" i="3"/>
  <c r="F13" i="2" s="1"/>
  <c r="AD13" i="3"/>
  <c r="J14" i="3"/>
  <c r="R14" i="2" s="1"/>
  <c r="AG14" i="3"/>
  <c r="T15" i="3"/>
  <c r="AF15" i="2" s="1"/>
  <c r="H16" i="3"/>
  <c r="H16" i="2" s="1"/>
  <c r="AE16" i="3"/>
  <c r="R17" i="3"/>
  <c r="AD17" i="2" s="1"/>
  <c r="AH17" i="3"/>
  <c r="U17" i="2" s="1"/>
  <c r="Z18" i="3"/>
  <c r="W18" i="2" s="1"/>
  <c r="H18" i="3"/>
  <c r="H18" i="2" s="1"/>
  <c r="L18" i="3"/>
  <c r="Q18" i="2" s="1"/>
  <c r="H2" i="3"/>
  <c r="H2" i="2" s="1"/>
  <c r="AE2" i="3"/>
  <c r="R3" i="3"/>
  <c r="AD3" i="2" s="1"/>
  <c r="AH3" i="3"/>
  <c r="U3" i="2" s="1"/>
  <c r="AC4" i="3"/>
  <c r="I5" i="3"/>
  <c r="I5" i="2" s="1"/>
  <c r="AF5" i="3"/>
  <c r="S6" i="3"/>
  <c r="AE6" i="2" s="1"/>
  <c r="Y5" i="7" s="1"/>
  <c r="Y6" i="7" s="1"/>
  <c r="B7" i="3"/>
  <c r="B7" i="2" s="1"/>
  <c r="C11" i="7" s="1"/>
  <c r="C12" i="7" s="1"/>
  <c r="AD7" i="3"/>
  <c r="AL11" i="7" s="1"/>
  <c r="AL12" i="7" s="1"/>
  <c r="J8" i="3"/>
  <c r="R8" i="2" s="1"/>
  <c r="K17" i="7" s="1"/>
  <c r="K18" i="7" s="1"/>
  <c r="AG8" i="3"/>
  <c r="T9" i="3"/>
  <c r="AF9" i="2" s="1"/>
  <c r="Z23" i="7" s="1"/>
  <c r="Z24" i="7" s="1"/>
  <c r="H10" i="3"/>
  <c r="H10" i="2" s="1"/>
  <c r="AE10" i="3"/>
  <c r="R11" i="3"/>
  <c r="AD11" i="2" s="1"/>
  <c r="AH11" i="3"/>
  <c r="U11" i="2" s="1"/>
  <c r="AC12" i="3"/>
  <c r="H13" i="3"/>
  <c r="H13" i="2" s="1"/>
  <c r="AE13" i="3"/>
  <c r="R14" i="3"/>
  <c r="AD14" i="2" s="1"/>
  <c r="AH14" i="3"/>
  <c r="U14" i="2" s="1"/>
  <c r="AC15" i="3"/>
  <c r="I16" i="3"/>
  <c r="I16" i="2" s="1"/>
  <c r="AF16" i="3"/>
  <c r="S17" i="3"/>
  <c r="AE17" i="2" s="1"/>
  <c r="G13" i="3"/>
  <c r="G13" i="2" s="1"/>
  <c r="W18" i="3"/>
  <c r="O18" i="2" s="1"/>
  <c r="F18" i="3"/>
  <c r="F18" i="2" s="1"/>
  <c r="AF2" i="3"/>
  <c r="S3" i="3"/>
  <c r="AE3" i="2" s="1"/>
  <c r="AD4" i="3"/>
  <c r="J5" i="3"/>
  <c r="R5" i="2" s="1"/>
  <c r="AG5" i="3"/>
  <c r="T6" i="3"/>
  <c r="AF6" i="2" s="1"/>
  <c r="Z5" i="7" s="1"/>
  <c r="Z6" i="7" s="1"/>
  <c r="H7" i="3"/>
  <c r="H7" i="2" s="1"/>
  <c r="I11" i="7" s="1"/>
  <c r="I12" i="7" s="1"/>
  <c r="AE7" i="3"/>
  <c r="AH11" i="7" s="1"/>
  <c r="AH12" i="7" s="1"/>
  <c r="R8" i="3"/>
  <c r="AD8" i="2" s="1"/>
  <c r="X17" i="7" s="1"/>
  <c r="X18" i="7" s="1"/>
  <c r="AH8" i="3"/>
  <c r="U8" i="2" s="1"/>
  <c r="L17" i="7" s="1"/>
  <c r="L18" i="7" s="1"/>
  <c r="AC9" i="3"/>
  <c r="AJ23" i="7" s="1"/>
  <c r="AJ24" i="7" s="1"/>
  <c r="I10" i="3"/>
  <c r="I10" i="2" s="1"/>
  <c r="AF10" i="3"/>
  <c r="S11" i="3"/>
  <c r="B12" i="3"/>
  <c r="B12" i="2" s="1"/>
  <c r="AD12" i="3"/>
  <c r="I13" i="3"/>
  <c r="I13" i="2" s="1"/>
  <c r="AF13" i="3"/>
  <c r="S14" i="3"/>
  <c r="AE14" i="2" s="1"/>
  <c r="B15" i="3"/>
  <c r="B15" i="2" s="1"/>
  <c r="AD15" i="3"/>
  <c r="J16" i="3"/>
  <c r="R16" i="2" s="1"/>
  <c r="AG16" i="3"/>
  <c r="T17" i="3"/>
  <c r="AF17" i="2" s="1"/>
  <c r="AH18" i="3"/>
  <c r="U18" i="2" s="1"/>
  <c r="T18" i="3"/>
  <c r="AF18" i="2" s="1"/>
  <c r="B18" i="3"/>
  <c r="B18" i="2" s="1"/>
  <c r="G18" i="3"/>
  <c r="G18" i="2" s="1"/>
  <c r="I2" i="3"/>
  <c r="I2" i="2" s="1"/>
  <c r="B4" i="3"/>
  <c r="B4" i="2" s="1"/>
  <c r="J2" i="3"/>
  <c r="R2" i="2" s="1"/>
  <c r="AG2" i="3"/>
  <c r="T3" i="3"/>
  <c r="AF3" i="2" s="1"/>
  <c r="H4" i="3"/>
  <c r="H4" i="2" s="1"/>
  <c r="AE4" i="3"/>
  <c r="R5" i="3"/>
  <c r="AD5" i="2" s="1"/>
  <c r="AH5" i="3"/>
  <c r="U5" i="2" s="1"/>
  <c r="AC6" i="3"/>
  <c r="AJ5" i="7" s="1"/>
  <c r="AJ6" i="7" s="1"/>
  <c r="I7" i="3"/>
  <c r="I7" i="2" s="1"/>
  <c r="J11" i="7" s="1"/>
  <c r="J12" i="7" s="1"/>
  <c r="AF7" i="3"/>
  <c r="AN11" i="7" s="1"/>
  <c r="AN12" i="7" s="1"/>
  <c r="S8" i="3"/>
  <c r="AE8" i="2" s="1"/>
  <c r="Y17" i="7" s="1"/>
  <c r="Y18" i="7" s="1"/>
  <c r="B9" i="3"/>
  <c r="B9" i="2" s="1"/>
  <c r="C23" i="7" s="1"/>
  <c r="C24" i="7" s="1"/>
  <c r="AD9" i="3"/>
  <c r="AL23" i="7" s="1"/>
  <c r="AL24" i="7" s="1"/>
  <c r="J10" i="3"/>
  <c r="R10" i="2" s="1"/>
  <c r="AG10" i="3"/>
  <c r="T11" i="3"/>
  <c r="AF11" i="2" s="1"/>
  <c r="H12" i="3"/>
  <c r="H12" i="2" s="1"/>
  <c r="AE12" i="3"/>
  <c r="J13" i="3"/>
  <c r="R13" i="2" s="1"/>
  <c r="AG13" i="3"/>
  <c r="T14" i="3"/>
  <c r="AF14" i="2" s="1"/>
  <c r="H15" i="3"/>
  <c r="H15" i="2" s="1"/>
  <c r="AE15" i="3"/>
  <c r="R16" i="3"/>
  <c r="AD16" i="2" s="1"/>
  <c r="AH16" i="3"/>
  <c r="U16" i="2" s="1"/>
  <c r="AC17" i="3"/>
  <c r="C13" i="3"/>
  <c r="C13" i="2" s="1"/>
  <c r="M13" i="3"/>
  <c r="V13" i="2" s="1"/>
  <c r="AG18" i="3"/>
  <c r="I98" i="6"/>
  <c r="H101" i="6"/>
  <c r="H96" i="6"/>
  <c r="H102" i="6"/>
  <c r="I99" i="6"/>
  <c r="C5" i="3"/>
  <c r="M5" i="3"/>
  <c r="V5" i="2" s="1"/>
  <c r="I87" i="6"/>
  <c r="I102" i="6"/>
  <c r="H98" i="6"/>
  <c r="H93" i="6"/>
  <c r="I93" i="6"/>
  <c r="I96" i="6"/>
  <c r="H100" i="6"/>
  <c r="I100" i="6"/>
  <c r="H99" i="6"/>
  <c r="H97" i="6"/>
  <c r="I97" i="6"/>
  <c r="I95" i="6"/>
  <c r="I94" i="6"/>
  <c r="H94" i="6"/>
  <c r="H92" i="6"/>
  <c r="I92" i="6"/>
  <c r="H95" i="6"/>
  <c r="W5" i="3"/>
  <c r="O5" i="2" s="1"/>
  <c r="Z5" i="3"/>
  <c r="W5" i="2" s="1"/>
  <c r="X5" i="3"/>
  <c r="P5" i="2" s="1"/>
  <c r="I82" i="6"/>
  <c r="I91" i="6"/>
  <c r="V5" i="3"/>
  <c r="N5" i="2" s="1"/>
  <c r="I84" i="6"/>
  <c r="H91" i="6"/>
  <c r="H85" i="6"/>
  <c r="I89" i="6"/>
  <c r="G68" i="11"/>
  <c r="G6" i="11"/>
  <c r="G77" i="11"/>
  <c r="C17" i="10"/>
  <c r="H77" i="11"/>
  <c r="H92" i="11"/>
  <c r="X10" i="10"/>
  <c r="H6" i="11"/>
  <c r="X4" i="10"/>
  <c r="X5" i="10"/>
  <c r="H19" i="11"/>
  <c r="H20" i="11"/>
  <c r="E12" i="10" s="1"/>
  <c r="H21" i="11"/>
  <c r="H24" i="11"/>
  <c r="M7" i="10"/>
  <c r="G91" i="11"/>
  <c r="M15" i="10"/>
  <c r="G18" i="11"/>
  <c r="H7" i="11"/>
  <c r="E8" i="10" s="1"/>
  <c r="H5" i="11"/>
  <c r="E6" i="10" s="1"/>
  <c r="L11" i="10"/>
  <c r="X9" i="10"/>
  <c r="G41" i="11"/>
  <c r="G42" i="11"/>
  <c r="Z8" i="10"/>
  <c r="G70" i="11"/>
  <c r="M2" i="10"/>
  <c r="H58" i="11"/>
  <c r="H85" i="11"/>
  <c r="K2" i="10"/>
  <c r="W3" i="10"/>
  <c r="G19" i="11"/>
  <c r="H79" i="11"/>
  <c r="G3" i="11"/>
  <c r="F12" i="10"/>
  <c r="G5" i="11"/>
  <c r="G9" i="11"/>
  <c r="G10" i="11"/>
  <c r="H35" i="11"/>
  <c r="H36" i="11"/>
  <c r="H37" i="11"/>
  <c r="H38" i="11"/>
  <c r="E15" i="10" s="1"/>
  <c r="H39" i="11"/>
  <c r="H50" i="11"/>
  <c r="G52" i="11"/>
  <c r="F11" i="10"/>
  <c r="G67" i="11"/>
  <c r="G69" i="11"/>
  <c r="G71" i="11"/>
  <c r="G85" i="11"/>
  <c r="Z6" i="10"/>
  <c r="K14" i="10"/>
  <c r="Z14" i="10"/>
  <c r="L9" i="10"/>
  <c r="H34" i="11"/>
  <c r="H42" i="11"/>
  <c r="G53" i="11"/>
  <c r="Z15" i="10"/>
  <c r="M17" i="10"/>
  <c r="U11" i="10"/>
  <c r="H84" i="6"/>
  <c r="I83" i="6"/>
  <c r="I90" i="6"/>
  <c r="I88" i="6"/>
  <c r="H89" i="6"/>
  <c r="H88" i="6"/>
  <c r="I86" i="6"/>
  <c r="I85" i="6"/>
  <c r="H86" i="6"/>
  <c r="H83" i="6"/>
  <c r="H87" i="6"/>
  <c r="H90" i="6"/>
  <c r="H82" i="6"/>
  <c r="I78" i="6"/>
  <c r="I77" i="6"/>
  <c r="I76" i="6"/>
  <c r="H74" i="6"/>
  <c r="H40" i="11"/>
  <c r="C8" i="10"/>
  <c r="G27" i="11"/>
  <c r="D4" i="10" s="1"/>
  <c r="G61" i="11"/>
  <c r="H91" i="11"/>
  <c r="E13" i="10" s="1"/>
  <c r="U12" i="10"/>
  <c r="C7" i="10"/>
  <c r="G8" i="11"/>
  <c r="G34" i="11"/>
  <c r="G43" i="11"/>
  <c r="Z12" i="10"/>
  <c r="H89" i="11"/>
  <c r="W12" i="10"/>
  <c r="V17" i="10"/>
  <c r="G60" i="11"/>
  <c r="K12" i="10"/>
  <c r="H88" i="11"/>
  <c r="L12" i="10"/>
  <c r="H8" i="11"/>
  <c r="H9" i="11"/>
  <c r="H10" i="11"/>
  <c r="H11" i="11"/>
  <c r="E5" i="10" s="1"/>
  <c r="G12" i="11"/>
  <c r="L15" i="10"/>
  <c r="H43" i="11"/>
  <c r="H44" i="11"/>
  <c r="H45" i="11"/>
  <c r="E16" i="10" s="1"/>
  <c r="G51" i="11"/>
  <c r="G66" i="11"/>
  <c r="G7" i="10"/>
  <c r="V9" i="10"/>
  <c r="Z3" i="10"/>
  <c r="G57" i="11"/>
  <c r="D3" i="10" s="1"/>
  <c r="W14" i="10"/>
  <c r="F8" i="10"/>
  <c r="C3" i="10"/>
  <c r="G74" i="11"/>
  <c r="G76" i="11"/>
  <c r="C10" i="10"/>
  <c r="G4" i="10"/>
  <c r="G25" i="11"/>
  <c r="G82" i="11"/>
  <c r="G83" i="11"/>
  <c r="G84" i="11"/>
  <c r="U17" i="10"/>
  <c r="F9" i="10"/>
  <c r="L6" i="10"/>
  <c r="X11" i="10"/>
  <c r="W8" i="10"/>
  <c r="H25" i="11"/>
  <c r="H26" i="11"/>
  <c r="H27" i="11"/>
  <c r="C14" i="10"/>
  <c r="K17" i="10"/>
  <c r="L8" i="10"/>
  <c r="H59" i="11"/>
  <c r="H60" i="11"/>
  <c r="H61" i="11"/>
  <c r="H73" i="11"/>
  <c r="E7" i="10" s="1"/>
  <c r="H74" i="11"/>
  <c r="E10" i="10" s="1"/>
  <c r="G78" i="11"/>
  <c r="G80" i="11"/>
  <c r="H84" i="11"/>
  <c r="D17" i="10"/>
  <c r="K4" i="10"/>
  <c r="Z2" i="10"/>
  <c r="H68" i="11"/>
  <c r="L5" i="10"/>
  <c r="Y5" i="10" s="1"/>
  <c r="M9" i="10"/>
  <c r="G58" i="11"/>
  <c r="D2" i="10" s="1"/>
  <c r="G73" i="11"/>
  <c r="G75" i="11"/>
  <c r="K7" i="10"/>
  <c r="G11" i="11"/>
  <c r="K9" i="10"/>
  <c r="G50" i="11"/>
  <c r="C4" i="10"/>
  <c r="U4" i="10"/>
  <c r="G20" i="11"/>
  <c r="G21" i="11"/>
  <c r="V12" i="10"/>
  <c r="G36" i="11"/>
  <c r="M11" i="10"/>
  <c r="G54" i="11"/>
  <c r="G55" i="11"/>
  <c r="G9" i="10"/>
  <c r="H75" i="11"/>
  <c r="V2" i="10"/>
  <c r="G79" i="11"/>
  <c r="H80" i="11"/>
  <c r="H82" i="11"/>
  <c r="G86" i="11"/>
  <c r="G23" i="11"/>
  <c r="H67" i="11"/>
  <c r="G72" i="11"/>
  <c r="D11" i="10" s="1"/>
  <c r="H69" i="11"/>
  <c r="G2" i="11"/>
  <c r="Z11" i="10"/>
  <c r="K8" i="10"/>
  <c r="K3" i="10"/>
  <c r="G22" i="11"/>
  <c r="G37" i="11"/>
  <c r="G8" i="10"/>
  <c r="G56" i="11"/>
  <c r="F17" i="10"/>
  <c r="L3" i="10"/>
  <c r="H83" i="11"/>
  <c r="V7" i="10"/>
  <c r="G87" i="11"/>
  <c r="G88" i="11"/>
  <c r="G89" i="11"/>
  <c r="G90" i="11"/>
  <c r="G92" i="11"/>
  <c r="X6" i="10"/>
  <c r="U3" i="10"/>
  <c r="F4" i="10"/>
  <c r="F15" i="10"/>
  <c r="U16" i="10"/>
  <c r="F6" i="10"/>
  <c r="F2" i="10"/>
  <c r="G59" i="11"/>
  <c r="U13" i="10"/>
  <c r="G7" i="11"/>
  <c r="F10" i="10"/>
  <c r="G35" i="11"/>
  <c r="D14" i="10" s="1"/>
  <c r="G24" i="11"/>
  <c r="G26" i="11"/>
  <c r="D5" i="10" s="1"/>
  <c r="AA5" i="10" s="1"/>
  <c r="X17" i="10"/>
  <c r="X3" i="10"/>
  <c r="F16" i="10"/>
  <c r="G4" i="11"/>
  <c r="V8" i="10"/>
  <c r="U14" i="10"/>
  <c r="M4" i="10"/>
  <c r="K11" i="10"/>
  <c r="D13" i="10"/>
  <c r="L2" i="10"/>
  <c r="G5" i="10"/>
  <c r="G15" i="10"/>
  <c r="W4" i="10"/>
  <c r="Z4" i="10"/>
  <c r="D9" i="10"/>
  <c r="AA9" i="10" s="1"/>
  <c r="C6" i="10"/>
  <c r="G2" i="10"/>
  <c r="X8" i="10"/>
  <c r="C9" i="10"/>
  <c r="U9" i="10"/>
  <c r="X12" i="10"/>
  <c r="V14" i="10"/>
  <c r="M6" i="10"/>
  <c r="K15" i="10"/>
  <c r="L4" i="10"/>
  <c r="G12" i="10"/>
  <c r="Z5" i="10"/>
  <c r="C15" i="10"/>
  <c r="G11" i="10"/>
  <c r="C2" i="10"/>
  <c r="X2" i="10"/>
  <c r="V6" i="10"/>
  <c r="X14" i="10"/>
  <c r="M12" i="10"/>
  <c r="F3" i="10"/>
  <c r="G6" i="10"/>
  <c r="G10" i="10"/>
  <c r="L10" i="10"/>
  <c r="G3" i="10"/>
  <c r="Z9" i="10"/>
  <c r="C11" i="10"/>
  <c r="Z10" i="10"/>
  <c r="E17" i="10"/>
  <c r="U5" i="10"/>
  <c r="C12" i="10"/>
  <c r="M3" i="10"/>
  <c r="M14" i="10"/>
  <c r="M8" i="10"/>
  <c r="E14" i="10"/>
  <c r="F7" i="10"/>
  <c r="O13" i="10"/>
  <c r="N13" i="10"/>
  <c r="Y16" i="10"/>
  <c r="D16" i="10"/>
  <c r="AA16" i="10" s="1"/>
  <c r="AB16" i="10" s="1"/>
  <c r="R18" i="10"/>
  <c r="C5" i="10"/>
  <c r="W6" i="10"/>
  <c r="V15" i="10"/>
  <c r="K6" i="10"/>
  <c r="W7" i="10"/>
  <c r="W15" i="10"/>
  <c r="W9" i="10"/>
  <c r="V10" i="10"/>
  <c r="W17" i="10"/>
  <c r="W2" i="10"/>
  <c r="V3" i="10"/>
  <c r="W10" i="10"/>
  <c r="V11" i="10"/>
  <c r="AH18" i="10"/>
  <c r="I18" i="10"/>
  <c r="AG18" i="10"/>
  <c r="H18" i="10"/>
  <c r="AF18" i="10"/>
  <c r="S18" i="10"/>
  <c r="AE18" i="10"/>
  <c r="K10" i="10"/>
  <c r="W11" i="10"/>
  <c r="AA13" i="10"/>
  <c r="AB13" i="10" s="1"/>
  <c r="E4" i="10"/>
  <c r="J18" i="10"/>
  <c r="U2" i="10"/>
  <c r="U7" i="10"/>
  <c r="U8" i="10"/>
  <c r="V13" i="10"/>
  <c r="Y13" i="10" s="1"/>
  <c r="U15" i="10"/>
  <c r="AA17" i="10"/>
  <c r="AB17" i="10" s="1"/>
  <c r="H81" i="6"/>
  <c r="D13" i="3" s="1"/>
  <c r="I81" i="6"/>
  <c r="E13" i="3" s="1"/>
  <c r="E13" i="2" s="1"/>
  <c r="H80" i="6"/>
  <c r="I80" i="6"/>
  <c r="H79" i="6"/>
  <c r="I79" i="6"/>
  <c r="H78" i="6"/>
  <c r="H77" i="6"/>
  <c r="H76" i="6"/>
  <c r="H75" i="6"/>
  <c r="I75" i="6"/>
  <c r="I74" i="6"/>
  <c r="H73" i="6"/>
  <c r="I73" i="6"/>
  <c r="I72" i="6"/>
  <c r="H72" i="6"/>
  <c r="L13" i="3"/>
  <c r="Q13" i="2" s="1"/>
  <c r="H2" i="6"/>
  <c r="C15" i="3"/>
  <c r="C17" i="3"/>
  <c r="AC18" i="10"/>
  <c r="U6" i="10"/>
  <c r="AD18" i="10"/>
  <c r="T18" i="10"/>
  <c r="U4" i="9"/>
  <c r="N3" i="9"/>
  <c r="G4" i="9"/>
  <c r="B3" i="9"/>
  <c r="I5" i="9"/>
  <c r="N4" i="9"/>
  <c r="B4" i="9"/>
  <c r="I3" i="9"/>
  <c r="D5" i="9"/>
  <c r="F2" i="9"/>
  <c r="M4" i="9"/>
  <c r="V3" i="9"/>
  <c r="H3" i="9"/>
  <c r="S2" i="9"/>
  <c r="L4" i="9"/>
  <c r="P4" i="9" s="1"/>
  <c r="U3" i="9"/>
  <c r="G3" i="9"/>
  <c r="N5" i="9"/>
  <c r="B5" i="9"/>
  <c r="T2" i="9"/>
  <c r="K4" i="9"/>
  <c r="T3" i="9"/>
  <c r="F3" i="9"/>
  <c r="M5" i="9"/>
  <c r="U2" i="9"/>
  <c r="J4" i="9"/>
  <c r="S3" i="9"/>
  <c r="E3" i="9"/>
  <c r="L5" i="9"/>
  <c r="P5" i="9" s="1"/>
  <c r="V2" i="9"/>
  <c r="I4" i="9"/>
  <c r="D3" i="9"/>
  <c r="K5" i="9"/>
  <c r="T4" i="9"/>
  <c r="F4" i="9"/>
  <c r="M3" i="9"/>
  <c r="V5" i="9"/>
  <c r="H5" i="9"/>
  <c r="S4" i="9"/>
  <c r="E4" i="9"/>
  <c r="L3" i="9"/>
  <c r="P3" i="9" s="1"/>
  <c r="U5" i="9"/>
  <c r="G5" i="9"/>
  <c r="D4" i="9"/>
  <c r="K3" i="9"/>
  <c r="T5" i="9"/>
  <c r="F5" i="9"/>
  <c r="J3" i="9"/>
  <c r="S5" i="9"/>
  <c r="E5" i="9"/>
  <c r="V4" i="9"/>
  <c r="H4" i="9"/>
  <c r="J5" i="9"/>
  <c r="B19" i="2"/>
  <c r="C8" i="3"/>
  <c r="C2" i="3"/>
  <c r="F15" i="3"/>
  <c r="F15" i="2" s="1"/>
  <c r="K16" i="3"/>
  <c r="S16" i="2" s="1"/>
  <c r="X15" i="3"/>
  <c r="P15" i="2" s="1"/>
  <c r="C6" i="3"/>
  <c r="G11" i="3"/>
  <c r="G11" i="2" s="1"/>
  <c r="I68" i="6"/>
  <c r="C10" i="3"/>
  <c r="H42" i="6"/>
  <c r="I54" i="6"/>
  <c r="I63" i="6"/>
  <c r="F3" i="3"/>
  <c r="F3" i="2" s="1"/>
  <c r="I64" i="6"/>
  <c r="C11" i="3"/>
  <c r="C16" i="3"/>
  <c r="I67" i="6"/>
  <c r="K2" i="3"/>
  <c r="S2" i="2" s="1"/>
  <c r="I31" i="6"/>
  <c r="I66" i="6"/>
  <c r="G3" i="3"/>
  <c r="G3" i="2" s="1"/>
  <c r="C3" i="3"/>
  <c r="I32" i="6"/>
  <c r="I41" i="6"/>
  <c r="C9" i="3"/>
  <c r="C4" i="3"/>
  <c r="C14" i="3"/>
  <c r="G8" i="3"/>
  <c r="G8" i="2" s="1"/>
  <c r="H17" i="7" s="1"/>
  <c r="H18" i="7" s="1"/>
  <c r="Z4" i="3"/>
  <c r="W4" i="2" s="1"/>
  <c r="W17" i="3"/>
  <c r="O17" i="2" s="1"/>
  <c r="I56" i="6"/>
  <c r="I65" i="6"/>
  <c r="W6" i="3"/>
  <c r="O6" i="2" s="1"/>
  <c r="O5" i="7" s="1"/>
  <c r="O6" i="7" s="1"/>
  <c r="C7" i="3"/>
  <c r="M17" i="3"/>
  <c r="V17" i="2" s="1"/>
  <c r="C12" i="3"/>
  <c r="J2" i="9"/>
  <c r="K2" i="9"/>
  <c r="B2" i="9"/>
  <c r="D2" i="9"/>
  <c r="L2" i="9"/>
  <c r="P2" i="9" s="1"/>
  <c r="E2" i="9"/>
  <c r="M2" i="9"/>
  <c r="N2" i="9"/>
  <c r="I2" i="9"/>
  <c r="G2" i="9"/>
  <c r="Z15" i="3"/>
  <c r="W15" i="2" s="1"/>
  <c r="X8" i="3"/>
  <c r="P8" i="2" s="1"/>
  <c r="P17" i="7" s="1"/>
  <c r="P18" i="7" s="1"/>
  <c r="X7" i="3"/>
  <c r="P7" i="2" s="1"/>
  <c r="P11" i="7" s="1"/>
  <c r="P12" i="7" s="1"/>
  <c r="V14" i="3"/>
  <c r="N14" i="2" s="1"/>
  <c r="I60" i="6"/>
  <c r="I62" i="6"/>
  <c r="L15" i="3"/>
  <c r="Q15" i="2" s="1"/>
  <c r="Z17" i="3"/>
  <c r="W17" i="2" s="1"/>
  <c r="K3" i="3"/>
  <c r="S3" i="2" s="1"/>
  <c r="I47" i="6"/>
  <c r="H56" i="6"/>
  <c r="H55" i="6"/>
  <c r="G4" i="3"/>
  <c r="G4" i="2" s="1"/>
  <c r="H43" i="6"/>
  <c r="H54" i="6"/>
  <c r="V16" i="3"/>
  <c r="N16" i="2" s="1"/>
  <c r="W16" i="3"/>
  <c r="O16" i="2" s="1"/>
  <c r="X16" i="3"/>
  <c r="P16" i="2" s="1"/>
  <c r="L16" i="3"/>
  <c r="Q16" i="2" s="1"/>
  <c r="F16" i="3"/>
  <c r="M16" i="3"/>
  <c r="I55" i="6"/>
  <c r="W3" i="3"/>
  <c r="O3" i="2" s="1"/>
  <c r="M3" i="3"/>
  <c r="V3" i="2" s="1"/>
  <c r="F6" i="3"/>
  <c r="K8" i="3"/>
  <c r="S8" i="2" s="1"/>
  <c r="M17" i="7" s="1"/>
  <c r="M18" i="7" s="1"/>
  <c r="H70" i="6"/>
  <c r="W2" i="3"/>
  <c r="O2" i="2" s="1"/>
  <c r="L17" i="3"/>
  <c r="Q17" i="2" s="1"/>
  <c r="H37" i="6"/>
  <c r="L2" i="3"/>
  <c r="Q2" i="2" s="1"/>
  <c r="G17" i="3"/>
  <c r="G17" i="2" s="1"/>
  <c r="F2" i="3"/>
  <c r="F2" i="2" s="1"/>
  <c r="H58" i="6"/>
  <c r="H57" i="6"/>
  <c r="H40" i="6"/>
  <c r="X17" i="3"/>
  <c r="P17" i="2" s="1"/>
  <c r="H63" i="6"/>
  <c r="H38" i="6"/>
  <c r="X2" i="3"/>
  <c r="P2" i="2" s="1"/>
  <c r="H62" i="6"/>
  <c r="H31" i="6"/>
  <c r="I42" i="6"/>
  <c r="H61" i="6"/>
  <c r="G15" i="3"/>
  <c r="G15" i="2" s="1"/>
  <c r="I37" i="6"/>
  <c r="I58" i="6"/>
  <c r="H59" i="6"/>
  <c r="L7" i="3"/>
  <c r="Q7" i="2" s="1"/>
  <c r="Q11" i="7" s="1"/>
  <c r="Q12" i="7" s="1"/>
  <c r="Z6" i="3"/>
  <c r="W6" i="2" s="1"/>
  <c r="S5" i="7" s="1"/>
  <c r="S6" i="7" s="1"/>
  <c r="G2" i="3"/>
  <c r="G2" i="2" s="1"/>
  <c r="W7" i="3"/>
  <c r="O7" i="2" s="1"/>
  <c r="O11" i="7" s="1"/>
  <c r="O12" i="7" s="1"/>
  <c r="M11" i="3"/>
  <c r="V11" i="2" s="1"/>
  <c r="I50" i="6"/>
  <c r="I51" i="6"/>
  <c r="K10" i="3"/>
  <c r="S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I49" i="6"/>
  <c r="Z14" i="3"/>
  <c r="W14" i="2" s="1"/>
  <c r="M9" i="3"/>
  <c r="K9" i="3"/>
  <c r="S9" i="2" s="1"/>
  <c r="M23" i="7" s="1"/>
  <c r="M24" i="7" s="1"/>
  <c r="L9" i="3"/>
  <c r="Z9" i="3"/>
  <c r="W9" i="2" s="1"/>
  <c r="S23" i="7" s="1"/>
  <c r="S24" i="7" s="1"/>
  <c r="I48" i="6"/>
  <c r="X6" i="3"/>
  <c r="P6" i="2" s="1"/>
  <c r="P5" i="7" s="1"/>
  <c r="P6" i="7" s="1"/>
  <c r="L6" i="3"/>
  <c r="Q6" i="2" s="1"/>
  <c r="Q5" i="7" s="1"/>
  <c r="Q6" i="7" s="1"/>
  <c r="I46" i="6"/>
  <c r="Z12" i="3"/>
  <c r="W12" i="2" s="1"/>
  <c r="X3" i="3"/>
  <c r="P3" i="2" s="1"/>
  <c r="H39" i="6"/>
  <c r="I40" i="6"/>
  <c r="I43" i="6"/>
  <c r="I44" i="6"/>
  <c r="H71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I39" i="6"/>
  <c r="I57" i="6"/>
  <c r="G6" i="3"/>
  <c r="G6" i="2" s="1"/>
  <c r="H5" i="7" s="1"/>
  <c r="H6" i="7" s="1"/>
  <c r="K12" i="3"/>
  <c r="S12" i="2" s="1"/>
  <c r="K6" i="3"/>
  <c r="S6" i="2" s="1"/>
  <c r="M5" i="7" s="1"/>
  <c r="M6" i="7" s="1"/>
  <c r="K11" i="3"/>
  <c r="S11" i="2" s="1"/>
  <c r="K7" i="3"/>
  <c r="S7" i="2" s="1"/>
  <c r="M11" i="7" s="1"/>
  <c r="M12" i="7" s="1"/>
  <c r="K5" i="3"/>
  <c r="S5" i="2" s="1"/>
  <c r="K14" i="3"/>
  <c r="S14" i="2" s="1"/>
  <c r="K15" i="3"/>
  <c r="S15" i="2" s="1"/>
  <c r="K17" i="3"/>
  <c r="S17" i="2" s="1"/>
  <c r="H35" i="6"/>
  <c r="I36" i="6"/>
  <c r="I61" i="6"/>
  <c r="H64" i="6"/>
  <c r="H65" i="6"/>
  <c r="H66" i="6"/>
  <c r="H67" i="6"/>
  <c r="H68" i="6"/>
  <c r="H69" i="6"/>
  <c r="I70" i="6"/>
  <c r="I71" i="6"/>
  <c r="I38" i="6"/>
  <c r="Z16" i="3"/>
  <c r="W16" i="2" s="1"/>
  <c r="H53" i="6"/>
  <c r="I59" i="6"/>
  <c r="V17" i="3"/>
  <c r="N17" i="2" s="1"/>
  <c r="I2" i="6"/>
  <c r="I3" i="6"/>
  <c r="I4" i="6"/>
  <c r="I5" i="6"/>
  <c r="I6" i="6"/>
  <c r="I8" i="6"/>
  <c r="I9" i="6"/>
  <c r="I10" i="6"/>
  <c r="I13" i="6"/>
  <c r="I15" i="6"/>
  <c r="I16" i="6"/>
  <c r="V8" i="3"/>
  <c r="N8" i="2" s="1"/>
  <c r="N17" i="7" s="1"/>
  <c r="N18" i="7" s="1"/>
  <c r="I19" i="6"/>
  <c r="I20" i="6"/>
  <c r="I22" i="6"/>
  <c r="I25" i="6"/>
  <c r="I26" i="6"/>
  <c r="I27" i="6"/>
  <c r="H36" i="6"/>
  <c r="H52" i="6"/>
  <c r="I69" i="6"/>
  <c r="H15" i="6"/>
  <c r="H19" i="6"/>
  <c r="W4" i="3"/>
  <c r="O4" i="2" s="1"/>
  <c r="W14" i="3"/>
  <c r="O14" i="2" s="1"/>
  <c r="W15" i="3"/>
  <c r="O15" i="2" s="1"/>
  <c r="V11" i="3"/>
  <c r="N11" i="2" s="1"/>
  <c r="H46" i="6"/>
  <c r="H47" i="6"/>
  <c r="H48" i="6"/>
  <c r="H49" i="6"/>
  <c r="H50" i="6"/>
  <c r="H51" i="6"/>
  <c r="I53" i="6"/>
  <c r="H60" i="6"/>
  <c r="I35" i="6"/>
  <c r="H3" i="6"/>
  <c r="H8" i="6"/>
  <c r="X12" i="3"/>
  <c r="P12" i="2" s="1"/>
  <c r="X4" i="3"/>
  <c r="P4" i="2" s="1"/>
  <c r="X14" i="3"/>
  <c r="P14" i="2" s="1"/>
  <c r="L3" i="3"/>
  <c r="L10" i="3"/>
  <c r="L11" i="3"/>
  <c r="Q11" i="2" s="1"/>
  <c r="L4" i="3"/>
  <c r="Q4" i="2" s="1"/>
  <c r="L12" i="3"/>
  <c r="Q12" i="2" s="1"/>
  <c r="L14" i="3"/>
  <c r="Q14" i="2" s="1"/>
  <c r="X11" i="3"/>
  <c r="P11" i="2" s="1"/>
  <c r="H45" i="6"/>
  <c r="I52" i="6"/>
  <c r="Z3" i="3"/>
  <c r="W3" i="2" s="1"/>
  <c r="F11" i="3"/>
  <c r="F11" i="2" s="1"/>
  <c r="F4" i="3"/>
  <c r="F4" i="2" s="1"/>
  <c r="H11" i="6"/>
  <c r="F7" i="3"/>
  <c r="F7" i="2" s="1"/>
  <c r="G11" i="7" s="1"/>
  <c r="G12" i="7" s="1"/>
  <c r="F10" i="3"/>
  <c r="H18" i="6"/>
  <c r="H21" i="6"/>
  <c r="F12" i="3"/>
  <c r="H24" i="6"/>
  <c r="H29" i="6"/>
  <c r="H30" i="6"/>
  <c r="H41" i="6"/>
  <c r="H44" i="6"/>
  <c r="I45" i="6"/>
  <c r="AE10" i="2"/>
  <c r="V9" i="3"/>
  <c r="N9" i="2" s="1"/>
  <c r="N23" i="7" s="1"/>
  <c r="H17" i="6"/>
  <c r="F8" i="3"/>
  <c r="W12" i="3"/>
  <c r="O12" i="2" s="1"/>
  <c r="H12" i="6"/>
  <c r="M2" i="3"/>
  <c r="AD7" i="2"/>
  <c r="X11" i="7" s="1"/>
  <c r="X12" i="7" s="1"/>
  <c r="L5" i="3"/>
  <c r="M6" i="3"/>
  <c r="W9" i="3"/>
  <c r="O9" i="2" s="1"/>
  <c r="O23" i="7" s="1"/>
  <c r="O24" i="7" s="1"/>
  <c r="I28" i="6"/>
  <c r="L8" i="3"/>
  <c r="K4" i="3"/>
  <c r="S4" i="2" s="1"/>
  <c r="V6" i="3"/>
  <c r="N6" i="2" s="1"/>
  <c r="N5" i="7" s="1"/>
  <c r="N6" i="7" s="1"/>
  <c r="F9" i="3"/>
  <c r="Z7" i="3"/>
  <c r="W7" i="2" s="1"/>
  <c r="S11" i="7" s="1"/>
  <c r="S12" i="7" s="1"/>
  <c r="F17" i="3"/>
  <c r="F17" i="2" s="1"/>
  <c r="X10" i="3"/>
  <c r="P10" i="2" s="1"/>
  <c r="I17" i="6"/>
  <c r="I33" i="6"/>
  <c r="W8" i="3"/>
  <c r="O8" i="2" s="1"/>
  <c r="O17" i="7" s="1"/>
  <c r="O18" i="7" s="1"/>
  <c r="M4" i="3"/>
  <c r="W10" i="3"/>
  <c r="O10" i="2" s="1"/>
  <c r="V15" i="3"/>
  <c r="N15" i="2" s="1"/>
  <c r="H33" i="6"/>
  <c r="G5" i="3"/>
  <c r="G5" i="2" s="1"/>
  <c r="H22" i="6"/>
  <c r="I30" i="6"/>
  <c r="M10" i="3"/>
  <c r="V10" i="2" s="1"/>
  <c r="I9" i="2"/>
  <c r="J23" i="7" s="1"/>
  <c r="J24" i="7" s="1"/>
  <c r="I12" i="6"/>
  <c r="H14" i="6"/>
  <c r="H23" i="6"/>
  <c r="H5" i="6"/>
  <c r="V12" i="3"/>
  <c r="F14" i="3"/>
  <c r="H25" i="6"/>
  <c r="H4" i="6"/>
  <c r="W11" i="3"/>
  <c r="H9" i="6"/>
  <c r="H26" i="6"/>
  <c r="V2" i="3"/>
  <c r="N2" i="2" s="1"/>
  <c r="V10" i="3"/>
  <c r="G12" i="3"/>
  <c r="G12" i="2" s="1"/>
  <c r="H7" i="6"/>
  <c r="H16" i="6"/>
  <c r="H13" i="6"/>
  <c r="G10" i="3"/>
  <c r="G10" i="2" s="1"/>
  <c r="I7" i="6"/>
  <c r="I11" i="6"/>
  <c r="I14" i="6"/>
  <c r="I21" i="6"/>
  <c r="I23" i="6"/>
  <c r="I29" i="6"/>
  <c r="H32" i="6"/>
  <c r="V3" i="3"/>
  <c r="N3" i="2" s="1"/>
  <c r="F5" i="3"/>
  <c r="V4" i="3"/>
  <c r="V7" i="3"/>
  <c r="X9" i="3"/>
  <c r="P9" i="2" s="1"/>
  <c r="P23" i="7" s="1"/>
  <c r="P24" i="7" s="1"/>
  <c r="H6" i="6"/>
  <c r="H20" i="6"/>
  <c r="H27" i="6"/>
  <c r="H34" i="6"/>
  <c r="H10" i="6"/>
  <c r="I18" i="6"/>
  <c r="H28" i="6"/>
  <c r="I34" i="6"/>
  <c r="B3" i="2"/>
  <c r="AF5" i="2"/>
  <c r="U2" i="2"/>
  <c r="I24" i="6"/>
  <c r="AE2" i="2"/>
  <c r="D18" i="3" l="1"/>
  <c r="AA18" i="3" s="1"/>
  <c r="AB18" i="3" s="1"/>
  <c r="Y18" i="2" s="1"/>
  <c r="U2" i="3"/>
  <c r="AG2" i="2" s="1"/>
  <c r="AA18" i="7"/>
  <c r="AA24" i="7"/>
  <c r="E18" i="3"/>
  <c r="E18" i="2" s="1"/>
  <c r="U5" i="3"/>
  <c r="AG5" i="2" s="1"/>
  <c r="U8" i="3"/>
  <c r="AG8" i="2" s="1"/>
  <c r="AA17" i="7" s="1"/>
  <c r="AD19" i="3"/>
  <c r="U15" i="3"/>
  <c r="AG15" i="2" s="1"/>
  <c r="U4" i="3"/>
  <c r="AG4" i="2" s="1"/>
  <c r="U18" i="3"/>
  <c r="AG18" i="2" s="1"/>
  <c r="U10" i="3"/>
  <c r="AG10" i="2" s="1"/>
  <c r="U11" i="3"/>
  <c r="AG11" i="2" s="1"/>
  <c r="U16" i="3"/>
  <c r="AG16" i="2" s="1"/>
  <c r="U3" i="3"/>
  <c r="AG3" i="2" s="1"/>
  <c r="U6" i="3"/>
  <c r="AG6" i="2" s="1"/>
  <c r="AA5" i="7" s="1"/>
  <c r="AA6" i="7"/>
  <c r="AE11" i="2"/>
  <c r="U12" i="3"/>
  <c r="AG12" i="2" s="1"/>
  <c r="U7" i="3"/>
  <c r="AG7" i="2" s="1"/>
  <c r="AA11" i="7" s="1"/>
  <c r="U13" i="3"/>
  <c r="AG13" i="2" s="1"/>
  <c r="H19" i="3"/>
  <c r="H19" i="2" s="1"/>
  <c r="AF19" i="3"/>
  <c r="R19" i="3"/>
  <c r="AD19" i="2" s="1"/>
  <c r="S19" i="3"/>
  <c r="AE19" i="2" s="1"/>
  <c r="J19" i="3"/>
  <c r="R19" i="2" s="1"/>
  <c r="AA12" i="7"/>
  <c r="AG19" i="3"/>
  <c r="AC19" i="3"/>
  <c r="AA13" i="3"/>
  <c r="AB13" i="3" s="1"/>
  <c r="Y13" i="2" s="1"/>
  <c r="AH19" i="3"/>
  <c r="U19" i="2" s="1"/>
  <c r="AE19" i="3"/>
  <c r="I19" i="3"/>
  <c r="I19" i="2" s="1"/>
  <c r="U9" i="3"/>
  <c r="AG9" i="2" s="1"/>
  <c r="AA23" i="7" s="1"/>
  <c r="U14" i="3"/>
  <c r="AG14" i="2" s="1"/>
  <c r="Y18" i="3"/>
  <c r="T18" i="2" s="1"/>
  <c r="U17" i="3"/>
  <c r="AG17" i="2" s="1"/>
  <c r="T19" i="3"/>
  <c r="AF19" i="2" s="1"/>
  <c r="D18" i="2"/>
  <c r="E9" i="10"/>
  <c r="D6" i="10"/>
  <c r="D10" i="10"/>
  <c r="AA10" i="10" s="1"/>
  <c r="AB10" i="10" s="1"/>
  <c r="E3" i="10"/>
  <c r="D7" i="10"/>
  <c r="AA7" i="10" s="1"/>
  <c r="AB7" i="10" s="1"/>
  <c r="Y8" i="10"/>
  <c r="N9" i="10"/>
  <c r="N10" i="10"/>
  <c r="O6" i="10"/>
  <c r="M18" i="10"/>
  <c r="Y12" i="10"/>
  <c r="U18" i="10"/>
  <c r="Y13" i="3"/>
  <c r="P13" i="3" s="1"/>
  <c r="D13" i="2"/>
  <c r="N13" i="3"/>
  <c r="J13" i="2" s="1"/>
  <c r="O13" i="3"/>
  <c r="K13" i="2" s="1"/>
  <c r="Y2" i="10"/>
  <c r="P2" i="10" s="1"/>
  <c r="Y6" i="10"/>
  <c r="P6" i="10" s="1"/>
  <c r="X18" i="10"/>
  <c r="Z18" i="10"/>
  <c r="P13" i="10"/>
  <c r="Q13" i="10" s="1"/>
  <c r="Y3" i="10"/>
  <c r="P3" i="10" s="1"/>
  <c r="G18" i="10"/>
  <c r="AA4" i="10"/>
  <c r="AB4" i="10" s="1"/>
  <c r="N5" i="10"/>
  <c r="Y4" i="10"/>
  <c r="P4" i="10" s="1"/>
  <c r="Y17" i="10"/>
  <c r="P17" i="10" s="1"/>
  <c r="Y9" i="10"/>
  <c r="P9" i="10" s="1"/>
  <c r="Y7" i="10"/>
  <c r="P7" i="10" s="1"/>
  <c r="N16" i="10"/>
  <c r="AA6" i="10"/>
  <c r="AB6" i="10" s="1"/>
  <c r="V18" i="10"/>
  <c r="C18" i="10"/>
  <c r="AB9" i="10"/>
  <c r="O14" i="10"/>
  <c r="F18" i="10"/>
  <c r="P5" i="10"/>
  <c r="K6" i="9"/>
  <c r="G6" i="9"/>
  <c r="O3" i="9"/>
  <c r="N17" i="10"/>
  <c r="O17" i="10"/>
  <c r="O9" i="10"/>
  <c r="D12" i="10"/>
  <c r="AA12" i="10" s="1"/>
  <c r="AB12" i="10" s="1"/>
  <c r="Y14" i="10"/>
  <c r="P14" i="10" s="1"/>
  <c r="O16" i="10"/>
  <c r="Y10" i="10"/>
  <c r="P10" i="10" s="1"/>
  <c r="D15" i="10"/>
  <c r="AA15" i="10" s="1"/>
  <c r="AB15" i="10" s="1"/>
  <c r="L18" i="10"/>
  <c r="D8" i="10"/>
  <c r="AA8" i="10" s="1"/>
  <c r="AB8" i="10" s="1"/>
  <c r="O10" i="10"/>
  <c r="K18" i="10"/>
  <c r="E11" i="10"/>
  <c r="N11" i="10" s="1"/>
  <c r="E2" i="10"/>
  <c r="N2" i="10" s="1"/>
  <c r="AA11" i="10"/>
  <c r="AB11" i="10" s="1"/>
  <c r="O7" i="10"/>
  <c r="AA2" i="10"/>
  <c r="AB2" i="10" s="1"/>
  <c r="N3" i="10"/>
  <c r="O3" i="10"/>
  <c r="AA3" i="10"/>
  <c r="AB3" i="10" s="1"/>
  <c r="N4" i="10"/>
  <c r="O4" i="10"/>
  <c r="O5" i="10"/>
  <c r="N14" i="10"/>
  <c r="Y11" i="10"/>
  <c r="P11" i="10" s="1"/>
  <c r="Y15" i="10"/>
  <c r="N6" i="10"/>
  <c r="P16" i="10"/>
  <c r="AA14" i="10"/>
  <c r="AB14" i="10" s="1"/>
  <c r="AB5" i="10"/>
  <c r="W18" i="10"/>
  <c r="D6" i="9"/>
  <c r="Q5" i="9"/>
  <c r="I6" i="9"/>
  <c r="O4" i="9"/>
  <c r="R4" i="9"/>
  <c r="U6" i="9"/>
  <c r="N6" i="9"/>
  <c r="O5" i="9"/>
  <c r="H6" i="9"/>
  <c r="R5" i="9"/>
  <c r="T6" i="9"/>
  <c r="F6" i="9"/>
  <c r="R3" i="9"/>
  <c r="S6" i="9"/>
  <c r="V6" i="9"/>
  <c r="L6" i="9"/>
  <c r="P6" i="9" s="1"/>
  <c r="J6" i="9"/>
  <c r="O2" i="9"/>
  <c r="M6" i="9"/>
  <c r="O6" i="9" s="1"/>
  <c r="Q4" i="9"/>
  <c r="E6" i="9"/>
  <c r="Q3" i="9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Q10" i="2"/>
  <c r="Q9" i="2"/>
  <c r="Q23" i="7" s="1"/>
  <c r="Q24" i="7" s="1"/>
  <c r="C9" i="2"/>
  <c r="D23" i="7" s="1"/>
  <c r="D24" i="7" s="1"/>
  <c r="V14" i="2"/>
  <c r="Q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O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9" i="3"/>
  <c r="W19" i="3"/>
  <c r="V4" i="2"/>
  <c r="M19" i="3"/>
  <c r="Y6" i="3"/>
  <c r="Z19" i="3"/>
  <c r="Y9" i="3"/>
  <c r="Y5" i="3"/>
  <c r="T5" i="2" s="1"/>
  <c r="Q5" i="2"/>
  <c r="Y15" i="3"/>
  <c r="T15" i="2" s="1"/>
  <c r="L19" i="3"/>
  <c r="Q8" i="2"/>
  <c r="Q17" i="7" s="1"/>
  <c r="Q18" i="7" s="1"/>
  <c r="F8" i="2"/>
  <c r="G17" i="7" s="1"/>
  <c r="G18" i="7" s="1"/>
  <c r="AF18" i="7" s="1"/>
  <c r="K19" i="3"/>
  <c r="D12" i="3"/>
  <c r="F9" i="2"/>
  <c r="G23" i="7" s="1"/>
  <c r="G24" i="7" s="1"/>
  <c r="Y8" i="3"/>
  <c r="T8" i="2" s="1"/>
  <c r="Y12" i="3"/>
  <c r="T12" i="2" s="1"/>
  <c r="D15" i="3"/>
  <c r="D7" i="3"/>
  <c r="Y4" i="3"/>
  <c r="N4" i="2"/>
  <c r="F14" i="2"/>
  <c r="AF11" i="7"/>
  <c r="N12" i="2"/>
  <c r="C12" i="2"/>
  <c r="D2" i="3"/>
  <c r="F5" i="2"/>
  <c r="D6" i="3"/>
  <c r="N10" i="2"/>
  <c r="D11" i="3"/>
  <c r="E5" i="3"/>
  <c r="G19" i="3"/>
  <c r="X19" i="3"/>
  <c r="N7" i="2"/>
  <c r="N11" i="7" s="1"/>
  <c r="D4" i="3"/>
  <c r="D8" i="3"/>
  <c r="AF12" i="7"/>
  <c r="V19" i="3"/>
  <c r="N24" i="7"/>
  <c r="N18" i="3" l="1"/>
  <c r="J18" i="2" s="1"/>
  <c r="O18" i="3"/>
  <c r="K18" i="2" s="1"/>
  <c r="U19" i="3"/>
  <c r="AG19" i="2" s="1"/>
  <c r="P18" i="3"/>
  <c r="L18" i="2" s="1"/>
  <c r="X13" i="2"/>
  <c r="Z13" i="2" s="1"/>
  <c r="X18" i="2"/>
  <c r="AA18" i="2" s="1"/>
  <c r="N7" i="10"/>
  <c r="W19" i="2"/>
  <c r="S19" i="2"/>
  <c r="F19" i="2"/>
  <c r="Q19" i="2"/>
  <c r="O19" i="2"/>
  <c r="P19" i="2"/>
  <c r="N19" i="2"/>
  <c r="T13" i="2"/>
  <c r="G19" i="2"/>
  <c r="O11" i="10"/>
  <c r="Q11" i="10" s="1"/>
  <c r="Q14" i="10"/>
  <c r="Q17" i="10"/>
  <c r="Q6" i="10"/>
  <c r="Q5" i="10"/>
  <c r="Q4" i="10"/>
  <c r="Q16" i="10"/>
  <c r="N8" i="10"/>
  <c r="P15" i="10"/>
  <c r="O2" i="10"/>
  <c r="Q2" i="10" s="1"/>
  <c r="O8" i="10"/>
  <c r="P8" i="10"/>
  <c r="E18" i="10"/>
  <c r="O15" i="10"/>
  <c r="Q9" i="10"/>
  <c r="N15" i="10"/>
  <c r="D18" i="10"/>
  <c r="Q10" i="10"/>
  <c r="O12" i="10"/>
  <c r="N12" i="10"/>
  <c r="P12" i="10"/>
  <c r="AA18" i="10"/>
  <c r="AB18" i="10" s="1"/>
  <c r="Y18" i="10"/>
  <c r="P18" i="10" s="1"/>
  <c r="Q7" i="10"/>
  <c r="Q3" i="10"/>
  <c r="R6" i="9"/>
  <c r="Q6" i="9"/>
  <c r="C3" i="2"/>
  <c r="C16" i="2"/>
  <c r="P16" i="3"/>
  <c r="L16" i="2" s="1"/>
  <c r="AA14" i="3"/>
  <c r="AB14" i="3" s="1"/>
  <c r="Y14" i="2" s="1"/>
  <c r="AF24" i="7"/>
  <c r="D3" i="2"/>
  <c r="AF6" i="7"/>
  <c r="O10" i="3"/>
  <c r="K10" i="2" s="1"/>
  <c r="D10" i="2"/>
  <c r="AB3" i="3"/>
  <c r="Y3" i="2" s="1"/>
  <c r="O4" i="3"/>
  <c r="E10" i="2"/>
  <c r="N10" i="3"/>
  <c r="J10" i="2" s="1"/>
  <c r="C14" i="2"/>
  <c r="P17" i="3"/>
  <c r="L17" i="2" s="1"/>
  <c r="AA5" i="3"/>
  <c r="AB5" i="3" s="1"/>
  <c r="Y5" i="2" s="1"/>
  <c r="D17" i="2"/>
  <c r="C5" i="2"/>
  <c r="P3" i="3"/>
  <c r="O3" i="3"/>
  <c r="K3" i="2" s="1"/>
  <c r="D5" i="2"/>
  <c r="O14" i="3"/>
  <c r="E6" i="2"/>
  <c r="F5" i="7" s="1"/>
  <c r="F6" i="7" s="1"/>
  <c r="P14" i="3"/>
  <c r="L14" i="2" s="1"/>
  <c r="N14" i="3"/>
  <c r="C10" i="2"/>
  <c r="E14" i="2"/>
  <c r="E4" i="2"/>
  <c r="E3" i="2"/>
  <c r="N17" i="3"/>
  <c r="P11" i="3"/>
  <c r="L11" i="2" s="1"/>
  <c r="O17" i="3"/>
  <c r="N3" i="3"/>
  <c r="J3" i="2" s="1"/>
  <c r="D16" i="2"/>
  <c r="AF5" i="7"/>
  <c r="AA16" i="3"/>
  <c r="X16" i="2" s="1"/>
  <c r="O16" i="3"/>
  <c r="K16" i="2" s="1"/>
  <c r="N16" i="3"/>
  <c r="J16" i="2" s="1"/>
  <c r="N9" i="3"/>
  <c r="T3" i="2"/>
  <c r="P6" i="3"/>
  <c r="L6" i="2" s="1"/>
  <c r="V5" i="7" s="1"/>
  <c r="P9" i="3"/>
  <c r="L9" i="2" s="1"/>
  <c r="V23" i="7" s="1"/>
  <c r="T6" i="2"/>
  <c r="D9" i="2"/>
  <c r="E23" i="7" s="1"/>
  <c r="AD23" i="7" s="1"/>
  <c r="O9" i="3"/>
  <c r="K9" i="2" s="1"/>
  <c r="U23" i="7" s="1"/>
  <c r="P10" i="3"/>
  <c r="L10" i="2" s="1"/>
  <c r="AF17" i="7"/>
  <c r="P5" i="3"/>
  <c r="L5" i="2" s="1"/>
  <c r="P12" i="3"/>
  <c r="L12" i="2" s="1"/>
  <c r="V19" i="2"/>
  <c r="P15" i="3"/>
  <c r="L15" i="2" s="1"/>
  <c r="D12" i="2"/>
  <c r="O12" i="3"/>
  <c r="N12" i="3"/>
  <c r="J12" i="2" s="1"/>
  <c r="P8" i="3"/>
  <c r="L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9" i="3"/>
  <c r="D4" i="2"/>
  <c r="N4" i="3"/>
  <c r="AA4" i="3"/>
  <c r="C6" i="2"/>
  <c r="D5" i="7" s="1"/>
  <c r="D6" i="7" s="1"/>
  <c r="P7" i="3"/>
  <c r="L7" i="2" s="1"/>
  <c r="V11" i="7" s="1"/>
  <c r="D6" i="2"/>
  <c r="E5" i="7" s="1"/>
  <c r="AA6" i="3"/>
  <c r="O6" i="3"/>
  <c r="N6" i="3"/>
  <c r="D15" i="2"/>
  <c r="N15" i="3"/>
  <c r="AA15" i="3"/>
  <c r="O15" i="3"/>
  <c r="E5" i="2"/>
  <c r="E19" i="3"/>
  <c r="D19" i="3"/>
  <c r="P2" i="3"/>
  <c r="L2" i="2" s="1"/>
  <c r="C8" i="2"/>
  <c r="D17" i="7" s="1"/>
  <c r="D18" i="7" s="1"/>
  <c r="O5" i="3"/>
  <c r="D8" i="2"/>
  <c r="E17" i="7" s="1"/>
  <c r="O8" i="3"/>
  <c r="AA8" i="3"/>
  <c r="N5" i="3"/>
  <c r="J5" i="2" s="1"/>
  <c r="C15" i="2"/>
  <c r="Y19" i="3"/>
  <c r="N12" i="7"/>
  <c r="C11" i="2"/>
  <c r="N11" i="3"/>
  <c r="AA11" i="3"/>
  <c r="D11" i="2"/>
  <c r="O11" i="3"/>
  <c r="C4" i="2"/>
  <c r="C2" i="2"/>
  <c r="N8" i="3"/>
  <c r="L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AA13" i="2" l="1"/>
  <c r="AB13" i="2"/>
  <c r="AC13" i="2"/>
  <c r="AC18" i="2"/>
  <c r="AB18" i="2"/>
  <c r="Z18" i="2"/>
  <c r="Q18" i="3"/>
  <c r="M18" i="2" s="1"/>
  <c r="T19" i="2"/>
  <c r="D19" i="2"/>
  <c r="AR6" i="7"/>
  <c r="Q15" i="10"/>
  <c r="N18" i="10"/>
  <c r="O18" i="10"/>
  <c r="Q18" i="10" s="1"/>
  <c r="Q12" i="10"/>
  <c r="Q8" i="10"/>
  <c r="X14" i="2"/>
  <c r="AA14" i="2" s="1"/>
  <c r="AB16" i="3"/>
  <c r="Y16" i="2" s="1"/>
  <c r="X5" i="2"/>
  <c r="AC5" i="2" s="1"/>
  <c r="K4" i="2"/>
  <c r="Q3" i="3"/>
  <c r="L3" i="2"/>
  <c r="K14" i="2"/>
  <c r="J14" i="2"/>
  <c r="Q14" i="3"/>
  <c r="J9" i="2"/>
  <c r="T23" i="7" s="1"/>
  <c r="AE23" i="7" s="1"/>
  <c r="K17" i="2"/>
  <c r="Q17" i="3"/>
  <c r="J17" i="2"/>
  <c r="Q16" i="3"/>
  <c r="M16" i="2" s="1"/>
  <c r="Q11" i="3"/>
  <c r="M11" i="2" s="1"/>
  <c r="E24" i="7"/>
  <c r="V24" i="7" s="1"/>
  <c r="Q12" i="3"/>
  <c r="M12" i="2" s="1"/>
  <c r="AG23" i="7"/>
  <c r="Q9" i="3"/>
  <c r="M9" i="2" s="1"/>
  <c r="W23" i="7" s="1"/>
  <c r="Q10" i="3"/>
  <c r="O19" i="3"/>
  <c r="K12" i="2"/>
  <c r="Q5" i="3"/>
  <c r="M5" i="2" s="1"/>
  <c r="N19" i="3"/>
  <c r="P19" i="3"/>
  <c r="X12" i="2"/>
  <c r="AB12" i="2" s="1"/>
  <c r="C19" i="2"/>
  <c r="K8" i="2"/>
  <c r="U17" i="7" s="1"/>
  <c r="Q8" i="3"/>
  <c r="J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J11" i="2"/>
  <c r="K15" i="2"/>
  <c r="J8" i="2"/>
  <c r="T17" i="7" s="1"/>
  <c r="AE17" i="7" s="1"/>
  <c r="K5" i="2"/>
  <c r="L4" i="2"/>
  <c r="Q4" i="3"/>
  <c r="K6" i="2"/>
  <c r="U5" i="7" s="1"/>
  <c r="J2" i="2"/>
  <c r="AB6" i="3"/>
  <c r="Y6" i="2" s="1"/>
  <c r="AC5" i="7" s="1"/>
  <c r="X6" i="2"/>
  <c r="K2" i="2"/>
  <c r="Q2" i="3"/>
  <c r="AA19" i="3"/>
  <c r="X7" i="2"/>
  <c r="AB7" i="3"/>
  <c r="Y7" i="2" s="1"/>
  <c r="AC11" i="7" s="1"/>
  <c r="X2" i="2"/>
  <c r="AB2" i="3"/>
  <c r="Y2" i="2" s="1"/>
  <c r="Q15" i="3"/>
  <c r="M15" i="2" s="1"/>
  <c r="K11" i="2"/>
  <c r="E19" i="2"/>
  <c r="E6" i="7"/>
  <c r="U6" i="7" s="1"/>
  <c r="AG5" i="7"/>
  <c r="AD5" i="7"/>
  <c r="K7" i="2"/>
  <c r="U11" i="7" s="1"/>
  <c r="Q7" i="3"/>
  <c r="X8" i="2"/>
  <c r="AB8" i="3"/>
  <c r="Y8" i="2" s="1"/>
  <c r="AC17" i="7" s="1"/>
  <c r="J4" i="2"/>
  <c r="V12" i="7"/>
  <c r="AD12" i="7"/>
  <c r="Q6" i="3"/>
  <c r="M6" i="2" s="1"/>
  <c r="W5" i="7" s="1"/>
  <c r="AD11" i="7"/>
  <c r="J6" i="2"/>
  <c r="T5" i="7" s="1"/>
  <c r="AE5" i="7" s="1"/>
  <c r="X11" i="2"/>
  <c r="AB11" i="3"/>
  <c r="Y11" i="2" s="1"/>
  <c r="AG11" i="7"/>
  <c r="J7" i="2"/>
  <c r="T11" i="7" s="1"/>
  <c r="AE11" i="7" s="1"/>
  <c r="M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J19" i="2" l="1"/>
  <c r="L19" i="2"/>
  <c r="AB19" i="3"/>
  <c r="Z14" i="2"/>
  <c r="AB14" i="2"/>
  <c r="AC14" i="2"/>
  <c r="M3" i="2"/>
  <c r="AA5" i="2"/>
  <c r="Z5" i="2"/>
  <c r="AB5" i="2"/>
  <c r="M17" i="2"/>
  <c r="M14" i="2"/>
  <c r="T24" i="7"/>
  <c r="AE24" i="7" s="1"/>
  <c r="AG24" i="7"/>
  <c r="AD24" i="7"/>
  <c r="U24" i="7"/>
  <c r="W24" i="7" s="1"/>
  <c r="K19" i="2"/>
  <c r="M10" i="2"/>
  <c r="AC12" i="2"/>
  <c r="Z12" i="2"/>
  <c r="AA12" i="2"/>
  <c r="Q19" i="3"/>
  <c r="AE12" i="7"/>
  <c r="T6" i="7"/>
  <c r="AD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M7" i="2"/>
  <c r="W11" i="7" s="1"/>
  <c r="AC4" i="2"/>
  <c r="AA4" i="2"/>
  <c r="Z4" i="2"/>
  <c r="AB4" i="2"/>
  <c r="X19" i="2"/>
  <c r="Z19" i="2" s="1"/>
  <c r="M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2"/>
  <c r="Y19" i="2" l="1"/>
  <c r="M19" i="2"/>
  <c r="AC19" i="2"/>
  <c r="AA19" i="2"/>
  <c r="AB19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<sst xmlns="http://schemas.openxmlformats.org/spreadsheetml/2006/main" count="1950" uniqueCount="297">
  <si>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</si>
  <si>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</si>
  <si>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</si>
  <si>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</si>
  <si>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</si>
  <si>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</si>
  <si>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</si>
  <si>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</si>
  <si>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</si>
  <si>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</si>
  <si>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</si>
  <si>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</si>
  <si>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</si>
  <si>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</si>
  <si>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</si>
  <si>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</si>
  <si>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</si>
  <si>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</si>
  <si>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</si>
  <si>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</si>
  <si>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</si>
  <si>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</si>
  <si>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</si>
  <si>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</si>
  <si>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</si>
  <si>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</si>
  <si>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</si>
  <si>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</si>
  <si>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</si>
  <si>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</si>
  <si>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</si>
  <si>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</si>
  <si>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</si>
  <si>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</si>
  <si>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</si>
  <si>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</si>
  <si>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</si>
  <si>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</si>
  <si>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</si>
  <si>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</si>
  <si>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</si>
  <si>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</si>
  <si>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</si>
  <si>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</si>
  <si>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</si>
  <si>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</si>
  <si>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</si>
  <si>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</si>
  <si>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</si>
  <si>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</si>
  <si>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</si>
  <si>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</si>
  <si>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</si>
  <si>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</si>
  <si>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</si>
  <si>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</si>
  <si>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</si>
  <si>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</si>
  <si>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</si>
  <si>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</si>
  <si>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</si>
  <si>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</si>
  <si>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</si>
  <si>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</si>
  <si>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</si>
  <si>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</si>
  <si>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</si>
  <si>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</si>
  <si>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</si>
  <si>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</si>
  <si>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</si>
  <si>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</si>
  <si>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</si>
  <si>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</si>
  <si>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</si>
  <si>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</si>
  <si>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</si>
  <si>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</si>
  <si>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</si>
  <si>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</si>
  <si>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</si>
  <si>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</si>
  <si>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</si>
  <si>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</si>
  <si>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</si>
  <si>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</si>
  <si>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</si>
  <si>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</si>
  <si>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</si>
  <si>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</si>
  <si>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</si>
  <si>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</si>
  <si>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</si>
  <si>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</si>
  <si>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</si>
  <si>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</si>
  <si>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</si>
  <si>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</si>
  <si>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</si>
  <si>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</si>
  <si>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</si>
  <si>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</si>
  <si>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</si>
  <si>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</si>
  <si>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</si>
  <si>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</si>
  <si>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</si>
  <si>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</si>
  <si>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</si>
  <si>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</si>
  <si>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</si>
  <si>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</si>
  <si>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</si>
  <si>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</si>
  <si>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</si>
  <si>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</si>
  <si>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</si>
  <si>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</si>
  <si>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</si>
  <si>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</si>
  <si>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</si>
  <si>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</si>
  <si>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</si>
  <si>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</si>
  <si>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</si>
  <si>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</si>
  <si>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</si>
  <si>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</si>
  <si>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</si>
  <si>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</si>
  <si>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</si>
  <si>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</si>
  <si>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</si>
  <si>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</si>
  <si>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</si>
  <si>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</si>
  <si>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</si>
  <si>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</si>
  <si>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</si>
  <si>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</si>
  <si>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</si>
  <si>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</si>
  <si>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</si>
  <si>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</si>
  <si>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</si>
  <si>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</si>
  <si>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</si>
  <si>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</si>
  <si>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</si>
  <si>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</si>
  <si>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</si>
  <si>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</si>
  <si>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</si>
  <si>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</si>
  <si>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</si>
  <si>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</si>
  <si>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</si>
  <si>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</si>
  <si>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</si>
  <si>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</si>
  <si>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</si>
  <si>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</si>
  <si>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</si>
  <si>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</si>
  <si>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</si>
  <si>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</si>
  <si>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</si>
  <si>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</si>
  <si>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</si>
  <si>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</si>
  <si>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</si>
  <si>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</si>
  <si>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</si>
  <si>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</si>
  <si>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</si>
  <si>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</si>
  <si>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</si>
  <si>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</si>
  <si>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</si>
  <si>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</si>
  <si>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</si>
  <si>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</si>
  <si>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</si>
  <si>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</si>
  <si>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</si>
  <si>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</si>
  <si>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</si>
  <si>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</si>
  <si>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</si>
  <si>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</si>
  <si>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</si>
  <si>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</si>
  <si>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</si>
  <si>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</si>
  <si>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</si>
  <si>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</si>
  <si>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</si>
  <si>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</si>
  <si>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</si>
  <si>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</si>
  <si>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</si>
  <si>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</si>
  <si>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</si>
  <si>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</si>
  <si>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</si>
  <si>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</si>
  <si>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</si>
  <si>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</si>
  <si>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</si>
  <si>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</si>
  <si>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</si>
  <si>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</si>
  <si>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</si>
  <si>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</si>
  <si>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</si>
  <si>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</si>
  <si>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</si>
  <si>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</si>
  <si>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</si>
  <si>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</si>
  <si>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</si>
  <si>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</si>
  <si>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</si>
  <si>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</si>
  <si>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</si>
  <si>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</si>
  <si>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</si>
  <si>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</si>
  <si>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</si>
  <si>
    <t>投球回</t>
    <rPh sb="0" eb="3">
      <t>トウキュウカイ</t>
    </rPh>
    <phoneticPr fontId="14"/>
  </si>
  <si>
    <t>勝敗</t>
    <rPh sb="0" eb="2">
      <t>ショウハイ</t>
    </rPh>
    <phoneticPr fontId="14"/>
  </si>
  <si>
    <t>内容</t>
    <rPh sb="0" eb="2">
      <t>ナイヨウ</t>
    </rPh>
    <phoneticPr fontId="14"/>
  </si>
  <si>
    <t>-</t>
    <phoneticPr fontId="14"/>
  </si>
  <si>
    <t>投</t>
    <phoneticPr fontId="14"/>
  </si>
  <si>
    <t>一</t>
    <phoneticPr fontId="14"/>
  </si>
  <si>
    <t>捕</t>
    <phoneticPr fontId="14"/>
  </si>
  <si>
    <t>新畑</t>
    <phoneticPr fontId="14"/>
  </si>
  <si>
    <t>二邪飛</t>
    <rPh sb="0" eb="3">
      <t>ニジャヒ</t>
    </rPh>
    <phoneticPr fontId="14"/>
  </si>
  <si>
    <t>三失</t>
    <rPh sb="0" eb="2">
      <t>サンシツ</t>
    </rPh>
    <phoneticPr fontId="14"/>
  </si>
  <si>
    <t>二ゴロ</t>
    <phoneticPr fontId="14"/>
  </si>
  <si>
    <t>(リ)千葉大</t>
    <rPh sb="3" eb="6">
      <t>チバダイ</t>
    </rPh>
    <phoneticPr fontId="14"/>
  </si>
  <si>
    <t>全体</t>
    <phoneticPr fontId="14"/>
  </si>
  <si>
    <t>打者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</si>
  <si>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レン</t>
    </rPh>
    <rPh sb="3" eb="6">
      <t>リカダイ</t>
    </rPh>
    <phoneticPr fontId="14"/>
  </si>
  <si>
    <t>左</t>
    <phoneticPr fontId="14"/>
  </si>
  <si>
    <t>三</t>
    <phoneticPr fontId="14"/>
  </si>
  <si>
    <t>二</t>
    <phoneticPr fontId="14"/>
  </si>
  <si>
    <t>三飛</t>
    <rPh sb="0" eb="2">
      <t>サンヒ</t>
    </rPh>
    <phoneticPr fontId="14"/>
  </si>
  <si>
    <t>堀之内</t>
    <rPh sb="0" eb="3">
      <t>ホリノウチ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</si>
  <si>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千葉大</t>
    </r>
    <rPh sb="1" eb="2">
      <t>カン</t>
    </rPh>
    <rPh sb="3" eb="5">
      <t>チバ</t>
    </rPh>
    <rPh sb="5" eb="6">
      <t>ダイ</t>
    </rPh>
    <phoneticPr fontId="14"/>
  </si>
  <si>
    <t>試合No.</t>
    <rPh sb="0" eb="2">
      <t>シアイ</t>
    </rPh>
    <phoneticPr fontId="14"/>
  </si>
  <si>
    <t>右飛</t>
    <rPh sb="0" eb="2">
      <t>ウヒ</t>
    </rPh>
    <phoneticPr fontId="14"/>
  </si>
  <si>
    <t>一ゴロ</t>
    <phoneticPr fontId="14"/>
  </si>
  <si>
    <t>中飛</t>
    <phoneticPr fontId="14"/>
  </si>
  <si>
    <t>中飛</t>
    <rPh sb="0" eb="2">
      <t>チュウヒ</t>
    </rPh>
    <phoneticPr fontId="14"/>
  </si>
  <si>
    <t>中二</t>
    <phoneticPr fontId="14"/>
  </si>
  <si>
    <t>遊失</t>
    <rPh sb="0" eb="2">
      <t>ユウシツ</t>
    </rPh>
    <phoneticPr fontId="14"/>
  </si>
  <si>
    <t>左三</t>
    <rPh sb="0" eb="2">
      <t>ササン</t>
    </rPh>
    <phoneticPr fontId="14"/>
  </si>
  <si>
    <t>一飛</t>
    <rPh sb="0" eb="2">
      <t>イチヒ</t>
    </rPh>
    <phoneticPr fontId="14"/>
  </si>
  <si>
    <t>空振</t>
    <rPh sb="0" eb="1">
      <t>クウ</t>
    </rPh>
    <rPh sb="1" eb="2">
      <t>シン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</si>
  <si>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カン</t>
    </rPh>
    <rPh sb="3" eb="5">
      <t>リカ</t>
    </rPh>
    <rPh sb="5" eb="6">
      <t>ダイ</t>
    </rPh>
    <phoneticPr fontId="14"/>
  </si>
  <si>
    <t>安部滉</t>
    <rPh sb="0" eb="2">
      <t>アベ</t>
    </rPh>
    <rPh sb="2" eb="3">
      <t>ヒロイ</t>
    </rPh>
    <phoneticPr fontId="14"/>
  </si>
  <si>
    <t>三振</t>
    <rPh sb="0" eb="2">
      <t>サンシン</t>
    </rPh>
    <phoneticPr fontId="14"/>
  </si>
  <si>
    <t>振逃</t>
    <rPh sb="0" eb="1">
      <t>シン</t>
    </rPh>
    <rPh sb="1" eb="2">
      <t>ニ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</si>
  <si>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自治医大</t>
    </r>
    <rPh sb="1" eb="2">
      <t>レン</t>
    </rPh>
    <rPh sb="3" eb="7">
      <t>ジチイダイ</t>
    </rPh>
    <phoneticPr fontId="14"/>
  </si>
  <si>
    <t>中失</t>
    <rPh sb="0" eb="2">
      <t>チュウシツ</t>
    </rPh>
    <phoneticPr fontId="14"/>
  </si>
  <si>
    <t>左本</t>
    <rPh sb="0" eb="1">
      <t>サ</t>
    </rPh>
    <rPh sb="1" eb="2">
      <t>ホン</t>
    </rPh>
    <phoneticPr fontId="14"/>
  </si>
  <si>
    <t>遊直</t>
    <rPh sb="0" eb="2">
      <t>ユウチョク</t>
    </rPh>
    <phoneticPr fontId="14"/>
  </si>
  <si>
    <t>投安</t>
    <rPh sb="0" eb="2">
      <t>トウアン</t>
    </rPh>
    <phoneticPr fontId="14"/>
  </si>
  <si>
    <t>捕ゴロ</t>
    <rPh sb="0" eb="1">
      <t>ホ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</si>
  <si>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女子部</t>
    </r>
    <rPh sb="1" eb="2">
      <t>レン</t>
    </rPh>
    <rPh sb="3" eb="6">
      <t>ジョシブ</t>
    </rPh>
    <phoneticPr fontId="14"/>
  </si>
  <si>
    <t>荻野</t>
    <rPh sb="0" eb="2">
      <t>オギノ</t>
    </rPh>
    <phoneticPr fontId="14"/>
  </si>
  <si>
    <t>荒金</t>
    <rPh sb="0" eb="2">
      <t>アラガネ</t>
    </rPh>
    <phoneticPr fontId="14"/>
  </si>
  <si>
    <t>中二</t>
    <rPh sb="0" eb="1">
      <t>チュウ</t>
    </rPh>
    <rPh sb="1" eb="2">
      <t>ニ</t>
    </rPh>
    <phoneticPr fontId="14"/>
  </si>
  <si>
    <t>空振</t>
    <rPh sb="0" eb="2">
      <t>クウシン</t>
    </rPh>
    <phoneticPr fontId="14"/>
  </si>
  <si>
    <t>投ゴロ</t>
    <rPh sb="0" eb="1">
      <t>トウ</t>
    </rPh>
    <phoneticPr fontId="14"/>
  </si>
  <si>
    <t>三ゴロ</t>
    <rPh sb="0" eb="1">
      <t>サン</t>
    </rPh>
    <phoneticPr fontId="14"/>
  </si>
  <si>
    <t>捕邪飛</t>
    <rPh sb="0" eb="3">
      <t>ホジャヒ</t>
    </rPh>
    <phoneticPr fontId="14"/>
  </si>
  <si>
    <t xml:space="preserve"> 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</si>
  <si>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)文教</t>
    </r>
    <rPh sb="1" eb="2">
      <t>レン</t>
    </rPh>
    <rPh sb="3" eb="5">
      <t>ブンキョウ</t>
    </rPh>
    <phoneticPr fontId="14"/>
  </si>
  <si>
    <t>第３
守備位置</t>
    <rPh sb="0" eb="1">
      <t>ダイ</t>
    </rPh>
    <rPh sb="3" eb="7">
      <t>シュビイチ</t>
    </rPh>
    <phoneticPr fontId="14"/>
  </si>
  <si>
    <t>安部剛</t>
    <phoneticPr fontId="14"/>
  </si>
  <si>
    <t>安部剛</t>
    <rPh sb="0" eb="2">
      <t>アベ</t>
    </rPh>
    <rPh sb="2" eb="3">
      <t>ゴウ</t>
    </rPh>
    <phoneticPr fontId="14"/>
  </si>
  <si>
    <t>二直</t>
    <rPh sb="0" eb="2">
      <t>ニチョク</t>
    </rPh>
    <phoneticPr fontId="14"/>
  </si>
  <si>
    <t>右本</t>
    <phoneticPr fontId="14"/>
  </si>
  <si>
    <t>遊ゴロ</t>
    <rPh sb="0" eb="1">
      <t>ユ</t>
    </rPh>
    <phoneticPr fontId="14"/>
  </si>
  <si>
    <t>中安</t>
    <rPh sb="0" eb="1">
      <t>チュウ</t>
    </rPh>
    <rPh sb="1" eb="2">
      <t>アン</t>
    </rPh>
    <phoneticPr fontId="14"/>
  </si>
  <si>
    <t>遊犠飛</t>
    <rPh sb="0" eb="1">
      <t>ユウ</t>
    </rPh>
    <rPh sb="1" eb="3">
      <t>ギヒ</t>
    </rPh>
    <phoneticPr fontId="14"/>
  </si>
  <si>
    <t>一安</t>
    <rPh sb="0" eb="2">
      <t>イチアン</t>
    </rPh>
    <phoneticPr fontId="14"/>
  </si>
  <si>
    <t>(練)茨城</t>
    <rPh sb="1" eb="2">
      <t>レン</t>
    </rPh>
    <rPh sb="3" eb="5">
      <t>イバラキ</t>
    </rPh>
    <phoneticPr fontId="14"/>
  </si>
  <si>
    <r>
      <rPr>
        <sz val="11"/>
        <color theme="1"/>
        <rFont val="ＭＳ ゴシック"/>
        <family val="3"/>
        <charset val="128"/>
      </rPr>
      <t>安部</t>
    </r>
    <r>
      <rPr>
        <sz val="11"/>
        <color theme="1"/>
        <rFont val="ＭＳ ゴシック"/>
        <family val="2"/>
        <charset val="128"/>
      </rPr>
      <t>剛</t>
    </r>
    <rPh sb="0" eb="2">
      <t>アベ</t>
    </rPh>
    <rPh sb="2" eb="3">
      <t>ゴウ</t>
    </rPh>
    <phoneticPr fontId="14"/>
  </si>
  <si>
    <t>一飛</t>
    <rPh sb="0" eb="1">
      <t>イチ</t>
    </rPh>
    <rPh sb="1" eb="2">
      <t>ヒ</t>
    </rPh>
    <phoneticPr fontId="14"/>
  </si>
  <si>
    <t>中犠飛</t>
    <rPh sb="0" eb="3">
      <t>チュウギヒ</t>
    </rPh>
    <phoneticPr fontId="14"/>
  </si>
  <si>
    <t>一失</t>
    <rPh sb="0" eb="2">
      <t>イチシツ</t>
    </rPh>
    <phoneticPr fontId="14"/>
  </si>
  <si>
    <r>
      <rPr>
        <sz val="11"/>
        <color theme="1"/>
        <rFont val="ＭＳ ゴシック"/>
        <family val="3"/>
        <charset val="128"/>
      </rPr>
      <t>茨城#</t>
    </r>
    <r>
      <rPr>
        <sz val="11"/>
        <color theme="1"/>
        <rFont val="Aptos Narrow"/>
        <family val="3"/>
      </rPr>
      <t>24</t>
    </r>
    <rPh sb="0" eb="2">
      <t>イバラキ</t>
    </rPh>
    <phoneticPr fontId="14"/>
  </si>
  <si>
    <t>右本</t>
    <rPh sb="0" eb="2">
      <t>ウホン</t>
    </rPh>
    <phoneticPr fontId="14"/>
  </si>
  <si>
    <r>
      <rPr>
        <sz val="11"/>
        <color theme="1"/>
        <rFont val="ＭＳ Ｐゴシック"/>
        <family val="3"/>
        <charset val="128"/>
      </rPr>
      <t>茨城</t>
    </r>
    <r>
      <rPr>
        <sz val="11"/>
        <color theme="1"/>
        <rFont val="Aptos Narrow"/>
        <family val="3"/>
      </rPr>
      <t>#55</t>
    </r>
    <rPh sb="0" eb="2">
      <t>イバラキ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</si>
</sst>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42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  <font>
      <b/>
      <sz val="11"/>
      <color rgb="FFFF0000"/>
      <name val="Aptos Narrow"/>
      <family val="2"/>
      <scheme val="minor"/>
    </font>
    <font>
      <b/>
      <sz val="11"/>
      <color rgb="FFFF0000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Aptos Narrow"/>
      <family val="2"/>
      <scheme val="minor"/>
    </font>
    <font>
      <sz val="11"/>
      <color theme="1"/>
      <name val="游ゴシック"/>
      <family val="2"/>
      <charset val="128"/>
    </font>
    <font>
      <sz val="11"/>
      <color theme="1"/>
      <name val="Aptos Narrow"/>
      <family val="3"/>
      <charset val="128"/>
      <scheme val="minor"/>
    </font>
    <font>
      <sz val="6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Aptos Narro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1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5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horizontal="center" wrapText="1"/>
    </xf>
    <xf numFmtId="0" fontId="1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20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4" fillId="0" borderId="7" xfId="0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76" fontId="2" fillId="6" borderId="0" xfId="0" applyNumberFormat="1" applyFont="1" applyFill="1" applyAlignment="1">
      <alignment vertical="center"/>
    </xf>
    <xf numFmtId="0" fontId="3" fillId="6" borderId="0" xfId="0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176" fontId="3" fillId="3" borderId="0" xfId="0" applyNumberFormat="1" applyFont="1" applyFill="1" applyAlignment="1">
      <alignment vertical="center"/>
    </xf>
    <xf numFmtId="9" fontId="2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16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6" fontId="34" fillId="3" borderId="0" xfId="0" applyNumberFormat="1" applyFont="1" applyFill="1" applyAlignment="1">
      <alignment vertical="center"/>
    </xf>
    <xf numFmtId="176" fontId="34" fillId="6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176" fontId="33" fillId="3" borderId="0" xfId="0" applyNumberFormat="1" applyFont="1" applyFill="1" applyAlignment="1">
      <alignment vertical="center"/>
    </xf>
    <xf numFmtId="176" fontId="33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9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1"/>
  <sheetViews>
    <sheetView workbookViewId="0">
      <selection activeCell="C19" sqref="C19"/>
    </sheetView>
  </sheetViews>
  <sheetFormatPr defaultColWidth="12.5703125" defaultRowHeight="15" customHeight="1"/>
  <cols>
    <col min="1" max="1" width="9.42578125" bestFit="1" customWidth="1"/>
    <col min="2" max="9" width="4.5703125" customWidth="1"/>
    <col min="10" max="10" width="5.28515625" customWidth="1"/>
    <col min="11" max="12" width="6.28515625" customWidth="1"/>
    <col min="13" max="13" width="5.28515625" customWidth="1"/>
    <col min="14" max="14" width="4.5703125" customWidth="1"/>
    <col min="15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打撃集計!N1</f>
        <v>打率</v>
      </c>
      <c r="K1" s="3" t="str">
        <f>打撃集計!O1</f>
        <v>出塁率</v>
      </c>
      <c r="L1" s="3" t="str">
        <f>打撃集計!P1</f>
        <v>長打率</v>
      </c>
      <c r="M1" s="3" t="str">
        <f>打撃集計!Q1</f>
        <v>OPS</v>
      </c>
      <c r="N1" s="3" t="str">
        <f>打撃集計!V1</f>
        <v>単打</v>
      </c>
      <c r="O1" s="3" t="str">
        <f>打撃集計!W1</f>
        <v>二塁打</v>
      </c>
      <c r="P1" s="3" t="str">
        <f>打撃集計!X1</f>
        <v>三塁打</v>
      </c>
      <c r="Q1" s="3" t="str">
        <f>打撃集計!L1</f>
        <v>本塁打</v>
      </c>
      <c r="R1" s="3" t="str">
        <f>打撃集計!J1</f>
        <v>得点</v>
      </c>
      <c r="S1" s="3" t="str">
        <f>打撃集計!K1</f>
        <v>犠打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9</v>
      </c>
      <c r="C2" s="4">
        <f>打撃集計!C2</f>
        <v>15</v>
      </c>
      <c r="D2" s="4">
        <f>打撃集計!D2</f>
        <v>14</v>
      </c>
      <c r="E2" s="4">
        <f>打撃集計!E2</f>
        <v>1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 t="str">
        <f>TEXT(打撃集計!N2,"0.000")</f>
        <v>0.071</v>
      </c>
      <c r="K2" s="4" t="str">
        <f>TEXT(打撃集計!O2,"0.000")</f>
        <v>0.133</v>
      </c>
      <c r="L2" s="4" t="str">
        <f>TEXT(打撃集計!P2,"0.000")</f>
        <v>0.214</v>
      </c>
      <c r="M2" s="4" t="str">
        <f>TEXT(打撃集計!Q2,"0.000")</f>
        <v>0.347</v>
      </c>
      <c r="N2" s="4">
        <f>打撃集計!V2</f>
        <v>0</v>
      </c>
      <c r="O2" s="4">
        <f>打撃集計!W2</f>
        <v>0</v>
      </c>
      <c r="P2" s="4">
        <f>打撃集計!X2</f>
        <v>1</v>
      </c>
      <c r="Q2" s="4">
        <f>打撃集計!L2</f>
        <v>0</v>
      </c>
      <c r="R2" s="4">
        <f>打撃集計!J2</f>
        <v>1</v>
      </c>
      <c r="S2" s="4">
        <f>打撃集計!K2</f>
        <v>0</v>
      </c>
      <c r="T2" s="4">
        <f>打撃集計!Y2</f>
        <v>3</v>
      </c>
      <c r="U2" s="4">
        <f>打撃集計!AH2</f>
        <v>1</v>
      </c>
      <c r="V2" s="4">
        <f>打撃集計!M2</f>
        <v>5</v>
      </c>
      <c r="W2" s="4">
        <f>打撃集計!Z2</f>
        <v>0</v>
      </c>
      <c r="X2" s="4">
        <f>打撃集計!AA2</f>
        <v>51</v>
      </c>
      <c r="Y2" s="4" t="str">
        <f>TEXT(打撃集計!AB2,"0.0")</f>
        <v>3.4</v>
      </c>
      <c r="Z2" s="3" t="str">
        <f>ROUND(打撃集計!AC2/$X2,2)*100 &amp; "%"</f>
        <v>18%</v>
      </c>
      <c r="AA2" s="3" t="str">
        <f>ROUND(打撃集計!AD2/$X2,2)*100 &amp; "%"</f>
        <v>12%</v>
      </c>
      <c r="AB2" s="3" t="str">
        <f>ROUND(打撃集計!AE2/$X2,2)*100 &amp; "%"</f>
        <v>14%</v>
      </c>
      <c r="AC2" s="3" t="str">
        <f>ROUND(打撃集計!AF2/$X2,2)*100 &amp; "%"</f>
        <v>29%</v>
      </c>
      <c r="AD2" s="4">
        <f>打撃集計!R2</f>
        <v>0</v>
      </c>
      <c r="AE2" s="4">
        <f>打撃集計!S2</f>
        <v>31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6</v>
      </c>
      <c r="C3" s="4">
        <f>打撃集計!C3</f>
        <v>17</v>
      </c>
      <c r="D3" s="4">
        <f>打撃集計!D3</f>
        <v>13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 t="str">
        <f>TEXT(打撃集計!N3,"0.000")</f>
        <v>0.231</v>
      </c>
      <c r="K3" s="4" t="str">
        <f>TEXT(打撃集計!O3,"0.000")</f>
        <v>0.412</v>
      </c>
      <c r="L3" s="4" t="str">
        <f>TEXT(打撃集計!P3,"0.000")</f>
        <v>0.231</v>
      </c>
      <c r="M3" s="4" t="str">
        <f>TEXT(打撃集計!Q3,"0.000")</f>
        <v>0.643</v>
      </c>
      <c r="N3" s="4">
        <f>打撃集計!V3</f>
        <v>3</v>
      </c>
      <c r="O3" s="4">
        <f>打撃集計!W3</f>
        <v>0</v>
      </c>
      <c r="P3" s="4">
        <f>打撃集計!X3</f>
        <v>0</v>
      </c>
      <c r="Q3" s="4">
        <f>打撃集計!L3</f>
        <v>0</v>
      </c>
      <c r="R3" s="4">
        <f>打撃集計!J3</f>
        <v>5</v>
      </c>
      <c r="S3" s="4">
        <f>打撃集計!K3</f>
        <v>0</v>
      </c>
      <c r="T3" s="4">
        <f>打撃集計!Y3</f>
        <v>3</v>
      </c>
      <c r="U3" s="4">
        <f>打撃集計!AH3</f>
        <v>2</v>
      </c>
      <c r="V3" s="4">
        <f>打撃集計!M3</f>
        <v>5</v>
      </c>
      <c r="W3" s="4">
        <f>打撃集計!Z3</f>
        <v>0</v>
      </c>
      <c r="X3" s="4">
        <f>打撃集計!AA3</f>
        <v>61</v>
      </c>
      <c r="Y3" s="4" t="str">
        <f>TEXT(打撃集計!AB3,"0.0")</f>
        <v>3.6</v>
      </c>
      <c r="Z3" s="3" t="str">
        <f>ROUND(打撃集計!AC3/$X3,2)*100 &amp; "%"</f>
        <v>5%</v>
      </c>
      <c r="AA3" s="3" t="str">
        <f>ROUND(打撃集計!AD3/$X3,2)*100 &amp; "%"</f>
        <v>16%</v>
      </c>
      <c r="AB3" s="3" t="str">
        <f>ROUND(打撃集計!AE3/$X3,2)*100 &amp; "%"</f>
        <v>16%</v>
      </c>
      <c r="AC3" s="3" t="str">
        <f>ROUND(打撃集計!AF3/$X3,2)*100 &amp; "%"</f>
        <v>41%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10</v>
      </c>
      <c r="C4" s="4">
        <f>打撃集計!C4</f>
        <v>18</v>
      </c>
      <c r="D4" s="4">
        <f>打撃集計!D4</f>
        <v>16</v>
      </c>
      <c r="E4" s="4">
        <f>打撃集計!E4</f>
        <v>6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8</v>
      </c>
      <c r="J4" s="4" t="str">
        <f>TEXT(打撃集計!N4,"0.000")</f>
        <v>0.375</v>
      </c>
      <c r="K4" s="4" t="str">
        <f>TEXT(打撃集計!O4,"0.000")</f>
        <v>0.375</v>
      </c>
      <c r="L4" s="4" t="str">
        <f>TEXT(打撃集計!P4,"0.000")</f>
        <v>0.813</v>
      </c>
      <c r="M4" s="4" t="str">
        <f>TEXT(打撃集計!Q4,"0.000")</f>
        <v>1.188</v>
      </c>
      <c r="N4" s="4">
        <f>打撃集計!V4</f>
        <v>3</v>
      </c>
      <c r="O4" s="4">
        <f>打撃集計!W4</f>
        <v>1</v>
      </c>
      <c r="P4" s="4">
        <f>打撃集計!X4</f>
        <v>0</v>
      </c>
      <c r="Q4" s="4">
        <f>打撃集計!L4</f>
        <v>2</v>
      </c>
      <c r="R4" s="4">
        <f>打撃集計!J4</f>
        <v>3</v>
      </c>
      <c r="S4" s="4">
        <f>打撃集計!K4</f>
        <v>2</v>
      </c>
      <c r="T4" s="4">
        <f>打撃集計!Y4</f>
        <v>13</v>
      </c>
      <c r="U4" s="4">
        <f>打撃集計!AH4</f>
        <v>3</v>
      </c>
      <c r="V4" s="4">
        <f>打撃集計!M4</f>
        <v>4</v>
      </c>
      <c r="W4" s="4">
        <f>打撃集計!Z4</f>
        <v>0</v>
      </c>
      <c r="X4" s="4">
        <f>打撃集計!AA4</f>
        <v>60</v>
      </c>
      <c r="Y4" s="4" t="str">
        <f>TEXT(打撃集計!AB4,"0.0")</f>
        <v>3.3</v>
      </c>
      <c r="Z4" s="3" t="str">
        <f>ROUND(打撃集計!AC4/$X4,2)*100 &amp; "%"</f>
        <v>12%</v>
      </c>
      <c r="AA4" s="3" t="str">
        <f>ROUND(打撃集計!AD4/$X4,2)*100 &amp; "%"</f>
        <v>15%</v>
      </c>
      <c r="AB4" s="3" t="str">
        <f>ROUND(打撃集計!AE4/$X4,2)*100 &amp; "%"</f>
        <v>10%</v>
      </c>
      <c r="AC4" s="3" t="str">
        <f>ROUND(打撃集計!AF4/$X4,2)*100 &amp; "%"</f>
        <v>33%</v>
      </c>
      <c r="AD4" s="4">
        <f>打撃集計!R4</f>
        <v>1</v>
      </c>
      <c r="AE4" s="4">
        <f>打撃集計!S4</f>
        <v>8</v>
      </c>
      <c r="AF4" s="4">
        <f>打撃集計!T4</f>
        <v>9</v>
      </c>
      <c r="AG4" s="5">
        <f>打撃集計!U4</f>
        <v>0.94399999999999995</v>
      </c>
    </row>
    <row r="5" spans="1:33" ht="17.25" customHeight="1">
      <c r="A5" s="3" t="str">
        <f>打撃集計!A5</f>
        <v>池澤</v>
      </c>
      <c r="B5" s="4">
        <f>打撃集計!B5</f>
        <v>4</v>
      </c>
      <c r="C5" s="4">
        <f>打撃集計!C5</f>
        <v>10</v>
      </c>
      <c r="D5" s="4">
        <f>打撃集計!D5</f>
        <v>8</v>
      </c>
      <c r="E5" s="4">
        <f>打撃集計!E5</f>
        <v>4</v>
      </c>
      <c r="F5" s="4">
        <f>打撃集計!F5</f>
        <v>2</v>
      </c>
      <c r="G5" s="4">
        <f>打撃集計!G5</f>
        <v>0</v>
      </c>
      <c r="H5" s="4">
        <f>打撃集計!H5</f>
        <v>0</v>
      </c>
      <c r="I5" s="4">
        <f>打撃集計!I5</f>
        <v>2</v>
      </c>
      <c r="J5" s="4" t="str">
        <f>TEXT(打撃集計!N5,"0.000")</f>
        <v>0.500</v>
      </c>
      <c r="K5" s="4" t="str">
        <f>TEXT(打撃集計!O5,"0.000")</f>
        <v>0.600</v>
      </c>
      <c r="L5" s="4" t="str">
        <f>TEXT(打撃集計!P5,"0.000")</f>
        <v>0.500</v>
      </c>
      <c r="M5" s="4" t="str">
        <f>TEXT(打撃集計!Q5,"0.000")</f>
        <v>1.100</v>
      </c>
      <c r="N5" s="4">
        <f>打撃集計!V5</f>
        <v>4</v>
      </c>
      <c r="O5" s="4">
        <f>打撃集計!W5</f>
        <v>0</v>
      </c>
      <c r="P5" s="4">
        <f>打撃集計!X5</f>
        <v>0</v>
      </c>
      <c r="Q5" s="4">
        <f>打撃集計!L5</f>
        <v>0</v>
      </c>
      <c r="R5" s="4">
        <f>打撃集計!J5</f>
        <v>1</v>
      </c>
      <c r="S5" s="4">
        <f>打撃集計!K5</f>
        <v>0</v>
      </c>
      <c r="T5" s="4">
        <f>打撃集計!Y5</f>
        <v>4</v>
      </c>
      <c r="U5" s="4">
        <f>打撃集計!AH5</f>
        <v>4</v>
      </c>
      <c r="V5" s="4">
        <f>打撃集計!M5</f>
        <v>0</v>
      </c>
      <c r="W5" s="4">
        <f>打撃集計!Z5</f>
        <v>0</v>
      </c>
      <c r="X5" s="4">
        <f>打撃集計!AA5</f>
        <v>35</v>
      </c>
      <c r="Y5" s="4" t="str">
        <f>TEXT(打撃集計!AB5,"0.0")</f>
        <v>3.5</v>
      </c>
      <c r="Z5" s="3" t="str">
        <f>ROUND(打撃集計!AC5/$X5,2)*100 &amp; "%"</f>
        <v>17%</v>
      </c>
      <c r="AA5" s="3" t="str">
        <f>ROUND(打撃集計!AD5/$X5,2)*100 &amp; "%"</f>
        <v>3%</v>
      </c>
      <c r="AB5" s="3" t="str">
        <f>ROUND(打撃集計!AE5/$X5,2)*100 &amp; "%"</f>
        <v>6%</v>
      </c>
      <c r="AC5" s="3" t="str">
        <f>ROUND(打撃集計!AF5/$X5,2)*100 &amp; "%"</f>
        <v>51%</v>
      </c>
      <c r="AD5" s="4">
        <f>打撃集計!R5</f>
        <v>0</v>
      </c>
      <c r="AE5" s="4">
        <f>打撃集計!S5</f>
        <v>20</v>
      </c>
      <c r="AF5" s="4">
        <f>打撃集計!T5</f>
        <v>2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15</v>
      </c>
      <c r="C6" s="4">
        <f>打撃集計!C6</f>
        <v>45</v>
      </c>
      <c r="D6" s="4">
        <f>打撃集計!D6</f>
        <v>43</v>
      </c>
      <c r="E6" s="4">
        <f>打撃集計!E6</f>
        <v>16</v>
      </c>
      <c r="F6" s="4">
        <f>打撃集計!F6</f>
        <v>1</v>
      </c>
      <c r="G6" s="4">
        <f>打撃集計!G6</f>
        <v>1</v>
      </c>
      <c r="H6" s="4">
        <f>打撃集計!H6</f>
        <v>0</v>
      </c>
      <c r="I6" s="4">
        <f>打撃集計!I6</f>
        <v>11</v>
      </c>
      <c r="J6" s="4" t="str">
        <f>TEXT(打撃集計!N6,"0.000")</f>
        <v>0.372</v>
      </c>
      <c r="K6" s="4" t="str">
        <f>TEXT(打撃集計!O6,"0.000")</f>
        <v>0.400</v>
      </c>
      <c r="L6" s="4" t="str">
        <f>TEXT(打撃集計!P6,"0.000")</f>
        <v>0.581</v>
      </c>
      <c r="M6" s="4" t="str">
        <f>TEXT(打撃集計!Q6,"0.000")</f>
        <v>0.981</v>
      </c>
      <c r="N6" s="4">
        <f>打撃集計!V6</f>
        <v>10</v>
      </c>
      <c r="O6" s="4">
        <f>打撃集計!W6</f>
        <v>4</v>
      </c>
      <c r="P6" s="4">
        <f>打撃集計!X6</f>
        <v>1</v>
      </c>
      <c r="Q6" s="4">
        <f>打撃集計!L6</f>
        <v>1</v>
      </c>
      <c r="R6" s="4">
        <f>打撃集計!J6</f>
        <v>9</v>
      </c>
      <c r="S6" s="4">
        <f>打撃集計!K6</f>
        <v>0</v>
      </c>
      <c r="T6" s="4">
        <f>打撃集計!Y6</f>
        <v>25</v>
      </c>
      <c r="U6" s="4">
        <f>打撃集計!AH6</f>
        <v>7</v>
      </c>
      <c r="V6" s="4">
        <f>打撃集計!M6</f>
        <v>4</v>
      </c>
      <c r="W6" s="4">
        <f>打撃集計!Z6</f>
        <v>0</v>
      </c>
      <c r="X6" s="4">
        <f>打撃集計!AA6</f>
        <v>140</v>
      </c>
      <c r="Y6" s="4" t="str">
        <f>TEXT(打撃集計!AB6,"0.0")</f>
        <v>3.1</v>
      </c>
      <c r="Z6" s="3" t="str">
        <f>ROUND(打撃集計!AC6/$X6,2)*100 &amp; "%"</f>
        <v>16%</v>
      </c>
      <c r="AA6" s="3" t="str">
        <f>ROUND(打撃集計!AD6/$X6,2)*100 &amp; "%"</f>
        <v>4%</v>
      </c>
      <c r="AB6" s="3" t="str">
        <f>ROUND(打撃集計!AE6/$X6,2)*100 &amp; "%"</f>
        <v>17%</v>
      </c>
      <c r="AC6" s="3" t="str">
        <f>ROUND(打撃集計!AF6/$X6,2)*100 &amp; "%"</f>
        <v>32%</v>
      </c>
      <c r="AD6" s="4">
        <f>打撃集計!R6</f>
        <v>3</v>
      </c>
      <c r="AE6" s="4">
        <f>打撃集計!S6</f>
        <v>33</v>
      </c>
      <c r="AF6" s="4">
        <f>打撃集計!T6</f>
        <v>9</v>
      </c>
      <c r="AG6" s="5">
        <f>打撃集計!U6</f>
        <v>0.93300000000000005</v>
      </c>
    </row>
    <row r="7" spans="1:33" ht="17.25" customHeight="1">
      <c r="A7" s="3" t="str">
        <f>打撃集計!A7</f>
        <v>大鐘</v>
      </c>
      <c r="B7" s="4">
        <f>打撃集計!B7</f>
        <v>13</v>
      </c>
      <c r="C7" s="4">
        <f>打撃集計!C7</f>
        <v>40</v>
      </c>
      <c r="D7" s="4">
        <f>打撃集計!D7</f>
        <v>37</v>
      </c>
      <c r="E7" s="4">
        <f>打撃集計!E7</f>
        <v>10</v>
      </c>
      <c r="F7" s="4">
        <f>打撃集計!F7</f>
        <v>2</v>
      </c>
      <c r="G7" s="4">
        <f>打撃集計!G7</f>
        <v>1</v>
      </c>
      <c r="H7" s="4">
        <f>打撃集計!H7</f>
        <v>0</v>
      </c>
      <c r="I7" s="4">
        <f>打撃集計!I7</f>
        <v>9</v>
      </c>
      <c r="J7" s="4" t="str">
        <f>TEXT(打撃集計!N7,"0.000")</f>
        <v>0.270</v>
      </c>
      <c r="K7" s="4" t="str">
        <f>TEXT(打撃集計!O7,"0.000")</f>
        <v>0.325</v>
      </c>
      <c r="L7" s="4" t="str">
        <f>TEXT(打撃集計!P7,"0.000")</f>
        <v>0.568</v>
      </c>
      <c r="M7" s="4" t="str">
        <f>TEXT(打撃集計!Q7,"0.000")</f>
        <v>0.893</v>
      </c>
      <c r="N7" s="4">
        <f>打撃集計!V7</f>
        <v>2</v>
      </c>
      <c r="O7" s="4">
        <f>打撃集計!W7</f>
        <v>6</v>
      </c>
      <c r="P7" s="4">
        <f>打撃集計!X7</f>
        <v>1</v>
      </c>
      <c r="Q7" s="4">
        <f>打撃集計!L7</f>
        <v>1</v>
      </c>
      <c r="R7" s="4">
        <f>打撃集計!J7</f>
        <v>9</v>
      </c>
      <c r="S7" s="4">
        <f>打撃集計!K7</f>
        <v>0</v>
      </c>
      <c r="T7" s="4">
        <f>打撃集計!Y7</f>
        <v>21</v>
      </c>
      <c r="U7" s="4">
        <f>打撃集計!AH7</f>
        <v>6</v>
      </c>
      <c r="V7" s="4">
        <f>打撃集計!M7</f>
        <v>9</v>
      </c>
      <c r="W7" s="4">
        <f>打撃集計!Z7</f>
        <v>0</v>
      </c>
      <c r="X7" s="4">
        <f>打撃集計!AA7</f>
        <v>124</v>
      </c>
      <c r="Y7" s="4" t="str">
        <f>TEXT(打撃集計!AB7,"0.0")</f>
        <v>3.1</v>
      </c>
      <c r="Z7" s="3" t="str">
        <f>ROUND(打撃集計!AC7/$X7,2)*100 &amp; "%"</f>
        <v>6%</v>
      </c>
      <c r="AA7" s="3" t="str">
        <f>ROUND(打撃集計!AD7/$X7,2)*100 &amp; "%"</f>
        <v>14%</v>
      </c>
      <c r="AB7" s="3" t="str">
        <f>ROUND(打撃集計!AE7/$X7,2)*100 &amp; "%"</f>
        <v>20%</v>
      </c>
      <c r="AC7" s="3" t="str">
        <f>ROUND(打撃集計!AF7/$X7,2)*100 &amp; "%"</f>
        <v>30%</v>
      </c>
      <c r="AD7" s="4">
        <f>打撃集計!R7</f>
        <v>1</v>
      </c>
      <c r="AE7" s="4">
        <f>打撃集計!S7</f>
        <v>7</v>
      </c>
      <c r="AF7" s="4">
        <f>打撃集計!T7</f>
        <v>18</v>
      </c>
      <c r="AG7" s="5">
        <f>打撃集計!U7</f>
        <v>0.96199999999999997</v>
      </c>
    </row>
    <row r="8" spans="1:33" ht="17.25" customHeight="1">
      <c r="A8" s="3" t="str">
        <f>打撃集計!A8</f>
        <v>北久保</v>
      </c>
      <c r="B8" s="4">
        <f>打撃集計!B8</f>
        <v>13</v>
      </c>
      <c r="C8" s="4">
        <f>打撃集計!C8</f>
        <v>31</v>
      </c>
      <c r="D8" s="4">
        <f>打撃集計!D8</f>
        <v>26</v>
      </c>
      <c r="E8" s="4">
        <f>打撃集計!E8</f>
        <v>4</v>
      </c>
      <c r="F8" s="4">
        <f>打撃集計!F8</f>
        <v>4</v>
      </c>
      <c r="G8" s="4">
        <f>打撃集計!G8</f>
        <v>1</v>
      </c>
      <c r="H8" s="4">
        <f>打撃集計!H8</f>
        <v>3</v>
      </c>
      <c r="I8" s="4">
        <f>打撃集計!I8</f>
        <v>2</v>
      </c>
      <c r="J8" s="4" t="str">
        <f>TEXT(打撃集計!N8,"0.000")</f>
        <v>0.154</v>
      </c>
      <c r="K8" s="4" t="str">
        <f>TEXT(打撃集計!O8,"0.000")</f>
        <v>0.290</v>
      </c>
      <c r="L8" s="4" t="str">
        <f>TEXT(打撃集計!P8,"0.000")</f>
        <v>0.231</v>
      </c>
      <c r="M8" s="4" t="str">
        <f>TEXT(打撃集計!Q8,"0.000")</f>
        <v>0.521</v>
      </c>
      <c r="N8" s="4">
        <f>打撃集計!V8</f>
        <v>3</v>
      </c>
      <c r="O8" s="4">
        <f>打撃集計!W8</f>
        <v>0</v>
      </c>
      <c r="P8" s="4">
        <f>打撃集計!X8</f>
        <v>1</v>
      </c>
      <c r="Q8" s="4">
        <f>打撃集計!L8</f>
        <v>0</v>
      </c>
      <c r="R8" s="4">
        <f>打撃集計!J8</f>
        <v>6</v>
      </c>
      <c r="S8" s="4">
        <f>打撃集計!K8</f>
        <v>0</v>
      </c>
      <c r="T8" s="4">
        <f>打撃集計!Y8</f>
        <v>6</v>
      </c>
      <c r="U8" s="4">
        <f>打撃集計!AH8</f>
        <v>3</v>
      </c>
      <c r="V8" s="4">
        <f>打撃集計!M8</f>
        <v>12</v>
      </c>
      <c r="W8" s="4">
        <f>打撃集計!Z8</f>
        <v>0</v>
      </c>
      <c r="X8" s="4">
        <f>打撃集計!AA8</f>
        <v>113</v>
      </c>
      <c r="Y8" s="4" t="str">
        <f>TEXT(打撃集計!AB8,"0.0")</f>
        <v>3.7</v>
      </c>
      <c r="Z8" s="3" t="str">
        <f>ROUND(打撃集計!AC8/$X8,2)*100 &amp; "%"</f>
        <v>17%</v>
      </c>
      <c r="AA8" s="3" t="str">
        <f>ROUND(打撃集計!AD8/$X8,2)*100 &amp; "%"</f>
        <v>11%</v>
      </c>
      <c r="AB8" s="3" t="str">
        <f>ROUND(打撃集計!AE8/$X8,2)*100 &amp; "%"</f>
        <v>12%</v>
      </c>
      <c r="AC8" s="3" t="str">
        <f>ROUND(打撃集計!AF8/$X8,2)*100 &amp; "%"</f>
        <v>37%</v>
      </c>
      <c r="AD8" s="4">
        <f>打撃集計!R8</f>
        <v>1</v>
      </c>
      <c r="AE8" s="4">
        <f>打撃集計!S8</f>
        <v>17</v>
      </c>
      <c r="AF8" s="4">
        <f>打撃集計!T8</f>
        <v>3</v>
      </c>
      <c r="AG8" s="5">
        <f>打撃集計!U8</f>
        <v>0.95199999999999996</v>
      </c>
    </row>
    <row r="9" spans="1:33" ht="17.25" customHeight="1">
      <c r="A9" s="3" t="str">
        <f>打撃集計!A9</f>
        <v>萩原</v>
      </c>
      <c r="B9" s="4">
        <f>打撃集計!B9</f>
        <v>14</v>
      </c>
      <c r="C9" s="4">
        <f>打撃集計!C9</f>
        <v>37</v>
      </c>
      <c r="D9" s="4">
        <f>打撃集計!D9</f>
        <v>32</v>
      </c>
      <c r="E9" s="4">
        <f>打撃集計!E9</f>
        <v>9</v>
      </c>
      <c r="F9" s="4">
        <f>打撃集計!F9</f>
        <v>2</v>
      </c>
      <c r="G9" s="4">
        <f>打撃集計!G9</f>
        <v>2</v>
      </c>
      <c r="H9" s="4">
        <f>打撃集計!H9</f>
        <v>0</v>
      </c>
      <c r="I9" s="4">
        <f>打撃集計!I9</f>
        <v>3</v>
      </c>
      <c r="J9" s="4" t="str">
        <f>TEXT(打撃集計!N9,"0.000")</f>
        <v>0.281</v>
      </c>
      <c r="K9" s="4" t="str">
        <f>TEXT(打撃集計!O9,"0.000")</f>
        <v>0.361</v>
      </c>
      <c r="L9" s="4" t="str">
        <f>TEXT(打撃集計!P9,"0.000")</f>
        <v>0.375</v>
      </c>
      <c r="M9" s="4" t="str">
        <f>TEXT(打撃集計!Q9,"0.000")</f>
        <v>0.736</v>
      </c>
      <c r="N9" s="4">
        <f>打撃集計!V9</f>
        <v>6</v>
      </c>
      <c r="O9" s="4">
        <f>打撃集計!W9</f>
        <v>3</v>
      </c>
      <c r="P9" s="4">
        <f>打撃集計!X9</f>
        <v>0</v>
      </c>
      <c r="Q9" s="4">
        <f>打撃集計!L9</f>
        <v>0</v>
      </c>
      <c r="R9" s="4">
        <f>打撃集計!J9</f>
        <v>7</v>
      </c>
      <c r="S9" s="4">
        <f>打撃集計!K9</f>
        <v>1</v>
      </c>
      <c r="T9" s="4">
        <f>打撃集計!Y9</f>
        <v>12</v>
      </c>
      <c r="U9" s="4">
        <f>打撃集計!AH9</f>
        <v>6</v>
      </c>
      <c r="V9" s="4">
        <f>打撃集計!M9</f>
        <v>7</v>
      </c>
      <c r="W9" s="4">
        <f>打撃集計!Z9</f>
        <v>0</v>
      </c>
      <c r="X9" s="4">
        <f>打撃集計!AA9</f>
        <v>122</v>
      </c>
      <c r="Y9" s="4" t="str">
        <f>TEXT(打撃集計!AB9,"0.0")</f>
        <v>3.3</v>
      </c>
      <c r="Z9" s="3" t="str">
        <f>IFERROR(ROUND(打撃集計!AC9/$X9,2)*100 &amp; "%","0%")</f>
        <v>22%</v>
      </c>
      <c r="AA9" s="3" t="str">
        <f>IFERROR(ROUND(打撃集計!AD9/$X9,2)*100 &amp; "%","0%")</f>
        <v>9%</v>
      </c>
      <c r="AB9" s="3" t="str">
        <f>IFERROR(ROUND(打撃集計!AE9/$X9,2)*100 &amp; "%","0%")</f>
        <v>5%</v>
      </c>
      <c r="AC9" s="3" t="str">
        <f>IFERROR(ROUND(打撃集計!AF9/$X9,2)*100 &amp; "%","0%")</f>
        <v>37%</v>
      </c>
      <c r="AD9" s="4">
        <f>打撃集計!R9</f>
        <v>3</v>
      </c>
      <c r="AE9" s="4">
        <f>打撃集計!S9</f>
        <v>19</v>
      </c>
      <c r="AF9" s="4">
        <f>打撃集計!T9</f>
        <v>4</v>
      </c>
      <c r="AG9" s="5">
        <f>打撃集計!U9</f>
        <v>0.88500000000000001</v>
      </c>
    </row>
    <row r="10" spans="1:33" ht="17.25" customHeight="1">
      <c r="A10" s="3" t="str">
        <f>打撃集計!A10</f>
        <v>岩本</v>
      </c>
      <c r="B10" s="4">
        <f>打撃集計!B10</f>
        <v>9</v>
      </c>
      <c r="C10" s="4">
        <f>打撃集計!C10</f>
        <v>25</v>
      </c>
      <c r="D10" s="4">
        <f>打撃集計!D10</f>
        <v>22</v>
      </c>
      <c r="E10" s="4">
        <f>打撃集計!E10</f>
        <v>6</v>
      </c>
      <c r="F10" s="4">
        <f>打撃集計!F10</f>
        <v>2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 t="str">
        <f>TEXT(打撃集計!N10,"0.000")</f>
        <v>0.273</v>
      </c>
      <c r="K10" s="4" t="str">
        <f>TEXT(打撃集計!O10,"0.000")</f>
        <v>0.333</v>
      </c>
      <c r="L10" s="4" t="str">
        <f>TEXT(打撃集計!P10,"0.000")</f>
        <v>0.364</v>
      </c>
      <c r="M10" s="4" t="str">
        <f>TEXT(打撃集計!Q10,"0.000")</f>
        <v>0.697</v>
      </c>
      <c r="N10" s="4">
        <f>打撃集計!V10</f>
        <v>5</v>
      </c>
      <c r="O10" s="4">
        <f>打撃集計!W10</f>
        <v>0</v>
      </c>
      <c r="P10" s="4">
        <f>打撃集計!X10</f>
        <v>1</v>
      </c>
      <c r="Q10" s="4">
        <f>打撃集計!L10</f>
        <v>0</v>
      </c>
      <c r="R10" s="4">
        <f>打撃集計!J10</f>
        <v>4</v>
      </c>
      <c r="S10" s="4">
        <f>打撃集計!K10</f>
        <v>1</v>
      </c>
      <c r="T10" s="4">
        <f>打撃集計!Y10</f>
        <v>8</v>
      </c>
      <c r="U10" s="4">
        <f>打撃集計!AH10</f>
        <v>3</v>
      </c>
      <c r="V10" s="4">
        <f>打撃集計!M10</f>
        <v>3</v>
      </c>
      <c r="W10" s="4">
        <f>打撃集計!Z10</f>
        <v>0</v>
      </c>
      <c r="X10" s="4">
        <f>打撃集計!AA10</f>
        <v>64</v>
      </c>
      <c r="Y10" s="4" t="str">
        <f>TEXT(打撃集計!AB10,"0.0")</f>
        <v>2.6</v>
      </c>
      <c r="Z10" s="3" t="str">
        <f>ROUND(打撃集計!AC10/$X10,2)*100 &amp; "%"</f>
        <v>16%</v>
      </c>
      <c r="AA10" s="3" t="str">
        <f>ROUND(打撃集計!AD10/$X10,2)*100 &amp; "%"</f>
        <v>9%</v>
      </c>
      <c r="AB10" s="3" t="str">
        <f>ROUND(打撃集計!AE10/$X10,2)*100 &amp; "%"</f>
        <v>6%</v>
      </c>
      <c r="AC10" s="3" t="str">
        <f>ROUND(打撃集計!AF10/$X10,2)*100 &amp; "%"</f>
        <v>33%</v>
      </c>
      <c r="AD10" s="4">
        <f>打撃集計!R10</f>
        <v>0</v>
      </c>
      <c r="AE10" s="4">
        <f>打撃集計!S10</f>
        <v>3</v>
      </c>
      <c r="AF10" s="4">
        <f>打撃集計!T10</f>
        <v>6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11</v>
      </c>
      <c r="C11" s="4">
        <f>打撃集計!C11</f>
        <v>29</v>
      </c>
      <c r="D11" s="4">
        <f>打撃集計!D11</f>
        <v>25</v>
      </c>
      <c r="E11" s="4">
        <f>打撃集計!E11</f>
        <v>9</v>
      </c>
      <c r="F11" s="4">
        <f>打撃集計!F11</f>
        <v>3</v>
      </c>
      <c r="G11" s="4">
        <f>打撃集計!G11</f>
        <v>1</v>
      </c>
      <c r="H11" s="4">
        <f>打撃集計!H11</f>
        <v>0</v>
      </c>
      <c r="I11" s="4">
        <f>打撃集計!I11</f>
        <v>8</v>
      </c>
      <c r="J11" s="4" t="str">
        <f>TEXT(打撃集計!N11,"0.000")</f>
        <v>0.360</v>
      </c>
      <c r="K11" s="4" t="str">
        <f>TEXT(打撃集計!O11,"0.000")</f>
        <v>0.448</v>
      </c>
      <c r="L11" s="4" t="str">
        <f>TEXT(打撃集計!P11,"0.000")</f>
        <v>0.520</v>
      </c>
      <c r="M11" s="4" t="str">
        <f>TEXT(打撃集計!Q11,"0.000")</f>
        <v>0.968</v>
      </c>
      <c r="N11" s="4">
        <f>打撃集計!V11</f>
        <v>7</v>
      </c>
      <c r="O11" s="4">
        <f>打撃集計!W11</f>
        <v>1</v>
      </c>
      <c r="P11" s="4">
        <f>打撃集計!X11</f>
        <v>0</v>
      </c>
      <c r="Q11" s="4">
        <f>打撃集計!L11</f>
        <v>1</v>
      </c>
      <c r="R11" s="4">
        <f>打撃集計!J11</f>
        <v>6</v>
      </c>
      <c r="S11" s="4">
        <f>打撃集計!K11</f>
        <v>0</v>
      </c>
      <c r="T11" s="4">
        <f>打撃集計!Y11</f>
        <v>13</v>
      </c>
      <c r="U11" s="4">
        <f>打撃集計!AH11</f>
        <v>5</v>
      </c>
      <c r="V11" s="4">
        <f>打撃集計!M11</f>
        <v>8</v>
      </c>
      <c r="W11" s="4">
        <f>打撃集計!Z11</f>
        <v>0</v>
      </c>
      <c r="X11" s="4">
        <f>打撃集計!AA11</f>
        <v>94</v>
      </c>
      <c r="Y11" s="4" t="str">
        <f>TEXT(打撃集計!AB11,"0.0")</f>
        <v>3.2</v>
      </c>
      <c r="Z11" s="3" t="str">
        <f>ROUND(打撃集計!AC11/$X11,2)*100 &amp; "%"</f>
        <v>15%</v>
      </c>
      <c r="AA11" s="3" t="str">
        <f>ROUND(打撃集計!AD11/$X11,2)*100 &amp; "%"</f>
        <v>9%</v>
      </c>
      <c r="AB11" s="3" t="str">
        <f>ROUND(打撃集計!AE11/$X11,2)*100 &amp; "%"</f>
        <v>12%</v>
      </c>
      <c r="AC11" s="3" t="str">
        <f>ROUND(打撃集計!AF11/$X11,2)*100 &amp; "%"</f>
        <v>38%</v>
      </c>
      <c r="AD11" s="4">
        <f>打撃集計!R11</f>
        <v>3</v>
      </c>
      <c r="AE11" s="4">
        <f>打撃集計!S11</f>
        <v>10</v>
      </c>
      <c r="AF11" s="4">
        <f>打撃集計!T11</f>
        <v>1</v>
      </c>
      <c r="AG11" s="5">
        <f>打撃集計!U11</f>
        <v>0.78600000000000003</v>
      </c>
    </row>
    <row r="12" spans="1:33" ht="17.25" customHeight="1">
      <c r="A12" s="3" t="str">
        <f>打撃集計!A12</f>
        <v>反町</v>
      </c>
      <c r="B12" s="4">
        <f>打撃集計!B12</f>
        <v>13</v>
      </c>
      <c r="C12" s="4">
        <f>打撃集計!C12</f>
        <v>42</v>
      </c>
      <c r="D12" s="4">
        <f>打撃集計!D12</f>
        <v>29</v>
      </c>
      <c r="E12" s="4">
        <f>打撃集計!E12</f>
        <v>11</v>
      </c>
      <c r="F12" s="4">
        <f>打撃集計!F12</f>
        <v>13</v>
      </c>
      <c r="G12" s="4">
        <f>打撃集計!G12</f>
        <v>0</v>
      </c>
      <c r="H12" s="4">
        <f>打撃集計!H12</f>
        <v>1</v>
      </c>
      <c r="I12" s="4">
        <f>打撃集計!I12</f>
        <v>3</v>
      </c>
      <c r="J12" s="4" t="str">
        <f>TEXT(打撃集計!N12,"0.000")</f>
        <v>0.379</v>
      </c>
      <c r="K12" s="4" t="str">
        <f>TEXT(打撃集計!O12,"0.000")</f>
        <v>0.571</v>
      </c>
      <c r="L12" s="4" t="str">
        <f>TEXT(打撃集計!P12,"0.000")</f>
        <v>0.586</v>
      </c>
      <c r="M12" s="4" t="str">
        <f>TEXT(打撃集計!Q12,"0.000")</f>
        <v>1.157</v>
      </c>
      <c r="N12" s="4">
        <f>打撃集計!V12</f>
        <v>8</v>
      </c>
      <c r="O12" s="4">
        <f>打撃集計!W12</f>
        <v>1</v>
      </c>
      <c r="P12" s="4">
        <f>打撃集計!X12</f>
        <v>1</v>
      </c>
      <c r="Q12" s="4">
        <f>打撃集計!L12</f>
        <v>1</v>
      </c>
      <c r="R12" s="4">
        <f>打撃集計!J12</f>
        <v>15</v>
      </c>
      <c r="S12" s="4">
        <f>打撃集計!K12</f>
        <v>0</v>
      </c>
      <c r="T12" s="4">
        <f>打撃集計!Y12</f>
        <v>17</v>
      </c>
      <c r="U12" s="4">
        <f>打撃集計!AH12</f>
        <v>5</v>
      </c>
      <c r="V12" s="4">
        <f>打撃集計!M12</f>
        <v>7</v>
      </c>
      <c r="W12" s="4">
        <f>打撃集計!Z12</f>
        <v>0</v>
      </c>
      <c r="X12" s="4">
        <f>打撃集計!AA12</f>
        <v>173</v>
      </c>
      <c r="Y12" s="4" t="str">
        <f>TEXT(打撃集計!AB12,"0.0")</f>
        <v>4.1</v>
      </c>
      <c r="Z12" s="3" t="str">
        <f>ROUND(打撃集計!AC12/$X12,2)*100 &amp; "%"</f>
        <v>17%</v>
      </c>
      <c r="AA12" s="3" t="str">
        <f>ROUND(打撃集計!AD12/$X12,2)*100 &amp; "%"</f>
        <v>5%</v>
      </c>
      <c r="AB12" s="3" t="str">
        <f>ROUND(打撃集計!AE12/$X12,2)*100 &amp; "%"</f>
        <v>14%</v>
      </c>
      <c r="AC12" s="3" t="str">
        <f>ROUND(打撃集計!AF12/$X12,2)*100 &amp; "%"</f>
        <v>47%</v>
      </c>
      <c r="AD12" s="4">
        <f>打撃集計!R12</f>
        <v>0</v>
      </c>
      <c r="AE12" s="4">
        <f>打撃集計!S12</f>
        <v>19</v>
      </c>
      <c r="AF12" s="4">
        <f>打撃集計!T12</f>
        <v>20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2</v>
      </c>
      <c r="C13" s="4">
        <f>打撃集計!C13</f>
        <v>2</v>
      </c>
      <c r="D13" s="4">
        <f>打撃集計!D13</f>
        <v>2</v>
      </c>
      <c r="E13" s="4">
        <f>打撃集計!E13</f>
        <v>1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 t="str">
        <f>TEXT(打撃集計!N13,"0.000")</f>
        <v>0.500</v>
      </c>
      <c r="K13" s="4" t="str">
        <f>TEXT(打撃集計!O13,"0.000")</f>
        <v>0.500</v>
      </c>
      <c r="L13" s="4" t="str">
        <f>TEXT(打撃集計!P13,"0.000")</f>
        <v>0.500</v>
      </c>
      <c r="M13" s="4" t="str">
        <f>TEXT(打撃集計!Q13,"0.000")</f>
        <v>1.000</v>
      </c>
      <c r="N13" s="4">
        <f>打撃集計!V13</f>
        <v>1</v>
      </c>
      <c r="O13" s="4">
        <f>打撃集計!W13</f>
        <v>0</v>
      </c>
      <c r="P13" s="4">
        <f>打撃集計!X13</f>
        <v>0</v>
      </c>
      <c r="Q13" s="4">
        <f>打撃集計!L13</f>
        <v>0</v>
      </c>
      <c r="R13" s="4">
        <f>打撃集計!J13</f>
        <v>0</v>
      </c>
      <c r="S13" s="4">
        <f>打撃集計!K13</f>
        <v>0</v>
      </c>
      <c r="T13" s="4">
        <f>打撃集計!Y13</f>
        <v>1</v>
      </c>
      <c r="U13" s="4">
        <f>打撃集計!AH13</f>
        <v>0</v>
      </c>
      <c r="V13" s="4">
        <f>打撃集計!M13</f>
        <v>1</v>
      </c>
      <c r="W13" s="4">
        <f>打撃集計!Z13</f>
        <v>0</v>
      </c>
      <c r="X13" s="4">
        <f>打撃集計!AA13</f>
        <v>2</v>
      </c>
      <c r="Y13" s="4" t="str">
        <f>TEXT(打撃集計!AB13,"0.0")</f>
        <v>1.0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7</v>
      </c>
      <c r="C14" s="4">
        <f>打撃集計!C14</f>
        <v>21</v>
      </c>
      <c r="D14" s="4">
        <f>打撃集計!D14</f>
        <v>18</v>
      </c>
      <c r="E14" s="4">
        <f>打撃集計!E14</f>
        <v>7</v>
      </c>
      <c r="F14" s="4">
        <f>打撃集計!F14</f>
        <v>2</v>
      </c>
      <c r="G14" s="4">
        <f>打撃集計!G14</f>
        <v>1</v>
      </c>
      <c r="H14" s="4">
        <f>打撃集計!H14</f>
        <v>1</v>
      </c>
      <c r="I14" s="4">
        <f>打撃集計!I14</f>
        <v>5</v>
      </c>
      <c r="J14" s="4" t="str">
        <f>TEXT(打撃集計!N14,"0.000")</f>
        <v>0.389</v>
      </c>
      <c r="K14" s="4" t="str">
        <f>TEXT(打撃集計!O14,"0.000")</f>
        <v>0.476</v>
      </c>
      <c r="L14" s="4" t="str">
        <f>TEXT(打撃集計!P14,"0.000")</f>
        <v>0.556</v>
      </c>
      <c r="M14" s="4" t="str">
        <f>TEXT(打撃集計!Q14,"0.000")</f>
        <v>1.032</v>
      </c>
      <c r="N14" s="4">
        <f>打撃集計!V14</f>
        <v>6</v>
      </c>
      <c r="O14" s="4">
        <f>打撃集計!W14</f>
        <v>0</v>
      </c>
      <c r="P14" s="4">
        <f>打撃集計!X14</f>
        <v>0</v>
      </c>
      <c r="Q14" s="4">
        <f>打撃集計!L14</f>
        <v>1</v>
      </c>
      <c r="R14" s="4">
        <f>打撃集計!J14</f>
        <v>5</v>
      </c>
      <c r="S14" s="4">
        <f>打撃集計!K14</f>
        <v>0</v>
      </c>
      <c r="T14" s="4">
        <f>打撃集計!Y14</f>
        <v>10</v>
      </c>
      <c r="U14" s="4">
        <f>打撃集計!AH14</f>
        <v>2</v>
      </c>
      <c r="V14" s="4">
        <f>打撃集計!M14</f>
        <v>3</v>
      </c>
      <c r="W14" s="4">
        <f>打撃集計!Z14</f>
        <v>0</v>
      </c>
      <c r="X14" s="4">
        <f>打撃集計!AA14</f>
        <v>65</v>
      </c>
      <c r="Y14" s="4" t="str">
        <f>TEXT(打撃集計!AB14,"0.0")</f>
        <v>3.1</v>
      </c>
      <c r="Z14" s="3" t="str">
        <f>IFERROR(ROUND(打撃集計!AC14/$X14,2)*100 &amp; "%","0%")</f>
        <v>9%</v>
      </c>
      <c r="AA14" s="3" t="str">
        <f>IFERROR(ROUND(打撃集計!AD14/$X14,2)*100 &amp; "%","0%")</f>
        <v>12%</v>
      </c>
      <c r="AB14" s="3" t="str">
        <f>IFERROR(ROUND(打撃集計!AE14/$X14,2)*100 &amp; "%","0%")</f>
        <v>9%</v>
      </c>
      <c r="AC14" s="3" t="str">
        <f>IFERROR(ROUND(打撃集計!AF14/$X14,2)*100 &amp; "%","0%")</f>
        <v>42%</v>
      </c>
      <c r="AD14" s="4">
        <f>打撃集計!R14</f>
        <v>2</v>
      </c>
      <c r="AE14" s="4">
        <f>打撃集計!S14</f>
        <v>6</v>
      </c>
      <c r="AF14" s="4">
        <f>打撃集計!T14</f>
        <v>0</v>
      </c>
      <c r="AG14" s="5">
        <f>打撃集計!U14</f>
        <v>0.75</v>
      </c>
    </row>
    <row r="15" spans="1:33" ht="17.25" customHeight="1">
      <c r="A15" s="3" t="s">
        <v>2</v>
      </c>
      <c r="B15" s="4">
        <f>打撃集計!B15</f>
        <v>10</v>
      </c>
      <c r="C15" s="4">
        <f>打撃集計!C15</f>
        <v>11</v>
      </c>
      <c r="D15" s="4">
        <f>打撃集計!D15</f>
        <v>10</v>
      </c>
      <c r="E15" s="4">
        <f>打撃集計!E15</f>
        <v>2</v>
      </c>
      <c r="F15" s="4">
        <f>打撃集計!F15</f>
        <v>1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 t="str">
        <f>TEXT(打撃集計!N15,"0.000")</f>
        <v>0.200</v>
      </c>
      <c r="K15" s="4" t="str">
        <f>TEXT(打撃集計!O15,"0.000")</f>
        <v>0.273</v>
      </c>
      <c r="L15" s="4" t="str">
        <f>TEXT(打撃集計!P15,"0.000")</f>
        <v>0.200</v>
      </c>
      <c r="M15" s="4" t="str">
        <f>TEXT(打撃集計!Q15,"0.000")</f>
        <v>0.473</v>
      </c>
      <c r="N15" s="4">
        <f>打撃集計!V15</f>
        <v>2</v>
      </c>
      <c r="O15" s="4">
        <f>打撃集計!W15</f>
        <v>0</v>
      </c>
      <c r="P15" s="4">
        <f>打撃集計!X15</f>
        <v>0</v>
      </c>
      <c r="Q15" s="4">
        <f>打撃集計!L15</f>
        <v>0</v>
      </c>
      <c r="R15" s="4">
        <f>打撃集計!J15</f>
        <v>1</v>
      </c>
      <c r="S15" s="4">
        <f>打撃集計!K15</f>
        <v>0</v>
      </c>
      <c r="T15" s="4">
        <f>打撃集計!Y15</f>
        <v>2</v>
      </c>
      <c r="U15" s="4">
        <f>打撃集計!AH15</f>
        <v>3</v>
      </c>
      <c r="V15" s="4">
        <f>打撃集計!M15</f>
        <v>4</v>
      </c>
      <c r="W15" s="4">
        <f>打撃集計!Z15</f>
        <v>0</v>
      </c>
      <c r="X15" s="4">
        <f>打撃集計!AA15</f>
        <v>39</v>
      </c>
      <c r="Y15" s="4" t="str">
        <f>TEXT(打撃集計!AB15,"0.0")</f>
        <v>3.6</v>
      </c>
      <c r="Z15" s="3" t="str">
        <f>IFERROR(ROUND(打撃集計!AC15/$X15,2)*100 &amp; "%","0%")</f>
        <v>13%</v>
      </c>
      <c r="AA15" s="3" t="str">
        <f>IFERROR(ROUND(打撃集計!AD15/$X15,2)*100 &amp; "%","0%")</f>
        <v>18%</v>
      </c>
      <c r="AB15" s="3" t="str">
        <f>IFERROR(ROUND(打撃集計!AE15/$X15,2)*100 &amp; "%","0%")</f>
        <v>10%</v>
      </c>
      <c r="AC15" s="3" t="str">
        <f>IFERROR(ROUND(打撃集計!AF15/$X15,2)*100 &amp; "%","0%")</f>
        <v>33%</v>
      </c>
      <c r="AD15" s="4">
        <f>打撃集計!R15</f>
        <v>0</v>
      </c>
      <c r="AE15" s="4">
        <f>打撃集計!S15</f>
        <v>2</v>
      </c>
      <c r="AF15" s="4">
        <f>打撃集計!T15</f>
        <v>6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7</v>
      </c>
      <c r="C16" s="4">
        <f>打撃集計!C16</f>
        <v>16</v>
      </c>
      <c r="D16" s="4">
        <f>打撃集計!D16</f>
        <v>12</v>
      </c>
      <c r="E16" s="4">
        <f>打撃集計!E16</f>
        <v>6</v>
      </c>
      <c r="F16" s="4">
        <f>打撃集計!F16</f>
        <v>4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 t="str">
        <f>TEXT(打撃集計!N16,"0.000")</f>
        <v>0.500</v>
      </c>
      <c r="K16" s="4" t="str">
        <f>TEXT(打撃集計!O16,"0.000")</f>
        <v>0.625</v>
      </c>
      <c r="L16" s="4" t="str">
        <f>TEXT(打撃集計!P16,"0.000")</f>
        <v>0.667</v>
      </c>
      <c r="M16" s="4" t="str">
        <f>TEXT(打撃集計!Q16,"0.000")</f>
        <v>1.292</v>
      </c>
      <c r="N16" s="4">
        <f>打撃集計!V16</f>
        <v>4</v>
      </c>
      <c r="O16" s="4">
        <f>打撃集計!W16</f>
        <v>2</v>
      </c>
      <c r="P16" s="4">
        <f>打撃集計!X16</f>
        <v>0</v>
      </c>
      <c r="Q16" s="4">
        <f>打撃集計!L16</f>
        <v>0</v>
      </c>
      <c r="R16" s="4">
        <f>打撃集計!J16</f>
        <v>5</v>
      </c>
      <c r="S16" s="4">
        <f>打撃集計!K16</f>
        <v>0</v>
      </c>
      <c r="T16" s="4">
        <f>打撃集計!Y16</f>
        <v>8</v>
      </c>
      <c r="U16" s="4">
        <f>打撃集計!AH16</f>
        <v>1</v>
      </c>
      <c r="V16" s="4">
        <f>打撃集計!M16</f>
        <v>2</v>
      </c>
      <c r="W16" s="4">
        <f>打撃集計!Z16</f>
        <v>0</v>
      </c>
      <c r="X16" s="4">
        <f>打撃集計!AA16</f>
        <v>43</v>
      </c>
      <c r="Y16" s="4" t="str">
        <f>TEXT(打撃集計!AB16,"0.0")</f>
        <v>2.7</v>
      </c>
      <c r="Z16" s="3" t="str">
        <f>IFERROR(ROUND(打撃集計!AC16/$X16,2)*100 &amp; "%","0%")</f>
        <v>12%</v>
      </c>
      <c r="AA16" s="3" t="str">
        <f>IFERROR(ROUND(打撃集計!AD16/$X16,2)*100 &amp; "%","0%")</f>
        <v>12%</v>
      </c>
      <c r="AB16" s="3" t="str">
        <f>IFERROR(ROUND(打撃集計!AE16/$X16,2)*100 &amp; "%","0%")</f>
        <v>5%</v>
      </c>
      <c r="AC16" s="3" t="str">
        <f>IFERROR(ROUND(打撃集計!AF16/$X16,2)*100 &amp; "%","0%")</f>
        <v>44%</v>
      </c>
      <c r="AD16" s="4">
        <f>打撃集計!R16</f>
        <v>0</v>
      </c>
      <c r="AE16" s="4">
        <f>打撃集計!S16</f>
        <v>4</v>
      </c>
      <c r="AF16" s="4">
        <f>打撃集計!T16</f>
        <v>3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7</v>
      </c>
      <c r="C17" s="4">
        <f>打撃集計!C17</f>
        <v>14</v>
      </c>
      <c r="D17" s="4">
        <f>打撃集計!D17</f>
        <v>10</v>
      </c>
      <c r="E17" s="4">
        <f>打撃集計!E17</f>
        <v>2</v>
      </c>
      <c r="F17" s="4">
        <f>打撃集計!F17</f>
        <v>4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 t="str">
        <f>TEXT(打撃集計!N17,"0.000")</f>
        <v>0.200</v>
      </c>
      <c r="K17" s="4" t="str">
        <f>TEXT(打撃集計!O17,"0.000")</f>
        <v>0.429</v>
      </c>
      <c r="L17" s="4" t="str">
        <f>TEXT(打撃集計!P17,"0.000")</f>
        <v>0.200</v>
      </c>
      <c r="M17" s="4" t="str">
        <f>TEXT(打撃集計!Q17,"0.000")</f>
        <v>0.629</v>
      </c>
      <c r="N17" s="4">
        <f>打撃集計!V17</f>
        <v>2</v>
      </c>
      <c r="O17" s="4">
        <f>打撃集計!W17</f>
        <v>0</v>
      </c>
      <c r="P17" s="4">
        <f>打撃集計!X17</f>
        <v>0</v>
      </c>
      <c r="Q17" s="4">
        <f>打撃集計!L17</f>
        <v>0</v>
      </c>
      <c r="R17" s="4">
        <f>打撃集計!J17</f>
        <v>2</v>
      </c>
      <c r="S17" s="4">
        <f>打撃集計!K17</f>
        <v>0</v>
      </c>
      <c r="T17" s="4">
        <f>打撃集計!Y17</f>
        <v>2</v>
      </c>
      <c r="U17" s="4">
        <f>打撃集計!AH17</f>
        <v>4</v>
      </c>
      <c r="V17" s="4">
        <f>打撃集計!M17</f>
        <v>3</v>
      </c>
      <c r="W17" s="4">
        <f>打撃集計!Z17</f>
        <v>0</v>
      </c>
      <c r="X17" s="4">
        <f>打撃集計!AA17</f>
        <v>57</v>
      </c>
      <c r="Y17" s="4" t="str">
        <f>TEXT(打撃集計!AB17,"0.0")</f>
        <v>4.1</v>
      </c>
      <c r="Z17" s="3" t="str">
        <f>IFERROR(ROUND(打撃集計!AC17/$X17,2)*100 &amp; "%","0%")</f>
        <v>18%</v>
      </c>
      <c r="AA17" s="3" t="str">
        <f>IFERROR(ROUND(打撃集計!AD17/$X17,2)*100 &amp; "%","0%")</f>
        <v>9%</v>
      </c>
      <c r="AB17" s="3" t="str">
        <f>IFERROR(ROUND(打撃集計!AE17/$X17,2)*100 &amp; "%","0%")</f>
        <v>7%</v>
      </c>
      <c r="AC17" s="3" t="str">
        <f>IFERROR(ROUND(打撃集計!AF17/$X17,2)*100 &amp; "%","0%")</f>
        <v>49%</v>
      </c>
      <c r="AD17" s="4">
        <f>打撃集計!R17</f>
        <v>1</v>
      </c>
      <c r="AE17" s="4">
        <f>打撃集計!S17</f>
        <v>3</v>
      </c>
      <c r="AF17" s="4">
        <f>打撃集計!T17</f>
        <v>0</v>
      </c>
      <c r="AG17" s="5">
        <f>打撃集計!U17</f>
        <v>0.75</v>
      </c>
    </row>
    <row r="18" spans="1:33" ht="17.25" customHeight="1">
      <c r="A18" s="3" t="s">
        <v>248</v>
      </c>
      <c r="B18" s="4">
        <f>打撃集計!B18</f>
        <v>6</v>
      </c>
      <c r="C18" s="4">
        <f>打撃集計!C18</f>
        <v>18</v>
      </c>
      <c r="D18" s="4">
        <f>打撃集計!D18</f>
        <v>15</v>
      </c>
      <c r="E18" s="4">
        <f>打撃集計!E18</f>
        <v>8</v>
      </c>
      <c r="F18" s="4">
        <f>打撃集計!F18</f>
        <v>2</v>
      </c>
      <c r="G18" s="4">
        <f>打撃集計!G18</f>
        <v>0</v>
      </c>
      <c r="H18" s="4">
        <f>打撃集計!H18</f>
        <v>1</v>
      </c>
      <c r="I18" s="4">
        <f>打撃集計!I18</f>
        <v>5</v>
      </c>
      <c r="J18" s="4" t="str">
        <f>TEXT(打撃集計!N18,"0.000")</f>
        <v>0.533</v>
      </c>
      <c r="K18" s="4" t="str">
        <f>TEXT(打撃集計!O18,"0.000")</f>
        <v>0.588</v>
      </c>
      <c r="L18" s="4" t="str">
        <f>TEXT(打撃集計!P18,"0.000")</f>
        <v>0.933</v>
      </c>
      <c r="M18" s="4" t="str">
        <f>TEXT(打撃集計!Q18,"0.000")</f>
        <v>1.521</v>
      </c>
      <c r="N18" s="4">
        <f>打撃集計!V18</f>
        <v>4</v>
      </c>
      <c r="O18" s="4">
        <f>打撃集計!W18</f>
        <v>3</v>
      </c>
      <c r="P18" s="4">
        <f>打撃集計!X18</f>
        <v>0</v>
      </c>
      <c r="Q18" s="4">
        <f>打撃集計!L18</f>
        <v>1</v>
      </c>
      <c r="R18" s="4">
        <f>打撃集計!J18</f>
        <v>2</v>
      </c>
      <c r="S18" s="4">
        <f>打撃集計!K18</f>
        <v>1</v>
      </c>
      <c r="T18" s="4">
        <f>打撃集計!Y18</f>
        <v>14</v>
      </c>
      <c r="U18" s="4">
        <f>打撃集計!AH18</f>
        <v>5</v>
      </c>
      <c r="V18" s="4">
        <f>打撃集計!M18</f>
        <v>2</v>
      </c>
      <c r="W18" s="4">
        <f>打撃集計!Z18</f>
        <v>0</v>
      </c>
      <c r="X18" s="4">
        <f>打撃集計!AA18</f>
        <v>41</v>
      </c>
      <c r="Y18" s="4" t="str">
        <f>TEXT(打撃集計!AB18,"0.0")</f>
        <v>2.3</v>
      </c>
      <c r="Z18" s="3" t="str">
        <f>IFERROR(ROUND(打撃集計!AC18/$X18,2)*100 &amp; "%","0%")</f>
        <v>15%</v>
      </c>
      <c r="AA18" s="3" t="str">
        <f>IFERROR(ROUND(打撃集計!AD18/$X18,2)*100 &amp; "%","0%")</f>
        <v>0%</v>
      </c>
      <c r="AB18" s="3" t="str">
        <f>IFERROR(ROUND(打撃集計!AE18/$X18,2)*100 &amp; "%","0%")</f>
        <v>12%</v>
      </c>
      <c r="AC18" s="3" t="str">
        <f>IFERROR(ROUND(打撃集計!AF18/$X18,2)*100 &amp; "%","0%")</f>
        <v>34%</v>
      </c>
      <c r="AD18" s="4">
        <f>打撃集計!R18</f>
        <v>0</v>
      </c>
      <c r="AE18" s="4">
        <f>打撃集計!S18</f>
        <v>1</v>
      </c>
      <c r="AF18" s="4">
        <f>打撃集計!T18</f>
        <v>1</v>
      </c>
      <c r="AG18" s="5">
        <f>打撃集計!U18</f>
        <v>1</v>
      </c>
    </row>
    <row r="19" spans="1:33" ht="17.25" customHeight="1">
      <c r="A19" s="3" t="str">
        <f>打撃集計!A19</f>
        <v>全体</v>
      </c>
      <c r="B19" s="4">
        <f>打撃集計!B19</f>
        <v>10.125</v>
      </c>
      <c r="C19" s="4">
        <f>打撃集計!C19</f>
        <v>309</v>
      </c>
      <c r="D19" s="4">
        <f>打撃集計!D19</f>
        <v>265</v>
      </c>
      <c r="E19" s="4">
        <f>打撃集計!E19</f>
        <v>79</v>
      </c>
      <c r="F19" s="4">
        <f>打撃集計!F19</f>
        <v>34</v>
      </c>
      <c r="G19" s="4">
        <f>打撃集計!G19</f>
        <v>6</v>
      </c>
      <c r="H19" s="4">
        <f>打撃集計!H19</f>
        <v>5</v>
      </c>
      <c r="I19" s="4">
        <f>打撃集計!I19</f>
        <v>50</v>
      </c>
      <c r="J19" s="4" t="str">
        <f>TEXT(打撃集計!N19,"0.000")</f>
        <v>0.298</v>
      </c>
      <c r="K19" s="4" t="str">
        <f>TEXT(打撃集計!O19,"0.000")</f>
        <v>0.390</v>
      </c>
      <c r="L19" s="4" t="str">
        <f>TEXT(打撃集計!P19,"0.000")</f>
        <v>0.472</v>
      </c>
      <c r="M19" s="4" t="str">
        <f>TEXT(打撃集計!Q19,"0.000")</f>
        <v>0.862</v>
      </c>
      <c r="N19" s="4">
        <f>打撃集計!V19</f>
        <v>51</v>
      </c>
      <c r="O19" s="4">
        <f>打撃集計!W19</f>
        <v>16</v>
      </c>
      <c r="P19" s="4">
        <f>打撃集計!X19</f>
        <v>6</v>
      </c>
      <c r="Q19" s="4">
        <f>打撃集計!L19</f>
        <v>6</v>
      </c>
      <c r="R19" s="4">
        <f>打撃集計!J19</f>
        <v>66</v>
      </c>
      <c r="S19" s="4">
        <f>打撃集計!K19</f>
        <v>4</v>
      </c>
      <c r="T19" s="4">
        <f>打撃集計!Y19</f>
        <v>125</v>
      </c>
      <c r="U19" s="4">
        <f>打撃集計!AH19</f>
        <v>45</v>
      </c>
      <c r="V19" s="4">
        <f>打撃集計!M19</f>
        <v>64</v>
      </c>
      <c r="W19" s="4">
        <f>打撃集計!Z19</f>
        <v>0</v>
      </c>
      <c r="X19" s="4">
        <f>打撃集計!AA19</f>
        <v>1037</v>
      </c>
      <c r="Y19" s="4" t="str">
        <f>TEXT(打撃集計!AB19,"0.0")</f>
        <v>3.4</v>
      </c>
      <c r="Z19" s="3" t="str">
        <f>ROUND(打撃集計!AC19/$X19,2)*100 &amp; "%"</f>
        <v>15%</v>
      </c>
      <c r="AA19" s="3" t="str">
        <f>ROUND(打撃集計!AD19/$X19,2)*100 &amp; "%"</f>
        <v>9%</v>
      </c>
      <c r="AB19" s="3" t="str">
        <f>ROUND(打撃集計!AE19/$X19,2)*100 &amp; "%"</f>
        <v>13%</v>
      </c>
      <c r="AC19" s="3" t="str">
        <f>ROUND(打撃集計!AF19/$X19,2)*100 &amp; "%"</f>
        <v>37%</v>
      </c>
      <c r="AD19" s="4">
        <f>打撃集計!R19</f>
        <v>12</v>
      </c>
      <c r="AE19" s="4">
        <f>打撃集計!S19</f>
        <v>168</v>
      </c>
      <c r="AF19" s="4">
        <f>打撃集計!T19</f>
        <v>72</v>
      </c>
      <c r="AG19" s="5">
        <f>打撃集計!U19</f>
        <v>0.95199999999999996</v>
      </c>
    </row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workbookViewId="0">
      <selection activeCell="C16" sqref="C16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COUNTIF(元データ!F:F,A2)</f>
        <v>9</v>
      </c>
      <c r="C2" s="3">
        <f>SUMIF(元データ!F:F,A2,元データ!G:G)</f>
        <v>15</v>
      </c>
      <c r="D2" s="3">
        <f>SUMIF(元データ!F:F,A2,元データ!H:H)</f>
        <v>14</v>
      </c>
      <c r="E2" s="3">
        <f>SUMIF(元データ!F:F,A2,元データ!I:I)</f>
        <v>1</v>
      </c>
      <c r="F2" s="3">
        <f>SUMIF(元データ!F:F,A2,元データ!N:N)</f>
        <v>1</v>
      </c>
      <c r="G2" s="3">
        <f>SUMIF(元データ!F:F,A2,元データ!O:O)</f>
        <v>0</v>
      </c>
      <c r="H2" s="3">
        <f>SUMIF(元データ!F:F,A2,元データ!Q:Q)</f>
        <v>0</v>
      </c>
      <c r="I2" s="3">
        <f>SUMIF(元データ!F:F,A2,元データ!P:P)</f>
        <v>0</v>
      </c>
      <c r="J2" s="3">
        <f>SUMIF(元データ!F:F,A2,元データ!R:R)</f>
        <v>1</v>
      </c>
      <c r="K2" s="3">
        <f>SUMIF(元データ!F:F,A2,元データ!Z:Z)</f>
        <v>0</v>
      </c>
      <c r="L2" s="3">
        <f>SUMIF(元データ!F:F,A2,元データ!M:M)</f>
        <v>0</v>
      </c>
      <c r="M2" s="3">
        <f>SUMIF(元データ!F:F,A2,元データ!Y:Y)</f>
        <v>5</v>
      </c>
      <c r="N2" s="7">
        <f t="shared" ref="N2:N8" si="0">IFERROR(ROUND(E2/D2,3),"-")</f>
        <v>7.0999999999999994E-2</v>
      </c>
      <c r="O2" s="3">
        <f t="shared" ref="O2:O8" si="1">IFERROR(ROUND((F2+G2+E2)/(F2+G2+D2),3),"-")</f>
        <v>0.13300000000000001</v>
      </c>
      <c r="P2" s="3">
        <f t="shared" ref="P2:P8" si="2">IFERROR(ROUND(Y2/D2,3),"-")</f>
        <v>0.214</v>
      </c>
      <c r="Q2" s="3">
        <f t="shared" ref="Q2:Q19" si="3">IFERROR(O2+P2,"-")</f>
        <v>0.34699999999999998</v>
      </c>
      <c r="R2" s="3">
        <f>SUMIF(元データ!F:F,A2,元データ!AB:AB)</f>
        <v>0</v>
      </c>
      <c r="S2" s="3">
        <f>SUMIF(元データ!F:F,A2,元データ!AC:AC)</f>
        <v>31</v>
      </c>
      <c r="T2" s="3">
        <f>SUMIF(元データ!F:F,A2,元データ!AD:AD)</f>
        <v>0</v>
      </c>
      <c r="U2" s="2">
        <f t="shared" ref="U2:U12" si="4">IFERROR(ROUND((S2+T2)/(R2+S2+T2),3),"-")</f>
        <v>1</v>
      </c>
      <c r="V2" s="3">
        <f>SUMIF(元データ!F:F,A2,元データ!J:J)</f>
        <v>0</v>
      </c>
      <c r="W2" s="3">
        <f>SUMIF(元データ!F:F,A2,元データ!K:K)</f>
        <v>0</v>
      </c>
      <c r="X2" s="3">
        <f>SUMIF(元データ!F:F,A2,元データ!L:L)</f>
        <v>1</v>
      </c>
      <c r="Y2" s="3">
        <f t="shared" ref="Y2:Y17" si="5">V2+W2*2+X2*3+L2*4</f>
        <v>3</v>
      </c>
      <c r="Z2" s="3">
        <f>SUMIF(元データ!F:F,A2,元データ!AA:AA)</f>
        <v>0</v>
      </c>
      <c r="AA2" s="3">
        <f t="shared" ref="AA2:AA17" si="6">SUM(AC2:AF2)+D2+K2</f>
        <v>51</v>
      </c>
      <c r="AB2" s="3">
        <f t="shared" ref="AB2:AB8" si="7">IFERROR(ROUND(AA2/C2,2),"-")</f>
        <v>3.4</v>
      </c>
      <c r="AC2" s="3">
        <f>SUMIF(元データ!F:F,A2,元データ!T:T)</f>
        <v>9</v>
      </c>
      <c r="AD2" s="3">
        <f>SUMIF(元データ!F:F,A2,元データ!U:U)</f>
        <v>6</v>
      </c>
      <c r="AE2" s="3">
        <f>SUMIF(元データ!F:F,A2,元データ!V:V)</f>
        <v>7</v>
      </c>
      <c r="AF2" s="3">
        <f>SUMIF(元データ!F:F,A2,元データ!W:W)</f>
        <v>15</v>
      </c>
      <c r="AG2" s="3">
        <f>SUMIF(元データ!F:F,A2,元データ!R:R)</f>
        <v>1</v>
      </c>
      <c r="AH2" s="3">
        <f>SUMIF(元データ!F:F,A2,元データ!S:S)</f>
        <v>1</v>
      </c>
    </row>
    <row r="3" spans="1:34" ht="17.25" customHeight="1">
      <c r="A3" s="3" t="s">
        <v>40</v>
      </c>
      <c r="B3" s="3">
        <f>COUNTIF(元データ!F:F,A3)</f>
        <v>6</v>
      </c>
      <c r="C3" s="3">
        <f>SUMIF(元データ!F:F,A3,元データ!G:G)</f>
        <v>17</v>
      </c>
      <c r="D3" s="3">
        <f>SUMIF(元データ!F:F,A3,元データ!H:H)</f>
        <v>13</v>
      </c>
      <c r="E3" s="3">
        <f>SUMIF(元データ!F:F,A3,元データ!I:I)</f>
        <v>3</v>
      </c>
      <c r="F3" s="3">
        <f>SUMIF(元データ!F:F,A3,元データ!N:N)</f>
        <v>4</v>
      </c>
      <c r="G3" s="3">
        <f>SUMIF(元データ!F:F,A3,元データ!O:O)</f>
        <v>0</v>
      </c>
      <c r="H3" s="3">
        <f>SUMIF(元データ!F:F,A3,元データ!Q:Q)</f>
        <v>0</v>
      </c>
      <c r="I3" s="3">
        <f>SUMIF(元データ!F:F,A3,元データ!P:P)</f>
        <v>1</v>
      </c>
      <c r="J3" s="3">
        <f>SUMIF(元データ!F:F,A3,元データ!R:R)</f>
        <v>5</v>
      </c>
      <c r="K3" s="3">
        <f>SUMIF(元データ!F:F,A3,元データ!Z:Z)</f>
        <v>0</v>
      </c>
      <c r="L3" s="3">
        <f>SUMIF(元データ!F:F,A3,元データ!M:M)</f>
        <v>0</v>
      </c>
      <c r="M3" s="3">
        <f>SUMIF(元データ!F:F,A3,元データ!Y:Y)</f>
        <v>5</v>
      </c>
      <c r="N3" s="7">
        <f t="shared" si="0"/>
        <v>0.23100000000000001</v>
      </c>
      <c r="O3" s="3">
        <f t="shared" si="1"/>
        <v>0.41199999999999998</v>
      </c>
      <c r="P3" s="3">
        <f t="shared" si="2"/>
        <v>0.23100000000000001</v>
      </c>
      <c r="Q3" s="3">
        <f t="shared" si="3"/>
        <v>0.64300000000000002</v>
      </c>
      <c r="R3" s="3">
        <f>SUMIF(元データ!F:F,A3,元データ!AB:AB)</f>
        <v>0</v>
      </c>
      <c r="S3" s="3">
        <f>SUMIF(元データ!F:F,A3,元データ!AC:AC)</f>
        <v>1</v>
      </c>
      <c r="T3" s="3">
        <f>SUMIF(元データ!F:F,A3,元データ!AD:AD)</f>
        <v>0</v>
      </c>
      <c r="U3" s="2">
        <f t="shared" si="4"/>
        <v>1</v>
      </c>
      <c r="V3" s="3">
        <f>SUMIF(元データ!F:F,A3,元データ!J:J)</f>
        <v>3</v>
      </c>
      <c r="W3" s="3">
        <f>SUMIF(元データ!F:F,A3,元データ!K:K)</f>
        <v>0</v>
      </c>
      <c r="X3" s="3">
        <f>SUMIF(元データ!F:F,A3,元データ!L:L)</f>
        <v>0</v>
      </c>
      <c r="Y3" s="3">
        <f t="shared" si="5"/>
        <v>3</v>
      </c>
      <c r="Z3" s="3">
        <f>SUMIF(元データ!F:F,A3,元データ!AA:AA)</f>
        <v>0</v>
      </c>
      <c r="AA3" s="3">
        <f t="shared" si="6"/>
        <v>61</v>
      </c>
      <c r="AB3" s="3">
        <f t="shared" si="7"/>
        <v>3.59</v>
      </c>
      <c r="AC3" s="3">
        <f>SUMIF(元データ!F:F,A3,元データ!T:T)</f>
        <v>3</v>
      </c>
      <c r="AD3" s="3">
        <f>SUMIF(元データ!F:F,A3,元データ!U:U)</f>
        <v>10</v>
      </c>
      <c r="AE3" s="3">
        <f>SUMIF(元データ!F:F,A3,元データ!V:V)</f>
        <v>10</v>
      </c>
      <c r="AF3" s="3">
        <f>SUMIF(元データ!F:F,A3,元データ!W:W)</f>
        <v>25</v>
      </c>
      <c r="AG3" s="3">
        <f>SUMIF(元データ!F:F,A3,元データ!R:R)</f>
        <v>5</v>
      </c>
      <c r="AH3" s="3">
        <f>SUMIF(元データ!F:F,A3,元データ!S:S)</f>
        <v>2</v>
      </c>
    </row>
    <row r="4" spans="1:34" ht="17.25" customHeight="1">
      <c r="A4" s="3" t="s">
        <v>41</v>
      </c>
      <c r="B4" s="3">
        <f>COUNTIF(元データ!F:F,A4)</f>
        <v>10</v>
      </c>
      <c r="C4" s="3">
        <f>SUMIF(元データ!F:F,A4,元データ!G:G)</f>
        <v>18</v>
      </c>
      <c r="D4" s="3">
        <f>SUMIF(元データ!F:F,A4,元データ!H:H)</f>
        <v>16</v>
      </c>
      <c r="E4" s="3">
        <f>SUMIF(元データ!F:F,A4,元データ!I:I)</f>
        <v>6</v>
      </c>
      <c r="F4" s="3">
        <f>SUMIF(元データ!F:F,A4,元データ!N:N)</f>
        <v>0</v>
      </c>
      <c r="G4" s="3">
        <f>SUMIF(元データ!F:F,A4,元データ!O:O)</f>
        <v>0</v>
      </c>
      <c r="H4" s="3">
        <f>SUMIF(元データ!F:F,A4,元データ!Q:Q)</f>
        <v>0</v>
      </c>
      <c r="I4" s="3">
        <f>SUMIF(元データ!F:F,A4,元データ!P:P)</f>
        <v>8</v>
      </c>
      <c r="J4" s="3">
        <f>SUMIF(元データ!F:F,A4,元データ!R:R)</f>
        <v>3</v>
      </c>
      <c r="K4" s="3">
        <f>SUMIF(元データ!F:F,A4,元データ!Z:Z)</f>
        <v>2</v>
      </c>
      <c r="L4" s="3">
        <f>SUMIF(元データ!F:F,A4,元データ!M:M)</f>
        <v>2</v>
      </c>
      <c r="M4" s="3">
        <f>SUMIF(元データ!F:F,A4,元データ!Y:Y)</f>
        <v>4</v>
      </c>
      <c r="N4" s="7">
        <f t="shared" si="0"/>
        <v>0.375</v>
      </c>
      <c r="O4" s="3">
        <f t="shared" si="1"/>
        <v>0.375</v>
      </c>
      <c r="P4" s="3">
        <f t="shared" si="2"/>
        <v>0.81299999999999994</v>
      </c>
      <c r="Q4" s="3">
        <f t="shared" si="3"/>
        <v>1.1879999999999999</v>
      </c>
      <c r="R4" s="3">
        <f>SUMIF(元データ!F:F,A4,元データ!AB:AB)</f>
        <v>1</v>
      </c>
      <c r="S4" s="3">
        <f>SUMIF(元データ!F:F,A4,元データ!AC:AC)</f>
        <v>8</v>
      </c>
      <c r="T4" s="3">
        <f>SUMIF(元データ!F:F,A4,元データ!AD:AD)</f>
        <v>9</v>
      </c>
      <c r="U4" s="2">
        <f t="shared" si="4"/>
        <v>0.94399999999999995</v>
      </c>
      <c r="V4" s="3">
        <f>SUMIF(元データ!F:F,A4,元データ!J:J)</f>
        <v>3</v>
      </c>
      <c r="W4" s="3">
        <f>SUMIF(元データ!F:F,A4,元データ!K:K)</f>
        <v>1</v>
      </c>
      <c r="X4" s="3">
        <f>SUMIF(元データ!F:F,A4,元データ!L:L)</f>
        <v>0</v>
      </c>
      <c r="Y4" s="3">
        <f t="shared" si="5"/>
        <v>13</v>
      </c>
      <c r="Z4" s="3">
        <f>SUMIF(元データ!F:F,A4,元データ!AA:AA)</f>
        <v>0</v>
      </c>
      <c r="AA4" s="3">
        <f t="shared" si="6"/>
        <v>60</v>
      </c>
      <c r="AB4" s="3">
        <f t="shared" si="7"/>
        <v>3.33</v>
      </c>
      <c r="AC4" s="3">
        <f>SUMIF(元データ!F:F,A4,元データ!T:T)</f>
        <v>7</v>
      </c>
      <c r="AD4" s="3">
        <f>SUMIF(元データ!F:F,A4,元データ!U:U)</f>
        <v>9</v>
      </c>
      <c r="AE4" s="3">
        <f>SUMIF(元データ!F:F,A4,元データ!V:V)</f>
        <v>6</v>
      </c>
      <c r="AF4" s="3">
        <f>SUMIF(元データ!F:F,A4,元データ!W:W)</f>
        <v>20</v>
      </c>
      <c r="AG4" s="3">
        <f>SUMIF(元データ!F:F,A4,元データ!R:R)</f>
        <v>3</v>
      </c>
      <c r="AH4" s="3">
        <f>SUMIF(元データ!F:F,A4,元データ!S:S)</f>
        <v>3</v>
      </c>
    </row>
    <row r="5" spans="1:34" ht="17.25" customHeight="1">
      <c r="A5" s="3" t="s">
        <v>42</v>
      </c>
      <c r="B5" s="3">
        <f>COUNTIF(元データ!F:F,A5)</f>
        <v>4</v>
      </c>
      <c r="C5" s="3">
        <f>SUMIF(元データ!F:F,A5,元データ!G:G)</f>
        <v>10</v>
      </c>
      <c r="D5" s="3">
        <f>SUMIF(元データ!F:F,A5,元データ!H:H)</f>
        <v>8</v>
      </c>
      <c r="E5" s="3">
        <f>SUMIF(元データ!F:F,A5,元データ!I:I)</f>
        <v>4</v>
      </c>
      <c r="F5" s="3">
        <f>SUMIF(元データ!F:F,A5,元データ!N:N)</f>
        <v>2</v>
      </c>
      <c r="G5" s="3">
        <f>SUMIF(元データ!F:F,A5,元データ!O:O)</f>
        <v>0</v>
      </c>
      <c r="H5" s="3">
        <f>SUMIF(元データ!F:F,A5,元データ!Q:Q)</f>
        <v>0</v>
      </c>
      <c r="I5" s="3">
        <f>SUMIF(元データ!F:F,A5,元データ!P:P)</f>
        <v>2</v>
      </c>
      <c r="J5" s="3">
        <f>SUMIF(元データ!F:F,A5,元データ!R:R)</f>
        <v>1</v>
      </c>
      <c r="K5" s="3">
        <f>SUMIF(元データ!F:F,A5,元データ!Z:Z)</f>
        <v>0</v>
      </c>
      <c r="L5" s="3">
        <f>SUMIF(元データ!F:F,A5,元データ!M:M)</f>
        <v>0</v>
      </c>
      <c r="M5" s="3">
        <f>SUMIF(元データ!F:F,A5,元データ!Y:Y)</f>
        <v>0</v>
      </c>
      <c r="N5" s="7">
        <f t="shared" si="0"/>
        <v>0.5</v>
      </c>
      <c r="O5" s="3">
        <f t="shared" si="1"/>
        <v>0.6</v>
      </c>
      <c r="P5" s="3">
        <f t="shared" si="2"/>
        <v>0.5</v>
      </c>
      <c r="Q5" s="3">
        <f t="shared" si="3"/>
        <v>1.1000000000000001</v>
      </c>
      <c r="R5" s="3">
        <f>SUMIF(元データ!F:F,A5,元データ!AB:AB)</f>
        <v>0</v>
      </c>
      <c r="S5" s="3">
        <f>SUMIF(元データ!F:F,A5,元データ!AC:AC)</f>
        <v>20</v>
      </c>
      <c r="T5" s="3">
        <f>SUMIF(元データ!F:F,A5,元データ!AD:AD)</f>
        <v>2</v>
      </c>
      <c r="U5" s="2">
        <f t="shared" si="4"/>
        <v>1</v>
      </c>
      <c r="V5" s="3">
        <f>SUMIF(元データ!F:F,A5,元データ!J:J)</f>
        <v>4</v>
      </c>
      <c r="W5" s="3">
        <f>SUMIF(元データ!F:F,A5,元データ!K:K)</f>
        <v>0</v>
      </c>
      <c r="X5" s="3">
        <f>SUMIF(元データ!F:F,A5,元データ!L:L)</f>
        <v>0</v>
      </c>
      <c r="Y5" s="3">
        <f t="shared" si="5"/>
        <v>4</v>
      </c>
      <c r="Z5" s="3">
        <f>SUMIF(元データ!F:F,A5,元データ!AA:AA)</f>
        <v>0</v>
      </c>
      <c r="AA5" s="3">
        <f t="shared" si="6"/>
        <v>35</v>
      </c>
      <c r="AB5" s="3">
        <f t="shared" si="7"/>
        <v>3.5</v>
      </c>
      <c r="AC5" s="3">
        <f>SUMIF(元データ!F:F,A5,元データ!T:T)</f>
        <v>6</v>
      </c>
      <c r="AD5" s="3">
        <f>SUMIF(元データ!F:F,A5,元データ!U:U)</f>
        <v>1</v>
      </c>
      <c r="AE5" s="3">
        <f>SUMIF(元データ!F:F,A5,元データ!V:V)</f>
        <v>2</v>
      </c>
      <c r="AF5" s="3">
        <f>SUMIF(元データ!F:F,A5,元データ!W:W)</f>
        <v>18</v>
      </c>
      <c r="AG5" s="3">
        <f>SUMIF(元データ!F:F,A5,元データ!R:R)</f>
        <v>1</v>
      </c>
      <c r="AH5" s="3">
        <f>SUMIF(元データ!F:F,A5,元データ!S:S)</f>
        <v>4</v>
      </c>
    </row>
    <row r="6" spans="1:34" ht="17.25" customHeight="1">
      <c r="A6" s="3" t="s">
        <v>43</v>
      </c>
      <c r="B6" s="3">
        <f>COUNTIF(元データ!F:F,A6)</f>
        <v>15</v>
      </c>
      <c r="C6" s="3">
        <f>SUMIF(元データ!F:F,A6,元データ!G:G)</f>
        <v>45</v>
      </c>
      <c r="D6" s="3">
        <f>SUMIF(元データ!F:F,A6,元データ!H:H)</f>
        <v>43</v>
      </c>
      <c r="E6" s="3">
        <f>SUMIF(元データ!F:F,A6,元データ!I:I)</f>
        <v>16</v>
      </c>
      <c r="F6" s="3">
        <f>SUMIF(元データ!F:F,A6,元データ!N:N)</f>
        <v>1</v>
      </c>
      <c r="G6" s="3">
        <f>SUMIF(元データ!F:F,A6,元データ!O:O)</f>
        <v>1</v>
      </c>
      <c r="H6" s="3">
        <f>SUMIF(元データ!F:F,A6,元データ!Q:Q)</f>
        <v>0</v>
      </c>
      <c r="I6" s="3">
        <f>SUMIF(元データ!F:F,A6,元データ!P:P)</f>
        <v>11</v>
      </c>
      <c r="J6" s="3">
        <f>SUMIF(元データ!F:F,A6,元データ!R:R)</f>
        <v>9</v>
      </c>
      <c r="K6" s="3">
        <f>SUMIF(元データ!F:F,A6,元データ!Z:Z)</f>
        <v>0</v>
      </c>
      <c r="L6" s="3">
        <f>SUMIF(元データ!F:F,A6,元データ!M:M)</f>
        <v>1</v>
      </c>
      <c r="M6" s="3">
        <f>SUMIF(元データ!F:F,A6,元データ!Y:Y)</f>
        <v>4</v>
      </c>
      <c r="N6" s="7">
        <f t="shared" si="0"/>
        <v>0.372</v>
      </c>
      <c r="O6" s="3">
        <f t="shared" si="1"/>
        <v>0.4</v>
      </c>
      <c r="P6" s="3">
        <f t="shared" si="2"/>
        <v>0.58099999999999996</v>
      </c>
      <c r="Q6" s="3">
        <f t="shared" si="3"/>
        <v>0.98099999999999998</v>
      </c>
      <c r="R6" s="3">
        <f>SUMIF(元データ!F:F,A6,元データ!AB:AB)</f>
        <v>3</v>
      </c>
      <c r="S6" s="3">
        <f>SUMIF(元データ!F:F,A6,元データ!AC:AC)</f>
        <v>33</v>
      </c>
      <c r="T6" s="3">
        <f>SUMIF(元データ!F:F,A6,元データ!AD:AD)</f>
        <v>9</v>
      </c>
      <c r="U6" s="2">
        <f t="shared" si="4"/>
        <v>0.93300000000000005</v>
      </c>
      <c r="V6" s="3">
        <f>SUMIF(元データ!F:F,A6,元データ!J:J)</f>
        <v>10</v>
      </c>
      <c r="W6" s="3">
        <f>SUMIF(元データ!F:F,A6,元データ!K:K)</f>
        <v>4</v>
      </c>
      <c r="X6" s="3">
        <f>SUMIF(元データ!F:F,A6,元データ!L:L)</f>
        <v>1</v>
      </c>
      <c r="Y6" s="3">
        <f t="shared" si="5"/>
        <v>25</v>
      </c>
      <c r="Z6" s="3">
        <f>SUMIF(元データ!F:F,A6,元データ!AA:AA)</f>
        <v>0</v>
      </c>
      <c r="AA6" s="3">
        <f t="shared" si="6"/>
        <v>140</v>
      </c>
      <c r="AB6" s="3">
        <f t="shared" si="7"/>
        <v>3.11</v>
      </c>
      <c r="AC6" s="3">
        <f>SUMIF(元データ!F:F,A6,元データ!T:T)</f>
        <v>23</v>
      </c>
      <c r="AD6" s="3">
        <f>SUMIF(元データ!F:F,A6,元データ!U:U)</f>
        <v>5</v>
      </c>
      <c r="AE6" s="3">
        <f>SUMIF(元データ!F:F,A6,元データ!V:V)</f>
        <v>24</v>
      </c>
      <c r="AF6" s="3">
        <f>SUMIF(元データ!F:F,A6,元データ!W:W)</f>
        <v>45</v>
      </c>
      <c r="AG6" s="3">
        <f>SUMIF(元データ!F:F,A6,元データ!R:R)</f>
        <v>9</v>
      </c>
      <c r="AH6" s="3">
        <f>SUMIF(元データ!F:F,A6,元データ!S:S)</f>
        <v>7</v>
      </c>
    </row>
    <row r="7" spans="1:34" ht="17.25" customHeight="1">
      <c r="A7" s="3" t="s">
        <v>44</v>
      </c>
      <c r="B7" s="3">
        <f>COUNTIF(元データ!F:F,A7)</f>
        <v>13</v>
      </c>
      <c r="C7" s="3">
        <f>SUMIF(元データ!F:F,A7,元データ!G:G)</f>
        <v>40</v>
      </c>
      <c r="D7" s="3">
        <f>SUMIF(元データ!F:F,A7,元データ!H:H)</f>
        <v>37</v>
      </c>
      <c r="E7" s="3">
        <f>SUMIF(元データ!F:F,A7,元データ!I:I)</f>
        <v>10</v>
      </c>
      <c r="F7" s="3">
        <f>SUMIF(元データ!F:F,A7,元データ!N:N)</f>
        <v>2</v>
      </c>
      <c r="G7" s="3">
        <f>SUMIF(元データ!F:F,A7,元データ!O:O)</f>
        <v>1</v>
      </c>
      <c r="H7" s="3">
        <f>SUMIF(元データ!F:F,A7,元データ!Q:Q)</f>
        <v>0</v>
      </c>
      <c r="I7" s="3">
        <f>SUMIF(元データ!F:F,A7,元データ!P:P)</f>
        <v>9</v>
      </c>
      <c r="J7" s="3">
        <f>SUMIF(元データ!F:F,A7,元データ!R:R)</f>
        <v>9</v>
      </c>
      <c r="K7" s="3">
        <f>SUMIF(元データ!F:F,A7,元データ!Z:Z)</f>
        <v>0</v>
      </c>
      <c r="L7" s="3">
        <f>SUMIF(元データ!F:F,A7,元データ!M:M)</f>
        <v>1</v>
      </c>
      <c r="M7" s="3">
        <f>SUMIF(元データ!F:F,A7,元データ!Y:Y)</f>
        <v>9</v>
      </c>
      <c r="N7" s="7">
        <f t="shared" si="0"/>
        <v>0.27</v>
      </c>
      <c r="O7" s="3">
        <f t="shared" si="1"/>
        <v>0.32500000000000001</v>
      </c>
      <c r="P7" s="3">
        <f t="shared" si="2"/>
        <v>0.56799999999999995</v>
      </c>
      <c r="Q7" s="3">
        <f t="shared" si="3"/>
        <v>0.89300000000000002</v>
      </c>
      <c r="R7" s="3">
        <f>SUMIF(元データ!F:F,A7,元データ!AB:AB)</f>
        <v>1</v>
      </c>
      <c r="S7" s="3">
        <f>SUMIF(元データ!F:F,A7,元データ!AC:AC)</f>
        <v>7</v>
      </c>
      <c r="T7" s="3">
        <f>SUMIF(元データ!F:F,A7,元データ!AD:AD)</f>
        <v>18</v>
      </c>
      <c r="U7" s="2">
        <f t="shared" si="4"/>
        <v>0.96199999999999997</v>
      </c>
      <c r="V7" s="3">
        <f>SUMIF(元データ!F:F,A7,元データ!J:J)</f>
        <v>2</v>
      </c>
      <c r="W7" s="3">
        <f>SUMIF(元データ!F:F,A7,元データ!K:K)</f>
        <v>6</v>
      </c>
      <c r="X7" s="3">
        <f>SUMIF(元データ!F:F,A7,元データ!L:L)</f>
        <v>1</v>
      </c>
      <c r="Y7" s="3">
        <f t="shared" si="5"/>
        <v>21</v>
      </c>
      <c r="Z7" s="3">
        <f>SUMIF(元データ!F:F,A7,元データ!AA:AA)</f>
        <v>0</v>
      </c>
      <c r="AA7" s="3">
        <f t="shared" si="6"/>
        <v>124</v>
      </c>
      <c r="AB7" s="3">
        <f t="shared" si="7"/>
        <v>3.1</v>
      </c>
      <c r="AC7" s="3">
        <f>SUMIF(元データ!F:F,A7,元データ!T:T)</f>
        <v>8</v>
      </c>
      <c r="AD7" s="3">
        <f>SUMIF(元データ!F:F,A7,元データ!U:U)</f>
        <v>17</v>
      </c>
      <c r="AE7" s="3">
        <f>SUMIF(元データ!F:F,A7,元データ!V:V)</f>
        <v>25</v>
      </c>
      <c r="AF7" s="3">
        <f>SUMIF(元データ!F:F,A7,元データ!W:W)</f>
        <v>37</v>
      </c>
      <c r="AG7" s="3">
        <f>SUMIF(元データ!F:F,A7,元データ!R:R)</f>
        <v>9</v>
      </c>
      <c r="AH7" s="3">
        <f>SUMIF(元データ!F:F,A7,元データ!S:S)</f>
        <v>6</v>
      </c>
    </row>
    <row r="8" spans="1:34" ht="17.25" customHeight="1">
      <c r="A8" s="3" t="s">
        <v>45</v>
      </c>
      <c r="B8" s="3">
        <f>COUNTIF(元データ!F:F,A8)</f>
        <v>13</v>
      </c>
      <c r="C8" s="3">
        <f>SUMIF(元データ!F:F,A8,元データ!G:G)</f>
        <v>31</v>
      </c>
      <c r="D8" s="3">
        <f>SUMIF(元データ!F:F,A8,元データ!H:H)</f>
        <v>26</v>
      </c>
      <c r="E8" s="3">
        <f>SUMIF(元データ!F:F,A8,元データ!I:I)</f>
        <v>4</v>
      </c>
      <c r="F8" s="3">
        <f>SUMIF(元データ!F:F,A8,元データ!N:N)</f>
        <v>4</v>
      </c>
      <c r="G8" s="3">
        <f>SUMIF(元データ!F:F,A8,元データ!O:O)</f>
        <v>1</v>
      </c>
      <c r="H8" s="3">
        <f>SUMIF(元データ!F:F,A8,元データ!Q:Q)</f>
        <v>3</v>
      </c>
      <c r="I8" s="3">
        <f>SUMIF(元データ!F:F,A8,元データ!P:P)</f>
        <v>2</v>
      </c>
      <c r="J8" s="3">
        <f>SUMIF(元データ!F:F,A8,元データ!R:R)</f>
        <v>6</v>
      </c>
      <c r="K8" s="3">
        <f>SUMIF(元データ!F:F,A8,元データ!Z:Z)</f>
        <v>0</v>
      </c>
      <c r="L8" s="3">
        <f>SUMIF(元データ!F:F,A8,元データ!M:M)</f>
        <v>0</v>
      </c>
      <c r="M8" s="3">
        <f>SUMIF(元データ!F:F,A8,元データ!Y:Y)</f>
        <v>12</v>
      </c>
      <c r="N8" s="7">
        <f t="shared" si="0"/>
        <v>0.154</v>
      </c>
      <c r="O8" s="3">
        <f t="shared" si="1"/>
        <v>0.28999999999999998</v>
      </c>
      <c r="P8" s="3">
        <f t="shared" si="2"/>
        <v>0.23100000000000001</v>
      </c>
      <c r="Q8" s="3">
        <f t="shared" si="3"/>
        <v>0.52100000000000002</v>
      </c>
      <c r="R8" s="3">
        <f>SUMIF(元データ!F:F,A8,元データ!AB:AB)</f>
        <v>1</v>
      </c>
      <c r="S8" s="3">
        <f>SUMIF(元データ!F:F,A8,元データ!AC:AC)</f>
        <v>17</v>
      </c>
      <c r="T8" s="3">
        <f>SUMIF(元データ!F:F,A8,元データ!AD:AD)</f>
        <v>3</v>
      </c>
      <c r="U8" s="2">
        <f t="shared" si="4"/>
        <v>0.95199999999999996</v>
      </c>
      <c r="V8" s="3">
        <f>SUMIF(元データ!F:F,A8,元データ!J:J)</f>
        <v>3</v>
      </c>
      <c r="W8" s="3">
        <f>SUMIF(元データ!F:F,A8,元データ!K:K)</f>
        <v>0</v>
      </c>
      <c r="X8" s="3">
        <f>SUMIF(元データ!F:F,A8,元データ!L:L)</f>
        <v>1</v>
      </c>
      <c r="Y8" s="3">
        <f t="shared" si="5"/>
        <v>6</v>
      </c>
      <c r="Z8" s="3">
        <f>SUMIF(元データ!F:F,A8,元データ!AA:AA)</f>
        <v>0</v>
      </c>
      <c r="AA8" s="3">
        <f t="shared" si="6"/>
        <v>113</v>
      </c>
      <c r="AB8" s="3">
        <f t="shared" si="7"/>
        <v>3.65</v>
      </c>
      <c r="AC8" s="3">
        <f>SUMIF(元データ!F:F,A8,元データ!T:T)</f>
        <v>19</v>
      </c>
      <c r="AD8" s="3">
        <f>SUMIF(元データ!F:F,A8,元データ!U:U)</f>
        <v>12</v>
      </c>
      <c r="AE8" s="3">
        <f>SUMIF(元データ!F:F,A8,元データ!V:V)</f>
        <v>14</v>
      </c>
      <c r="AF8" s="3">
        <f>SUMIF(元データ!F:F,A8,元データ!W:W)</f>
        <v>42</v>
      </c>
      <c r="AG8" s="3">
        <f>SUMIF(元データ!F:F,A8,元データ!R:R)</f>
        <v>6</v>
      </c>
      <c r="AH8" s="3">
        <f>SUMIF(元データ!F:F,A8,元データ!S:S)</f>
        <v>3</v>
      </c>
    </row>
    <row r="9" spans="1:34" ht="17.25" customHeight="1">
      <c r="A9" s="3" t="s">
        <v>46</v>
      </c>
      <c r="B9" s="3">
        <f>COUNTIF(元データ!F:F,A9)</f>
        <v>14</v>
      </c>
      <c r="C9" s="3">
        <f>SUMIF(元データ!F:F,A9,元データ!G:G)</f>
        <v>37</v>
      </c>
      <c r="D9" s="3">
        <f>SUMIF(元データ!F:F,A9,元データ!H:H)</f>
        <v>32</v>
      </c>
      <c r="E9" s="3">
        <f>SUMIF(元データ!F:F,A9,元データ!I:I)</f>
        <v>9</v>
      </c>
      <c r="F9" s="3">
        <f>SUMIF(元データ!F:F,A9,元データ!N:N)</f>
        <v>2</v>
      </c>
      <c r="G9" s="3">
        <f>SUMIF(元データ!F:F,A9,元データ!O:O)</f>
        <v>2</v>
      </c>
      <c r="H9" s="3">
        <f>SUMIF(元データ!F:F,A9,元データ!Q:Q)</f>
        <v>0</v>
      </c>
      <c r="I9" s="3">
        <f>SUMIF(元データ!F:F,A9,元データ!P:P)</f>
        <v>3</v>
      </c>
      <c r="J9" s="3">
        <f>SUMIF(元データ!F:F,A9,元データ!R:R)</f>
        <v>7</v>
      </c>
      <c r="K9" s="3">
        <f>SUMIF(元データ!F:F,A9,元データ!Z:Z)</f>
        <v>1</v>
      </c>
      <c r="L9" s="3">
        <f>SUMIF(元データ!F:F,A9,元データ!M:M)</f>
        <v>0</v>
      </c>
      <c r="M9" s="3">
        <f>SUMIF(元データ!F:F,A9,元データ!Y:Y)</f>
        <v>7</v>
      </c>
      <c r="N9" s="7">
        <f>IFERROR(ROUND(E9/D9,3),0)</f>
        <v>0.28100000000000003</v>
      </c>
      <c r="O9" s="3">
        <f>IFERROR(ROUND((F9+G9+E9)/(F9+G9+D9),3),0)</f>
        <v>0.36099999999999999</v>
      </c>
      <c r="P9" s="3">
        <f>IFERROR(ROUND(Y9/D9,3),0)</f>
        <v>0.375</v>
      </c>
      <c r="Q9" s="3">
        <f t="shared" si="3"/>
        <v>0.73599999999999999</v>
      </c>
      <c r="R9" s="3">
        <f>SUMIF(元データ!F:F,A9,元データ!AB:AB)</f>
        <v>3</v>
      </c>
      <c r="S9" s="3">
        <f>SUMIF(元データ!F:F,A9,元データ!AC:AC)</f>
        <v>19</v>
      </c>
      <c r="T9" s="3">
        <f>SUMIF(元データ!F:F,A9,元データ!AD:AD)</f>
        <v>4</v>
      </c>
      <c r="U9" s="2">
        <f t="shared" si="4"/>
        <v>0.88500000000000001</v>
      </c>
      <c r="V9" s="3">
        <f>SUMIF(元データ!F:F,A9,元データ!J:J)</f>
        <v>6</v>
      </c>
      <c r="W9" s="3">
        <f>SUMIF(元データ!F:F,A9,元データ!K:K)</f>
        <v>3</v>
      </c>
      <c r="X9" s="3">
        <f>SUMIF(元データ!F:F,A9,元データ!L:L)</f>
        <v>0</v>
      </c>
      <c r="Y9" s="3">
        <f t="shared" si="5"/>
        <v>12</v>
      </c>
      <c r="Z9" s="3">
        <f>SUMIF(元データ!F:F,A9,元データ!AA:AA)</f>
        <v>0</v>
      </c>
      <c r="AA9" s="3">
        <f t="shared" si="6"/>
        <v>122</v>
      </c>
      <c r="AB9" s="3">
        <f>IFERROR(ROUND(AA9/C9,2),0)</f>
        <v>3.3</v>
      </c>
      <c r="AC9" s="3">
        <f>SUMIF(元データ!F:F,A9,元データ!T:T)</f>
        <v>27</v>
      </c>
      <c r="AD9" s="3">
        <f>SUMIF(元データ!F:F,A9,元データ!U:U)</f>
        <v>11</v>
      </c>
      <c r="AE9" s="3">
        <f>SUMIF(元データ!F:F,A9,元データ!V:V)</f>
        <v>6</v>
      </c>
      <c r="AF9" s="3">
        <f>SUMIF(元データ!F:F,A9,元データ!W:W)</f>
        <v>45</v>
      </c>
      <c r="AG9" s="3">
        <f>SUMIF(元データ!F:F,A9,元データ!R:R)</f>
        <v>7</v>
      </c>
      <c r="AH9" s="3">
        <f>SUMIF(元データ!F:F,A9,元データ!S:S)</f>
        <v>6</v>
      </c>
    </row>
    <row r="10" spans="1:34" ht="17.25" customHeight="1">
      <c r="A10" s="3" t="s">
        <v>47</v>
      </c>
      <c r="B10" s="3">
        <f>COUNTIF(元データ!F:F,A10)</f>
        <v>9</v>
      </c>
      <c r="C10" s="3">
        <f>SUMIF(元データ!F:F,A10,元データ!G:G)</f>
        <v>25</v>
      </c>
      <c r="D10" s="3">
        <f>SUMIF(元データ!F:F,A10,元データ!H:H)</f>
        <v>22</v>
      </c>
      <c r="E10" s="3">
        <f>SUMIF(元データ!F:F,A10,元データ!I:I)</f>
        <v>6</v>
      </c>
      <c r="F10" s="3">
        <f>SUMIF(元データ!F:F,A10,元データ!N:N)</f>
        <v>2</v>
      </c>
      <c r="G10" s="3">
        <f>SUMIF(元データ!F:F,A10,元データ!O:O)</f>
        <v>0</v>
      </c>
      <c r="H10" s="3">
        <f>SUMIF(元データ!F:F,A10,元データ!Q:Q)</f>
        <v>1</v>
      </c>
      <c r="I10" s="3">
        <f>SUMIF(元データ!F:F,A10,元データ!P:P)</f>
        <v>3</v>
      </c>
      <c r="J10" s="3">
        <f>SUMIF(元データ!F:F,A10,元データ!R:R)</f>
        <v>4</v>
      </c>
      <c r="K10" s="3">
        <f>SUMIF(元データ!F:F,A10,元データ!Z:Z)</f>
        <v>1</v>
      </c>
      <c r="L10" s="3">
        <f>SUMIF(元データ!F:F,A10,元データ!M:M)</f>
        <v>0</v>
      </c>
      <c r="M10" s="3">
        <f>SUMIF(元データ!F:F,A10,元データ!Y:Y)</f>
        <v>3</v>
      </c>
      <c r="N10" s="7">
        <f t="shared" ref="N10:N12" si="8">IFERROR(ROUND(E10/D10,3),"-")</f>
        <v>0.27300000000000002</v>
      </c>
      <c r="O10" s="3">
        <f t="shared" ref="O10:O12" si="9">IFERROR(ROUND((F10+G10+E10)/(F10+G10+D10),3),"-")</f>
        <v>0.33300000000000002</v>
      </c>
      <c r="P10" s="3">
        <f t="shared" ref="P10:P12" si="10">IFERROR(ROUND(Y10/D10,3),"-")</f>
        <v>0.36399999999999999</v>
      </c>
      <c r="Q10" s="3">
        <f t="shared" si="3"/>
        <v>0.69700000000000006</v>
      </c>
      <c r="R10" s="3">
        <f>SUMIF(元データ!F:F,A10,元データ!AB:AB)</f>
        <v>0</v>
      </c>
      <c r="S10" s="3">
        <f>SUMIF(元データ!F:F,A10,元データ!AC:AC)</f>
        <v>3</v>
      </c>
      <c r="T10" s="3">
        <f>SUMIF(元データ!F:F,A10,元データ!AD:AD)</f>
        <v>6</v>
      </c>
      <c r="U10" s="2">
        <f t="shared" si="4"/>
        <v>1</v>
      </c>
      <c r="V10" s="3">
        <f>SUMIF(元データ!F:F,A10,元データ!J:J)</f>
        <v>5</v>
      </c>
      <c r="W10" s="3">
        <f>SUMIF(元データ!F:F,A10,元データ!K:K)</f>
        <v>0</v>
      </c>
      <c r="X10" s="3">
        <f>SUMIF(元データ!F:F,A10,元データ!L:L)</f>
        <v>1</v>
      </c>
      <c r="Y10" s="3">
        <f t="shared" si="5"/>
        <v>8</v>
      </c>
      <c r="Z10" s="3">
        <f>SUMIF(元データ!F:F,A10,元データ!AA:AA)</f>
        <v>0</v>
      </c>
      <c r="AA10" s="3">
        <f t="shared" si="6"/>
        <v>64</v>
      </c>
      <c r="AB10" s="3">
        <f t="shared" ref="AB10:AB12" si="11">IFERROR(ROUND(AA10/C10,2),"-")</f>
        <v>2.56</v>
      </c>
      <c r="AC10" s="3">
        <f>SUMIF(元データ!F:F,A10,元データ!T:T)</f>
        <v>10</v>
      </c>
      <c r="AD10" s="3">
        <f>SUMIF(元データ!F:F,A10,元データ!U:U)</f>
        <v>6</v>
      </c>
      <c r="AE10" s="3">
        <f>SUMIF(元データ!F:F,A10,元データ!V:V)</f>
        <v>4</v>
      </c>
      <c r="AF10" s="3">
        <f>SUMIF(元データ!F:F,A10,元データ!W:W)</f>
        <v>21</v>
      </c>
      <c r="AG10" s="3">
        <f>SUMIF(元データ!F:F,A10,元データ!R:R)</f>
        <v>4</v>
      </c>
      <c r="AH10" s="3">
        <f>SUMIF(元データ!F:F,A10,元データ!S:S)</f>
        <v>3</v>
      </c>
    </row>
    <row r="11" spans="1:34" ht="17.25" customHeight="1">
      <c r="A11" s="3" t="s">
        <v>48</v>
      </c>
      <c r="B11" s="3">
        <f>COUNTIF(元データ!F:F,A11)</f>
        <v>11</v>
      </c>
      <c r="C11" s="3">
        <f>SUMIF(元データ!F:F,A11,元データ!G:G)</f>
        <v>29</v>
      </c>
      <c r="D11" s="3">
        <f>SUMIF(元データ!F:F,A11,元データ!H:H)</f>
        <v>25</v>
      </c>
      <c r="E11" s="3">
        <f>SUMIF(元データ!F:F,A11,元データ!I:I)</f>
        <v>9</v>
      </c>
      <c r="F11" s="3">
        <f>SUMIF(元データ!F:F,A11,元データ!N:N)</f>
        <v>3</v>
      </c>
      <c r="G11" s="3">
        <f>SUMIF(元データ!F:F,A11,元データ!O:O)</f>
        <v>1</v>
      </c>
      <c r="H11" s="3">
        <f>SUMIF(元データ!F:F,A11,元データ!Q:Q)</f>
        <v>0</v>
      </c>
      <c r="I11" s="3">
        <f>SUMIF(元データ!F:F,A11,元データ!P:P)</f>
        <v>8</v>
      </c>
      <c r="J11" s="3">
        <f>SUMIF(元データ!F:F,A11,元データ!R:R)</f>
        <v>6</v>
      </c>
      <c r="K11" s="3">
        <f>SUMIF(元データ!F:F,A11,元データ!Z:Z)</f>
        <v>0</v>
      </c>
      <c r="L11" s="3">
        <f>SUMIF(元データ!F:F,A11,元データ!M:M)</f>
        <v>1</v>
      </c>
      <c r="M11" s="3">
        <f>SUMIF(元データ!F:F,A11,元データ!Y:Y)</f>
        <v>8</v>
      </c>
      <c r="N11" s="7">
        <f t="shared" si="8"/>
        <v>0.36</v>
      </c>
      <c r="O11" s="3">
        <f t="shared" si="9"/>
        <v>0.44800000000000001</v>
      </c>
      <c r="P11" s="3">
        <f t="shared" si="10"/>
        <v>0.52</v>
      </c>
      <c r="Q11" s="3">
        <f t="shared" si="3"/>
        <v>0.96799999999999997</v>
      </c>
      <c r="R11" s="3">
        <f>SUMIF(元データ!F:F,A11,元データ!AB:AB)</f>
        <v>3</v>
      </c>
      <c r="S11" s="3">
        <f>SUMIF(元データ!F:F,A11,元データ!AC:AC)</f>
        <v>10</v>
      </c>
      <c r="T11" s="3">
        <f>SUMIF(元データ!F:F,A11,元データ!AD:AD)</f>
        <v>1</v>
      </c>
      <c r="U11" s="2">
        <f t="shared" si="4"/>
        <v>0.78600000000000003</v>
      </c>
      <c r="V11" s="3">
        <f>SUMIF(元データ!F:F,A11,元データ!J:J)</f>
        <v>7</v>
      </c>
      <c r="W11" s="3">
        <f>SUMIF(元データ!F:F,A11,元データ!K:K)</f>
        <v>1</v>
      </c>
      <c r="X11" s="3">
        <f>SUMIF(元データ!F:F,A11,元データ!L:L)</f>
        <v>0</v>
      </c>
      <c r="Y11" s="3">
        <f t="shared" si="5"/>
        <v>13</v>
      </c>
      <c r="Z11" s="3">
        <f>SUMIF(元データ!F:F,A11,元データ!AA:AA)</f>
        <v>0</v>
      </c>
      <c r="AA11" s="3">
        <f t="shared" si="6"/>
        <v>94</v>
      </c>
      <c r="AB11" s="3">
        <f t="shared" si="11"/>
        <v>3.24</v>
      </c>
      <c r="AC11" s="3">
        <f>SUMIF(元データ!F:F,A11,元データ!T:T)</f>
        <v>14</v>
      </c>
      <c r="AD11" s="3">
        <f>SUMIF(元データ!F:F,A11,元データ!U:U)</f>
        <v>8</v>
      </c>
      <c r="AE11" s="3">
        <f>SUMIF(元データ!F:F,A11,元データ!V:V)</f>
        <v>11</v>
      </c>
      <c r="AF11" s="3">
        <f>SUMIF(元データ!F:F,A11,元データ!W:W)</f>
        <v>36</v>
      </c>
      <c r="AG11" s="3">
        <f>SUMIF(元データ!F:F,A11,元データ!R:R)</f>
        <v>6</v>
      </c>
      <c r="AH11" s="3">
        <f>SUMIF(元データ!F:F,A11,元データ!S:S)</f>
        <v>5</v>
      </c>
    </row>
    <row r="12" spans="1:34" ht="17.25" customHeight="1">
      <c r="A12" s="3" t="s">
        <v>49</v>
      </c>
      <c r="B12" s="3">
        <f>COUNTIF(元データ!F:F,A12)</f>
        <v>13</v>
      </c>
      <c r="C12" s="3">
        <f>SUMIF(元データ!F:F,A12,元データ!G:G)</f>
        <v>42</v>
      </c>
      <c r="D12" s="3">
        <f>SUMIF(元データ!F:F,A12,元データ!H:H)</f>
        <v>29</v>
      </c>
      <c r="E12" s="3">
        <f>SUMIF(元データ!F:F,A12,元データ!I:I)</f>
        <v>11</v>
      </c>
      <c r="F12" s="3">
        <f>SUMIF(元データ!F:F,A12,元データ!N:N)</f>
        <v>13</v>
      </c>
      <c r="G12" s="3">
        <f>SUMIF(元データ!F:F,A12,元データ!O:O)</f>
        <v>0</v>
      </c>
      <c r="H12" s="3">
        <f>SUMIF(元データ!F:F,A12,元データ!Q:Q)</f>
        <v>1</v>
      </c>
      <c r="I12" s="3">
        <f>SUMIF(元データ!F:F,A12,元データ!P:P)</f>
        <v>3</v>
      </c>
      <c r="J12" s="3">
        <f>SUMIF(元データ!F:F,A12,元データ!R:R)</f>
        <v>15</v>
      </c>
      <c r="K12" s="3">
        <f>SUMIF(元データ!F:F,A12,元データ!Z:Z)</f>
        <v>0</v>
      </c>
      <c r="L12" s="3">
        <f>SUMIF(元データ!F:F,A12,元データ!M:M)</f>
        <v>1</v>
      </c>
      <c r="M12" s="3">
        <f>SUMIF(元データ!F:F,A12,元データ!Y:Y)</f>
        <v>7</v>
      </c>
      <c r="N12" s="7">
        <f t="shared" si="8"/>
        <v>0.379</v>
      </c>
      <c r="O12" s="3">
        <f t="shared" si="9"/>
        <v>0.57099999999999995</v>
      </c>
      <c r="P12" s="3">
        <f t="shared" si="10"/>
        <v>0.58599999999999997</v>
      </c>
      <c r="Q12" s="3">
        <f t="shared" si="3"/>
        <v>1.157</v>
      </c>
      <c r="R12" s="3">
        <f>SUMIF(元データ!F:F,A12,元データ!AB:AB)</f>
        <v>0</v>
      </c>
      <c r="S12" s="3">
        <f>SUMIF(元データ!F:F,A12,元データ!AC:AC)</f>
        <v>19</v>
      </c>
      <c r="T12" s="3">
        <f>SUMIF(元データ!F:F,A12,元データ!AD:AD)</f>
        <v>20</v>
      </c>
      <c r="U12" s="2">
        <f t="shared" si="4"/>
        <v>1</v>
      </c>
      <c r="V12" s="3">
        <f>SUMIF(元データ!F:F,A12,元データ!J:J)</f>
        <v>8</v>
      </c>
      <c r="W12" s="3">
        <f>SUMIF(元データ!F:F,A12,元データ!K:K)</f>
        <v>1</v>
      </c>
      <c r="X12" s="3">
        <f>SUMIF(元データ!F:F,A12,元データ!L:L)</f>
        <v>1</v>
      </c>
      <c r="Y12" s="3">
        <f t="shared" si="5"/>
        <v>17</v>
      </c>
      <c r="Z12" s="3">
        <f>SUMIF(元データ!F:F,A12,元データ!AA:AA)</f>
        <v>0</v>
      </c>
      <c r="AA12" s="3">
        <f t="shared" si="6"/>
        <v>173</v>
      </c>
      <c r="AB12" s="3">
        <f t="shared" si="11"/>
        <v>4.12</v>
      </c>
      <c r="AC12" s="3">
        <f>SUMIF(元データ!F:F,A12,元データ!T:T)</f>
        <v>29</v>
      </c>
      <c r="AD12" s="3">
        <f>SUMIF(元データ!F:F,A12,元データ!U:U)</f>
        <v>8</v>
      </c>
      <c r="AE12" s="3">
        <f>SUMIF(元データ!F:F,A12,元データ!V:V)</f>
        <v>25</v>
      </c>
      <c r="AF12" s="3">
        <f>SUMIF(元データ!F:F,A12,元データ!W:W)</f>
        <v>82</v>
      </c>
      <c r="AG12" s="3">
        <f>SUMIF(元データ!F:F,A12,元データ!R:R)</f>
        <v>15</v>
      </c>
      <c r="AH12" s="3">
        <f>SUMIF(元データ!F:F,A12,元データ!S:S)</f>
        <v>5</v>
      </c>
    </row>
    <row r="13" spans="1:34" ht="17.25" customHeight="1">
      <c r="A13" s="3" t="s">
        <v>0</v>
      </c>
      <c r="B13" s="3">
        <f>COUNTIF(元データ!F:F,A13)</f>
        <v>2</v>
      </c>
      <c r="C13" s="3">
        <f>SUMIF(元データ!F:F,A13,元データ!G:G)</f>
        <v>2</v>
      </c>
      <c r="D13" s="3">
        <f>SUMIF(元データ!F:F,A13,元データ!H:H)</f>
        <v>2</v>
      </c>
      <c r="E13" s="3">
        <f>SUMIF(元データ!F:F,A13,元データ!I:I)</f>
        <v>1</v>
      </c>
      <c r="F13" s="3">
        <f>SUMIF(元データ!F:F,A13,元データ!N:N)</f>
        <v>0</v>
      </c>
      <c r="G13" s="3">
        <f>SUMIF(元データ!F:F,A13,元データ!O:O)</f>
        <v>0</v>
      </c>
      <c r="H13" s="3">
        <f>SUMIF(元データ!F:F,A13,元データ!Q:Q)</f>
        <v>0</v>
      </c>
      <c r="I13" s="3">
        <f>SUMIF(元データ!F:F,A13,元データ!P:P)</f>
        <v>0</v>
      </c>
      <c r="J13" s="3">
        <f>SUMIF(元データ!F:F,A13,元データ!R:R)</f>
        <v>0</v>
      </c>
      <c r="K13" s="3">
        <f>SUMIF(元データ!F:F,A13,元データ!Z:Z)</f>
        <v>0</v>
      </c>
      <c r="L13" s="3">
        <f>SUMIF(元データ!F:F,A13,元データ!M:M)</f>
        <v>0</v>
      </c>
      <c r="M13" s="3">
        <f>SUMIF(元データ!F:F,A13,元データ!Y:Y)</f>
        <v>1</v>
      </c>
      <c r="N13" s="7">
        <f t="shared" ref="N13:N17" si="12">IFERROR(ROUND(E13/D13,3),0)</f>
        <v>0.5</v>
      </c>
      <c r="O13" s="3">
        <f t="shared" ref="O13:O17" si="13">IFERROR(ROUND((F13+G13+E13)/(F13+G13+D13),3),0)</f>
        <v>0.5</v>
      </c>
      <c r="P13" s="3">
        <f t="shared" ref="P13:P17" si="14">IFERROR(ROUND(Y13/D13,3),0)</f>
        <v>0.5</v>
      </c>
      <c r="Q13" s="3">
        <f t="shared" si="3"/>
        <v>1</v>
      </c>
      <c r="R13" s="3">
        <f>SUMIF(元データ!F:F,A13,元データ!AB:AB)</f>
        <v>0</v>
      </c>
      <c r="S13" s="3">
        <f>SUMIF(元データ!F:F,A13,元データ!AC:AC)</f>
        <v>0</v>
      </c>
      <c r="T13" s="3">
        <f>SUMIF(元データ!F:F,A13,元データ!AD:AD)</f>
        <v>0</v>
      </c>
      <c r="U13" s="2">
        <f t="shared" ref="U13:U17" si="15">IFERROR(ROUND((S13+T13)/(R13+S13+T13),3),0)</f>
        <v>0</v>
      </c>
      <c r="V13" s="3">
        <f>SUMIF(元データ!F:F,A13,元データ!J:J)</f>
        <v>1</v>
      </c>
      <c r="W13" s="3">
        <f>SUMIF(元データ!F:F,A13,元データ!K:K)</f>
        <v>0</v>
      </c>
      <c r="X13" s="3">
        <f>SUMIF(元データ!F:F,A13,元データ!L:L)</f>
        <v>0</v>
      </c>
      <c r="Y13" s="3">
        <f t="shared" si="5"/>
        <v>1</v>
      </c>
      <c r="Z13" s="3">
        <f>SUMIF(元データ!F:F,A13,元データ!AA:AA)</f>
        <v>0</v>
      </c>
      <c r="AA13" s="3">
        <f t="shared" si="6"/>
        <v>2</v>
      </c>
      <c r="AB13" s="3">
        <f t="shared" ref="AB13:AB17" si="16">IFERROR(ROUND(AA13/C13,2),0)</f>
        <v>1</v>
      </c>
      <c r="AC13" s="3">
        <f>SUMIF(元データ!F:F,A13,元データ!T:T)</f>
        <v>0</v>
      </c>
      <c r="AD13" s="3">
        <f>SUMIF(元データ!F:F,A13,元データ!U:U)</f>
        <v>0</v>
      </c>
      <c r="AE13" s="3">
        <f>SUMIF(元データ!F:F,A13,元データ!V:V)</f>
        <v>0</v>
      </c>
      <c r="AF13" s="3">
        <f>SUMIF(元データ!F:F,A13,元データ!W:W)</f>
        <v>0</v>
      </c>
      <c r="AG13" s="3">
        <f>SUMIF(元データ!F:F,A13,元データ!R:R)</f>
        <v>0</v>
      </c>
      <c r="AH13" s="3">
        <f>SUMIF(元データ!F:F,A13,元データ!S:S)</f>
        <v>0</v>
      </c>
    </row>
    <row r="14" spans="1:34" ht="17.25" customHeight="1">
      <c r="A14" s="3" t="s">
        <v>1</v>
      </c>
      <c r="B14" s="3">
        <f>COUNTIF(元データ!F:F,A14)</f>
        <v>7</v>
      </c>
      <c r="C14" s="3">
        <f>SUMIF(元データ!F:F,A14,元データ!G:G)</f>
        <v>21</v>
      </c>
      <c r="D14" s="3">
        <f>SUMIF(元データ!F:F,A14,元データ!H:H)</f>
        <v>18</v>
      </c>
      <c r="E14" s="3">
        <f>SUMIF(元データ!F:F,A14,元データ!I:I)</f>
        <v>7</v>
      </c>
      <c r="F14" s="3">
        <f>SUMIF(元データ!F:F,A14,元データ!N:N)</f>
        <v>2</v>
      </c>
      <c r="G14" s="3">
        <f>SUMIF(元データ!F:F,A14,元データ!O:O)</f>
        <v>1</v>
      </c>
      <c r="H14" s="3">
        <f>SUMIF(元データ!F:F,A14,元データ!Q:Q)</f>
        <v>1</v>
      </c>
      <c r="I14" s="3">
        <f>SUMIF(元データ!F:F,A14,元データ!P:P)</f>
        <v>5</v>
      </c>
      <c r="J14" s="3">
        <f>SUMIF(元データ!F:F,A14,元データ!R:R)</f>
        <v>5</v>
      </c>
      <c r="K14" s="3">
        <f>SUMIF(元データ!F:F,A14,元データ!Z:Z)</f>
        <v>0</v>
      </c>
      <c r="L14" s="3">
        <f>SUMIF(元データ!F:F,A14,元データ!M:M)</f>
        <v>1</v>
      </c>
      <c r="M14" s="3">
        <f>SUMIF(元データ!F:F,A14,元データ!Y:Y)</f>
        <v>3</v>
      </c>
      <c r="N14" s="7">
        <f t="shared" si="12"/>
        <v>0.38900000000000001</v>
      </c>
      <c r="O14" s="3">
        <f t="shared" si="13"/>
        <v>0.47599999999999998</v>
      </c>
      <c r="P14" s="3">
        <f t="shared" si="14"/>
        <v>0.55600000000000005</v>
      </c>
      <c r="Q14" s="3">
        <f t="shared" si="3"/>
        <v>1.032</v>
      </c>
      <c r="R14" s="3">
        <f>SUMIF(元データ!F:F,A14,元データ!AB:AB)</f>
        <v>2</v>
      </c>
      <c r="S14" s="3">
        <f>SUMIF(元データ!F:F,A14,元データ!AC:AC)</f>
        <v>6</v>
      </c>
      <c r="T14" s="3">
        <f>SUMIF(元データ!F:F,A14,元データ!AD:AD)</f>
        <v>0</v>
      </c>
      <c r="U14" s="2">
        <f t="shared" si="15"/>
        <v>0.75</v>
      </c>
      <c r="V14" s="3">
        <f>SUMIF(元データ!F:F,A14,元データ!J:J)</f>
        <v>6</v>
      </c>
      <c r="W14" s="3">
        <f>SUMIF(元データ!F:F,A14,元データ!K:K)</f>
        <v>0</v>
      </c>
      <c r="X14" s="3">
        <f>SUMIF(元データ!F:F,A14,元データ!L:L)</f>
        <v>0</v>
      </c>
      <c r="Y14" s="3">
        <f t="shared" si="5"/>
        <v>10</v>
      </c>
      <c r="Z14" s="3">
        <f>SUMIF(元データ!F:F,A14,元データ!AA:AA)</f>
        <v>0</v>
      </c>
      <c r="AA14" s="3">
        <f t="shared" si="6"/>
        <v>65</v>
      </c>
      <c r="AB14" s="3">
        <f t="shared" si="16"/>
        <v>3.1</v>
      </c>
      <c r="AC14" s="3">
        <f>SUMIF(元データ!F:F,A14,元データ!T:T)</f>
        <v>6</v>
      </c>
      <c r="AD14" s="3">
        <f>SUMIF(元データ!F:F,A14,元データ!U:U)</f>
        <v>8</v>
      </c>
      <c r="AE14" s="3">
        <f>SUMIF(元データ!F:F,A14,元データ!V:V)</f>
        <v>6</v>
      </c>
      <c r="AF14" s="3">
        <f>SUMIF(元データ!F:F,A14,元データ!W:W)</f>
        <v>27</v>
      </c>
      <c r="AG14" s="3">
        <f>SUMIF(元データ!F:F,A14,元データ!R:R)</f>
        <v>5</v>
      </c>
      <c r="AH14" s="3">
        <f>SUMIF(元データ!F:F,A14,元データ!S:S)</f>
        <v>2</v>
      </c>
    </row>
    <row r="15" spans="1:34" ht="17.25" customHeight="1">
      <c r="A15" s="3" t="s">
        <v>2</v>
      </c>
      <c r="B15" s="3">
        <f>COUNTIF(元データ!F:F,A15)</f>
        <v>10</v>
      </c>
      <c r="C15" s="3">
        <f>SUMIF(元データ!F:F,A15,元データ!G:G)</f>
        <v>11</v>
      </c>
      <c r="D15" s="3">
        <f>SUMIF(元データ!F:F,A15,元データ!H:H)</f>
        <v>10</v>
      </c>
      <c r="E15" s="3">
        <f>SUMIF(元データ!F:F,A15,元データ!I:I)</f>
        <v>2</v>
      </c>
      <c r="F15" s="3">
        <f>SUMIF(元データ!F:F,A15,元データ!N:N)</f>
        <v>1</v>
      </c>
      <c r="G15" s="3">
        <f>SUMIF(元データ!F:F,A15,元データ!O:O)</f>
        <v>0</v>
      </c>
      <c r="H15" s="3">
        <f>SUMIF(元データ!F:F,A15,元データ!Q:Q)</f>
        <v>0</v>
      </c>
      <c r="I15" s="3">
        <f>SUMIF(元データ!F:F,A15,元データ!P:P)</f>
        <v>0</v>
      </c>
      <c r="J15" s="3">
        <f>SUMIF(元データ!F:F,A15,元データ!R:R)</f>
        <v>1</v>
      </c>
      <c r="K15" s="3">
        <f>SUMIF(元データ!F:F,A15,元データ!Z:Z)</f>
        <v>0</v>
      </c>
      <c r="L15" s="3">
        <f>SUMIF(元データ!F:F,A15,元データ!M:M)</f>
        <v>0</v>
      </c>
      <c r="M15" s="3">
        <f>SUMIF(元データ!F:F,A15,元データ!Y:Y)</f>
        <v>4</v>
      </c>
      <c r="N15" s="7">
        <f t="shared" si="12"/>
        <v>0.2</v>
      </c>
      <c r="O15" s="3">
        <f t="shared" si="13"/>
        <v>0.27300000000000002</v>
      </c>
      <c r="P15" s="3">
        <f t="shared" si="14"/>
        <v>0.2</v>
      </c>
      <c r="Q15" s="3">
        <f t="shared" si="3"/>
        <v>0.47300000000000003</v>
      </c>
      <c r="R15" s="3">
        <f>SUMIF(元データ!F:F,A15,元データ!AB:AB)</f>
        <v>0</v>
      </c>
      <c r="S15" s="3">
        <f>SUMIF(元データ!F:F,A15,元データ!AC:AC)</f>
        <v>2</v>
      </c>
      <c r="T15" s="3">
        <f>SUMIF(元データ!F:F,A15,元データ!AD:AD)</f>
        <v>6</v>
      </c>
      <c r="U15" s="2">
        <f t="shared" si="15"/>
        <v>1</v>
      </c>
      <c r="V15" s="3">
        <f>SUMIF(元データ!F:F,A15,元データ!J:J)</f>
        <v>2</v>
      </c>
      <c r="W15" s="3">
        <f>SUMIF(元データ!F:F,A15,元データ!K:K)</f>
        <v>0</v>
      </c>
      <c r="X15" s="3">
        <f>SUMIF(元データ!F:F,A15,元データ!L:L)</f>
        <v>0</v>
      </c>
      <c r="Y15" s="3">
        <f t="shared" si="5"/>
        <v>2</v>
      </c>
      <c r="Z15" s="3">
        <f>SUMIF(元データ!F:F,A15,元データ!AA:AA)</f>
        <v>0</v>
      </c>
      <c r="AA15" s="3">
        <f t="shared" si="6"/>
        <v>39</v>
      </c>
      <c r="AB15" s="3">
        <f t="shared" si="16"/>
        <v>3.55</v>
      </c>
      <c r="AC15" s="3">
        <f>SUMIF(元データ!F:F,A15,元データ!T:T)</f>
        <v>5</v>
      </c>
      <c r="AD15" s="3">
        <f>SUMIF(元データ!F:F,A15,元データ!U:U)</f>
        <v>7</v>
      </c>
      <c r="AE15" s="3">
        <f>SUMIF(元データ!F:F,A15,元データ!V:V)</f>
        <v>4</v>
      </c>
      <c r="AF15" s="3">
        <f>SUMIF(元データ!F:F,A15,元データ!W:W)</f>
        <v>13</v>
      </c>
      <c r="AG15" s="3">
        <f>SUMIF(元データ!F:F,A15,元データ!R:R)</f>
        <v>1</v>
      </c>
      <c r="AH15" s="3">
        <f>SUMIF(元データ!F:F,A15,元データ!S:S)</f>
        <v>3</v>
      </c>
    </row>
    <row r="16" spans="1:34" ht="17.25" customHeight="1">
      <c r="A16" s="3" t="s">
        <v>3</v>
      </c>
      <c r="B16" s="3">
        <f>COUNTIF(元データ!F:F,A16)</f>
        <v>7</v>
      </c>
      <c r="C16" s="3">
        <f>SUMIF(元データ!F:F,A16,元データ!G:G)</f>
        <v>16</v>
      </c>
      <c r="D16" s="3">
        <f>SUMIF(元データ!F:F,A16,元データ!H:H)</f>
        <v>12</v>
      </c>
      <c r="E16" s="3">
        <f>SUMIF(元データ!F:F,A16,元データ!I:I)</f>
        <v>6</v>
      </c>
      <c r="F16" s="3">
        <f>SUMIF(元データ!F:F,A16,元データ!N:N)</f>
        <v>4</v>
      </c>
      <c r="G16" s="3">
        <f>SUMIF(元データ!F:F,A16,元データ!O:O)</f>
        <v>0</v>
      </c>
      <c r="H16" s="3">
        <f>SUMIF(元データ!F:F,A16,元データ!Q:Q)</f>
        <v>0</v>
      </c>
      <c r="I16" s="3">
        <f>SUMIF(元データ!F:F,A16,元データ!P:P)</f>
        <v>2</v>
      </c>
      <c r="J16" s="3">
        <f>SUMIF(元データ!F:F,A16,元データ!R:R)</f>
        <v>5</v>
      </c>
      <c r="K16" s="3">
        <f>SUMIF(元データ!F:F,A16,元データ!Z:Z)</f>
        <v>0</v>
      </c>
      <c r="L16" s="3">
        <f>SUMIF(元データ!F:F,A16,元データ!M:M)</f>
        <v>0</v>
      </c>
      <c r="M16" s="3">
        <f>SUMIF(元データ!F:F,A16,元データ!Y:Y)</f>
        <v>2</v>
      </c>
      <c r="N16" s="7">
        <f t="shared" si="12"/>
        <v>0.5</v>
      </c>
      <c r="O16" s="3">
        <f t="shared" si="13"/>
        <v>0.625</v>
      </c>
      <c r="P16" s="3">
        <f t="shared" si="14"/>
        <v>0.66700000000000004</v>
      </c>
      <c r="Q16" s="3">
        <f t="shared" si="3"/>
        <v>1.292</v>
      </c>
      <c r="R16" s="3">
        <f>SUMIF(元データ!F:F,A16,元データ!AB:AB)</f>
        <v>0</v>
      </c>
      <c r="S16" s="3">
        <f>SUMIF(元データ!F:F,A16,元データ!AC:AC)</f>
        <v>4</v>
      </c>
      <c r="T16" s="3">
        <f>SUMIF(元データ!F:F,A16,元データ!AD:AD)</f>
        <v>3</v>
      </c>
      <c r="U16" s="2">
        <f t="shared" si="15"/>
        <v>1</v>
      </c>
      <c r="V16" s="3">
        <f>SUMIF(元データ!F:F,A16,元データ!J:J)</f>
        <v>4</v>
      </c>
      <c r="W16" s="3">
        <f>SUMIF(元データ!F:F,A16,元データ!K:K)</f>
        <v>2</v>
      </c>
      <c r="X16" s="3">
        <f>SUMIF(元データ!F:F,A16,元データ!L:L)</f>
        <v>0</v>
      </c>
      <c r="Y16" s="3">
        <f t="shared" si="5"/>
        <v>8</v>
      </c>
      <c r="Z16" s="3">
        <f>SUMIF(元データ!F:F,A16,元データ!AA:AA)</f>
        <v>0</v>
      </c>
      <c r="AA16" s="3">
        <f t="shared" si="6"/>
        <v>43</v>
      </c>
      <c r="AB16" s="3">
        <f t="shared" si="16"/>
        <v>2.69</v>
      </c>
      <c r="AC16" s="3">
        <f>SUMIF(元データ!F:F,A16,元データ!T:T)</f>
        <v>5</v>
      </c>
      <c r="AD16" s="3">
        <f>SUMIF(元データ!F:F,A16,元データ!U:U)</f>
        <v>5</v>
      </c>
      <c r="AE16" s="3">
        <f>SUMIF(元データ!F:F,A16,元データ!V:V)</f>
        <v>2</v>
      </c>
      <c r="AF16" s="3">
        <f>SUMIF(元データ!F:F,A16,元データ!W:W)</f>
        <v>19</v>
      </c>
      <c r="AG16" s="3">
        <f>SUMIF(元データ!F:F,A16,元データ!R:R)</f>
        <v>5</v>
      </c>
      <c r="AH16" s="3">
        <f>SUMIF(元データ!F:F,A16,元データ!S:S)</f>
        <v>1</v>
      </c>
    </row>
    <row r="17" spans="1:34" ht="17.25" customHeight="1">
      <c r="A17" s="3" t="s">
        <v>4</v>
      </c>
      <c r="B17" s="3">
        <f>COUNTIF(元データ!F:F,A17)</f>
        <v>7</v>
      </c>
      <c r="C17" s="3">
        <f>SUMIF(元データ!F:F,A17,元データ!G:G)</f>
        <v>14</v>
      </c>
      <c r="D17" s="3">
        <f>SUMIF(元データ!F:F,A17,元データ!H:H)</f>
        <v>10</v>
      </c>
      <c r="E17" s="3">
        <f>SUMIF(元データ!F:F,A17,元データ!I:I)</f>
        <v>2</v>
      </c>
      <c r="F17" s="3">
        <f>SUMIF(元データ!F:F,A17,元データ!N:N)</f>
        <v>4</v>
      </c>
      <c r="G17" s="3">
        <f>SUMIF(元データ!F:F,A17,元データ!O:O)</f>
        <v>0</v>
      </c>
      <c r="H17" s="3">
        <f>SUMIF(元データ!F:F,A17,元データ!Q:Q)</f>
        <v>0</v>
      </c>
      <c r="I17" s="3">
        <f>SUMIF(元データ!F:F,A17,元データ!P:P)</f>
        <v>2</v>
      </c>
      <c r="J17" s="3">
        <f>SUMIF(元データ!F:F,A17,元データ!R:R)</f>
        <v>2</v>
      </c>
      <c r="K17" s="3">
        <f>SUMIF(元データ!F:F,A17,元データ!Z:Z)</f>
        <v>0</v>
      </c>
      <c r="L17" s="3">
        <f>SUMIF(元データ!F:F,A17,元データ!M:M)</f>
        <v>0</v>
      </c>
      <c r="M17" s="3">
        <f>SUMIF(元データ!F:F,A17,元データ!Y:Y)</f>
        <v>3</v>
      </c>
      <c r="N17" s="7">
        <f t="shared" si="12"/>
        <v>0.2</v>
      </c>
      <c r="O17" s="3">
        <f t="shared" si="13"/>
        <v>0.42899999999999999</v>
      </c>
      <c r="P17" s="3">
        <f t="shared" si="14"/>
        <v>0.2</v>
      </c>
      <c r="Q17" s="3">
        <f t="shared" si="3"/>
        <v>0.629</v>
      </c>
      <c r="R17" s="3">
        <f>SUMIF(元データ!F:F,A17,元データ!AB:AB)</f>
        <v>1</v>
      </c>
      <c r="S17" s="3">
        <f>SUMIF(元データ!F:F,A17,元データ!AC:AC)</f>
        <v>3</v>
      </c>
      <c r="T17" s="3">
        <f>SUMIF(元データ!F:F,A17,元データ!AD:AD)</f>
        <v>0</v>
      </c>
      <c r="U17" s="2">
        <f t="shared" si="15"/>
        <v>0.75</v>
      </c>
      <c r="V17" s="3">
        <f>SUMIF(元データ!F:F,A17,元データ!J:J)</f>
        <v>2</v>
      </c>
      <c r="W17" s="3">
        <f>SUMIF(元データ!F:F,A17,元データ!K:K)</f>
        <v>0</v>
      </c>
      <c r="X17" s="3">
        <f>SUMIF(元データ!F:F,A17,元データ!L:L)</f>
        <v>0</v>
      </c>
      <c r="Y17" s="3">
        <f t="shared" si="5"/>
        <v>2</v>
      </c>
      <c r="Z17" s="3">
        <f>SUMIF(元データ!F:F,A17,元データ!AA:AA)</f>
        <v>0</v>
      </c>
      <c r="AA17" s="3">
        <f t="shared" si="6"/>
        <v>57</v>
      </c>
      <c r="AB17" s="3">
        <f t="shared" si="16"/>
        <v>4.07</v>
      </c>
      <c r="AC17" s="3">
        <f>SUMIF(元データ!F:F,A17,元データ!T:T)</f>
        <v>10</v>
      </c>
      <c r="AD17" s="3">
        <f>SUMIF(元データ!F:F,A17,元データ!U:U)</f>
        <v>5</v>
      </c>
      <c r="AE17" s="3">
        <f>SUMIF(元データ!F:F,A17,元データ!V:V)</f>
        <v>4</v>
      </c>
      <c r="AF17" s="3">
        <f>SUMIF(元データ!F:F,A17,元データ!W:W)</f>
        <v>28</v>
      </c>
      <c r="AG17" s="3">
        <f>SUMIF(元データ!F:F,A17,元データ!R:R)</f>
        <v>2</v>
      </c>
      <c r="AH17" s="3">
        <f>SUMIF(元データ!F:F,A17,元データ!S:S)</f>
        <v>4</v>
      </c>
    </row>
    <row r="18" spans="1:34" ht="17.25" customHeight="1">
      <c r="A18" s="36" t="s">
        <v>248</v>
      </c>
      <c r="B18" s="3">
        <f>COUNTIF(元データ!F:F,A18)</f>
        <v>6</v>
      </c>
      <c r="C18" s="3">
        <f>SUMIF(元データ!F:F,A18,元データ!G:G)</f>
        <v>18</v>
      </c>
      <c r="D18" s="3">
        <f>SUMIF(元データ!F:F,A18,元データ!H:H)</f>
        <v>15</v>
      </c>
      <c r="E18" s="3">
        <f>SUMIF(元データ!F:F,A18,元データ!I:I)</f>
        <v>8</v>
      </c>
      <c r="F18" s="3">
        <f>SUMIF(元データ!F:F,A18,元データ!N:N)</f>
        <v>2</v>
      </c>
      <c r="G18" s="3">
        <f>SUMIF(元データ!F:F,A18,元データ!O:O)</f>
        <v>0</v>
      </c>
      <c r="H18" s="3">
        <f>SUMIF(元データ!F:F,A18,元データ!Q:Q)</f>
        <v>1</v>
      </c>
      <c r="I18" s="3">
        <f>SUMIF(元データ!F:F,A18,元データ!P:P)</f>
        <v>5</v>
      </c>
      <c r="J18" s="3">
        <f>SUMIF(元データ!F:F,A18,元データ!R:R)</f>
        <v>2</v>
      </c>
      <c r="K18" s="3">
        <f>SUMIF(元データ!F:F,A18,元データ!Z:Z)</f>
        <v>1</v>
      </c>
      <c r="L18" s="3">
        <f>SUMIF(元データ!F:F,A18,元データ!M:M)</f>
        <v>1</v>
      </c>
      <c r="M18" s="3">
        <f>SUMIF(元データ!F:F,A18,元データ!Y:Y)</f>
        <v>2</v>
      </c>
      <c r="N18" s="7">
        <f t="shared" ref="N18" si="17">IFERROR(ROUND(E18/D18,3),0)</f>
        <v>0.53300000000000003</v>
      </c>
      <c r="O18" s="3">
        <f t="shared" ref="O18" si="18">IFERROR(ROUND((F18+G18+E18)/(F18+G18+D18),3),0)</f>
        <v>0.58799999999999997</v>
      </c>
      <c r="P18" s="3">
        <f t="shared" ref="P18" si="19">IFERROR(ROUND(Y18/D18,3),0)</f>
        <v>0.93300000000000005</v>
      </c>
      <c r="Q18" s="3">
        <f t="shared" ref="Q18" si="20">IFERROR(O18+P18,"-")</f>
        <v>1.5209999999999999</v>
      </c>
      <c r="R18" s="3">
        <f>SUMIF(元データ!F:F,A18,元データ!AB:AB)</f>
        <v>0</v>
      </c>
      <c r="S18" s="3">
        <f>SUMIF(元データ!F:F,A18,元データ!AC:AC)</f>
        <v>1</v>
      </c>
      <c r="T18" s="3">
        <f>SUMIF(元データ!F:F,A18,元データ!AD:AD)</f>
        <v>1</v>
      </c>
      <c r="U18" s="2">
        <f t="shared" ref="U18" si="21">IFERROR(ROUND((S18+T18)/(R18+S18+T18),3),0)</f>
        <v>1</v>
      </c>
      <c r="V18" s="3">
        <f>SUMIF(元データ!F:F,A18,元データ!J:J)</f>
        <v>4</v>
      </c>
      <c r="W18" s="3">
        <f>SUMIF(元データ!F:F,A18,元データ!K:K)</f>
        <v>3</v>
      </c>
      <c r="X18" s="3">
        <f>SUMIF(元データ!F:F,A18,元データ!L:L)</f>
        <v>0</v>
      </c>
      <c r="Y18" s="3">
        <f t="shared" ref="Y18" si="22">V18+W18*2+X18*3+L18*4</f>
        <v>14</v>
      </c>
      <c r="Z18" s="3">
        <f>SUMIF(元データ!F:F,A18,元データ!AA:AA)</f>
        <v>0</v>
      </c>
      <c r="AA18" s="3">
        <f t="shared" ref="AA18" si="23">SUM(AC18:AF18)+D18+K18</f>
        <v>41</v>
      </c>
      <c r="AB18" s="3">
        <f t="shared" ref="AB18" si="24">IFERROR(ROUND(AA18/C18,2),0)</f>
        <v>2.2799999999999998</v>
      </c>
      <c r="AC18" s="3">
        <f>SUMIF(元データ!F:F,A18,元データ!T:T)</f>
        <v>6</v>
      </c>
      <c r="AD18" s="3">
        <f>SUMIF(元データ!F:F,A18,元データ!U:U)</f>
        <v>0</v>
      </c>
      <c r="AE18" s="3">
        <f>SUMIF(元データ!F:F,A18,元データ!V:V)</f>
        <v>5</v>
      </c>
      <c r="AF18" s="3">
        <f>SUMIF(元データ!F:F,A18,元データ!W:W)</f>
        <v>14</v>
      </c>
      <c r="AG18" s="3">
        <f>SUMIF(元データ!F:F,A18,元データ!R:R)</f>
        <v>2</v>
      </c>
      <c r="AH18" s="3">
        <f>SUMIF(元データ!F:F,A18,元データ!S:S)</f>
        <v>5</v>
      </c>
    </row>
    <row r="19" spans="1:34" ht="17.25" customHeight="1">
      <c r="A19" s="3" t="s">
        <v>5</v>
      </c>
      <c r="B19" s="3">
        <f>(COUNTA(元データ!B:B)-1)/16</f>
        <v>10.125</v>
      </c>
      <c r="C19" s="3">
        <f t="shared" ref="C19:M19" si="25">SUM(C2:C12)</f>
        <v>309</v>
      </c>
      <c r="D19" s="3">
        <f t="shared" si="25"/>
        <v>265</v>
      </c>
      <c r="E19" s="3">
        <f t="shared" si="25"/>
        <v>79</v>
      </c>
      <c r="F19" s="3">
        <f t="shared" si="25"/>
        <v>34</v>
      </c>
      <c r="G19" s="3">
        <f t="shared" si="25"/>
        <v>6</v>
      </c>
      <c r="H19" s="3">
        <f t="shared" si="25"/>
        <v>5</v>
      </c>
      <c r="I19" s="3">
        <f t="shared" si="25"/>
        <v>50</v>
      </c>
      <c r="J19" s="3">
        <f t="shared" si="25"/>
        <v>66</v>
      </c>
      <c r="K19" s="3">
        <f t="shared" si="25"/>
        <v>4</v>
      </c>
      <c r="L19" s="3">
        <f t="shared" si="25"/>
        <v>6</v>
      </c>
      <c r="M19" s="3">
        <f t="shared" si="25"/>
        <v>64</v>
      </c>
      <c r="N19" s="7">
        <f>IFERROR(ROUND(E19/D19,3),"-")</f>
        <v>0.29799999999999999</v>
      </c>
      <c r="O19" s="3">
        <f>IFERROR(ROUND((F19+G19+E19)/(F19+G19+D19),3),"-")</f>
        <v>0.39</v>
      </c>
      <c r="P19" s="3">
        <f>IFERROR(ROUND(Y19/D19,3),"-")</f>
        <v>0.47199999999999998</v>
      </c>
      <c r="Q19" s="3">
        <f t="shared" si="3"/>
        <v>0.86199999999999999</v>
      </c>
      <c r="R19" s="3">
        <f t="shared" ref="R19:T19" si="26">SUM(R2:R12)</f>
        <v>12</v>
      </c>
      <c r="S19" s="3">
        <f t="shared" si="26"/>
        <v>168</v>
      </c>
      <c r="T19" s="3">
        <f t="shared" si="26"/>
        <v>72</v>
      </c>
      <c r="U19" s="2">
        <f>IFERROR(ROUND((S19+T19)/(R19+S19+T19),3),"-")</f>
        <v>0.95199999999999996</v>
      </c>
      <c r="V19" s="3">
        <f t="shared" ref="V19:AA19" si="27">SUM(V2:V12)</f>
        <v>51</v>
      </c>
      <c r="W19" s="3">
        <f t="shared" si="27"/>
        <v>16</v>
      </c>
      <c r="X19" s="3">
        <f t="shared" si="27"/>
        <v>6</v>
      </c>
      <c r="Y19" s="3">
        <f t="shared" si="27"/>
        <v>125</v>
      </c>
      <c r="Z19" s="3">
        <f t="shared" si="27"/>
        <v>0</v>
      </c>
      <c r="AA19" s="3">
        <f t="shared" si="27"/>
        <v>1037</v>
      </c>
      <c r="AB19" s="3">
        <f>IFERROR(ROUND(AA19/C19,2),"-")</f>
        <v>3.36</v>
      </c>
      <c r="AC19" s="3">
        <f t="shared" ref="AC19:AH19" si="28">SUM(AC2:AC12)</f>
        <v>155</v>
      </c>
      <c r="AD19" s="3">
        <f t="shared" si="28"/>
        <v>93</v>
      </c>
      <c r="AE19" s="3">
        <f t="shared" si="28"/>
        <v>134</v>
      </c>
      <c r="AF19" s="3">
        <f t="shared" si="28"/>
        <v>386</v>
      </c>
      <c r="AG19" s="3">
        <f t="shared" si="28"/>
        <v>66</v>
      </c>
      <c r="AH19" s="3">
        <f t="shared" si="28"/>
        <v>45</v>
      </c>
    </row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M32" sqref="M32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7.28515625" bestFit="1" customWidth="1"/>
    <col min="21" max="22" width="3.42578125" bestFit="1" customWidth="1"/>
  </cols>
  <sheetData>
    <row r="1" spans="1:22" s="61" customFormat="1" ht="12">
      <c r="A1" s="61" t="s">
        <v>223</v>
      </c>
      <c r="B1" s="61" t="s">
        <v>122</v>
      </c>
      <c r="C1" s="61" t="s">
        <v>51</v>
      </c>
      <c r="D1" s="61" t="s">
        <v>6</v>
      </c>
      <c r="E1" s="61" t="s">
        <v>52</v>
      </c>
      <c r="F1" s="63" t="s">
        <v>224</v>
      </c>
      <c r="G1" s="61" t="s">
        <v>54</v>
      </c>
      <c r="H1" s="61" t="s">
        <v>124</v>
      </c>
      <c r="I1" s="61" t="s">
        <v>125</v>
      </c>
      <c r="J1" s="61" t="s">
        <v>57</v>
      </c>
      <c r="K1" s="62" t="s">
        <v>58</v>
      </c>
      <c r="L1" s="61" t="s">
        <v>126</v>
      </c>
      <c r="M1" s="61" t="s">
        <v>37</v>
      </c>
      <c r="N1" s="61" t="s">
        <v>60</v>
      </c>
      <c r="O1" s="65" t="s">
        <v>225</v>
      </c>
      <c r="P1" s="61" t="s">
        <v>128</v>
      </c>
      <c r="Q1" s="61" t="s">
        <v>130</v>
      </c>
      <c r="R1" s="61" t="s">
        <v>131</v>
      </c>
      <c r="S1" s="61" t="s">
        <v>135</v>
      </c>
      <c r="T1" s="61" t="s">
        <v>136</v>
      </c>
      <c r="U1" s="61" t="s">
        <v>221</v>
      </c>
      <c r="V1" s="68" t="s">
        <v>226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SUMIF(投元!B:B,投手!A2,投元!Q:Q)
+QUOTIENT(SUMIF(投元!B:B,投手!A2,投元!S:S),3)
+MOD(SUMIF(投元!B:B,投手!A2,投元!S:S),3)/10</f>
        <v>15.1</v>
      </c>
      <c r="D2">
        <f>SUMIF(投元!B:B,投手!A2,投元!F:F)</f>
        <v>72</v>
      </c>
      <c r="E2">
        <f>SUMIF(投元!B:B,投手!A2,投元!G:G)</f>
        <v>16</v>
      </c>
      <c r="F2">
        <f>SUMIF(投元!B:B,投手!A2,投元!H:H)</f>
        <v>1</v>
      </c>
      <c r="G2">
        <f>SUMIF(投元!B:B,投手!A2,投元!I:I)</f>
        <v>5</v>
      </c>
      <c r="H2">
        <f>SUMIF(投元!B:B,投手!A2,投元!J:J)</f>
        <v>11</v>
      </c>
      <c r="I2">
        <f>SUMIF(投元!B:B,投手!A2,投元!K:K)</f>
        <v>0</v>
      </c>
      <c r="J2">
        <f>SUMIF(投元!B:B,投手!A2,投元!L:L)</f>
        <v>0</v>
      </c>
      <c r="K2">
        <f>SUMIF(投元!B:B,投手!A2,投元!M:M)</f>
        <v>17</v>
      </c>
      <c r="L2">
        <f>SUMIF(投元!B:B,投手!A2,投元!N:N)</f>
        <v>13</v>
      </c>
      <c r="M2">
        <f>SUMIF(投元!B:B,投手!A2,投元!O:O)</f>
        <v>113</v>
      </c>
      <c r="N2">
        <f>SUMIF(投元!B:B,投手!A2,投元!P:P)</f>
        <v>255</v>
      </c>
      <c r="O2" s="64">
        <f>1-M2/N2</f>
        <v>0.55686274509803924</v>
      </c>
      <c r="P2" s="67">
        <f>(L2*21)/(SUMIF(投元!B:B,投手!A2,投元!Q:Q)*3+SUMIF(投元!B:B,投手!A2,投元!S:S)*3)</f>
        <v>5.6875</v>
      </c>
      <c r="Q2" s="67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SUMIF(投元!B:B,投手!A3,投元!Q:Q)
+QUOTIENT(SUMIF(投元!B:B,投手!A3,投元!S:S),3)
+MOD(SUMIF(投元!B:B,投手!A3,投元!S:S),3)/10</f>
        <v>3.2</v>
      </c>
      <c r="D3">
        <f>SUMIF(投元!B:B,投手!A3,投元!F:F)</f>
        <v>34</v>
      </c>
      <c r="E3">
        <f>SUMIF(投元!B:B,投手!A3,投元!G:G)</f>
        <v>9</v>
      </c>
      <c r="F3">
        <f>SUMIF(投元!B:B,投手!A3,投元!H:H)</f>
        <v>1</v>
      </c>
      <c r="G3">
        <f>SUMIF(投元!B:B,投手!A3,投元!I:I)</f>
        <v>2</v>
      </c>
      <c r="H3">
        <f>SUMIF(投元!B:B,投手!A3,投元!J:J)</f>
        <v>11</v>
      </c>
      <c r="I3">
        <f>SUMIF(投元!B:B,投手!A3,投元!K:K)</f>
        <v>3</v>
      </c>
      <c r="J3">
        <f>SUMIF(投元!B:B,投手!A3,投元!L:L)</f>
        <v>6</v>
      </c>
      <c r="K3">
        <f>SUMIF(投元!B:B,投手!A3,投元!M:M)</f>
        <v>16</v>
      </c>
      <c r="L3">
        <f>SUMIF(投元!B:B,投手!A3,投元!N:N)</f>
        <v>6</v>
      </c>
      <c r="M3">
        <f>SUMIF(投元!B:B,投手!A3,投元!O:O)</f>
        <v>79</v>
      </c>
      <c r="N3">
        <f>SUMIF(投元!B:B,投手!A3,投元!P:P)</f>
        <v>134</v>
      </c>
      <c r="O3" s="64">
        <f t="shared" ref="O3:O4" si="0">1-M3/N3</f>
        <v>0.41044776119402981</v>
      </c>
      <c r="P3" s="67">
        <f>(L3*21)/(SUMIF(投元!B:B,投手!A3,投元!Q:Q)*3+SUMIF(投元!B:B,投手!A3,投元!S:S)*3)</f>
        <v>8.4</v>
      </c>
      <c r="Q3" s="67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4</v>
      </c>
      <c r="C4">
        <f>SUMIF(投元!B:B,投手!A4,投元!Q:Q)
+QUOTIENT(SUMIF(投元!B:B,投手!A4,投元!S:S),3)
+MOD(SUMIF(投元!B:B,投手!A4,投元!S:S),3)/10</f>
        <v>17.2</v>
      </c>
      <c r="D4">
        <f>SUMIF(投元!B:B,投手!A4,投元!F:F)</f>
        <v>79</v>
      </c>
      <c r="E4">
        <f>SUMIF(投元!B:B,投手!A4,投元!G:G)</f>
        <v>18</v>
      </c>
      <c r="F4">
        <f>SUMIF(投元!B:B,投手!A4,投元!H:H)</f>
        <v>1</v>
      </c>
      <c r="G4">
        <f>SUMIF(投元!B:B,投手!A4,投元!I:I)</f>
        <v>11</v>
      </c>
      <c r="H4">
        <f>SUMIF(投元!B:B,投手!A4,投元!J:J)</f>
        <v>6</v>
      </c>
      <c r="I4">
        <f>SUMIF(投元!B:B,投手!A4,投元!K:K)</f>
        <v>2</v>
      </c>
      <c r="J4">
        <f>SUMIF(投元!B:B,投手!A4,投元!L:L)</f>
        <v>1</v>
      </c>
      <c r="K4">
        <f>SUMIF(投元!B:B,投手!A4,投元!M:M)</f>
        <v>16</v>
      </c>
      <c r="L4">
        <f>SUMIF(投元!B:B,投手!A4,投元!N:N)</f>
        <v>14</v>
      </c>
      <c r="M4">
        <f>SUMIF(投元!B:B,投手!A4,投元!O:O)</f>
        <v>98</v>
      </c>
      <c r="N4">
        <f>SUMIF(投元!B:B,投手!A4,投元!P:P)</f>
        <v>282</v>
      </c>
      <c r="O4" s="64">
        <f t="shared" si="0"/>
        <v>0.65248226950354615</v>
      </c>
      <c r="P4" s="67">
        <f>(L4*21)/(SUMIF(投元!B:B,投手!A4,投元!Q:Q)*3+SUMIF(投元!B:B,投手!A4,投元!S:S)*3)</f>
        <v>5.1578947368421053</v>
      </c>
      <c r="Q4" s="67">
        <f t="shared" si="1"/>
        <v>1.358490566037736</v>
      </c>
      <c r="R4" s="66">
        <f t="shared" si="2"/>
        <v>0.25352112676056338</v>
      </c>
      <c r="S4">
        <f>COUNTIFS(投元!B:B,投手!A4,投元!C:C,"先")</f>
        <v>2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2</v>
      </c>
    </row>
    <row r="5" spans="1:22">
      <c r="A5" t="str">
        <v>新畑</v>
      </c>
      <c r="B5">
        <f>COUNTIF(投元!B:B,投手!A5)</f>
        <v>1</v>
      </c>
      <c r="C5">
        <f>SUMIF(投元!B:B,投手!A5,投元!Q:Q)
+QUOTIENT(SUMIF(投元!B:B,投手!A5,投元!S:S),3)
+MOD(SUMIF(投元!B:B,投手!A5,投元!S:S),3)/10</f>
        <v>0.1</v>
      </c>
      <c r="D5">
        <f>SUMIF(投元!B:B,投手!A5,投元!F:F)</f>
        <v>8</v>
      </c>
      <c r="E5">
        <f>SUMIF(投元!B:B,投手!A5,投元!G:G)</f>
        <v>1</v>
      </c>
      <c r="F5">
        <f>SUMIF(投元!B:B,投手!A5,投元!H:H)</f>
        <v>0</v>
      </c>
      <c r="G5">
        <f>SUMIF(投元!B:B,投手!A5,投元!I:I)</f>
        <v>0</v>
      </c>
      <c r="H5">
        <f>SUMIF(投元!B:B,投手!A5,投元!J:J)</f>
        <v>6</v>
      </c>
      <c r="I5">
        <f>SUMIF(投元!B:B,投手!A5,投元!K:K)</f>
        <v>0</v>
      </c>
      <c r="J5">
        <f>SUMIF(投元!B:B,投手!A5,投元!L:L)</f>
        <v>0</v>
      </c>
      <c r="K5">
        <f>SUMIF(投元!B:B,投手!A5,投元!M:M)</f>
        <v>5</v>
      </c>
      <c r="L5">
        <f>SUMIF(投元!B:B,投手!A5,投元!N:N)</f>
        <v>5</v>
      </c>
      <c r="M5">
        <f>SUMIF(投元!B:B,投手!A5,投元!O:O)</f>
        <v>30</v>
      </c>
      <c r="N5">
        <f>SUMIF(投元!B:B,投手!A5,投元!P:P)</f>
        <v>43</v>
      </c>
      <c r="O5" s="64">
        <f>1-M5/N5</f>
        <v>0.30232558139534882</v>
      </c>
      <c r="P5" s="67">
        <f>(L5*21)/(SUMIF(投元!B:B,投手!A5,投元!Q:Q)*3+SUMIF(投元!B:B,投手!A5,投元!S:S)*3)</f>
        <v>35</v>
      </c>
      <c r="Q5" s="67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227</v>
      </c>
      <c r="B6">
        <f>(COUNTA(元データ!B:B)-1)/16</f>
        <v>10.125</v>
      </c>
      <c r="C6">
        <f>SUM(投元!Q:Q)
+QUOTIENT(SUM(投元!S:S),3)
+MOD(SUM(投元!S:S),3)/10</f>
        <v>37</v>
      </c>
      <c r="D6">
        <f>SUM(D2:D5)</f>
        <v>193</v>
      </c>
      <c r="E6">
        <f t="shared" ref="E6:N6" si="3">SUM(E2:E5)</f>
        <v>44</v>
      </c>
      <c r="F6">
        <f t="shared" si="3"/>
        <v>3</v>
      </c>
      <c r="G6">
        <f t="shared" si="3"/>
        <v>18</v>
      </c>
      <c r="H6">
        <f t="shared" si="3"/>
        <v>34</v>
      </c>
      <c r="I6">
        <f t="shared" si="3"/>
        <v>5</v>
      </c>
      <c r="J6">
        <f t="shared" si="3"/>
        <v>7</v>
      </c>
      <c r="K6">
        <f t="shared" si="3"/>
        <v>54</v>
      </c>
      <c r="L6">
        <f t="shared" si="3"/>
        <v>38</v>
      </c>
      <c r="M6">
        <f t="shared" si="3"/>
        <v>320</v>
      </c>
      <c r="N6">
        <f t="shared" si="3"/>
        <v>714</v>
      </c>
      <c r="O6" s="64">
        <f>1-M6/N6</f>
        <v>0.55182072829131656</v>
      </c>
      <c r="P6" s="67">
        <f>(L6*21)/(SUM(投元!Q:Q)*3+SUM(投元!S:S)*3)</f>
        <v>6.4878048780487809</v>
      </c>
      <c r="Q6" s="67">
        <f>(E6+H6)/(QUOTIENT(C6,1)+MOD(C6,1)/0.3)</f>
        <v>2.1081081081081079</v>
      </c>
      <c r="R6" s="66">
        <f>E6/(D6-H6-I6)</f>
        <v>0.2857142857142857</v>
      </c>
      <c r="S6">
        <f t="shared" ref="S6" si="4">SUM(S2:S5)</f>
        <v>7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6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8"/>
  <sheetViews>
    <sheetView zoomScale="110" zoomScaleNormal="110" workbookViewId="0">
      <selection activeCell="H14" sqref="H14"/>
    </sheetView>
  </sheetViews>
  <sheetFormatPr defaultColWidth="7" defaultRowHeight="13.5"/>
  <cols>
    <col min="1" max="1" width="12.7109375" style="48" customWidth="1"/>
    <col min="2" max="4" width="7" style="48"/>
    <col min="5" max="5" width="6.7109375" style="48" bestFit="1" customWidth="1"/>
    <col min="6" max="16" width="7" style="48"/>
    <col min="17" max="17" width="2" style="48" bestFit="1" customWidth="1"/>
    <col min="18" max="18" width="1.5703125" style="48" bestFit="1" customWidth="1"/>
    <col min="19" max="19" width="2" style="48" bestFit="1" customWidth="1"/>
    <col min="20" max="16384" width="7" style="48"/>
  </cols>
  <sheetData>
    <row r="1" spans="1:19">
      <c r="A1" s="41"/>
      <c r="B1" s="90" t="s">
        <v>223</v>
      </c>
      <c r="C1" s="90" t="s">
        <v>231</v>
      </c>
      <c r="D1" s="90" t="s">
        <v>230</v>
      </c>
      <c r="E1" s="88" t="s">
        <v>229</v>
      </c>
      <c r="F1" s="45" t="s">
        <v>6</v>
      </c>
      <c r="G1" s="45" t="s">
        <v>52</v>
      </c>
      <c r="H1" s="45" t="s">
        <v>53</v>
      </c>
      <c r="I1" s="45" t="s">
        <v>54</v>
      </c>
      <c r="J1" s="45" t="s">
        <v>55</v>
      </c>
      <c r="K1" s="45" t="s">
        <v>56</v>
      </c>
      <c r="L1" s="45" t="s">
        <v>57</v>
      </c>
      <c r="M1" s="45" t="s">
        <v>58</v>
      </c>
      <c r="N1" s="47" t="s">
        <v>59</v>
      </c>
      <c r="O1" s="45" t="s">
        <v>59</v>
      </c>
      <c r="P1" s="45" t="s">
        <v>60</v>
      </c>
      <c r="Q1" s="122" t="s">
        <v>51</v>
      </c>
      <c r="R1" s="123"/>
      <c r="S1" s="123"/>
    </row>
    <row r="2" spans="1:19" ht="16.5">
      <c r="A2" s="51" t="s">
        <v>80</v>
      </c>
      <c r="B2" s="52" t="s">
        <v>44</v>
      </c>
      <c r="C2" s="53" t="s">
        <v>61</v>
      </c>
      <c r="D2" s="54" t="s">
        <v>62</v>
      </c>
      <c r="E2" s="89">
        <f>Q2+S2/10</f>
        <v>5</v>
      </c>
      <c r="F2" s="55">
        <v>22</v>
      </c>
      <c r="G2" s="55">
        <v>3</v>
      </c>
      <c r="H2" s="55">
        <v>1</v>
      </c>
      <c r="I2" s="55">
        <v>2</v>
      </c>
      <c r="J2" s="55">
        <v>3</v>
      </c>
      <c r="K2" s="55">
        <v>0</v>
      </c>
      <c r="L2" s="55">
        <v>0</v>
      </c>
      <c r="M2" s="55">
        <v>6</v>
      </c>
      <c r="N2" s="55">
        <v>5</v>
      </c>
      <c r="O2" s="55">
        <v>37</v>
      </c>
      <c r="P2" s="55">
        <v>82</v>
      </c>
      <c r="Q2" s="55">
        <v>5</v>
      </c>
      <c r="R2" s="56" t="s">
        <v>63</v>
      </c>
      <c r="S2" s="53"/>
    </row>
    <row r="3" spans="1:19" ht="16.5">
      <c r="A3" s="51" t="s">
        <v>80</v>
      </c>
      <c r="B3" s="57" t="s">
        <v>48</v>
      </c>
      <c r="C3" s="54" t="s">
        <v>64</v>
      </c>
      <c r="D3" s="53" t="s">
        <v>232</v>
      </c>
      <c r="E3" s="89">
        <f t="shared" ref="E3:E12" si="0">Q3+S3/10</f>
        <v>2</v>
      </c>
      <c r="F3" s="53">
        <v>11</v>
      </c>
      <c r="G3" s="53">
        <v>2</v>
      </c>
      <c r="H3" s="53">
        <v>0</v>
      </c>
      <c r="I3" s="53">
        <v>2</v>
      </c>
      <c r="J3" s="53">
        <v>3</v>
      </c>
      <c r="K3" s="53">
        <v>1</v>
      </c>
      <c r="L3" s="53">
        <v>0</v>
      </c>
      <c r="M3" s="53">
        <v>2</v>
      </c>
      <c r="N3" s="53">
        <v>2</v>
      </c>
      <c r="O3" s="53">
        <v>26</v>
      </c>
      <c r="P3" s="53">
        <v>53</v>
      </c>
      <c r="Q3" s="53">
        <v>2</v>
      </c>
      <c r="R3" s="53"/>
      <c r="S3" s="53"/>
    </row>
    <row r="4" spans="1:19" ht="16.5">
      <c r="A4" s="49" t="s">
        <v>80</v>
      </c>
      <c r="B4" s="46" t="s">
        <v>48</v>
      </c>
      <c r="C4" s="43" t="s">
        <v>61</v>
      </c>
      <c r="D4" s="43" t="s">
        <v>62</v>
      </c>
      <c r="E4" s="88">
        <f t="shared" si="0"/>
        <v>1</v>
      </c>
      <c r="F4" s="42">
        <v>9</v>
      </c>
      <c r="G4" s="42">
        <v>3</v>
      </c>
      <c r="H4" s="42">
        <v>1</v>
      </c>
      <c r="I4" s="42">
        <v>0</v>
      </c>
      <c r="J4" s="42">
        <v>3</v>
      </c>
      <c r="K4" s="42">
        <v>0</v>
      </c>
      <c r="L4" s="42">
        <v>4</v>
      </c>
      <c r="M4" s="42">
        <v>4</v>
      </c>
      <c r="N4" s="42">
        <v>3</v>
      </c>
      <c r="O4" s="42">
        <v>23</v>
      </c>
      <c r="P4" s="42">
        <v>33</v>
      </c>
      <c r="Q4" s="42">
        <v>1</v>
      </c>
      <c r="R4" s="42"/>
      <c r="S4" s="42"/>
    </row>
    <row r="5" spans="1:19" ht="16.5">
      <c r="A5" s="49" t="s">
        <v>80</v>
      </c>
      <c r="B5" s="46" t="s">
        <v>44</v>
      </c>
      <c r="C5" s="43" t="s">
        <v>64</v>
      </c>
      <c r="D5" s="42" t="s">
        <v>232</v>
      </c>
      <c r="E5" s="88">
        <f t="shared" si="0"/>
        <v>2</v>
      </c>
      <c r="F5" s="42">
        <v>6</v>
      </c>
      <c r="G5" s="42">
        <v>0</v>
      </c>
      <c r="H5" s="42">
        <v>0</v>
      </c>
      <c r="I5" s="42">
        <v>1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4</v>
      </c>
      <c r="P5" s="42">
        <v>13</v>
      </c>
      <c r="Q5" s="42">
        <v>2</v>
      </c>
      <c r="R5" s="42"/>
      <c r="S5" s="42"/>
    </row>
    <row r="6" spans="1:19">
      <c r="A6" s="58" t="s">
        <v>100</v>
      </c>
      <c r="B6" s="59" t="s">
        <v>217</v>
      </c>
      <c r="C6" s="59" t="s">
        <v>218</v>
      </c>
      <c r="D6" s="59" t="s">
        <v>219</v>
      </c>
      <c r="E6" s="89">
        <f t="shared" si="0"/>
        <v>5</v>
      </c>
      <c r="F6" s="53">
        <v>24</v>
      </c>
      <c r="G6" s="53">
        <v>6</v>
      </c>
      <c r="H6" s="53">
        <v>0</v>
      </c>
      <c r="I6" s="53">
        <v>0</v>
      </c>
      <c r="J6" s="53">
        <v>5</v>
      </c>
      <c r="K6" s="53">
        <v>0</v>
      </c>
      <c r="L6" s="53">
        <v>0</v>
      </c>
      <c r="M6" s="53">
        <v>6</v>
      </c>
      <c r="N6" s="53">
        <v>3</v>
      </c>
      <c r="O6" s="53">
        <v>35</v>
      </c>
      <c r="P6" s="53">
        <v>78</v>
      </c>
      <c r="Q6" s="53">
        <v>5</v>
      </c>
      <c r="R6" s="53"/>
      <c r="S6" s="53"/>
    </row>
    <row r="7" spans="1:19">
      <c r="A7" s="58" t="s">
        <v>100</v>
      </c>
      <c r="B7" s="59" t="s">
        <v>185</v>
      </c>
      <c r="C7" s="59" t="s">
        <v>220</v>
      </c>
      <c r="D7" s="53" t="s">
        <v>232</v>
      </c>
      <c r="E7" s="89">
        <f t="shared" si="0"/>
        <v>2</v>
      </c>
      <c r="F7" s="53">
        <v>6</v>
      </c>
      <c r="G7" s="53">
        <v>0</v>
      </c>
      <c r="H7" s="53">
        <v>0</v>
      </c>
      <c r="I7" s="53">
        <v>3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6</v>
      </c>
      <c r="P7" s="53">
        <v>26</v>
      </c>
      <c r="Q7" s="53">
        <v>2</v>
      </c>
      <c r="R7" s="53"/>
      <c r="S7" s="53"/>
    </row>
    <row r="8" spans="1:19">
      <c r="A8" s="44" t="s">
        <v>104</v>
      </c>
      <c r="B8" s="50" t="s">
        <v>185</v>
      </c>
      <c r="C8" s="42" t="s">
        <v>61</v>
      </c>
      <c r="D8" s="42" t="s">
        <v>62</v>
      </c>
      <c r="E8" s="88">
        <f t="shared" si="0"/>
        <v>6</v>
      </c>
      <c r="F8" s="42">
        <v>29</v>
      </c>
      <c r="G8" s="42">
        <v>6</v>
      </c>
      <c r="H8" s="42">
        <v>1</v>
      </c>
      <c r="I8" s="42">
        <v>5</v>
      </c>
      <c r="J8" s="42">
        <v>4</v>
      </c>
      <c r="K8" s="42">
        <v>1</v>
      </c>
      <c r="L8" s="42">
        <v>0</v>
      </c>
      <c r="M8" s="42">
        <v>5</v>
      </c>
      <c r="N8" s="42">
        <v>5</v>
      </c>
      <c r="O8" s="42">
        <v>32</v>
      </c>
      <c r="P8" s="42">
        <v>95</v>
      </c>
      <c r="Q8" s="42">
        <v>6</v>
      </c>
      <c r="R8" s="42"/>
      <c r="S8" s="42"/>
    </row>
    <row r="9" spans="1:19">
      <c r="A9" s="58" t="s">
        <v>105</v>
      </c>
      <c r="B9" s="59" t="s">
        <v>184</v>
      </c>
      <c r="C9" s="53" t="s">
        <v>61</v>
      </c>
      <c r="D9" s="53" t="s">
        <v>232</v>
      </c>
      <c r="E9" s="89">
        <f t="shared" si="0"/>
        <v>0.1</v>
      </c>
      <c r="F9" s="53">
        <v>8</v>
      </c>
      <c r="G9" s="53">
        <v>1</v>
      </c>
      <c r="H9" s="53">
        <v>0</v>
      </c>
      <c r="I9" s="53">
        <v>0</v>
      </c>
      <c r="J9" s="53">
        <v>6</v>
      </c>
      <c r="K9" s="53">
        <v>0</v>
      </c>
      <c r="L9" s="53">
        <v>0</v>
      </c>
      <c r="M9" s="53">
        <v>5</v>
      </c>
      <c r="N9" s="53">
        <v>5</v>
      </c>
      <c r="O9" s="53">
        <v>30</v>
      </c>
      <c r="P9" s="53">
        <v>43</v>
      </c>
      <c r="Q9" s="53">
        <v>0</v>
      </c>
      <c r="R9" s="53" t="s">
        <v>222</v>
      </c>
      <c r="S9" s="53">
        <v>1</v>
      </c>
    </row>
    <row r="10" spans="1:19">
      <c r="A10" s="60" t="s">
        <v>105</v>
      </c>
      <c r="B10" s="59" t="s">
        <v>185</v>
      </c>
      <c r="C10" s="59" t="s">
        <v>220</v>
      </c>
      <c r="D10" s="59" t="s">
        <v>221</v>
      </c>
      <c r="E10" s="89">
        <f t="shared" si="0"/>
        <v>2.2000000000000002</v>
      </c>
      <c r="F10" s="53">
        <v>10</v>
      </c>
      <c r="G10" s="53">
        <v>2</v>
      </c>
      <c r="H10" s="53">
        <v>0</v>
      </c>
      <c r="I10" s="53">
        <v>2</v>
      </c>
      <c r="J10" s="53">
        <v>0</v>
      </c>
      <c r="K10" s="53">
        <v>0</v>
      </c>
      <c r="L10" s="53">
        <v>1</v>
      </c>
      <c r="M10" s="53">
        <v>2</v>
      </c>
      <c r="N10" s="53">
        <v>2</v>
      </c>
      <c r="O10" s="53">
        <v>17</v>
      </c>
      <c r="P10" s="53">
        <v>41</v>
      </c>
      <c r="Q10" s="53">
        <v>2</v>
      </c>
      <c r="R10" s="53" t="s">
        <v>222</v>
      </c>
      <c r="S10" s="53">
        <v>2</v>
      </c>
    </row>
    <row r="11" spans="1:19">
      <c r="A11" s="44" t="s">
        <v>158</v>
      </c>
      <c r="B11" s="50" t="s">
        <v>179</v>
      </c>
      <c r="C11" s="42" t="s">
        <v>61</v>
      </c>
      <c r="D11" s="42" t="s">
        <v>62</v>
      </c>
      <c r="E11" s="88">
        <f t="shared" si="0"/>
        <v>0.2</v>
      </c>
      <c r="F11" s="42">
        <v>14</v>
      </c>
      <c r="G11" s="42">
        <v>4</v>
      </c>
      <c r="H11" s="42">
        <v>0</v>
      </c>
      <c r="I11" s="42">
        <v>0</v>
      </c>
      <c r="J11" s="42">
        <v>5</v>
      </c>
      <c r="K11" s="42">
        <v>2</v>
      </c>
      <c r="L11" s="42">
        <v>2</v>
      </c>
      <c r="M11" s="42">
        <v>10</v>
      </c>
      <c r="N11" s="42">
        <v>1</v>
      </c>
      <c r="O11" s="42">
        <v>30</v>
      </c>
      <c r="P11" s="42">
        <v>48</v>
      </c>
      <c r="Q11" s="42">
        <v>0</v>
      </c>
      <c r="R11" s="42" t="s">
        <v>222</v>
      </c>
      <c r="S11" s="42">
        <v>2</v>
      </c>
    </row>
    <row r="12" spans="1:19">
      <c r="A12" s="92" t="s">
        <v>158</v>
      </c>
      <c r="B12" s="93" t="s">
        <v>217</v>
      </c>
      <c r="C12" s="93" t="s">
        <v>220</v>
      </c>
      <c r="D12" s="94" t="s">
        <v>232</v>
      </c>
      <c r="E12" s="95">
        <f t="shared" si="0"/>
        <v>3.1</v>
      </c>
      <c r="F12" s="94">
        <v>20</v>
      </c>
      <c r="G12" s="94">
        <v>7</v>
      </c>
      <c r="H12" s="94">
        <v>0</v>
      </c>
      <c r="I12" s="94">
        <v>2</v>
      </c>
      <c r="J12" s="94">
        <v>3</v>
      </c>
      <c r="K12" s="94">
        <v>0</v>
      </c>
      <c r="L12" s="94">
        <v>0</v>
      </c>
      <c r="M12" s="94">
        <v>5</v>
      </c>
      <c r="N12" s="94">
        <v>5</v>
      </c>
      <c r="O12" s="94">
        <v>37</v>
      </c>
      <c r="P12" s="94">
        <v>82</v>
      </c>
      <c r="Q12" s="94">
        <v>3</v>
      </c>
      <c r="R12" s="94" t="s">
        <v>222</v>
      </c>
      <c r="S12" s="94">
        <v>1</v>
      </c>
    </row>
    <row r="13" spans="1:19">
      <c r="A13" s="96" t="s">
        <v>240</v>
      </c>
      <c r="B13" s="50" t="s">
        <v>185</v>
      </c>
      <c r="C13" s="50" t="s">
        <v>218</v>
      </c>
      <c r="D13" s="50" t="s">
        <v>219</v>
      </c>
      <c r="E13" s="42">
        <v>7</v>
      </c>
      <c r="F13" s="42">
        <v>34</v>
      </c>
      <c r="G13" s="42">
        <v>10</v>
      </c>
      <c r="H13" s="42">
        <v>0</v>
      </c>
      <c r="I13" s="42">
        <v>1</v>
      </c>
      <c r="J13" s="42">
        <v>2</v>
      </c>
      <c r="K13" s="42">
        <v>1</v>
      </c>
      <c r="L13" s="42">
        <v>0</v>
      </c>
      <c r="M13" s="42">
        <v>9</v>
      </c>
      <c r="N13" s="42">
        <v>7</v>
      </c>
      <c r="O13" s="42">
        <v>43</v>
      </c>
      <c r="P13" s="42">
        <v>120</v>
      </c>
      <c r="Q13" s="88">
        <v>7</v>
      </c>
      <c r="R13" s="88"/>
      <c r="S13" s="88"/>
    </row>
    <row r="14" spans="1:19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9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</sheetData>
  <mergeCells count="1">
    <mergeCell ref="Q1:S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36"/>
  <sheetViews>
    <sheetView tabSelected="1" zoomScale="130" zoomScaleNormal="130" workbookViewId="0">
      <pane ySplit="1" topLeftCell="A151" activePane="bottomLeft" state="frozen"/>
      <selection pane="bottomLeft" activeCell="F165" sqref="F165"/>
    </sheetView>
  </sheetViews>
  <sheetFormatPr defaultColWidth="12.5703125" defaultRowHeight="15" customHeight="1"/>
  <cols>
    <col min="1" max="1" width="5.5703125" customWidth="1"/>
    <col min="2" max="2" width="13.42578125" customWidth="1"/>
    <col min="3" max="3" width="3.42578125" customWidth="1"/>
    <col min="4" max="4" width="2.7109375" customWidth="1"/>
    <col min="5" max="5" width="3" bestFit="1" customWidth="1"/>
    <col min="6" max="6" width="8.5703125" bestFit="1" customWidth="1"/>
    <col min="7" max="30" width="3.42578125" customWidth="1"/>
    <col min="31" max="33" width="8.5703125" bestFit="1" customWidth="1"/>
    <col min="34" max="34" width="8.140625" bestFit="1" customWidth="1"/>
    <col min="35" max="35" width="7.5703125" bestFit="1" customWidth="1"/>
    <col min="36" max="36" width="6.28515625" bestFit="1" customWidth="1"/>
    <col min="37" max="37" width="6" bestFit="1" customWidth="1"/>
  </cols>
  <sheetData>
    <row r="1" spans="1:37" s="33" customFormat="1" ht="36.75">
      <c r="A1" s="86" t="s">
        <v>250</v>
      </c>
      <c r="B1" s="26" t="s">
        <v>160</v>
      </c>
      <c r="C1" s="71" t="s">
        <v>65</v>
      </c>
      <c r="D1" s="72" t="s">
        <v>61</v>
      </c>
      <c r="E1" s="73" t="s">
        <v>161</v>
      </c>
      <c r="F1" s="74" t="s">
        <v>50</v>
      </c>
      <c r="G1" s="75" t="s">
        <v>8</v>
      </c>
      <c r="H1" s="75" t="s">
        <v>9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  <c r="N1" s="75" t="s">
        <v>55</v>
      </c>
      <c r="O1" s="76" t="s">
        <v>71</v>
      </c>
      <c r="P1" s="77" t="s">
        <v>14</v>
      </c>
      <c r="Q1" s="78" t="s">
        <v>72</v>
      </c>
      <c r="R1" s="79" t="s">
        <v>15</v>
      </c>
      <c r="S1" s="78" t="s">
        <v>73</v>
      </c>
      <c r="T1" s="79" t="s">
        <v>74</v>
      </c>
      <c r="U1" s="79" t="s">
        <v>75</v>
      </c>
      <c r="V1" s="78" t="s">
        <v>76</v>
      </c>
      <c r="W1" s="80" t="s">
        <v>216</v>
      </c>
      <c r="X1" s="75" t="s">
        <v>77</v>
      </c>
      <c r="Y1" s="75" t="s">
        <v>78</v>
      </c>
      <c r="Z1" s="81" t="s">
        <v>16</v>
      </c>
      <c r="AA1" s="82" t="s">
        <v>31</v>
      </c>
      <c r="AB1" s="78" t="s">
        <v>79</v>
      </c>
      <c r="AC1" s="83" t="s">
        <v>24</v>
      </c>
      <c r="AD1" s="83" t="s">
        <v>25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119" t="s">
        <v>280</v>
      </c>
    </row>
    <row r="2" spans="1:37" s="28" customFormat="1" ht="19.5" customHeight="1">
      <c r="A2" s="124">
        <v>1</v>
      </c>
      <c r="B2" s="27" t="s">
        <v>80</v>
      </c>
      <c r="C2" s="40">
        <v>1</v>
      </c>
      <c r="D2" s="30" t="s">
        <v>84</v>
      </c>
      <c r="E2" s="30" t="s">
        <v>68</v>
      </c>
      <c r="F2" s="30" t="s">
        <v>44</v>
      </c>
      <c r="G2" s="30">
        <f t="shared" ref="G2:G12" si="0">COUNTA(AE2:AJ2)</f>
        <v>4</v>
      </c>
      <c r="H2" s="30">
        <f>G2-N2-O2-Z2</f>
        <v>4</v>
      </c>
      <c r="I2" s="30">
        <f t="shared" ref="I2:I12" si="1">SUM(J2:M2)</f>
        <v>0</v>
      </c>
      <c r="J2" s="30">
        <f t="shared" ref="J2:J12" si="2">COUNTIF(AE2:AJ2, "*安*")</f>
        <v>0</v>
      </c>
      <c r="K2" s="30">
        <f t="shared" ref="K2:K12" si="3">COUNTIF(AE2:AJ2, "*二")</f>
        <v>0</v>
      </c>
      <c r="L2" s="30">
        <f t="shared" ref="L2:L12" si="4">COUNTIF(AE2:AJ2, "*三")</f>
        <v>0</v>
      </c>
      <c r="M2" s="30">
        <f t="shared" ref="M2:M12" si="5">COUNTIF(AE2:AJ2, "*本")</f>
        <v>0</v>
      </c>
      <c r="N2" s="30">
        <f t="shared" ref="N2:N12" si="6">COUNTIF(AE2:AJ2, "四球")</f>
        <v>0</v>
      </c>
      <c r="O2" s="30">
        <f t="shared" ref="O2:O12" si="7">COUNTIF(AE2:AJ2, "死球")</f>
        <v>0</v>
      </c>
      <c r="U2" s="30">
        <v>9</v>
      </c>
      <c r="V2" s="30">
        <v>4</v>
      </c>
      <c r="W2" s="30">
        <v>7</v>
      </c>
      <c r="X2" s="30">
        <f t="shared" ref="X2:X12" si="8">COUNTIF(AE2:AJ2, "*失*")</f>
        <v>0</v>
      </c>
      <c r="Y2" s="30">
        <f t="shared" ref="Y2:Y12" si="9">COUNTIF(AE2:AJ2, "*振*")</f>
        <v>2</v>
      </c>
      <c r="Z2" s="30">
        <f t="shared" ref="Z2:Z12" si="10">COUNTIF(AE2:AJ2, "*犠*")</f>
        <v>0</v>
      </c>
      <c r="AA2" s="30">
        <f t="shared" ref="AA2:AA12" si="11">COUNTIF(AE2:AJ2, "*併*")</f>
        <v>0</v>
      </c>
      <c r="AC2" s="30">
        <v>1</v>
      </c>
      <c r="AD2" s="30">
        <v>4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125"/>
      <c r="B3" s="24" t="s">
        <v>80</v>
      </c>
      <c r="C3" s="38">
        <v>2</v>
      </c>
      <c r="D3" s="32" t="s">
        <v>69</v>
      </c>
      <c r="F3" s="32" t="s">
        <v>47</v>
      </c>
      <c r="G3" s="32">
        <f t="shared" si="0"/>
        <v>4</v>
      </c>
      <c r="H3" s="32">
        <f t="shared" ref="H3:H12" si="12">G3-N3-O3-Z3</f>
        <v>4</v>
      </c>
      <c r="I3" s="32">
        <f t="shared" si="1"/>
        <v>1</v>
      </c>
      <c r="J3" s="32">
        <f t="shared" si="2"/>
        <v>1</v>
      </c>
      <c r="K3" s="32">
        <f t="shared" si="3"/>
        <v>0</v>
      </c>
      <c r="L3" s="32">
        <f t="shared" si="4"/>
        <v>0</v>
      </c>
      <c r="M3" s="32">
        <f t="shared" si="5"/>
        <v>0</v>
      </c>
      <c r="N3" s="32">
        <f t="shared" si="6"/>
        <v>0</v>
      </c>
      <c r="O3" s="32">
        <f t="shared" si="7"/>
        <v>0</v>
      </c>
      <c r="R3" s="32">
        <v>1</v>
      </c>
      <c r="T3" s="32">
        <v>3</v>
      </c>
      <c r="U3" s="32">
        <v>3</v>
      </c>
      <c r="V3" s="32">
        <v>4</v>
      </c>
      <c r="W3" s="32">
        <v>4</v>
      </c>
      <c r="X3" s="32">
        <f t="shared" si="8"/>
        <v>0</v>
      </c>
      <c r="Y3" s="32">
        <f t="shared" si="9"/>
        <v>2</v>
      </c>
      <c r="Z3" s="32">
        <f t="shared" si="10"/>
        <v>0</v>
      </c>
      <c r="AA3" s="32">
        <f t="shared" si="11"/>
        <v>0</v>
      </c>
      <c r="AC3" s="32">
        <v>1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125"/>
      <c r="B4" s="24" t="s">
        <v>80</v>
      </c>
      <c r="C4" s="38">
        <v>3</v>
      </c>
      <c r="D4" s="32" t="s">
        <v>159</v>
      </c>
      <c r="F4" s="32" t="s">
        <v>49</v>
      </c>
      <c r="G4" s="32">
        <f t="shared" si="0"/>
        <v>3</v>
      </c>
      <c r="H4" s="32">
        <f t="shared" si="12"/>
        <v>3</v>
      </c>
      <c r="I4" s="32">
        <f t="shared" si="1"/>
        <v>1</v>
      </c>
      <c r="J4" s="32">
        <f t="shared" si="2"/>
        <v>1</v>
      </c>
      <c r="K4" s="32">
        <f t="shared" si="3"/>
        <v>0</v>
      </c>
      <c r="L4" s="32">
        <f t="shared" si="4"/>
        <v>0</v>
      </c>
      <c r="M4" s="32">
        <f t="shared" si="5"/>
        <v>0</v>
      </c>
      <c r="N4" s="32">
        <f t="shared" si="6"/>
        <v>0</v>
      </c>
      <c r="O4" s="32">
        <f t="shared" si="7"/>
        <v>0</v>
      </c>
      <c r="R4" s="32">
        <v>1</v>
      </c>
      <c r="T4" s="32">
        <v>3</v>
      </c>
      <c r="U4" s="32">
        <v>3</v>
      </c>
      <c r="V4" s="32">
        <v>5</v>
      </c>
      <c r="W4" s="32">
        <v>5</v>
      </c>
      <c r="X4" s="32">
        <f t="shared" si="8"/>
        <v>0</v>
      </c>
      <c r="Y4" s="32">
        <f t="shared" si="9"/>
        <v>2</v>
      </c>
      <c r="Z4" s="32">
        <f t="shared" si="10"/>
        <v>0</v>
      </c>
      <c r="AA4" s="32">
        <f t="shared" si="11"/>
        <v>0</v>
      </c>
      <c r="AC4" s="32">
        <v>2</v>
      </c>
      <c r="AD4" s="32">
        <v>5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125"/>
      <c r="B5" s="24" t="s">
        <v>80</v>
      </c>
      <c r="C5" s="38">
        <v>4</v>
      </c>
      <c r="D5" s="32" t="s">
        <v>68</v>
      </c>
      <c r="E5" s="32" t="s">
        <v>116</v>
      </c>
      <c r="F5" s="32" t="s">
        <v>43</v>
      </c>
      <c r="G5" s="32">
        <f t="shared" si="0"/>
        <v>3</v>
      </c>
      <c r="H5" s="32">
        <f t="shared" si="12"/>
        <v>3</v>
      </c>
      <c r="I5" s="32">
        <f t="shared" si="1"/>
        <v>2</v>
      </c>
      <c r="J5" s="32">
        <f t="shared" si="2"/>
        <v>1</v>
      </c>
      <c r="K5" s="32">
        <f t="shared" si="3"/>
        <v>1</v>
      </c>
      <c r="L5" s="32">
        <f t="shared" si="4"/>
        <v>0</v>
      </c>
      <c r="M5" s="32">
        <f t="shared" si="5"/>
        <v>0</v>
      </c>
      <c r="N5" s="32">
        <f t="shared" si="6"/>
        <v>0</v>
      </c>
      <c r="O5" s="32">
        <f t="shared" si="7"/>
        <v>0</v>
      </c>
      <c r="P5" s="32">
        <v>1</v>
      </c>
      <c r="S5" s="32">
        <v>2</v>
      </c>
      <c r="T5" s="32">
        <v>1</v>
      </c>
      <c r="V5" s="32">
        <v>3</v>
      </c>
      <c r="W5" s="32">
        <v>4</v>
      </c>
      <c r="X5" s="32">
        <f t="shared" si="8"/>
        <v>0</v>
      </c>
      <c r="Y5" s="32">
        <f t="shared" si="9"/>
        <v>0</v>
      </c>
      <c r="Z5" s="32">
        <f t="shared" si="10"/>
        <v>0</v>
      </c>
      <c r="AA5" s="32">
        <f t="shared" si="11"/>
        <v>0</v>
      </c>
      <c r="AC5" s="32">
        <v>1</v>
      </c>
      <c r="AD5" s="32">
        <v>1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125"/>
      <c r="B6" s="24" t="s">
        <v>80</v>
      </c>
      <c r="C6" s="38">
        <v>5</v>
      </c>
      <c r="D6" s="32" t="s">
        <v>120</v>
      </c>
      <c r="E6" s="32" t="s">
        <v>84</v>
      </c>
      <c r="F6" s="32" t="s">
        <v>48</v>
      </c>
      <c r="G6" s="32">
        <f t="shared" si="0"/>
        <v>3</v>
      </c>
      <c r="H6" s="32">
        <f t="shared" si="12"/>
        <v>3</v>
      </c>
      <c r="I6" s="32">
        <f t="shared" si="1"/>
        <v>0</v>
      </c>
      <c r="J6" s="32">
        <f t="shared" si="2"/>
        <v>0</v>
      </c>
      <c r="K6" s="32">
        <f t="shared" si="3"/>
        <v>0</v>
      </c>
      <c r="L6" s="32">
        <f t="shared" si="4"/>
        <v>0</v>
      </c>
      <c r="M6" s="32">
        <f t="shared" si="5"/>
        <v>0</v>
      </c>
      <c r="N6" s="32">
        <f t="shared" si="6"/>
        <v>0</v>
      </c>
      <c r="O6" s="32">
        <f t="shared" si="7"/>
        <v>0</v>
      </c>
      <c r="T6" s="32">
        <v>1</v>
      </c>
      <c r="U6" s="32">
        <v>2</v>
      </c>
      <c r="V6" s="32">
        <v>4</v>
      </c>
      <c r="W6" s="32">
        <v>6</v>
      </c>
      <c r="X6" s="32">
        <f t="shared" si="8"/>
        <v>0</v>
      </c>
      <c r="Y6" s="32">
        <f t="shared" si="9"/>
        <v>2</v>
      </c>
      <c r="Z6" s="32">
        <f t="shared" si="10"/>
        <v>0</v>
      </c>
      <c r="AA6" s="32">
        <f t="shared" si="11"/>
        <v>0</v>
      </c>
      <c r="AC6" s="32">
        <v>1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125"/>
      <c r="B7" s="24" t="s">
        <v>80</v>
      </c>
      <c r="C7" s="38">
        <v>6</v>
      </c>
      <c r="D7" s="32" t="s">
        <v>117</v>
      </c>
      <c r="F7" s="32" t="s">
        <v>45</v>
      </c>
      <c r="G7" s="32">
        <f t="shared" si="0"/>
        <v>3</v>
      </c>
      <c r="H7" s="32">
        <f t="shared" si="12"/>
        <v>3</v>
      </c>
      <c r="I7" s="32">
        <f t="shared" si="1"/>
        <v>0</v>
      </c>
      <c r="J7" s="32">
        <f t="shared" si="2"/>
        <v>0</v>
      </c>
      <c r="K7" s="32">
        <f t="shared" si="3"/>
        <v>0</v>
      </c>
      <c r="L7" s="32">
        <f t="shared" si="4"/>
        <v>0</v>
      </c>
      <c r="M7" s="32">
        <f t="shared" si="5"/>
        <v>0</v>
      </c>
      <c r="N7" s="32">
        <f t="shared" si="6"/>
        <v>0</v>
      </c>
      <c r="O7" s="32">
        <f t="shared" si="7"/>
        <v>0</v>
      </c>
      <c r="S7" s="32">
        <v>1</v>
      </c>
      <c r="T7" s="32">
        <v>1</v>
      </c>
      <c r="U7" s="32">
        <v>2</v>
      </c>
      <c r="V7" s="32">
        <v>2</v>
      </c>
      <c r="W7" s="32">
        <v>6</v>
      </c>
      <c r="X7" s="32">
        <f t="shared" si="8"/>
        <v>1</v>
      </c>
      <c r="Y7" s="32">
        <f t="shared" si="9"/>
        <v>1</v>
      </c>
      <c r="Z7" s="32">
        <f t="shared" si="10"/>
        <v>0</v>
      </c>
      <c r="AA7" s="32">
        <f t="shared" si="11"/>
        <v>0</v>
      </c>
      <c r="AC7" s="32">
        <v>1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125"/>
      <c r="B8" s="24" t="s">
        <v>80</v>
      </c>
      <c r="C8" s="38">
        <v>7</v>
      </c>
      <c r="D8" s="32" t="s">
        <v>121</v>
      </c>
      <c r="F8" s="32" t="s">
        <v>40</v>
      </c>
      <c r="G8" s="32">
        <f t="shared" si="0"/>
        <v>3</v>
      </c>
      <c r="H8" s="32">
        <f t="shared" si="12"/>
        <v>2</v>
      </c>
      <c r="I8" s="32">
        <f t="shared" si="1"/>
        <v>0</v>
      </c>
      <c r="J8" s="32">
        <f t="shared" si="2"/>
        <v>0</v>
      </c>
      <c r="K8" s="32">
        <f t="shared" si="3"/>
        <v>0</v>
      </c>
      <c r="L8" s="32">
        <f t="shared" si="4"/>
        <v>0</v>
      </c>
      <c r="M8" s="32">
        <f t="shared" si="5"/>
        <v>0</v>
      </c>
      <c r="N8" s="32">
        <f t="shared" si="6"/>
        <v>1</v>
      </c>
      <c r="O8" s="32">
        <f t="shared" si="7"/>
        <v>0</v>
      </c>
      <c r="S8" s="32">
        <v>1</v>
      </c>
      <c r="T8" s="32">
        <v>1</v>
      </c>
      <c r="U8" s="32">
        <v>4</v>
      </c>
      <c r="V8" s="32">
        <v>6</v>
      </c>
      <c r="W8" s="32">
        <v>4</v>
      </c>
      <c r="X8" s="32">
        <f t="shared" si="8"/>
        <v>0</v>
      </c>
      <c r="Y8" s="32">
        <f t="shared" si="9"/>
        <v>1</v>
      </c>
      <c r="Z8" s="32">
        <f t="shared" si="10"/>
        <v>0</v>
      </c>
      <c r="AA8" s="32">
        <f t="shared" si="11"/>
        <v>0</v>
      </c>
      <c r="AC8" s="32">
        <v>1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125"/>
      <c r="B9" s="24" t="s">
        <v>80</v>
      </c>
      <c r="C9" s="38">
        <v>8</v>
      </c>
      <c r="D9" s="32" t="s">
        <v>116</v>
      </c>
      <c r="E9" s="32" t="s">
        <v>120</v>
      </c>
      <c r="F9" s="32" t="s">
        <v>39</v>
      </c>
      <c r="G9" s="32">
        <f t="shared" si="0"/>
        <v>3</v>
      </c>
      <c r="H9" s="32">
        <f t="shared" si="12"/>
        <v>3</v>
      </c>
      <c r="I9" s="32">
        <f t="shared" si="1"/>
        <v>0</v>
      </c>
      <c r="J9" s="32">
        <f t="shared" si="2"/>
        <v>0</v>
      </c>
      <c r="K9" s="32">
        <f t="shared" si="3"/>
        <v>0</v>
      </c>
      <c r="L9" s="32">
        <f t="shared" si="4"/>
        <v>0</v>
      </c>
      <c r="M9" s="32">
        <f t="shared" si="5"/>
        <v>0</v>
      </c>
      <c r="N9" s="32">
        <f t="shared" si="6"/>
        <v>0</v>
      </c>
      <c r="O9" s="32">
        <f t="shared" si="7"/>
        <v>0</v>
      </c>
      <c r="T9" s="32">
        <v>3</v>
      </c>
      <c r="U9" s="32">
        <v>3</v>
      </c>
      <c r="V9" s="32">
        <v>2</v>
      </c>
      <c r="W9" s="32">
        <v>4</v>
      </c>
      <c r="X9" s="32">
        <f t="shared" si="8"/>
        <v>0</v>
      </c>
      <c r="Y9" s="32">
        <f t="shared" si="9"/>
        <v>1</v>
      </c>
      <c r="Z9" s="32">
        <f t="shared" si="10"/>
        <v>0</v>
      </c>
      <c r="AA9" s="32">
        <f t="shared" si="11"/>
        <v>0</v>
      </c>
      <c r="AC9" s="32">
        <v>8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125"/>
      <c r="B10" s="24" t="s">
        <v>80</v>
      </c>
      <c r="C10" s="38">
        <v>9</v>
      </c>
      <c r="D10" s="32" t="s">
        <v>56</v>
      </c>
      <c r="F10" s="32" t="s">
        <v>41</v>
      </c>
      <c r="G10" s="32">
        <f t="shared" si="0"/>
        <v>1</v>
      </c>
      <c r="H10" s="32">
        <f t="shared" si="12"/>
        <v>1</v>
      </c>
      <c r="I10" s="32">
        <f t="shared" si="1"/>
        <v>0</v>
      </c>
      <c r="J10" s="32">
        <f t="shared" si="2"/>
        <v>0</v>
      </c>
      <c r="K10" s="32">
        <f t="shared" si="3"/>
        <v>0</v>
      </c>
      <c r="L10" s="32">
        <f t="shared" si="4"/>
        <v>0</v>
      </c>
      <c r="M10" s="32">
        <f t="shared" si="5"/>
        <v>0</v>
      </c>
      <c r="N10" s="32">
        <f t="shared" si="6"/>
        <v>0</v>
      </c>
      <c r="O10" s="32">
        <f t="shared" si="7"/>
        <v>0</v>
      </c>
      <c r="T10" s="32">
        <v>1</v>
      </c>
      <c r="U10" s="32">
        <v>1</v>
      </c>
      <c r="W10" s="32">
        <v>2</v>
      </c>
      <c r="X10" s="32">
        <f t="shared" si="8"/>
        <v>0</v>
      </c>
      <c r="Y10" s="32">
        <f t="shared" si="9"/>
        <v>0</v>
      </c>
      <c r="Z10" s="32">
        <f t="shared" si="10"/>
        <v>0</v>
      </c>
      <c r="AA10" s="32">
        <f t="shared" si="11"/>
        <v>0</v>
      </c>
      <c r="AE10" s="32" t="s">
        <v>94</v>
      </c>
      <c r="AI10" s="32"/>
      <c r="AJ10" s="32"/>
    </row>
    <row r="11" spans="1:37" s="33" customFormat="1" ht="17.25" customHeight="1">
      <c r="A11" s="125"/>
      <c r="B11" s="24" t="s">
        <v>80</v>
      </c>
      <c r="C11" s="38"/>
      <c r="D11" s="32" t="s">
        <v>56</v>
      </c>
      <c r="F11" s="32" t="s">
        <v>42</v>
      </c>
      <c r="G11" s="32">
        <f t="shared" si="0"/>
        <v>2</v>
      </c>
      <c r="H11" s="32">
        <f t="shared" si="12"/>
        <v>1</v>
      </c>
      <c r="I11" s="32">
        <f t="shared" si="1"/>
        <v>1</v>
      </c>
      <c r="J11" s="32">
        <f t="shared" si="2"/>
        <v>1</v>
      </c>
      <c r="K11" s="32">
        <f t="shared" si="3"/>
        <v>0</v>
      </c>
      <c r="L11" s="32">
        <f t="shared" si="4"/>
        <v>0</v>
      </c>
      <c r="M11" s="32">
        <f t="shared" si="5"/>
        <v>0</v>
      </c>
      <c r="N11" s="32">
        <f t="shared" si="6"/>
        <v>1</v>
      </c>
      <c r="O11" s="32">
        <f t="shared" si="7"/>
        <v>0</v>
      </c>
      <c r="S11" s="32">
        <v>2</v>
      </c>
      <c r="T11" s="32">
        <v>1</v>
      </c>
      <c r="U11" s="32">
        <v>1</v>
      </c>
      <c r="V11" s="32">
        <v>1</v>
      </c>
      <c r="W11" s="32">
        <v>6</v>
      </c>
      <c r="X11" s="32">
        <f t="shared" si="8"/>
        <v>0</v>
      </c>
      <c r="Y11" s="32">
        <f t="shared" si="9"/>
        <v>0</v>
      </c>
      <c r="Z11" s="32">
        <f t="shared" si="10"/>
        <v>0</v>
      </c>
      <c r="AA11" s="32">
        <f t="shared" si="11"/>
        <v>0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126"/>
      <c r="B12" s="24" t="s">
        <v>80</v>
      </c>
      <c r="C12" s="38" t="s">
        <v>76</v>
      </c>
      <c r="D12" s="32" t="s">
        <v>118</v>
      </c>
      <c r="F12" s="32" t="s">
        <v>46</v>
      </c>
      <c r="G12" s="32">
        <f t="shared" si="0"/>
        <v>0</v>
      </c>
      <c r="H12" s="32">
        <f t="shared" si="12"/>
        <v>0</v>
      </c>
      <c r="I12" s="32">
        <f t="shared" si="1"/>
        <v>0</v>
      </c>
      <c r="J12" s="32">
        <f t="shared" si="2"/>
        <v>0</v>
      </c>
      <c r="K12" s="32">
        <f t="shared" si="3"/>
        <v>0</v>
      </c>
      <c r="L12" s="32">
        <f t="shared" si="4"/>
        <v>0</v>
      </c>
      <c r="M12" s="32">
        <f t="shared" si="5"/>
        <v>0</v>
      </c>
      <c r="N12" s="32">
        <f t="shared" si="6"/>
        <v>0</v>
      </c>
      <c r="O12" s="32">
        <f t="shared" si="7"/>
        <v>0</v>
      </c>
      <c r="X12" s="32">
        <f t="shared" si="8"/>
        <v>0</v>
      </c>
      <c r="Y12" s="32">
        <f t="shared" si="9"/>
        <v>0</v>
      </c>
      <c r="Z12" s="32">
        <f t="shared" si="10"/>
        <v>0</v>
      </c>
      <c r="AA12" s="32">
        <f t="shared" si="11"/>
        <v>0</v>
      </c>
      <c r="AC12" s="32">
        <v>5</v>
      </c>
      <c r="AD12" s="32">
        <v>1</v>
      </c>
      <c r="AI12" s="32"/>
      <c r="AJ12" s="32"/>
    </row>
    <row r="13" spans="1:37" s="28" customFormat="1" ht="17.25" customHeight="1">
      <c r="A13" s="124">
        <v>2</v>
      </c>
      <c r="B13" s="27" t="s">
        <v>80</v>
      </c>
      <c r="C13" s="40">
        <v>1</v>
      </c>
      <c r="D13" s="31" t="s">
        <v>68</v>
      </c>
      <c r="E13" s="31" t="s">
        <v>84</v>
      </c>
      <c r="F13" s="31" t="s">
        <v>44</v>
      </c>
      <c r="G13" s="31">
        <f t="shared" ref="G13:G22" si="13">COUNTA(AE13:AJ13)</f>
        <v>2</v>
      </c>
      <c r="H13" s="31">
        <f t="shared" ref="H13:H22" si="14">G13-N13-O13-Z13</f>
        <v>2</v>
      </c>
      <c r="I13" s="31">
        <f t="shared" ref="I13:I22" si="15">SUM(J13:M13)</f>
        <v>1</v>
      </c>
      <c r="J13" s="31">
        <f t="shared" ref="J13:J22" si="16">COUNTIF(AE13:AJ13, "*安*")</f>
        <v>0</v>
      </c>
      <c r="K13" s="31">
        <f t="shared" ref="K13:K22" si="17">COUNTIF(AE13:AJ13, "*二")</f>
        <v>1</v>
      </c>
      <c r="L13" s="31">
        <f t="shared" ref="L13:L22" si="18">COUNTIF(AE13:AJ13, "*三")</f>
        <v>0</v>
      </c>
      <c r="M13" s="31">
        <f t="shared" ref="M13:M22" si="19">COUNTIF(AE13:AJ13, "*本")</f>
        <v>0</v>
      </c>
      <c r="N13" s="31">
        <f t="shared" ref="N13:N22" si="20">COUNTIF(AE13:AJ13, "四球")</f>
        <v>0</v>
      </c>
      <c r="O13" s="31">
        <f t="shared" ref="O13:O22" si="21">COUNTIF(AE13:AJ13, "死球")</f>
        <v>0</v>
      </c>
      <c r="P13" s="31"/>
      <c r="Q13" s="31"/>
      <c r="R13" s="31">
        <v>1</v>
      </c>
      <c r="S13" s="31">
        <v>1</v>
      </c>
      <c r="T13" s="31"/>
      <c r="U13" s="31">
        <v>1</v>
      </c>
      <c r="V13" s="31">
        <v>1</v>
      </c>
      <c r="W13" s="31">
        <v>3</v>
      </c>
      <c r="X13" s="31">
        <f t="shared" ref="X13:X22" si="22">COUNTIF(AE13:AJ13, "*失*")</f>
        <v>1</v>
      </c>
      <c r="Y13" s="31">
        <f t="shared" ref="Y13:Y22" si="23">COUNTIF(AE13:AJ13, "*振*")</f>
        <v>0</v>
      </c>
      <c r="Z13" s="31">
        <f t="shared" ref="Z13:Z22" si="24">COUNTIF(AE13:AJ13, "*犠*")</f>
        <v>0</v>
      </c>
      <c r="AA13" s="31">
        <f t="shared" ref="AA13:AA22" si="25">COUNTIF(AE13:AJ13, "*併*")</f>
        <v>0</v>
      </c>
      <c r="AB13" s="31"/>
      <c r="AC13" s="31">
        <v>1</v>
      </c>
      <c r="AD13" s="31"/>
      <c r="AE13" s="31" t="s">
        <v>96</v>
      </c>
      <c r="AF13" s="31" t="s">
        <v>88</v>
      </c>
      <c r="AG13" s="31"/>
      <c r="AH13" s="31"/>
      <c r="AI13" s="31"/>
      <c r="AJ13" s="31"/>
    </row>
    <row r="14" spans="1:37" s="33" customFormat="1" ht="17.25" customHeight="1">
      <c r="A14" s="125"/>
      <c r="B14" s="24" t="s">
        <v>80</v>
      </c>
      <c r="C14" s="38">
        <v>2</v>
      </c>
      <c r="D14" s="32" t="s">
        <v>69</v>
      </c>
      <c r="F14" s="32" t="s">
        <v>47</v>
      </c>
      <c r="G14" s="32">
        <f t="shared" si="13"/>
        <v>2</v>
      </c>
      <c r="H14" s="32">
        <f t="shared" si="14"/>
        <v>1</v>
      </c>
      <c r="I14" s="32">
        <f t="shared" si="15"/>
        <v>0</v>
      </c>
      <c r="J14" s="32">
        <f t="shared" si="16"/>
        <v>0</v>
      </c>
      <c r="K14" s="32">
        <f t="shared" si="17"/>
        <v>0</v>
      </c>
      <c r="L14" s="32">
        <f t="shared" si="18"/>
        <v>0</v>
      </c>
      <c r="M14" s="32">
        <f t="shared" si="19"/>
        <v>0</v>
      </c>
      <c r="N14" s="32">
        <f t="shared" si="20"/>
        <v>1</v>
      </c>
      <c r="O14" s="32">
        <f t="shared" si="21"/>
        <v>0</v>
      </c>
      <c r="Q14" s="32">
        <v>1</v>
      </c>
      <c r="R14" s="32">
        <v>1</v>
      </c>
      <c r="T14" s="32">
        <v>2</v>
      </c>
      <c r="U14" s="32">
        <v>1</v>
      </c>
      <c r="W14" s="32">
        <v>6</v>
      </c>
      <c r="X14" s="32">
        <f t="shared" si="22"/>
        <v>0</v>
      </c>
      <c r="Y14" s="32">
        <f t="shared" si="23"/>
        <v>0</v>
      </c>
      <c r="Z14" s="32">
        <f t="shared" si="24"/>
        <v>0</v>
      </c>
      <c r="AA14" s="32">
        <f t="shared" si="25"/>
        <v>0</v>
      </c>
      <c r="AE14" s="32" t="s">
        <v>97</v>
      </c>
      <c r="AF14" s="32" t="s">
        <v>11</v>
      </c>
    </row>
    <row r="15" spans="1:37" s="33" customFormat="1" ht="17.25" customHeight="1">
      <c r="A15" s="125"/>
      <c r="B15" s="24" t="s">
        <v>80</v>
      </c>
      <c r="C15" s="38">
        <v>3</v>
      </c>
      <c r="D15" s="32" t="s">
        <v>159</v>
      </c>
      <c r="F15" s="32" t="s">
        <v>49</v>
      </c>
      <c r="G15" s="32">
        <f t="shared" si="13"/>
        <v>2</v>
      </c>
      <c r="H15" s="32">
        <f t="shared" si="14"/>
        <v>1</v>
      </c>
      <c r="I15" s="32">
        <f t="shared" si="15"/>
        <v>0</v>
      </c>
      <c r="J15" s="32">
        <f t="shared" si="16"/>
        <v>0</v>
      </c>
      <c r="K15" s="32">
        <f t="shared" si="17"/>
        <v>0</v>
      </c>
      <c r="L15" s="32">
        <f t="shared" si="18"/>
        <v>0</v>
      </c>
      <c r="M15" s="32">
        <f t="shared" si="19"/>
        <v>0</v>
      </c>
      <c r="N15" s="32">
        <f t="shared" si="20"/>
        <v>1</v>
      </c>
      <c r="O15" s="32">
        <f t="shared" si="21"/>
        <v>0</v>
      </c>
      <c r="S15" s="32">
        <v>1</v>
      </c>
      <c r="T15" s="32">
        <v>1</v>
      </c>
      <c r="W15" s="32">
        <v>7</v>
      </c>
      <c r="X15" s="32">
        <f t="shared" si="22"/>
        <v>0</v>
      </c>
      <c r="Y15" s="32">
        <f t="shared" si="23"/>
        <v>0</v>
      </c>
      <c r="Z15" s="32">
        <f t="shared" si="24"/>
        <v>0</v>
      </c>
      <c r="AA15" s="32">
        <f t="shared" si="25"/>
        <v>0</v>
      </c>
      <c r="AC15" s="32">
        <v>3</v>
      </c>
      <c r="AD15" s="32">
        <v>1</v>
      </c>
      <c r="AE15" s="32" t="s">
        <v>98</v>
      </c>
      <c r="AF15" s="32" t="s">
        <v>11</v>
      </c>
    </row>
    <row r="16" spans="1:37" s="33" customFormat="1" ht="17.25" customHeight="1">
      <c r="A16" s="125"/>
      <c r="B16" s="24" t="s">
        <v>80</v>
      </c>
      <c r="C16" s="38">
        <v>4</v>
      </c>
      <c r="D16" s="32" t="s">
        <v>118</v>
      </c>
      <c r="F16" s="32" t="s">
        <v>43</v>
      </c>
      <c r="G16" s="32">
        <f t="shared" si="13"/>
        <v>2</v>
      </c>
      <c r="H16" s="32">
        <f t="shared" si="14"/>
        <v>2</v>
      </c>
      <c r="I16" s="32">
        <f t="shared" si="15"/>
        <v>1</v>
      </c>
      <c r="J16" s="32">
        <f t="shared" si="16"/>
        <v>1</v>
      </c>
      <c r="K16" s="32">
        <f t="shared" si="17"/>
        <v>0</v>
      </c>
      <c r="L16" s="32">
        <f t="shared" si="18"/>
        <v>0</v>
      </c>
      <c r="M16" s="32">
        <f t="shared" si="19"/>
        <v>0</v>
      </c>
      <c r="N16" s="32">
        <f t="shared" si="20"/>
        <v>0</v>
      </c>
      <c r="O16" s="32">
        <f t="shared" si="21"/>
        <v>0</v>
      </c>
      <c r="P16" s="32">
        <v>2</v>
      </c>
      <c r="S16" s="32">
        <v>1</v>
      </c>
      <c r="T16" s="32">
        <v>3</v>
      </c>
      <c r="W16" s="32">
        <v>3</v>
      </c>
      <c r="X16" s="32">
        <f t="shared" si="22"/>
        <v>0</v>
      </c>
      <c r="Y16" s="32">
        <f t="shared" si="23"/>
        <v>0</v>
      </c>
      <c r="Z16" s="32">
        <f t="shared" si="24"/>
        <v>0</v>
      </c>
      <c r="AA16" s="32">
        <f t="shared" si="25"/>
        <v>0</v>
      </c>
      <c r="AC16" s="32">
        <v>1</v>
      </c>
      <c r="AE16" s="32" t="s">
        <v>93</v>
      </c>
      <c r="AF16" s="32" t="s">
        <v>85</v>
      </c>
      <c r="AG16" s="32"/>
      <c r="AH16" s="32"/>
      <c r="AI16" s="32"/>
      <c r="AJ16" s="32"/>
    </row>
    <row r="17" spans="1:36" s="33" customFormat="1" ht="17.25" customHeight="1">
      <c r="A17" s="125"/>
      <c r="B17" s="24" t="s">
        <v>80</v>
      </c>
      <c r="C17" s="38">
        <v>5</v>
      </c>
      <c r="D17" s="32" t="s">
        <v>84</v>
      </c>
      <c r="E17" s="32" t="s">
        <v>120</v>
      </c>
      <c r="F17" s="32" t="s">
        <v>48</v>
      </c>
      <c r="G17" s="32">
        <f t="shared" si="13"/>
        <v>2</v>
      </c>
      <c r="H17" s="32">
        <f t="shared" si="14"/>
        <v>2</v>
      </c>
      <c r="I17" s="32">
        <f t="shared" si="15"/>
        <v>0</v>
      </c>
      <c r="J17" s="32">
        <f t="shared" si="16"/>
        <v>0</v>
      </c>
      <c r="K17" s="32">
        <f t="shared" si="17"/>
        <v>0</v>
      </c>
      <c r="L17" s="32">
        <f t="shared" si="18"/>
        <v>0</v>
      </c>
      <c r="M17" s="32">
        <f t="shared" si="19"/>
        <v>0</v>
      </c>
      <c r="N17" s="32">
        <f t="shared" si="20"/>
        <v>0</v>
      </c>
      <c r="O17" s="32">
        <f t="shared" si="21"/>
        <v>0</v>
      </c>
      <c r="T17" s="32">
        <v>1</v>
      </c>
      <c r="U17" s="32">
        <v>1</v>
      </c>
      <c r="V17" s="32">
        <v>1</v>
      </c>
      <c r="W17" s="32">
        <v>3</v>
      </c>
      <c r="X17" s="32">
        <f t="shared" si="22"/>
        <v>0</v>
      </c>
      <c r="Y17" s="32">
        <f t="shared" si="23"/>
        <v>0</v>
      </c>
      <c r="Z17" s="32">
        <f t="shared" si="24"/>
        <v>0</v>
      </c>
      <c r="AA17" s="32">
        <f t="shared" si="25"/>
        <v>0</v>
      </c>
      <c r="AC17" s="32">
        <v>1</v>
      </c>
      <c r="AE17" s="32" t="s">
        <v>98</v>
      </c>
      <c r="AF17" s="32" t="s">
        <v>93</v>
      </c>
      <c r="AG17" s="32"/>
      <c r="AH17" s="32"/>
      <c r="AI17" s="32"/>
      <c r="AJ17" s="32"/>
    </row>
    <row r="18" spans="1:36" s="33" customFormat="1" ht="17.25" customHeight="1">
      <c r="A18" s="125"/>
      <c r="B18" s="24" t="s">
        <v>80</v>
      </c>
      <c r="C18" s="38">
        <v>6</v>
      </c>
      <c r="D18" s="32" t="s">
        <v>117</v>
      </c>
      <c r="F18" s="32" t="s">
        <v>45</v>
      </c>
      <c r="G18" s="32">
        <f t="shared" si="13"/>
        <v>1</v>
      </c>
      <c r="H18" s="32">
        <f t="shared" si="14"/>
        <v>1</v>
      </c>
      <c r="I18" s="32">
        <f t="shared" si="15"/>
        <v>0</v>
      </c>
      <c r="J18" s="32">
        <f t="shared" si="16"/>
        <v>0</v>
      </c>
      <c r="K18" s="32">
        <f t="shared" si="17"/>
        <v>0</v>
      </c>
      <c r="L18" s="32">
        <f t="shared" si="18"/>
        <v>0</v>
      </c>
      <c r="M18" s="32">
        <f t="shared" si="19"/>
        <v>0</v>
      </c>
      <c r="N18" s="32">
        <f t="shared" si="20"/>
        <v>0</v>
      </c>
      <c r="O18" s="32">
        <f t="shared" si="21"/>
        <v>0</v>
      </c>
      <c r="W18" s="32">
        <v>1</v>
      </c>
      <c r="X18" s="32">
        <f t="shared" si="22"/>
        <v>0</v>
      </c>
      <c r="Y18" s="32">
        <f t="shared" si="23"/>
        <v>0</v>
      </c>
      <c r="Z18" s="32">
        <f t="shared" si="24"/>
        <v>0</v>
      </c>
      <c r="AA18" s="32">
        <f t="shared" si="25"/>
        <v>0</v>
      </c>
      <c r="AB18" s="32">
        <v>1</v>
      </c>
      <c r="AC18" s="32">
        <v>1</v>
      </c>
      <c r="AD18" s="32">
        <v>1</v>
      </c>
      <c r="AE18" s="32" t="s">
        <v>93</v>
      </c>
      <c r="AF18" s="32"/>
      <c r="AG18" s="32"/>
      <c r="AH18" s="32"/>
      <c r="AI18" s="32"/>
      <c r="AJ18" s="32"/>
    </row>
    <row r="19" spans="1:36" s="33" customFormat="1" ht="17.25" customHeight="1">
      <c r="A19" s="125"/>
      <c r="B19" s="24" t="s">
        <v>80</v>
      </c>
      <c r="C19" s="38">
        <v>7</v>
      </c>
      <c r="D19" s="32" t="s">
        <v>121</v>
      </c>
      <c r="F19" s="32" t="s">
        <v>40</v>
      </c>
      <c r="G19" s="32">
        <f t="shared" si="13"/>
        <v>1</v>
      </c>
      <c r="H19" s="32">
        <f t="shared" si="14"/>
        <v>1</v>
      </c>
      <c r="I19" s="32">
        <f t="shared" si="15"/>
        <v>0</v>
      </c>
      <c r="J19" s="32">
        <f t="shared" si="16"/>
        <v>0</v>
      </c>
      <c r="K19" s="32">
        <f t="shared" si="17"/>
        <v>0</v>
      </c>
      <c r="L19" s="32">
        <f t="shared" si="18"/>
        <v>0</v>
      </c>
      <c r="M19" s="32">
        <f t="shared" si="19"/>
        <v>0</v>
      </c>
      <c r="N19" s="32">
        <f t="shared" si="20"/>
        <v>0</v>
      </c>
      <c r="O19" s="32">
        <f t="shared" si="21"/>
        <v>0</v>
      </c>
      <c r="U19" s="32">
        <v>1</v>
      </c>
      <c r="V19" s="32">
        <v>2</v>
      </c>
      <c r="W19" s="32">
        <v>2</v>
      </c>
      <c r="X19" s="32">
        <f t="shared" si="22"/>
        <v>0</v>
      </c>
      <c r="Y19" s="32">
        <f t="shared" si="23"/>
        <v>1</v>
      </c>
      <c r="Z19" s="32">
        <f t="shared" si="24"/>
        <v>0</v>
      </c>
      <c r="AA19" s="32">
        <f t="shared" si="25"/>
        <v>0</v>
      </c>
      <c r="AE19" s="32" t="s">
        <v>81</v>
      </c>
      <c r="AF19" s="32"/>
      <c r="AG19" s="32"/>
      <c r="AH19" s="32"/>
      <c r="AI19" s="32"/>
      <c r="AJ19" s="32"/>
    </row>
    <row r="20" spans="1:36" s="33" customFormat="1" ht="17.25" customHeight="1">
      <c r="A20" s="125"/>
      <c r="B20" s="24" t="s">
        <v>80</v>
      </c>
      <c r="C20" s="38">
        <v>8</v>
      </c>
      <c r="D20" s="32" t="s">
        <v>120</v>
      </c>
      <c r="F20" s="32" t="s">
        <v>39</v>
      </c>
      <c r="G20" s="32">
        <f t="shared" si="13"/>
        <v>0</v>
      </c>
      <c r="H20" s="32">
        <f t="shared" si="14"/>
        <v>0</v>
      </c>
      <c r="I20" s="32">
        <f t="shared" si="15"/>
        <v>0</v>
      </c>
      <c r="J20" s="32">
        <f t="shared" si="16"/>
        <v>0</v>
      </c>
      <c r="K20" s="32">
        <f t="shared" si="17"/>
        <v>0</v>
      </c>
      <c r="L20" s="32">
        <f t="shared" si="18"/>
        <v>0</v>
      </c>
      <c r="M20" s="32">
        <f t="shared" si="19"/>
        <v>0</v>
      </c>
      <c r="N20" s="32">
        <f t="shared" si="20"/>
        <v>0</v>
      </c>
      <c r="O20" s="32">
        <f t="shared" si="21"/>
        <v>0</v>
      </c>
      <c r="X20" s="32">
        <f t="shared" si="22"/>
        <v>0</v>
      </c>
      <c r="Y20" s="32">
        <f t="shared" si="23"/>
        <v>0</v>
      </c>
      <c r="Z20" s="32">
        <f t="shared" si="24"/>
        <v>0</v>
      </c>
      <c r="AA20" s="32">
        <f t="shared" si="25"/>
        <v>0</v>
      </c>
      <c r="AE20" s="32"/>
      <c r="AF20" s="32"/>
      <c r="AG20" s="32"/>
      <c r="AH20" s="32"/>
      <c r="AI20" s="32"/>
      <c r="AJ20" s="32"/>
    </row>
    <row r="21" spans="1:36" s="33" customFormat="1" ht="17.25" customHeight="1">
      <c r="A21" s="125"/>
      <c r="B21" s="24" t="s">
        <v>80</v>
      </c>
      <c r="C21" s="38">
        <v>8</v>
      </c>
      <c r="D21" s="32" t="s">
        <v>116</v>
      </c>
      <c r="F21" s="32" t="s">
        <v>42</v>
      </c>
      <c r="G21" s="32">
        <f t="shared" si="13"/>
        <v>1</v>
      </c>
      <c r="H21" s="32">
        <f t="shared" si="14"/>
        <v>1</v>
      </c>
      <c r="I21" s="32">
        <f t="shared" si="15"/>
        <v>0</v>
      </c>
      <c r="J21" s="32">
        <f t="shared" si="16"/>
        <v>0</v>
      </c>
      <c r="K21" s="32">
        <f t="shared" si="17"/>
        <v>0</v>
      </c>
      <c r="L21" s="32">
        <f t="shared" si="18"/>
        <v>0</v>
      </c>
      <c r="M21" s="32">
        <f t="shared" si="19"/>
        <v>0</v>
      </c>
      <c r="N21" s="32">
        <f t="shared" si="20"/>
        <v>0</v>
      </c>
      <c r="O21" s="32">
        <f t="shared" si="21"/>
        <v>0</v>
      </c>
      <c r="X21" s="32">
        <f t="shared" si="22"/>
        <v>0</v>
      </c>
      <c r="Y21" s="32">
        <f t="shared" si="23"/>
        <v>0</v>
      </c>
      <c r="Z21" s="32">
        <f t="shared" si="24"/>
        <v>0</v>
      </c>
      <c r="AA21" s="32">
        <f t="shared" si="25"/>
        <v>0</v>
      </c>
      <c r="AC21" s="32">
        <v>2</v>
      </c>
      <c r="AE21" s="32" t="s">
        <v>99</v>
      </c>
      <c r="AF21" s="32"/>
      <c r="AG21" s="32"/>
      <c r="AH21" s="32"/>
      <c r="AI21" s="32"/>
      <c r="AJ21" s="32"/>
    </row>
    <row r="22" spans="1:36" s="33" customFormat="1" ht="17.25" customHeight="1">
      <c r="A22" s="126"/>
      <c r="B22" s="24" t="s">
        <v>80</v>
      </c>
      <c r="C22" s="38">
        <v>9</v>
      </c>
      <c r="D22" s="32" t="s">
        <v>116</v>
      </c>
      <c r="E22" s="32" t="s">
        <v>68</v>
      </c>
      <c r="F22" s="32" t="s">
        <v>41</v>
      </c>
      <c r="G22" s="32">
        <f t="shared" si="13"/>
        <v>1</v>
      </c>
      <c r="H22" s="32">
        <f t="shared" si="14"/>
        <v>1</v>
      </c>
      <c r="I22" s="32">
        <f t="shared" si="15"/>
        <v>0</v>
      </c>
      <c r="J22" s="32">
        <f t="shared" si="16"/>
        <v>0</v>
      </c>
      <c r="K22" s="32">
        <f t="shared" si="17"/>
        <v>0</v>
      </c>
      <c r="L22" s="32">
        <f t="shared" si="18"/>
        <v>0</v>
      </c>
      <c r="M22" s="32">
        <f t="shared" si="19"/>
        <v>0</v>
      </c>
      <c r="N22" s="32">
        <f t="shared" si="20"/>
        <v>0</v>
      </c>
      <c r="O22" s="32">
        <f t="shared" si="21"/>
        <v>0</v>
      </c>
      <c r="W22" s="32">
        <v>1</v>
      </c>
      <c r="X22" s="32">
        <f t="shared" si="22"/>
        <v>0</v>
      </c>
      <c r="Y22" s="32">
        <f t="shared" si="23"/>
        <v>0</v>
      </c>
      <c r="Z22" s="32">
        <f t="shared" si="24"/>
        <v>0</v>
      </c>
      <c r="AA22" s="32">
        <f t="shared" si="25"/>
        <v>0</v>
      </c>
      <c r="AD22" s="32">
        <v>2</v>
      </c>
      <c r="AE22" s="32" t="s">
        <v>91</v>
      </c>
      <c r="AF22" s="32"/>
      <c r="AG22" s="32"/>
      <c r="AH22" s="32"/>
      <c r="AI22" s="32"/>
      <c r="AJ22" s="32"/>
    </row>
    <row r="23" spans="1:36" s="28" customFormat="1" ht="17.25" customHeight="1">
      <c r="A23" s="124">
        <v>3</v>
      </c>
      <c r="B23" s="27" t="s">
        <v>100</v>
      </c>
      <c r="C23" s="31">
        <v>1</v>
      </c>
      <c r="D23" s="40" t="s">
        <v>159</v>
      </c>
      <c r="E23" s="31"/>
      <c r="F23" s="31" t="s">
        <v>49</v>
      </c>
      <c r="G23" s="30">
        <f t="shared" ref="G23:G34" si="26">COUNTA(AE23:AJ23)</f>
        <v>3</v>
      </c>
      <c r="H23" s="30">
        <f t="shared" ref="H23:H34" si="27">G23-N23-O23-Z23</f>
        <v>3</v>
      </c>
      <c r="I23" s="30">
        <f t="shared" ref="I23:I34" si="28">SUM(J23:M23)</f>
        <v>1</v>
      </c>
      <c r="J23" s="30">
        <f t="shared" ref="J23:J34" si="29">COUNTIF(AE23:AJ23, "*安*")</f>
        <v>1</v>
      </c>
      <c r="K23" s="30">
        <f t="shared" ref="K23:K34" si="30">COUNTIF(AE23:AJ23, "*二")</f>
        <v>0</v>
      </c>
      <c r="L23" s="30">
        <f t="shared" ref="L23:L34" si="31">COUNTIF(AE23:AJ23, "*三")</f>
        <v>0</v>
      </c>
      <c r="M23" s="30">
        <f t="shared" ref="M23:M34" si="32">COUNTIF(AE23:AJ23, "*本")</f>
        <v>0</v>
      </c>
      <c r="N23" s="30">
        <f t="shared" ref="N23:N34" si="33">COUNTIF(AE23:AJ23, "四球")</f>
        <v>0</v>
      </c>
      <c r="O23" s="30">
        <f t="shared" ref="O23:O34" si="34">COUNTIF(AE23:AJ23, "死球")</f>
        <v>0</v>
      </c>
      <c r="P23" s="31"/>
      <c r="Q23" s="31">
        <v>1</v>
      </c>
      <c r="R23" s="31"/>
      <c r="S23" s="31"/>
      <c r="T23" s="31">
        <v>4</v>
      </c>
      <c r="U23" s="31">
        <v>3</v>
      </c>
      <c r="V23" s="31">
        <v>3</v>
      </c>
      <c r="W23" s="31">
        <v>5</v>
      </c>
      <c r="X23" s="30">
        <f t="shared" ref="X23:X34" si="35">COUNTIF(AE23:AJ23, "*失*")</f>
        <v>0</v>
      </c>
      <c r="Y23" s="30">
        <f t="shared" ref="Y23:Y34" si="36">COUNTIF(AE23:AJ23, "*振*")</f>
        <v>2</v>
      </c>
      <c r="Z23" s="30">
        <f t="shared" ref="Z23:Z34" si="37">COUNTIF(AE23:AJ23, "*犠*")</f>
        <v>0</v>
      </c>
      <c r="AA23" s="30">
        <f t="shared" ref="AA23:AA34" si="38">COUNTIF(AE23:AJ23, "*併*")</f>
        <v>0</v>
      </c>
      <c r="AB23" s="31"/>
      <c r="AC23" s="31">
        <v>2</v>
      </c>
      <c r="AD23" s="31">
        <v>2</v>
      </c>
      <c r="AE23" s="31" t="s">
        <v>85</v>
      </c>
      <c r="AF23" s="31" t="s">
        <v>81</v>
      </c>
      <c r="AG23" s="31" t="s">
        <v>86</v>
      </c>
      <c r="AH23" s="31"/>
      <c r="AI23" s="31"/>
      <c r="AJ23" s="31"/>
    </row>
    <row r="24" spans="1:36" s="33" customFormat="1" ht="17.25" customHeight="1">
      <c r="A24" s="125"/>
      <c r="B24" s="24" t="s">
        <v>100</v>
      </c>
      <c r="C24" s="32">
        <v>2</v>
      </c>
      <c r="D24" s="38" t="s">
        <v>121</v>
      </c>
      <c r="E24" s="32"/>
      <c r="F24" s="32" t="s">
        <v>1</v>
      </c>
      <c r="G24" s="32">
        <f t="shared" si="26"/>
        <v>3</v>
      </c>
      <c r="H24" s="32">
        <f t="shared" si="27"/>
        <v>3</v>
      </c>
      <c r="I24" s="32">
        <f t="shared" si="28"/>
        <v>0</v>
      </c>
      <c r="J24" s="32">
        <f t="shared" si="29"/>
        <v>0</v>
      </c>
      <c r="K24" s="32">
        <f t="shared" si="30"/>
        <v>0</v>
      </c>
      <c r="L24" s="32">
        <f t="shared" si="31"/>
        <v>0</v>
      </c>
      <c r="M24" s="32">
        <f t="shared" si="32"/>
        <v>0</v>
      </c>
      <c r="N24" s="32">
        <f t="shared" si="33"/>
        <v>0</v>
      </c>
      <c r="O24" s="32">
        <f t="shared" si="34"/>
        <v>0</v>
      </c>
      <c r="T24" s="33">
        <v>1</v>
      </c>
      <c r="U24" s="33">
        <v>2</v>
      </c>
      <c r="W24" s="33">
        <v>2</v>
      </c>
      <c r="X24" s="32">
        <f t="shared" si="35"/>
        <v>0</v>
      </c>
      <c r="Y24" s="32">
        <f t="shared" si="36"/>
        <v>1</v>
      </c>
      <c r="Z24" s="32">
        <f t="shared" si="37"/>
        <v>0</v>
      </c>
      <c r="AA24" s="32">
        <f t="shared" si="38"/>
        <v>0</v>
      </c>
      <c r="AB24" s="33">
        <v>1</v>
      </c>
      <c r="AC24" s="33">
        <v>3</v>
      </c>
      <c r="AE24" s="32" t="s">
        <v>81</v>
      </c>
      <c r="AF24" s="32" t="s">
        <v>101</v>
      </c>
      <c r="AG24" s="85" t="s">
        <v>143</v>
      </c>
      <c r="AH24" s="85"/>
    </row>
    <row r="25" spans="1:36" s="33" customFormat="1" ht="17.25" customHeight="1">
      <c r="A25" s="125"/>
      <c r="B25" s="24" t="s">
        <v>100</v>
      </c>
      <c r="C25" s="32">
        <v>3</v>
      </c>
      <c r="D25" s="38" t="s">
        <v>118</v>
      </c>
      <c r="E25" s="32"/>
      <c r="F25" s="32" t="s">
        <v>46</v>
      </c>
      <c r="G25" s="32">
        <f t="shared" si="26"/>
        <v>3</v>
      </c>
      <c r="H25" s="32">
        <f t="shared" si="27"/>
        <v>3</v>
      </c>
      <c r="I25" s="32">
        <f t="shared" si="28"/>
        <v>0</v>
      </c>
      <c r="J25" s="32">
        <f t="shared" si="29"/>
        <v>0</v>
      </c>
      <c r="K25" s="32">
        <f t="shared" si="30"/>
        <v>0</v>
      </c>
      <c r="L25" s="32">
        <f t="shared" si="31"/>
        <v>0</v>
      </c>
      <c r="M25" s="32">
        <f t="shared" si="32"/>
        <v>0</v>
      </c>
      <c r="N25" s="32">
        <f t="shared" si="33"/>
        <v>0</v>
      </c>
      <c r="O25" s="32">
        <f t="shared" si="34"/>
        <v>0</v>
      </c>
      <c r="T25" s="33">
        <v>5</v>
      </c>
      <c r="U25" s="33">
        <v>4</v>
      </c>
      <c r="W25" s="33">
        <v>4</v>
      </c>
      <c r="X25" s="32">
        <f t="shared" si="35"/>
        <v>0</v>
      </c>
      <c r="Y25" s="32">
        <f t="shared" si="36"/>
        <v>3</v>
      </c>
      <c r="Z25" s="32">
        <f t="shared" si="37"/>
        <v>0</v>
      </c>
      <c r="AA25" s="32">
        <f t="shared" si="38"/>
        <v>0</v>
      </c>
      <c r="AB25" s="33">
        <v>2</v>
      </c>
      <c r="AC25" s="33">
        <v>3</v>
      </c>
      <c r="AD25" s="33">
        <v>1</v>
      </c>
      <c r="AE25" s="32" t="s">
        <v>81</v>
      </c>
      <c r="AF25" s="32" t="s">
        <v>86</v>
      </c>
      <c r="AG25" s="32" t="s">
        <v>81</v>
      </c>
      <c r="AH25" s="32"/>
    </row>
    <row r="26" spans="1:36" s="33" customFormat="1" ht="17.25" customHeight="1">
      <c r="A26" s="125"/>
      <c r="B26" s="24" t="s">
        <v>100</v>
      </c>
      <c r="C26" s="32">
        <v>4</v>
      </c>
      <c r="D26" s="38" t="s">
        <v>84</v>
      </c>
      <c r="E26" s="32"/>
      <c r="F26" s="32" t="s">
        <v>44</v>
      </c>
      <c r="G26" s="32">
        <f t="shared" si="26"/>
        <v>2</v>
      </c>
      <c r="H26" s="32">
        <f t="shared" si="27"/>
        <v>2</v>
      </c>
      <c r="I26" s="32">
        <f t="shared" si="28"/>
        <v>1</v>
      </c>
      <c r="J26" s="32">
        <f t="shared" si="29"/>
        <v>0</v>
      </c>
      <c r="K26" s="32">
        <f t="shared" si="30"/>
        <v>0</v>
      </c>
      <c r="L26" s="32">
        <f t="shared" si="31"/>
        <v>0</v>
      </c>
      <c r="M26" s="32">
        <f t="shared" si="32"/>
        <v>1</v>
      </c>
      <c r="N26" s="32">
        <f t="shared" si="33"/>
        <v>0</v>
      </c>
      <c r="O26" s="32">
        <f t="shared" si="34"/>
        <v>0</v>
      </c>
      <c r="P26" s="33">
        <v>1</v>
      </c>
      <c r="R26" s="33">
        <v>1</v>
      </c>
      <c r="T26" s="33">
        <v>2</v>
      </c>
      <c r="U26" s="33">
        <v>1</v>
      </c>
      <c r="W26" s="33">
        <v>1</v>
      </c>
      <c r="X26" s="32">
        <f t="shared" si="35"/>
        <v>0</v>
      </c>
      <c r="Y26" s="32">
        <f t="shared" si="36"/>
        <v>1</v>
      </c>
      <c r="Z26" s="32">
        <f t="shared" si="37"/>
        <v>0</v>
      </c>
      <c r="AA26" s="32">
        <f t="shared" si="38"/>
        <v>0</v>
      </c>
      <c r="AE26" s="32" t="s">
        <v>86</v>
      </c>
      <c r="AF26" s="32" t="s">
        <v>102</v>
      </c>
    </row>
    <row r="27" spans="1:36" s="33" customFormat="1" ht="17.25" customHeight="1">
      <c r="A27" s="125"/>
      <c r="B27" s="24" t="s">
        <v>100</v>
      </c>
      <c r="C27" s="32"/>
      <c r="D27" s="32" t="s">
        <v>84</v>
      </c>
      <c r="F27" s="32" t="s">
        <v>2</v>
      </c>
      <c r="G27" s="32">
        <f t="shared" si="26"/>
        <v>1</v>
      </c>
      <c r="H27" s="32">
        <f t="shared" si="27"/>
        <v>1</v>
      </c>
      <c r="I27" s="32">
        <f t="shared" si="28"/>
        <v>0</v>
      </c>
      <c r="J27" s="32">
        <f t="shared" si="29"/>
        <v>0</v>
      </c>
      <c r="K27" s="32">
        <f t="shared" si="30"/>
        <v>0</v>
      </c>
      <c r="L27" s="32">
        <f t="shared" si="31"/>
        <v>0</v>
      </c>
      <c r="M27" s="32">
        <f t="shared" si="32"/>
        <v>0</v>
      </c>
      <c r="N27" s="32">
        <f t="shared" si="33"/>
        <v>0</v>
      </c>
      <c r="O27" s="32">
        <f t="shared" si="34"/>
        <v>0</v>
      </c>
      <c r="T27" s="33">
        <v>2</v>
      </c>
      <c r="U27" s="33">
        <v>1</v>
      </c>
      <c r="X27" s="32">
        <f t="shared" si="35"/>
        <v>0</v>
      </c>
      <c r="Y27" s="32">
        <f t="shared" si="36"/>
        <v>1</v>
      </c>
      <c r="Z27" s="32">
        <f t="shared" si="37"/>
        <v>0</v>
      </c>
      <c r="AA27" s="32">
        <f t="shared" si="38"/>
        <v>0</v>
      </c>
      <c r="AG27" s="32" t="s">
        <v>81</v>
      </c>
      <c r="AH27" s="32"/>
    </row>
    <row r="28" spans="1:36" s="33" customFormat="1" ht="17.25" customHeight="1">
      <c r="A28" s="125"/>
      <c r="B28" s="24" t="s">
        <v>100</v>
      </c>
      <c r="C28" s="32">
        <v>5</v>
      </c>
      <c r="D28" s="38" t="s">
        <v>116</v>
      </c>
      <c r="E28" s="32" t="s">
        <v>68</v>
      </c>
      <c r="F28" s="32" t="s">
        <v>43</v>
      </c>
      <c r="G28" s="32">
        <f t="shared" si="26"/>
        <v>2</v>
      </c>
      <c r="H28" s="32">
        <f t="shared" si="27"/>
        <v>2</v>
      </c>
      <c r="I28" s="32">
        <f t="shared" si="28"/>
        <v>0</v>
      </c>
      <c r="J28" s="32">
        <f t="shared" si="29"/>
        <v>0</v>
      </c>
      <c r="K28" s="32">
        <f t="shared" si="30"/>
        <v>0</v>
      </c>
      <c r="L28" s="32">
        <f t="shared" si="31"/>
        <v>0</v>
      </c>
      <c r="M28" s="32">
        <f t="shared" si="32"/>
        <v>0</v>
      </c>
      <c r="N28" s="32">
        <f t="shared" si="33"/>
        <v>0</v>
      </c>
      <c r="O28" s="32">
        <f t="shared" si="34"/>
        <v>0</v>
      </c>
      <c r="S28" s="33">
        <v>1</v>
      </c>
      <c r="T28" s="33">
        <v>1</v>
      </c>
      <c r="V28" s="33">
        <v>1</v>
      </c>
      <c r="X28" s="32">
        <f t="shared" si="35"/>
        <v>1</v>
      </c>
      <c r="Y28" s="32">
        <f t="shared" si="36"/>
        <v>0</v>
      </c>
      <c r="Z28" s="32">
        <f t="shared" si="37"/>
        <v>0</v>
      </c>
      <c r="AA28" s="32">
        <f t="shared" si="38"/>
        <v>0</v>
      </c>
      <c r="AC28" s="33">
        <v>5</v>
      </c>
      <c r="AD28" s="33">
        <v>1</v>
      </c>
      <c r="AE28" s="32" t="s">
        <v>99</v>
      </c>
      <c r="AF28" s="32" t="s">
        <v>92</v>
      </c>
    </row>
    <row r="29" spans="1:36" s="33" customFormat="1" ht="17.25" customHeight="1">
      <c r="A29" s="125"/>
      <c r="B29" s="24" t="s">
        <v>100</v>
      </c>
      <c r="C29" s="32"/>
      <c r="D29" s="32" t="s">
        <v>103</v>
      </c>
      <c r="F29" s="32" t="s">
        <v>4</v>
      </c>
      <c r="G29" s="32">
        <f t="shared" si="26"/>
        <v>1</v>
      </c>
      <c r="H29" s="32">
        <f t="shared" si="27"/>
        <v>1</v>
      </c>
      <c r="I29" s="32">
        <f t="shared" si="28"/>
        <v>0</v>
      </c>
      <c r="J29" s="32">
        <f t="shared" si="29"/>
        <v>0</v>
      </c>
      <c r="K29" s="32">
        <f t="shared" si="30"/>
        <v>0</v>
      </c>
      <c r="L29" s="32">
        <f t="shared" si="31"/>
        <v>0</v>
      </c>
      <c r="M29" s="32">
        <f t="shared" si="32"/>
        <v>0</v>
      </c>
      <c r="N29" s="32">
        <f t="shared" si="33"/>
        <v>0</v>
      </c>
      <c r="O29" s="32">
        <f t="shared" si="34"/>
        <v>0</v>
      </c>
      <c r="T29" s="33">
        <v>2</v>
      </c>
      <c r="U29" s="33">
        <v>1</v>
      </c>
      <c r="V29" s="33">
        <v>1</v>
      </c>
      <c r="W29" s="33">
        <v>2</v>
      </c>
      <c r="X29" s="32">
        <f t="shared" si="35"/>
        <v>0</v>
      </c>
      <c r="Y29" s="32">
        <f t="shared" si="36"/>
        <v>1</v>
      </c>
      <c r="Z29" s="32">
        <f t="shared" si="37"/>
        <v>0</v>
      </c>
      <c r="AA29" s="32">
        <f t="shared" si="38"/>
        <v>0</v>
      </c>
      <c r="AE29" s="32"/>
      <c r="AF29" s="32"/>
      <c r="AG29" s="32" t="s">
        <v>81</v>
      </c>
      <c r="AH29" s="32"/>
    </row>
    <row r="30" spans="1:36" s="33" customFormat="1" ht="17.25" customHeight="1">
      <c r="A30" s="125"/>
      <c r="B30" s="24" t="s">
        <v>100</v>
      </c>
      <c r="C30" s="32">
        <v>6</v>
      </c>
      <c r="D30" s="38" t="s">
        <v>117</v>
      </c>
      <c r="E30" s="32"/>
      <c r="F30" s="32" t="s">
        <v>45</v>
      </c>
      <c r="G30" s="32">
        <f t="shared" si="26"/>
        <v>3</v>
      </c>
      <c r="H30" s="32">
        <f t="shared" si="27"/>
        <v>3</v>
      </c>
      <c r="I30" s="32">
        <f t="shared" si="28"/>
        <v>0</v>
      </c>
      <c r="J30" s="32">
        <f t="shared" si="29"/>
        <v>0</v>
      </c>
      <c r="K30" s="32">
        <f t="shared" si="30"/>
        <v>0</v>
      </c>
      <c r="L30" s="32">
        <f t="shared" si="31"/>
        <v>0</v>
      </c>
      <c r="M30" s="32">
        <f t="shared" si="32"/>
        <v>0</v>
      </c>
      <c r="N30" s="32">
        <f t="shared" si="33"/>
        <v>0</v>
      </c>
      <c r="O30" s="32">
        <f t="shared" si="34"/>
        <v>0</v>
      </c>
      <c r="T30" s="33">
        <v>1</v>
      </c>
      <c r="U30" s="33">
        <v>4</v>
      </c>
      <c r="V30" s="33">
        <v>5</v>
      </c>
      <c r="W30" s="33">
        <v>3</v>
      </c>
      <c r="X30" s="32">
        <f t="shared" si="35"/>
        <v>0</v>
      </c>
      <c r="Y30" s="32">
        <f t="shared" si="36"/>
        <v>3</v>
      </c>
      <c r="Z30" s="32">
        <f t="shared" si="37"/>
        <v>0</v>
      </c>
      <c r="AA30" s="32">
        <f t="shared" si="38"/>
        <v>0</v>
      </c>
      <c r="AC30" s="33">
        <v>1</v>
      </c>
      <c r="AE30" s="32" t="s">
        <v>81</v>
      </c>
      <c r="AF30" s="32" t="s">
        <v>81</v>
      </c>
      <c r="AG30" s="32" t="s">
        <v>86</v>
      </c>
      <c r="AH30" s="32"/>
    </row>
    <row r="31" spans="1:36" s="33" customFormat="1" ht="17.25" customHeight="1">
      <c r="A31" s="125"/>
      <c r="B31" s="24" t="s">
        <v>100</v>
      </c>
      <c r="C31" s="32">
        <v>7</v>
      </c>
      <c r="D31" s="38" t="s">
        <v>120</v>
      </c>
      <c r="E31" s="32"/>
      <c r="F31" s="32" t="s">
        <v>48</v>
      </c>
      <c r="G31" s="32">
        <f t="shared" si="26"/>
        <v>2</v>
      </c>
      <c r="H31" s="32">
        <f t="shared" si="27"/>
        <v>2</v>
      </c>
      <c r="I31" s="32">
        <f t="shared" si="28"/>
        <v>0</v>
      </c>
      <c r="J31" s="32">
        <f t="shared" si="29"/>
        <v>0</v>
      </c>
      <c r="K31" s="32">
        <f t="shared" si="30"/>
        <v>0</v>
      </c>
      <c r="L31" s="32">
        <f t="shared" si="31"/>
        <v>0</v>
      </c>
      <c r="M31" s="32">
        <f t="shared" si="32"/>
        <v>0</v>
      </c>
      <c r="N31" s="32">
        <f t="shared" si="33"/>
        <v>0</v>
      </c>
      <c r="O31" s="32">
        <f t="shared" si="34"/>
        <v>0</v>
      </c>
      <c r="T31" s="33">
        <v>2</v>
      </c>
      <c r="U31" s="33">
        <v>4</v>
      </c>
      <c r="W31" s="33">
        <v>1</v>
      </c>
      <c r="X31" s="32">
        <f t="shared" si="35"/>
        <v>0</v>
      </c>
      <c r="Y31" s="32">
        <f t="shared" si="36"/>
        <v>2</v>
      </c>
      <c r="Z31" s="32">
        <f t="shared" si="37"/>
        <v>0</v>
      </c>
      <c r="AA31" s="32">
        <f t="shared" si="38"/>
        <v>0</v>
      </c>
      <c r="AC31" s="33">
        <v>1</v>
      </c>
      <c r="AE31" s="32" t="s">
        <v>81</v>
      </c>
      <c r="AF31" s="32" t="s">
        <v>81</v>
      </c>
    </row>
    <row r="32" spans="1:36" s="33" customFormat="1" ht="17.25" customHeight="1">
      <c r="A32" s="125"/>
      <c r="B32" s="24" t="s">
        <v>100</v>
      </c>
      <c r="C32" s="32">
        <v>8</v>
      </c>
      <c r="D32" s="38" t="s">
        <v>69</v>
      </c>
      <c r="E32" s="32"/>
      <c r="F32" s="32" t="s">
        <v>47</v>
      </c>
      <c r="G32" s="32">
        <f t="shared" si="26"/>
        <v>2</v>
      </c>
      <c r="H32" s="32">
        <f t="shared" si="27"/>
        <v>2</v>
      </c>
      <c r="I32" s="32">
        <f t="shared" si="28"/>
        <v>0</v>
      </c>
      <c r="J32" s="32">
        <f t="shared" si="29"/>
        <v>0</v>
      </c>
      <c r="K32" s="32">
        <f t="shared" si="30"/>
        <v>0</v>
      </c>
      <c r="L32" s="32">
        <f t="shared" si="31"/>
        <v>0</v>
      </c>
      <c r="M32" s="32">
        <f t="shared" si="32"/>
        <v>0</v>
      </c>
      <c r="N32" s="32">
        <f t="shared" si="33"/>
        <v>0</v>
      </c>
      <c r="O32" s="32">
        <f t="shared" si="34"/>
        <v>0</v>
      </c>
      <c r="T32" s="33">
        <v>1</v>
      </c>
      <c r="U32" s="33">
        <v>1</v>
      </c>
      <c r="W32" s="33">
        <v>2</v>
      </c>
      <c r="X32" s="32">
        <f t="shared" si="35"/>
        <v>0</v>
      </c>
      <c r="Y32" s="32">
        <f t="shared" si="36"/>
        <v>0</v>
      </c>
      <c r="Z32" s="32">
        <f t="shared" si="37"/>
        <v>0</v>
      </c>
      <c r="AA32" s="32">
        <f t="shared" si="38"/>
        <v>0</v>
      </c>
      <c r="AD32" s="33">
        <v>2</v>
      </c>
      <c r="AE32" s="32" t="s">
        <v>99</v>
      </c>
      <c r="AF32" s="85" t="s">
        <v>143</v>
      </c>
    </row>
    <row r="33" spans="1:36" s="33" customFormat="1" ht="17.25" customHeight="1">
      <c r="A33" s="125"/>
      <c r="B33" s="24" t="s">
        <v>100</v>
      </c>
      <c r="C33" s="32">
        <v>9</v>
      </c>
      <c r="D33" s="38" t="s">
        <v>68</v>
      </c>
      <c r="E33" s="32"/>
      <c r="F33" s="32" t="s">
        <v>41</v>
      </c>
      <c r="G33" s="32">
        <f t="shared" si="26"/>
        <v>2</v>
      </c>
      <c r="H33" s="32">
        <f t="shared" si="27"/>
        <v>2</v>
      </c>
      <c r="I33" s="32">
        <f t="shared" si="28"/>
        <v>0</v>
      </c>
      <c r="J33" s="32">
        <f t="shared" si="29"/>
        <v>0</v>
      </c>
      <c r="K33" s="32">
        <f t="shared" si="30"/>
        <v>0</v>
      </c>
      <c r="L33" s="32">
        <f t="shared" si="31"/>
        <v>0</v>
      </c>
      <c r="M33" s="32">
        <f t="shared" si="32"/>
        <v>0</v>
      </c>
      <c r="N33" s="32">
        <f t="shared" si="33"/>
        <v>0</v>
      </c>
      <c r="O33" s="32">
        <f t="shared" si="34"/>
        <v>0</v>
      </c>
      <c r="T33" s="33">
        <v>1</v>
      </c>
      <c r="U33" s="33">
        <v>5</v>
      </c>
      <c r="W33" s="33">
        <v>1</v>
      </c>
      <c r="X33" s="32">
        <f t="shared" si="35"/>
        <v>0</v>
      </c>
      <c r="Y33" s="32">
        <f t="shared" si="36"/>
        <v>2</v>
      </c>
      <c r="Z33" s="32">
        <f t="shared" si="37"/>
        <v>0</v>
      </c>
      <c r="AA33" s="32">
        <f t="shared" si="38"/>
        <v>0</v>
      </c>
      <c r="AC33" s="33">
        <v>4</v>
      </c>
      <c r="AD33" s="33">
        <v>3</v>
      </c>
      <c r="AE33" s="32" t="s">
        <v>81</v>
      </c>
      <c r="AF33" s="32" t="s">
        <v>81</v>
      </c>
    </row>
    <row r="34" spans="1:36" s="33" customFormat="1" ht="17.25" customHeight="1">
      <c r="A34" s="126"/>
      <c r="B34" s="24" t="s">
        <v>100</v>
      </c>
      <c r="C34" s="32"/>
      <c r="D34" s="38"/>
      <c r="E34" s="32" t="s">
        <v>116</v>
      </c>
      <c r="F34" s="32" t="s">
        <v>3</v>
      </c>
      <c r="G34" s="32">
        <f t="shared" si="26"/>
        <v>0</v>
      </c>
      <c r="H34" s="32">
        <f t="shared" si="27"/>
        <v>0</v>
      </c>
      <c r="I34" s="32">
        <f t="shared" si="28"/>
        <v>0</v>
      </c>
      <c r="J34" s="32">
        <f t="shared" si="29"/>
        <v>0</v>
      </c>
      <c r="K34" s="32">
        <f t="shared" si="30"/>
        <v>0</v>
      </c>
      <c r="L34" s="32">
        <f t="shared" si="31"/>
        <v>0</v>
      </c>
      <c r="M34" s="32">
        <f t="shared" si="32"/>
        <v>0</v>
      </c>
      <c r="N34" s="32">
        <f t="shared" si="33"/>
        <v>0</v>
      </c>
      <c r="O34" s="32">
        <f t="shared" si="34"/>
        <v>0</v>
      </c>
      <c r="X34" s="32">
        <f t="shared" si="35"/>
        <v>0</v>
      </c>
      <c r="Y34" s="32">
        <f t="shared" si="36"/>
        <v>0</v>
      </c>
      <c r="Z34" s="32">
        <f t="shared" si="37"/>
        <v>0</v>
      </c>
      <c r="AA34" s="32">
        <f t="shared" si="38"/>
        <v>0</v>
      </c>
      <c r="AC34" s="33">
        <v>2</v>
      </c>
    </row>
    <row r="35" spans="1:36" s="28" customFormat="1" ht="17.25" customHeight="1">
      <c r="A35" s="124">
        <v>4</v>
      </c>
      <c r="B35" s="27" t="s">
        <v>104</v>
      </c>
      <c r="C35" s="40">
        <v>1</v>
      </c>
      <c r="D35" s="31" t="s">
        <v>159</v>
      </c>
      <c r="E35" s="31"/>
      <c r="F35" s="31" t="s">
        <v>49</v>
      </c>
      <c r="G35" s="30">
        <f t="shared" ref="G35:G45" si="39">COUNTA(AE35:AJ35)</f>
        <v>3</v>
      </c>
      <c r="H35" s="30">
        <f t="shared" ref="H35:H45" si="40">G35-N35-O35-Z35</f>
        <v>1</v>
      </c>
      <c r="I35" s="30">
        <f t="shared" ref="I35:I45" si="41">SUM(J35:M35)</f>
        <v>0</v>
      </c>
      <c r="J35" s="30">
        <f t="shared" ref="J35:J45" si="42">COUNTIF(AE35:AJ35, "*安*")</f>
        <v>0</v>
      </c>
      <c r="K35" s="30">
        <f t="shared" ref="K35:K45" si="43">COUNTIF(AE35:AJ35, "*二")</f>
        <v>0</v>
      </c>
      <c r="L35" s="30">
        <f t="shared" ref="L35:L45" si="44">COUNTIF(AE35:AJ35, "*三")</f>
        <v>0</v>
      </c>
      <c r="M35" s="30">
        <f t="shared" ref="M35:M45" si="45">COUNTIF(AE35:AJ35, "*本")</f>
        <v>0</v>
      </c>
      <c r="N35" s="30">
        <f t="shared" ref="N35:N45" si="46">COUNTIF(AE35:AJ35, "四球")</f>
        <v>2</v>
      </c>
      <c r="O35" s="30">
        <f t="shared" ref="O35:O45" si="47">COUNTIF(AE35:AJ35, "死球")</f>
        <v>0</v>
      </c>
      <c r="P35" s="31"/>
      <c r="Q35" s="31"/>
      <c r="R35" s="31">
        <v>1</v>
      </c>
      <c r="S35" s="31">
        <v>1</v>
      </c>
      <c r="T35" s="31">
        <v>2</v>
      </c>
      <c r="U35" s="31"/>
      <c r="V35" s="31">
        <v>1</v>
      </c>
      <c r="W35" s="31">
        <v>11</v>
      </c>
      <c r="X35" s="30">
        <f t="shared" ref="X35:X45" si="48">COUNTIF(AE35:AJ35, "*失*")</f>
        <v>0</v>
      </c>
      <c r="Y35" s="30">
        <f t="shared" ref="Y35:Y45" si="49">COUNTIF(AE35:AJ35, "*振*")</f>
        <v>0</v>
      </c>
      <c r="Z35" s="30">
        <f t="shared" ref="Z35:Z45" si="50">COUNTIF(AE35:AJ35, "*犠*")</f>
        <v>0</v>
      </c>
      <c r="AA35" s="30">
        <f t="shared" ref="AA35:AA45" si="51">COUNTIF(AE35:AJ35, "*併*")</f>
        <v>0</v>
      </c>
      <c r="AB35" s="31"/>
      <c r="AC35" s="31"/>
      <c r="AD35" s="31"/>
      <c r="AE35" s="31" t="s">
        <v>137</v>
      </c>
      <c r="AF35" s="31" t="s">
        <v>137</v>
      </c>
      <c r="AG35" s="31" t="s">
        <v>153</v>
      </c>
      <c r="AH35" s="31"/>
      <c r="AI35" s="31"/>
      <c r="AJ35" s="31"/>
    </row>
    <row r="36" spans="1:36" s="33" customFormat="1" ht="17.25" customHeight="1">
      <c r="A36" s="125"/>
      <c r="B36" s="24" t="s">
        <v>104</v>
      </c>
      <c r="C36" s="38">
        <v>2</v>
      </c>
      <c r="D36" s="32" t="s">
        <v>120</v>
      </c>
      <c r="F36" s="32" t="s">
        <v>1</v>
      </c>
      <c r="G36" s="32">
        <f t="shared" si="39"/>
        <v>3</v>
      </c>
      <c r="H36" s="32">
        <f t="shared" si="40"/>
        <v>2</v>
      </c>
      <c r="I36" s="32">
        <f t="shared" si="41"/>
        <v>0</v>
      </c>
      <c r="J36" s="32">
        <f t="shared" si="42"/>
        <v>0</v>
      </c>
      <c r="K36" s="32">
        <f t="shared" si="43"/>
        <v>0</v>
      </c>
      <c r="L36" s="32">
        <f t="shared" si="44"/>
        <v>0</v>
      </c>
      <c r="M36" s="32">
        <f t="shared" si="45"/>
        <v>0</v>
      </c>
      <c r="N36" s="32">
        <f t="shared" si="46"/>
        <v>0</v>
      </c>
      <c r="O36" s="32">
        <f t="shared" si="47"/>
        <v>1</v>
      </c>
      <c r="T36" s="33">
        <v>2</v>
      </c>
      <c r="V36" s="33">
        <v>3</v>
      </c>
      <c r="W36" s="33">
        <v>6</v>
      </c>
      <c r="X36" s="32">
        <f t="shared" si="48"/>
        <v>0</v>
      </c>
      <c r="Y36" s="32">
        <f t="shared" si="49"/>
        <v>1</v>
      </c>
      <c r="Z36" s="32">
        <f t="shared" si="50"/>
        <v>0</v>
      </c>
      <c r="AA36" s="32">
        <f t="shared" si="51"/>
        <v>0</v>
      </c>
      <c r="AC36" s="33">
        <v>1</v>
      </c>
      <c r="AE36" s="86" t="s">
        <v>138</v>
      </c>
      <c r="AF36" s="86" t="s">
        <v>149</v>
      </c>
      <c r="AG36" s="86" t="s">
        <v>152</v>
      </c>
      <c r="AH36" s="86"/>
    </row>
    <row r="37" spans="1:36" s="33" customFormat="1" ht="17.25" customHeight="1">
      <c r="A37" s="125"/>
      <c r="B37" s="24" t="s">
        <v>104</v>
      </c>
      <c r="C37" s="38">
        <v>3</v>
      </c>
      <c r="D37" s="32" t="s">
        <v>118</v>
      </c>
      <c r="F37" s="32" t="s">
        <v>46</v>
      </c>
      <c r="G37" s="32">
        <f t="shared" si="39"/>
        <v>3</v>
      </c>
      <c r="H37" s="32">
        <f t="shared" si="40"/>
        <v>3</v>
      </c>
      <c r="I37" s="32">
        <f t="shared" si="41"/>
        <v>0</v>
      </c>
      <c r="J37" s="32">
        <f t="shared" si="42"/>
        <v>0</v>
      </c>
      <c r="K37" s="32">
        <f t="shared" si="43"/>
        <v>0</v>
      </c>
      <c r="L37" s="32">
        <f t="shared" si="44"/>
        <v>0</v>
      </c>
      <c r="M37" s="32">
        <f t="shared" si="45"/>
        <v>0</v>
      </c>
      <c r="N37" s="32">
        <f t="shared" si="46"/>
        <v>0</v>
      </c>
      <c r="O37" s="32">
        <f t="shared" si="47"/>
        <v>0</v>
      </c>
      <c r="R37" s="33">
        <v>1</v>
      </c>
      <c r="S37" s="33">
        <v>1</v>
      </c>
      <c r="T37" s="33">
        <v>2</v>
      </c>
      <c r="V37" s="33">
        <v>1</v>
      </c>
      <c r="W37" s="33">
        <v>3</v>
      </c>
      <c r="X37" s="32">
        <f t="shared" si="48"/>
        <v>1</v>
      </c>
      <c r="Y37" s="32">
        <f t="shared" si="49"/>
        <v>0</v>
      </c>
      <c r="Z37" s="32">
        <f t="shared" si="50"/>
        <v>0</v>
      </c>
      <c r="AA37" s="32">
        <f t="shared" si="51"/>
        <v>0</v>
      </c>
      <c r="AC37" s="33">
        <v>4</v>
      </c>
      <c r="AE37" s="86" t="s">
        <v>139</v>
      </c>
      <c r="AF37" s="86" t="s">
        <v>150</v>
      </c>
      <c r="AG37" s="86" t="s">
        <v>154</v>
      </c>
      <c r="AH37" s="86"/>
    </row>
    <row r="38" spans="1:36" s="33" customFormat="1" ht="17.25" customHeight="1">
      <c r="A38" s="125"/>
      <c r="B38" s="24" t="s">
        <v>104</v>
      </c>
      <c r="C38" s="38">
        <v>4</v>
      </c>
      <c r="D38" s="32" t="s">
        <v>68</v>
      </c>
      <c r="F38" s="32" t="s">
        <v>44</v>
      </c>
      <c r="G38" s="32">
        <f t="shared" si="39"/>
        <v>3</v>
      </c>
      <c r="H38" s="32">
        <f t="shared" si="40"/>
        <v>3</v>
      </c>
      <c r="I38" s="32">
        <f t="shared" si="41"/>
        <v>2</v>
      </c>
      <c r="J38" s="32">
        <f t="shared" si="42"/>
        <v>0</v>
      </c>
      <c r="K38" s="32">
        <f t="shared" si="43"/>
        <v>1</v>
      </c>
      <c r="L38" s="32">
        <f t="shared" si="44"/>
        <v>1</v>
      </c>
      <c r="M38" s="32">
        <f t="shared" si="45"/>
        <v>0</v>
      </c>
      <c r="N38" s="32">
        <f t="shared" si="46"/>
        <v>0</v>
      </c>
      <c r="O38" s="32">
        <f t="shared" si="47"/>
        <v>0</v>
      </c>
      <c r="P38" s="33">
        <v>1</v>
      </c>
      <c r="R38" s="33">
        <v>1</v>
      </c>
      <c r="S38" s="33">
        <v>1</v>
      </c>
      <c r="U38" s="33">
        <v>1</v>
      </c>
      <c r="V38" s="33">
        <v>6</v>
      </c>
      <c r="W38" s="33">
        <v>2</v>
      </c>
      <c r="X38" s="32">
        <f t="shared" si="48"/>
        <v>0</v>
      </c>
      <c r="Y38" s="32">
        <f t="shared" si="49"/>
        <v>0</v>
      </c>
      <c r="Z38" s="32">
        <f t="shared" si="50"/>
        <v>0</v>
      </c>
      <c r="AA38" s="32">
        <f t="shared" si="51"/>
        <v>0</v>
      </c>
      <c r="AC38" s="33">
        <v>1</v>
      </c>
      <c r="AD38" s="33">
        <v>1</v>
      </c>
      <c r="AE38" s="86" t="s">
        <v>140</v>
      </c>
      <c r="AF38" s="86" t="s">
        <v>151</v>
      </c>
      <c r="AG38" s="86" t="s">
        <v>155</v>
      </c>
      <c r="AH38" s="86"/>
    </row>
    <row r="39" spans="1:36" s="33" customFormat="1" ht="17.25" customHeight="1">
      <c r="A39" s="125"/>
      <c r="B39" s="24" t="s">
        <v>104</v>
      </c>
      <c r="C39" s="38">
        <v>5</v>
      </c>
      <c r="D39" s="32" t="s">
        <v>117</v>
      </c>
      <c r="F39" s="32" t="s">
        <v>43</v>
      </c>
      <c r="G39" s="32">
        <f t="shared" si="39"/>
        <v>3</v>
      </c>
      <c r="H39" s="32">
        <f t="shared" si="40"/>
        <v>3</v>
      </c>
      <c r="I39" s="32">
        <f t="shared" si="41"/>
        <v>0</v>
      </c>
      <c r="J39" s="32">
        <f t="shared" si="42"/>
        <v>0</v>
      </c>
      <c r="K39" s="32">
        <f t="shared" si="43"/>
        <v>0</v>
      </c>
      <c r="L39" s="32">
        <f t="shared" si="44"/>
        <v>0</v>
      </c>
      <c r="M39" s="32">
        <f t="shared" si="45"/>
        <v>0</v>
      </c>
      <c r="N39" s="32">
        <f t="shared" si="46"/>
        <v>0</v>
      </c>
      <c r="O39" s="32">
        <f t="shared" si="47"/>
        <v>0</v>
      </c>
      <c r="P39" s="33">
        <v>1</v>
      </c>
      <c r="V39" s="33">
        <v>1</v>
      </c>
      <c r="W39" s="33">
        <v>2</v>
      </c>
      <c r="X39" s="32">
        <f t="shared" si="48"/>
        <v>0</v>
      </c>
      <c r="Y39" s="32">
        <f t="shared" si="49"/>
        <v>0</v>
      </c>
      <c r="Z39" s="32">
        <f t="shared" si="50"/>
        <v>0</v>
      </c>
      <c r="AA39" s="32">
        <f t="shared" si="51"/>
        <v>0</v>
      </c>
      <c r="AC39" s="33">
        <v>4</v>
      </c>
      <c r="AE39" s="86" t="s">
        <v>141</v>
      </c>
      <c r="AF39" s="87" t="s">
        <v>152</v>
      </c>
      <c r="AG39" s="86" t="s">
        <v>142</v>
      </c>
      <c r="AH39" s="86"/>
    </row>
    <row r="40" spans="1:36" s="33" customFormat="1" ht="17.25" customHeight="1">
      <c r="A40" s="125"/>
      <c r="B40" s="24" t="s">
        <v>104</v>
      </c>
      <c r="C40" s="38">
        <v>6</v>
      </c>
      <c r="D40" s="32" t="s">
        <v>121</v>
      </c>
      <c r="F40" s="32" t="s">
        <v>45</v>
      </c>
      <c r="G40" s="32">
        <f t="shared" si="39"/>
        <v>3</v>
      </c>
      <c r="H40" s="32">
        <f t="shared" si="40"/>
        <v>2</v>
      </c>
      <c r="I40" s="32">
        <f t="shared" si="41"/>
        <v>0</v>
      </c>
      <c r="J40" s="32">
        <f t="shared" si="42"/>
        <v>0</v>
      </c>
      <c r="K40" s="32">
        <f t="shared" si="43"/>
        <v>0</v>
      </c>
      <c r="L40" s="32">
        <f t="shared" si="44"/>
        <v>0</v>
      </c>
      <c r="M40" s="32">
        <f t="shared" si="45"/>
        <v>0</v>
      </c>
      <c r="N40" s="32">
        <f t="shared" si="46"/>
        <v>1</v>
      </c>
      <c r="O40" s="32">
        <f t="shared" si="47"/>
        <v>0</v>
      </c>
      <c r="S40" s="33">
        <v>1</v>
      </c>
      <c r="T40" s="33">
        <v>3</v>
      </c>
      <c r="U40" s="33">
        <v>3</v>
      </c>
      <c r="V40" s="33">
        <v>1</v>
      </c>
      <c r="W40" s="33">
        <v>7</v>
      </c>
      <c r="X40" s="32">
        <f t="shared" si="48"/>
        <v>0</v>
      </c>
      <c r="Y40" s="32">
        <f t="shared" si="49"/>
        <v>2</v>
      </c>
      <c r="Z40" s="32">
        <f t="shared" si="50"/>
        <v>0</v>
      </c>
      <c r="AA40" s="32">
        <f t="shared" si="51"/>
        <v>0</v>
      </c>
      <c r="AC40" s="33">
        <v>1</v>
      </c>
      <c r="AD40" s="33">
        <v>1</v>
      </c>
      <c r="AE40" s="86" t="s">
        <v>138</v>
      </c>
      <c r="AF40" s="86" t="s">
        <v>138</v>
      </c>
      <c r="AG40" s="86" t="s">
        <v>156</v>
      </c>
      <c r="AH40" s="86"/>
    </row>
    <row r="41" spans="1:36" s="33" customFormat="1" ht="17.25" customHeight="1">
      <c r="A41" s="125"/>
      <c r="B41" s="24" t="s">
        <v>104</v>
      </c>
      <c r="C41" s="38">
        <v>7</v>
      </c>
      <c r="D41" s="32" t="s">
        <v>69</v>
      </c>
      <c r="F41" s="32" t="s">
        <v>47</v>
      </c>
      <c r="G41" s="32">
        <f t="shared" si="39"/>
        <v>3</v>
      </c>
      <c r="H41" s="32">
        <f t="shared" si="40"/>
        <v>3</v>
      </c>
      <c r="I41" s="32">
        <f t="shared" si="41"/>
        <v>1</v>
      </c>
      <c r="J41" s="32">
        <f t="shared" si="42"/>
        <v>1</v>
      </c>
      <c r="K41" s="32">
        <f t="shared" si="43"/>
        <v>0</v>
      </c>
      <c r="L41" s="32">
        <f t="shared" si="44"/>
        <v>0</v>
      </c>
      <c r="M41" s="32">
        <f t="shared" si="45"/>
        <v>0</v>
      </c>
      <c r="N41" s="32">
        <f t="shared" si="46"/>
        <v>0</v>
      </c>
      <c r="O41" s="32">
        <f t="shared" si="47"/>
        <v>0</v>
      </c>
      <c r="P41" s="33">
        <v>1</v>
      </c>
      <c r="S41" s="33">
        <v>1</v>
      </c>
      <c r="T41" s="33">
        <v>1</v>
      </c>
      <c r="W41" s="33">
        <v>1</v>
      </c>
      <c r="X41" s="32">
        <f t="shared" si="48"/>
        <v>0</v>
      </c>
      <c r="Y41" s="32">
        <f t="shared" si="49"/>
        <v>0</v>
      </c>
      <c r="Z41" s="32">
        <f t="shared" si="50"/>
        <v>0</v>
      </c>
      <c r="AA41" s="32">
        <f t="shared" si="51"/>
        <v>0</v>
      </c>
      <c r="AC41" s="33">
        <v>1</v>
      </c>
      <c r="AD41" s="33">
        <v>2</v>
      </c>
      <c r="AE41" s="87" t="s">
        <v>142</v>
      </c>
      <c r="AF41" s="86" t="s">
        <v>141</v>
      </c>
      <c r="AG41" s="86" t="s">
        <v>157</v>
      </c>
      <c r="AH41" s="86"/>
    </row>
    <row r="42" spans="1:36" s="33" customFormat="1" ht="17.25" customHeight="1">
      <c r="A42" s="125"/>
      <c r="B42" s="24" t="s">
        <v>104</v>
      </c>
      <c r="C42" s="38">
        <v>8</v>
      </c>
      <c r="D42" s="32" t="s">
        <v>56</v>
      </c>
      <c r="F42" s="32" t="s">
        <v>40</v>
      </c>
      <c r="G42" s="32">
        <f t="shared" si="39"/>
        <v>3</v>
      </c>
      <c r="H42" s="32">
        <f t="shared" si="40"/>
        <v>3</v>
      </c>
      <c r="I42" s="32">
        <f t="shared" si="41"/>
        <v>0</v>
      </c>
      <c r="J42" s="32">
        <f t="shared" si="42"/>
        <v>0</v>
      </c>
      <c r="K42" s="32">
        <f t="shared" si="43"/>
        <v>0</v>
      </c>
      <c r="L42" s="32">
        <f t="shared" si="44"/>
        <v>0</v>
      </c>
      <c r="M42" s="32">
        <f t="shared" si="45"/>
        <v>0</v>
      </c>
      <c r="N42" s="32">
        <f t="shared" si="46"/>
        <v>0</v>
      </c>
      <c r="O42" s="32">
        <f t="shared" si="47"/>
        <v>0</v>
      </c>
      <c r="S42" s="33">
        <v>1</v>
      </c>
      <c r="T42" s="33">
        <v>1</v>
      </c>
      <c r="U42" s="33">
        <v>4</v>
      </c>
      <c r="V42" s="33">
        <v>1</v>
      </c>
      <c r="W42" s="33">
        <v>4</v>
      </c>
      <c r="X42" s="32">
        <f t="shared" si="48"/>
        <v>0</v>
      </c>
      <c r="Y42" s="32">
        <f t="shared" si="49"/>
        <v>1</v>
      </c>
      <c r="Z42" s="32">
        <f t="shared" si="50"/>
        <v>0</v>
      </c>
      <c r="AA42" s="32">
        <f t="shared" si="51"/>
        <v>0</v>
      </c>
      <c r="AE42" s="86" t="s">
        <v>144</v>
      </c>
      <c r="AF42" s="86" t="s">
        <v>152</v>
      </c>
      <c r="AG42" s="86" t="s">
        <v>138</v>
      </c>
      <c r="AH42" s="86"/>
    </row>
    <row r="43" spans="1:36" s="33" customFormat="1" ht="17.25" customHeight="1">
      <c r="A43" s="125"/>
      <c r="B43" s="24" t="s">
        <v>104</v>
      </c>
      <c r="C43" s="38">
        <v>9</v>
      </c>
      <c r="D43" s="33" t="s">
        <v>116</v>
      </c>
      <c r="F43" s="86" t="s">
        <v>146</v>
      </c>
      <c r="G43" s="32">
        <f t="shared" si="39"/>
        <v>2</v>
      </c>
      <c r="H43" s="32">
        <f t="shared" si="40"/>
        <v>2</v>
      </c>
      <c r="I43" s="32">
        <f t="shared" si="41"/>
        <v>0</v>
      </c>
      <c r="J43" s="32">
        <f t="shared" si="42"/>
        <v>0</v>
      </c>
      <c r="K43" s="32">
        <f t="shared" si="43"/>
        <v>0</v>
      </c>
      <c r="L43" s="32">
        <f t="shared" si="44"/>
        <v>0</v>
      </c>
      <c r="M43" s="32">
        <f t="shared" si="45"/>
        <v>0</v>
      </c>
      <c r="N43" s="32">
        <f t="shared" si="46"/>
        <v>0</v>
      </c>
      <c r="O43" s="32">
        <f t="shared" si="47"/>
        <v>0</v>
      </c>
      <c r="T43" s="33">
        <v>2</v>
      </c>
      <c r="U43" s="33">
        <v>1</v>
      </c>
      <c r="V43" s="33">
        <v>2</v>
      </c>
      <c r="W43" s="33">
        <v>3</v>
      </c>
      <c r="X43" s="32">
        <f t="shared" si="48"/>
        <v>0</v>
      </c>
      <c r="Y43" s="32">
        <f t="shared" si="49"/>
        <v>1</v>
      </c>
      <c r="Z43" s="32">
        <f t="shared" si="50"/>
        <v>0</v>
      </c>
      <c r="AA43" s="32">
        <f t="shared" si="51"/>
        <v>0</v>
      </c>
      <c r="AC43" s="33">
        <v>5</v>
      </c>
      <c r="AE43" s="87" t="s">
        <v>148</v>
      </c>
      <c r="AF43" s="86" t="s">
        <v>142</v>
      </c>
    </row>
    <row r="44" spans="1:36" s="33" customFormat="1" ht="17.25" customHeight="1">
      <c r="A44" s="125"/>
      <c r="B44" s="24" t="s">
        <v>104</v>
      </c>
      <c r="C44" s="38"/>
      <c r="D44" s="32" t="s">
        <v>103</v>
      </c>
      <c r="F44" s="32" t="s">
        <v>41</v>
      </c>
      <c r="G44" s="32">
        <f t="shared" si="39"/>
        <v>1</v>
      </c>
      <c r="H44" s="32">
        <f t="shared" si="40"/>
        <v>1</v>
      </c>
      <c r="I44" s="32">
        <f t="shared" si="41"/>
        <v>0</v>
      </c>
      <c r="J44" s="32">
        <f t="shared" si="42"/>
        <v>0</v>
      </c>
      <c r="K44" s="32">
        <f t="shared" si="43"/>
        <v>0</v>
      </c>
      <c r="L44" s="32">
        <f t="shared" si="44"/>
        <v>0</v>
      </c>
      <c r="M44" s="32">
        <f t="shared" si="45"/>
        <v>0</v>
      </c>
      <c r="N44" s="32">
        <f t="shared" si="46"/>
        <v>0</v>
      </c>
      <c r="O44" s="32">
        <f t="shared" si="47"/>
        <v>0</v>
      </c>
      <c r="U44" s="33">
        <v>1</v>
      </c>
      <c r="V44" s="33">
        <v>3</v>
      </c>
      <c r="W44" s="33">
        <v>1</v>
      </c>
      <c r="X44" s="32">
        <f t="shared" si="48"/>
        <v>0</v>
      </c>
      <c r="Y44" s="32">
        <f t="shared" si="49"/>
        <v>1</v>
      </c>
      <c r="Z44" s="32">
        <f t="shared" si="50"/>
        <v>0</v>
      </c>
      <c r="AA44" s="32">
        <f t="shared" si="51"/>
        <v>0</v>
      </c>
      <c r="AG44" s="86" t="s">
        <v>138</v>
      </c>
      <c r="AH44" s="86"/>
    </row>
    <row r="45" spans="1:36" s="33" customFormat="1" ht="17.25" customHeight="1">
      <c r="A45" s="126"/>
      <c r="B45" s="24" t="s">
        <v>104</v>
      </c>
      <c r="C45" s="38" t="s">
        <v>145</v>
      </c>
      <c r="D45" s="32" t="s">
        <v>84</v>
      </c>
      <c r="F45" s="32" t="s">
        <v>2</v>
      </c>
      <c r="G45" s="32">
        <f t="shared" si="39"/>
        <v>0</v>
      </c>
      <c r="H45" s="32">
        <f t="shared" si="40"/>
        <v>0</v>
      </c>
      <c r="I45" s="32">
        <f t="shared" si="41"/>
        <v>0</v>
      </c>
      <c r="J45" s="32">
        <f t="shared" si="42"/>
        <v>0</v>
      </c>
      <c r="K45" s="32">
        <f t="shared" si="43"/>
        <v>0</v>
      </c>
      <c r="L45" s="32">
        <f t="shared" si="44"/>
        <v>0</v>
      </c>
      <c r="M45" s="32">
        <f t="shared" si="45"/>
        <v>0</v>
      </c>
      <c r="N45" s="32">
        <f t="shared" si="46"/>
        <v>0</v>
      </c>
      <c r="O45" s="32">
        <f t="shared" si="47"/>
        <v>0</v>
      </c>
      <c r="X45" s="32">
        <f t="shared" si="48"/>
        <v>0</v>
      </c>
      <c r="Y45" s="32">
        <f t="shared" si="49"/>
        <v>0</v>
      </c>
      <c r="Z45" s="32">
        <f t="shared" si="50"/>
        <v>0</v>
      </c>
      <c r="AA45" s="32">
        <f t="shared" si="51"/>
        <v>0</v>
      </c>
      <c r="AC45" s="33">
        <v>1</v>
      </c>
      <c r="AD45" s="33">
        <v>1</v>
      </c>
    </row>
    <row r="46" spans="1:36" s="28" customFormat="1" ht="17.25" customHeight="1">
      <c r="A46" s="124">
        <v>5</v>
      </c>
      <c r="B46" s="27" t="s">
        <v>105</v>
      </c>
      <c r="C46" s="40">
        <v>1</v>
      </c>
      <c r="D46" s="31" t="s">
        <v>164</v>
      </c>
      <c r="E46" s="31"/>
      <c r="F46" s="31" t="s">
        <v>173</v>
      </c>
      <c r="G46" s="30">
        <f t="shared" ref="G46:G56" si="52">COUNTA(AE46:AJ46)</f>
        <v>6</v>
      </c>
      <c r="H46" s="30">
        <f t="shared" ref="H46:H56" si="53">G46-N46-O46-Z46</f>
        <v>2</v>
      </c>
      <c r="I46" s="30">
        <f t="shared" ref="I46:I56" si="54">SUM(J46:M46)</f>
        <v>2</v>
      </c>
      <c r="J46" s="30">
        <f t="shared" ref="J46:J56" si="55">COUNTIF(AE46:AJ46, "*安*")</f>
        <v>0</v>
      </c>
      <c r="K46" s="30">
        <f t="shared" ref="K46:K56" si="56">COUNTIF(AE46:AJ46, "*二")</f>
        <v>1</v>
      </c>
      <c r="L46" s="30">
        <f t="shared" ref="L46:L56" si="57">COUNTIF(AE46:AJ46, "*三")</f>
        <v>1</v>
      </c>
      <c r="M46" s="30">
        <f t="shared" ref="M46:M56" si="58">COUNTIF(AE46:AJ46, "*本")</f>
        <v>0</v>
      </c>
      <c r="N46" s="30">
        <f t="shared" ref="N46:N56" si="59">COUNTIF(AE46:AJ46, "四球")</f>
        <v>4</v>
      </c>
      <c r="O46" s="30">
        <f t="shared" ref="O46:O56" si="60">COUNTIF(AE46:AJ46, "死球")</f>
        <v>0</v>
      </c>
      <c r="P46" s="31">
        <v>1</v>
      </c>
      <c r="Q46" s="31"/>
      <c r="R46" s="31">
        <v>6</v>
      </c>
      <c r="S46" s="31"/>
      <c r="T46" s="31">
        <v>4</v>
      </c>
      <c r="U46" s="31">
        <v>1</v>
      </c>
      <c r="V46" s="31">
        <v>3</v>
      </c>
      <c r="W46" s="31">
        <v>17</v>
      </c>
      <c r="X46" s="30">
        <f t="shared" ref="X46:X56" si="61">COUNTIF(AE46:AJ46, "*失*")</f>
        <v>0</v>
      </c>
      <c r="Y46" s="30">
        <f t="shared" ref="Y46:Y56" si="62">COUNTIF(AE46:AJ46, "*振*")</f>
        <v>0</v>
      </c>
      <c r="Z46" s="30">
        <f t="shared" ref="Z46:Z56" si="63">COUNTIF(AE46:AJ46, "*犠*")</f>
        <v>0</v>
      </c>
      <c r="AA46" s="30">
        <f t="shared" ref="AA46:AA56" si="64">COUNTIF(AE46:AJ46, "*併*")</f>
        <v>0</v>
      </c>
      <c r="AB46" s="31"/>
      <c r="AC46" s="31"/>
      <c r="AD46" s="31"/>
      <c r="AE46" s="31" t="s">
        <v>137</v>
      </c>
      <c r="AF46" s="31" t="s">
        <v>155</v>
      </c>
      <c r="AG46" s="31" t="s">
        <v>200</v>
      </c>
      <c r="AH46" s="31" t="s">
        <v>156</v>
      </c>
      <c r="AI46" s="31" t="s">
        <v>156</v>
      </c>
      <c r="AJ46" s="31" t="s">
        <v>156</v>
      </c>
    </row>
    <row r="47" spans="1:36" s="33" customFormat="1" ht="17.25" customHeight="1">
      <c r="A47" s="125"/>
      <c r="B47" s="24" t="s">
        <v>105</v>
      </c>
      <c r="C47" s="38">
        <v>2</v>
      </c>
      <c r="D47" s="39" t="s">
        <v>165</v>
      </c>
      <c r="F47" s="86" t="s">
        <v>174</v>
      </c>
      <c r="G47" s="32">
        <f t="shared" si="52"/>
        <v>4</v>
      </c>
      <c r="H47" s="32">
        <f t="shared" si="53"/>
        <v>4</v>
      </c>
      <c r="I47" s="32">
        <f t="shared" si="54"/>
        <v>4</v>
      </c>
      <c r="J47" s="32">
        <f t="shared" si="55"/>
        <v>2</v>
      </c>
      <c r="K47" s="32">
        <f t="shared" si="56"/>
        <v>1</v>
      </c>
      <c r="L47" s="32">
        <f t="shared" si="57"/>
        <v>0</v>
      </c>
      <c r="M47" s="32">
        <f t="shared" si="58"/>
        <v>1</v>
      </c>
      <c r="N47" s="32">
        <f t="shared" si="59"/>
        <v>0</v>
      </c>
      <c r="O47" s="32">
        <f t="shared" si="60"/>
        <v>0</v>
      </c>
      <c r="P47" s="33">
        <v>3</v>
      </c>
      <c r="R47" s="33">
        <v>3</v>
      </c>
      <c r="S47" s="33">
        <v>1</v>
      </c>
      <c r="T47" s="33">
        <v>2</v>
      </c>
      <c r="W47" s="33">
        <v>3</v>
      </c>
      <c r="X47" s="32">
        <f t="shared" si="61"/>
        <v>0</v>
      </c>
      <c r="Y47" s="32">
        <f t="shared" si="62"/>
        <v>0</v>
      </c>
      <c r="Z47" s="32">
        <f t="shared" si="63"/>
        <v>0</v>
      </c>
      <c r="AA47" s="32">
        <f t="shared" si="64"/>
        <v>0</v>
      </c>
      <c r="AC47" s="33">
        <v>2</v>
      </c>
      <c r="AE47" s="86" t="s">
        <v>187</v>
      </c>
      <c r="AF47" s="86" t="s">
        <v>201</v>
      </c>
      <c r="AG47" s="86" t="s">
        <v>202</v>
      </c>
      <c r="AH47" s="86" t="s">
        <v>203</v>
      </c>
    </row>
    <row r="48" spans="1:36" s="33" customFormat="1" ht="17.25" customHeight="1">
      <c r="A48" s="125"/>
      <c r="B48" s="24" t="s">
        <v>105</v>
      </c>
      <c r="C48" s="38"/>
      <c r="D48" s="86" t="s">
        <v>162</v>
      </c>
      <c r="F48" s="32" t="s">
        <v>175</v>
      </c>
      <c r="G48" s="32">
        <f t="shared" si="52"/>
        <v>2</v>
      </c>
      <c r="H48" s="32">
        <f t="shared" si="53"/>
        <v>0</v>
      </c>
      <c r="I48" s="32">
        <f t="shared" si="54"/>
        <v>0</v>
      </c>
      <c r="J48" s="32">
        <f t="shared" si="55"/>
        <v>0</v>
      </c>
      <c r="K48" s="32">
        <f t="shared" si="56"/>
        <v>0</v>
      </c>
      <c r="L48" s="32">
        <f t="shared" si="57"/>
        <v>0</v>
      </c>
      <c r="M48" s="32">
        <f t="shared" si="58"/>
        <v>0</v>
      </c>
      <c r="N48" s="32">
        <f t="shared" si="59"/>
        <v>1</v>
      </c>
      <c r="O48" s="32">
        <f t="shared" si="60"/>
        <v>1</v>
      </c>
      <c r="R48" s="33">
        <v>2</v>
      </c>
      <c r="T48" s="33">
        <v>2</v>
      </c>
      <c r="W48" s="33">
        <v>6</v>
      </c>
      <c r="X48" s="32">
        <f t="shared" si="61"/>
        <v>0</v>
      </c>
      <c r="Y48" s="32">
        <f t="shared" si="62"/>
        <v>0</v>
      </c>
      <c r="Z48" s="32">
        <f t="shared" si="63"/>
        <v>0</v>
      </c>
      <c r="AA48" s="32">
        <f t="shared" si="64"/>
        <v>0</v>
      </c>
      <c r="AI48" s="86" t="s">
        <v>149</v>
      </c>
      <c r="AJ48" s="86" t="s">
        <v>156</v>
      </c>
    </row>
    <row r="49" spans="1:36" s="33" customFormat="1" ht="17.25" customHeight="1">
      <c r="A49" s="125"/>
      <c r="B49" s="24" t="s">
        <v>105</v>
      </c>
      <c r="C49" s="38">
        <v>3</v>
      </c>
      <c r="D49" s="32" t="s">
        <v>163</v>
      </c>
      <c r="F49" s="32" t="s">
        <v>176</v>
      </c>
      <c r="G49" s="32">
        <f t="shared" si="52"/>
        <v>6</v>
      </c>
      <c r="H49" s="32">
        <f t="shared" si="53"/>
        <v>5</v>
      </c>
      <c r="I49" s="32">
        <f t="shared" si="54"/>
        <v>4</v>
      </c>
      <c r="J49" s="32">
        <f t="shared" si="55"/>
        <v>4</v>
      </c>
      <c r="K49" s="32">
        <f t="shared" si="56"/>
        <v>0</v>
      </c>
      <c r="L49" s="32">
        <f t="shared" si="57"/>
        <v>0</v>
      </c>
      <c r="M49" s="32">
        <f t="shared" si="58"/>
        <v>0</v>
      </c>
      <c r="N49" s="32">
        <f t="shared" si="59"/>
        <v>1</v>
      </c>
      <c r="O49" s="32">
        <f t="shared" si="60"/>
        <v>0</v>
      </c>
      <c r="P49" s="33">
        <v>3</v>
      </c>
      <c r="R49" s="33">
        <v>5</v>
      </c>
      <c r="T49" s="33">
        <v>2</v>
      </c>
      <c r="W49" s="33">
        <v>6</v>
      </c>
      <c r="X49" s="32">
        <f t="shared" si="61"/>
        <v>0</v>
      </c>
      <c r="Y49" s="32">
        <f t="shared" si="62"/>
        <v>0</v>
      </c>
      <c r="Z49" s="32">
        <f t="shared" si="63"/>
        <v>0</v>
      </c>
      <c r="AA49" s="32">
        <f t="shared" si="64"/>
        <v>0</v>
      </c>
      <c r="AE49" s="86" t="s">
        <v>188</v>
      </c>
      <c r="AF49" s="32" t="s">
        <v>188</v>
      </c>
      <c r="AG49" s="86" t="s">
        <v>204</v>
      </c>
      <c r="AH49" s="86" t="s">
        <v>156</v>
      </c>
      <c r="AI49" s="86" t="s">
        <v>157</v>
      </c>
      <c r="AJ49" s="86" t="s">
        <v>188</v>
      </c>
    </row>
    <row r="50" spans="1:36" s="33" customFormat="1" ht="17.25" customHeight="1">
      <c r="A50" s="125"/>
      <c r="B50" s="24" t="s">
        <v>105</v>
      </c>
      <c r="C50" s="38">
        <v>4</v>
      </c>
      <c r="D50" s="39" t="s">
        <v>166</v>
      </c>
      <c r="F50" s="86" t="s">
        <v>177</v>
      </c>
      <c r="G50" s="32">
        <f>COUNTA(AE50:AJ50)</f>
        <v>6</v>
      </c>
      <c r="H50" s="32">
        <f t="shared" si="53"/>
        <v>5</v>
      </c>
      <c r="I50" s="32">
        <f t="shared" si="54"/>
        <v>3</v>
      </c>
      <c r="J50" s="32">
        <f>COUNTIF(AE50:AJ50, "*安*")</f>
        <v>2</v>
      </c>
      <c r="K50" s="32">
        <f>COUNTIF(AE50:AJ50, "*二")</f>
        <v>1</v>
      </c>
      <c r="L50" s="32">
        <f>COUNTIF(AE50:AJ50, "*三")</f>
        <v>0</v>
      </c>
      <c r="M50" s="32">
        <f>COUNTIF(AE50:AJ50, "*本")</f>
        <v>0</v>
      </c>
      <c r="N50" s="32">
        <f>COUNTIF(AE50:AJ50, "四球")</f>
        <v>1</v>
      </c>
      <c r="O50" s="32">
        <f>COUNTIF(AE50:AJ50, "死球")</f>
        <v>0</v>
      </c>
      <c r="P50" s="33">
        <v>6</v>
      </c>
      <c r="R50" s="33">
        <v>4</v>
      </c>
      <c r="S50" s="33">
        <v>1</v>
      </c>
      <c r="V50" s="33">
        <v>1</v>
      </c>
      <c r="W50" s="33">
        <v>10</v>
      </c>
      <c r="X50" s="32">
        <f>COUNTIF(AE50:AJ50, "*失*")</f>
        <v>1</v>
      </c>
      <c r="Y50" s="32">
        <f>COUNTIF(AE50:AJ50, "*振*")</f>
        <v>0</v>
      </c>
      <c r="Z50" s="32">
        <f>COUNTIF(AE50:AJ50, "*犠*")</f>
        <v>0</v>
      </c>
      <c r="AA50" s="32">
        <f>COUNTIF(AE50:AJ50, "*併*")</f>
        <v>0</v>
      </c>
      <c r="AC50" s="33">
        <v>2</v>
      </c>
      <c r="AD50" s="33">
        <v>1</v>
      </c>
      <c r="AE50" s="86" t="s">
        <v>189</v>
      </c>
      <c r="AF50" s="86" t="s">
        <v>191</v>
      </c>
      <c r="AG50" s="32" t="s">
        <v>205</v>
      </c>
      <c r="AH50" s="86" t="s">
        <v>156</v>
      </c>
      <c r="AI50" s="86" t="s">
        <v>188</v>
      </c>
      <c r="AJ50" s="86" t="s">
        <v>200</v>
      </c>
    </row>
    <row r="51" spans="1:36" s="33" customFormat="1" ht="17.25" customHeight="1">
      <c r="A51" s="125"/>
      <c r="B51" s="24" t="s">
        <v>105</v>
      </c>
      <c r="C51" s="38">
        <v>5</v>
      </c>
      <c r="D51" s="39" t="s">
        <v>167</v>
      </c>
      <c r="F51" s="86" t="s">
        <v>178</v>
      </c>
      <c r="G51" s="32">
        <f t="shared" si="52"/>
        <v>6</v>
      </c>
      <c r="H51" s="32">
        <f t="shared" si="53"/>
        <v>5</v>
      </c>
      <c r="I51" s="32">
        <f t="shared" si="54"/>
        <v>3</v>
      </c>
      <c r="J51" s="32">
        <f t="shared" si="55"/>
        <v>2</v>
      </c>
      <c r="K51" s="32">
        <f t="shared" si="56"/>
        <v>0</v>
      </c>
      <c r="L51" s="32">
        <f t="shared" si="57"/>
        <v>1</v>
      </c>
      <c r="M51" s="32">
        <f t="shared" si="58"/>
        <v>0</v>
      </c>
      <c r="N51" s="32">
        <f t="shared" si="59"/>
        <v>0</v>
      </c>
      <c r="O51" s="32">
        <f t="shared" si="60"/>
        <v>0</v>
      </c>
      <c r="P51" s="33">
        <v>2</v>
      </c>
      <c r="R51" s="33">
        <v>2</v>
      </c>
      <c r="S51" s="33">
        <v>1</v>
      </c>
      <c r="T51" s="33">
        <v>3</v>
      </c>
      <c r="W51" s="33">
        <v>7</v>
      </c>
      <c r="X51" s="32">
        <f t="shared" si="61"/>
        <v>0</v>
      </c>
      <c r="Y51" s="32">
        <f t="shared" si="62"/>
        <v>0</v>
      </c>
      <c r="Z51" s="32">
        <f t="shared" si="63"/>
        <v>1</v>
      </c>
      <c r="AA51" s="32">
        <f t="shared" si="64"/>
        <v>0</v>
      </c>
      <c r="AC51" s="33">
        <v>1</v>
      </c>
      <c r="AD51" s="33">
        <v>1</v>
      </c>
      <c r="AE51" s="86" t="s">
        <v>190</v>
      </c>
      <c r="AF51" s="86" t="s">
        <v>155</v>
      </c>
      <c r="AG51" s="86" t="s">
        <v>152</v>
      </c>
      <c r="AH51" s="32" t="s">
        <v>206</v>
      </c>
      <c r="AI51" s="86" t="s">
        <v>188</v>
      </c>
      <c r="AJ51" s="86" t="s">
        <v>207</v>
      </c>
    </row>
    <row r="52" spans="1:36" s="33" customFormat="1" ht="17.25" customHeight="1">
      <c r="A52" s="125"/>
      <c r="B52" s="24" t="s">
        <v>105</v>
      </c>
      <c r="C52" s="38">
        <v>6</v>
      </c>
      <c r="D52" s="39" t="s">
        <v>168</v>
      </c>
      <c r="F52" s="86" t="s">
        <v>179</v>
      </c>
      <c r="G52" s="32">
        <f t="shared" si="52"/>
        <v>6</v>
      </c>
      <c r="H52" s="32">
        <f t="shared" si="53"/>
        <v>4</v>
      </c>
      <c r="I52" s="32">
        <f t="shared" si="54"/>
        <v>4</v>
      </c>
      <c r="J52" s="32">
        <f t="shared" si="55"/>
        <v>3</v>
      </c>
      <c r="K52" s="32">
        <f t="shared" si="56"/>
        <v>0</v>
      </c>
      <c r="L52" s="32">
        <f t="shared" si="57"/>
        <v>0</v>
      </c>
      <c r="M52" s="32">
        <f t="shared" si="58"/>
        <v>1</v>
      </c>
      <c r="N52" s="32">
        <f t="shared" si="59"/>
        <v>1</v>
      </c>
      <c r="O52" s="32">
        <f t="shared" si="60"/>
        <v>1</v>
      </c>
      <c r="P52" s="33">
        <v>5</v>
      </c>
      <c r="R52" s="33">
        <v>4</v>
      </c>
      <c r="S52" s="33">
        <v>2</v>
      </c>
      <c r="T52" s="33">
        <v>1</v>
      </c>
      <c r="V52" s="33">
        <v>2</v>
      </c>
      <c r="W52" s="33">
        <v>10</v>
      </c>
      <c r="X52" s="32">
        <f t="shared" si="61"/>
        <v>0</v>
      </c>
      <c r="Y52" s="32">
        <f t="shared" si="62"/>
        <v>0</v>
      </c>
      <c r="Z52" s="32">
        <f t="shared" si="63"/>
        <v>0</v>
      </c>
      <c r="AA52" s="32">
        <f t="shared" si="64"/>
        <v>0</v>
      </c>
      <c r="AE52" s="86" t="s">
        <v>191</v>
      </c>
      <c r="AF52" s="86" t="s">
        <v>208</v>
      </c>
      <c r="AG52" s="32" t="s">
        <v>209</v>
      </c>
      <c r="AH52" s="86" t="s">
        <v>149</v>
      </c>
      <c r="AI52" s="86" t="s">
        <v>156</v>
      </c>
      <c r="AJ52" s="86" t="s">
        <v>157</v>
      </c>
    </row>
    <row r="53" spans="1:36" s="33" customFormat="1" ht="17.25" customHeight="1">
      <c r="A53" s="125"/>
      <c r="B53" s="24" t="s">
        <v>105</v>
      </c>
      <c r="C53" s="38">
        <v>7</v>
      </c>
      <c r="D53" s="39" t="s">
        <v>169</v>
      </c>
      <c r="F53" s="86" t="s">
        <v>180</v>
      </c>
      <c r="G53" s="32">
        <f t="shared" si="52"/>
        <v>5</v>
      </c>
      <c r="H53" s="32">
        <f t="shared" si="53"/>
        <v>4</v>
      </c>
      <c r="I53" s="32">
        <f t="shared" si="54"/>
        <v>3</v>
      </c>
      <c r="J53" s="32">
        <f t="shared" si="55"/>
        <v>2</v>
      </c>
      <c r="K53" s="32">
        <f t="shared" si="56"/>
        <v>0</v>
      </c>
      <c r="L53" s="32">
        <f t="shared" si="57"/>
        <v>1</v>
      </c>
      <c r="M53" s="32">
        <f t="shared" si="58"/>
        <v>0</v>
      </c>
      <c r="N53" s="32">
        <f t="shared" si="59"/>
        <v>1</v>
      </c>
      <c r="O53" s="32">
        <f t="shared" si="60"/>
        <v>0</v>
      </c>
      <c r="P53" s="33">
        <v>2</v>
      </c>
      <c r="Q53" s="33">
        <v>2</v>
      </c>
      <c r="R53" s="33">
        <v>3</v>
      </c>
      <c r="S53" s="33">
        <v>1</v>
      </c>
      <c r="T53" s="33">
        <v>3</v>
      </c>
      <c r="V53" s="33">
        <v>1</v>
      </c>
      <c r="W53" s="33">
        <v>11</v>
      </c>
      <c r="X53" s="32">
        <f t="shared" si="61"/>
        <v>0</v>
      </c>
      <c r="Y53" s="32">
        <f t="shared" si="62"/>
        <v>0</v>
      </c>
      <c r="Z53" s="32">
        <f t="shared" si="63"/>
        <v>0</v>
      </c>
      <c r="AA53" s="32">
        <f t="shared" si="64"/>
        <v>0</v>
      </c>
      <c r="AC53" s="33">
        <v>2</v>
      </c>
      <c r="AE53" s="86" t="s">
        <v>191</v>
      </c>
      <c r="AF53" s="86" t="s">
        <v>155</v>
      </c>
      <c r="AG53" s="32" t="s">
        <v>142</v>
      </c>
      <c r="AI53" s="86" t="s">
        <v>156</v>
      </c>
      <c r="AJ53" s="86" t="s">
        <v>203</v>
      </c>
    </row>
    <row r="54" spans="1:36" s="33" customFormat="1" ht="17.25" customHeight="1">
      <c r="A54" s="125"/>
      <c r="B54" s="24" t="s">
        <v>105</v>
      </c>
      <c r="C54" s="38"/>
      <c r="D54" s="39" t="s">
        <v>162</v>
      </c>
      <c r="F54" s="86" t="s">
        <v>181</v>
      </c>
      <c r="G54" s="32">
        <f t="shared" si="52"/>
        <v>1</v>
      </c>
      <c r="H54" s="32">
        <f t="shared" si="53"/>
        <v>1</v>
      </c>
      <c r="I54" s="32">
        <f t="shared" si="54"/>
        <v>0</v>
      </c>
      <c r="J54" s="32">
        <f t="shared" si="55"/>
        <v>0</v>
      </c>
      <c r="K54" s="32">
        <f t="shared" si="56"/>
        <v>0</v>
      </c>
      <c r="L54" s="32">
        <f t="shared" si="57"/>
        <v>0</v>
      </c>
      <c r="M54" s="32">
        <f t="shared" si="58"/>
        <v>0</v>
      </c>
      <c r="N54" s="32">
        <f t="shared" si="59"/>
        <v>0</v>
      </c>
      <c r="O54" s="32">
        <f t="shared" si="60"/>
        <v>0</v>
      </c>
      <c r="S54" s="33">
        <v>1</v>
      </c>
      <c r="T54" s="33">
        <v>1</v>
      </c>
      <c r="U54" s="33">
        <v>2</v>
      </c>
      <c r="V54" s="33">
        <v>1</v>
      </c>
      <c r="X54" s="32">
        <f t="shared" si="61"/>
        <v>0</v>
      </c>
      <c r="Y54" s="32">
        <f t="shared" si="62"/>
        <v>1</v>
      </c>
      <c r="Z54" s="32">
        <f t="shared" si="63"/>
        <v>0</v>
      </c>
      <c r="AA54" s="32">
        <f t="shared" si="64"/>
        <v>0</v>
      </c>
      <c r="AH54" s="32" t="s">
        <v>210</v>
      </c>
    </row>
    <row r="55" spans="1:36" s="33" customFormat="1" ht="17.25" customHeight="1">
      <c r="A55" s="125"/>
      <c r="B55" s="24" t="s">
        <v>105</v>
      </c>
      <c r="C55" s="38">
        <v>8</v>
      </c>
      <c r="D55" s="39" t="s">
        <v>170</v>
      </c>
      <c r="F55" s="86" t="s">
        <v>182</v>
      </c>
      <c r="G55" s="32">
        <f t="shared" si="52"/>
        <v>6</v>
      </c>
      <c r="H55" s="32">
        <f t="shared" si="53"/>
        <v>4</v>
      </c>
      <c r="I55" s="32">
        <f t="shared" si="54"/>
        <v>3</v>
      </c>
      <c r="J55" s="32">
        <f t="shared" si="55"/>
        <v>3</v>
      </c>
      <c r="K55" s="32">
        <f t="shared" si="56"/>
        <v>0</v>
      </c>
      <c r="L55" s="32">
        <f t="shared" si="57"/>
        <v>0</v>
      </c>
      <c r="M55" s="32">
        <f t="shared" si="58"/>
        <v>0</v>
      </c>
      <c r="N55" s="32">
        <f t="shared" si="59"/>
        <v>2</v>
      </c>
      <c r="O55" s="32">
        <f t="shared" si="60"/>
        <v>0</v>
      </c>
      <c r="P55" s="33">
        <v>1</v>
      </c>
      <c r="R55" s="33">
        <v>4</v>
      </c>
      <c r="T55" s="33">
        <v>1</v>
      </c>
      <c r="U55" s="33">
        <v>1</v>
      </c>
      <c r="V55" s="33">
        <v>1</v>
      </c>
      <c r="W55" s="33">
        <v>11</v>
      </c>
      <c r="X55" s="32">
        <f t="shared" si="61"/>
        <v>0</v>
      </c>
      <c r="Y55" s="32">
        <f t="shared" si="62"/>
        <v>0</v>
      </c>
      <c r="Z55" s="32">
        <f t="shared" si="63"/>
        <v>0</v>
      </c>
      <c r="AA55" s="32">
        <f t="shared" si="64"/>
        <v>0</v>
      </c>
      <c r="AE55" s="86" t="s">
        <v>192</v>
      </c>
      <c r="AF55" s="86" t="s">
        <v>188</v>
      </c>
      <c r="AG55" s="86" t="s">
        <v>204</v>
      </c>
      <c r="AH55" s="86" t="s">
        <v>203</v>
      </c>
      <c r="AI55" s="86" t="s">
        <v>156</v>
      </c>
      <c r="AJ55" s="32" t="s">
        <v>156</v>
      </c>
    </row>
    <row r="56" spans="1:36" s="33" customFormat="1" ht="17.25" customHeight="1">
      <c r="A56" s="125"/>
      <c r="B56" s="24" t="s">
        <v>105</v>
      </c>
      <c r="C56" s="38">
        <v>9</v>
      </c>
      <c r="D56" s="39" t="s">
        <v>171</v>
      </c>
      <c r="F56" s="86" t="s">
        <v>183</v>
      </c>
      <c r="G56" s="32">
        <f t="shared" si="52"/>
        <v>5</v>
      </c>
      <c r="H56" s="32">
        <f t="shared" si="53"/>
        <v>2</v>
      </c>
      <c r="I56" s="32">
        <f t="shared" si="54"/>
        <v>1</v>
      </c>
      <c r="J56" s="32">
        <f t="shared" si="55"/>
        <v>1</v>
      </c>
      <c r="K56" s="32">
        <f t="shared" si="56"/>
        <v>0</v>
      </c>
      <c r="L56" s="32">
        <f t="shared" si="57"/>
        <v>0</v>
      </c>
      <c r="M56" s="32">
        <f t="shared" si="58"/>
        <v>0</v>
      </c>
      <c r="N56" s="32">
        <f t="shared" si="59"/>
        <v>3</v>
      </c>
      <c r="O56" s="32">
        <f t="shared" si="60"/>
        <v>0</v>
      </c>
      <c r="P56" s="33">
        <v>2</v>
      </c>
      <c r="R56" s="33">
        <v>3</v>
      </c>
      <c r="T56" s="33">
        <v>2</v>
      </c>
      <c r="U56" s="33">
        <v>2</v>
      </c>
      <c r="W56" s="33">
        <v>15</v>
      </c>
      <c r="X56" s="32">
        <f t="shared" si="61"/>
        <v>0</v>
      </c>
      <c r="Y56" s="32">
        <f t="shared" si="62"/>
        <v>0</v>
      </c>
      <c r="Z56" s="32">
        <f t="shared" si="63"/>
        <v>0</v>
      </c>
      <c r="AA56" s="32">
        <f t="shared" si="64"/>
        <v>0</v>
      </c>
      <c r="AC56" s="33">
        <v>2</v>
      </c>
      <c r="AE56" s="86" t="s">
        <v>193</v>
      </c>
      <c r="AF56" s="86" t="s">
        <v>156</v>
      </c>
      <c r="AG56" s="86" t="s">
        <v>152</v>
      </c>
      <c r="AH56" s="86" t="s">
        <v>156</v>
      </c>
      <c r="AI56" s="86" t="s">
        <v>156</v>
      </c>
    </row>
    <row r="57" spans="1:36" s="33" customFormat="1" ht="17.25" customHeight="1">
      <c r="A57" s="125"/>
      <c r="B57" s="24" t="s">
        <v>105</v>
      </c>
      <c r="C57" s="38" t="s">
        <v>145</v>
      </c>
      <c r="D57" s="39" t="s">
        <v>172</v>
      </c>
      <c r="F57" s="86" t="s">
        <v>184</v>
      </c>
      <c r="G57" s="32">
        <f t="shared" ref="G57:G69" si="65">COUNTA(AE57:AJ57)</f>
        <v>0</v>
      </c>
      <c r="H57" s="32">
        <f t="shared" ref="H57:H69" si="66">G57-N57-O57-Z57</f>
        <v>0</v>
      </c>
      <c r="I57" s="32">
        <f t="shared" ref="I57:I69" si="67">SUM(J57:M57)</f>
        <v>0</v>
      </c>
      <c r="J57" s="32">
        <f t="shared" ref="J57:J69" si="68">COUNTIF(AE57:AJ57, "*安*")</f>
        <v>0</v>
      </c>
      <c r="K57" s="32">
        <f t="shared" ref="K57:K69" si="69">COUNTIF(AE57:AJ57, "*二")</f>
        <v>0</v>
      </c>
      <c r="L57" s="32">
        <f t="shared" ref="L57:L69" si="70">COUNTIF(AE57:AJ57, "*三")</f>
        <v>0</v>
      </c>
      <c r="M57" s="32">
        <f t="shared" ref="M57:M69" si="71">COUNTIF(AE57:AJ57, "*本")</f>
        <v>0</v>
      </c>
      <c r="N57" s="32">
        <f t="shared" ref="N57:N69" si="72">COUNTIF(AE57:AJ57, "四球")</f>
        <v>0</v>
      </c>
      <c r="O57" s="32">
        <f t="shared" ref="O57:O69" si="73">COUNTIF(AE57:AJ57, "死球")</f>
        <v>0</v>
      </c>
      <c r="X57" s="32">
        <f t="shared" ref="X57:X69" si="74">COUNTIF(AE57:AJ57, "*失*")</f>
        <v>0</v>
      </c>
      <c r="Y57" s="32">
        <f t="shared" ref="Y57:Y69" si="75">COUNTIF(AE57:AJ57, "*振*")</f>
        <v>0</v>
      </c>
      <c r="Z57" s="32">
        <f t="shared" ref="Z57:Z69" si="76">COUNTIF(AE57:AJ57, "*犠*")</f>
        <v>0</v>
      </c>
      <c r="AA57" s="32">
        <f t="shared" ref="AA57:AA69" si="77">COUNTIF(AE57:AJ57, "*併*")</f>
        <v>0</v>
      </c>
    </row>
    <row r="58" spans="1:36" s="33" customFormat="1" ht="17.25" customHeight="1">
      <c r="A58" s="125"/>
      <c r="B58" s="24" t="s">
        <v>105</v>
      </c>
      <c r="C58" s="32"/>
      <c r="D58" s="86" t="s">
        <v>172</v>
      </c>
      <c r="F58" s="86" t="s">
        <v>185</v>
      </c>
      <c r="G58" s="32">
        <f t="shared" si="65"/>
        <v>0</v>
      </c>
      <c r="H58" s="32">
        <f t="shared" si="66"/>
        <v>0</v>
      </c>
      <c r="I58" s="32">
        <f t="shared" si="67"/>
        <v>0</v>
      </c>
      <c r="J58" s="32">
        <f t="shared" si="68"/>
        <v>0</v>
      </c>
      <c r="K58" s="32">
        <f t="shared" si="69"/>
        <v>0</v>
      </c>
      <c r="L58" s="32">
        <f t="shared" si="70"/>
        <v>0</v>
      </c>
      <c r="M58" s="32">
        <f t="shared" si="71"/>
        <v>0</v>
      </c>
      <c r="N58" s="32">
        <f t="shared" si="72"/>
        <v>0</v>
      </c>
      <c r="O58" s="32">
        <f t="shared" si="73"/>
        <v>0</v>
      </c>
      <c r="X58" s="32">
        <f t="shared" si="74"/>
        <v>0</v>
      </c>
      <c r="Y58" s="32">
        <f t="shared" si="75"/>
        <v>0</v>
      </c>
      <c r="Z58" s="32">
        <f t="shared" si="76"/>
        <v>0</v>
      </c>
      <c r="AA58" s="32">
        <f t="shared" si="77"/>
        <v>0</v>
      </c>
      <c r="AD58" s="33">
        <v>1</v>
      </c>
    </row>
    <row r="59" spans="1:36" s="28" customFormat="1" ht="17.25" customHeight="1">
      <c r="A59" s="124">
        <v>6</v>
      </c>
      <c r="B59" s="27" t="s">
        <v>158</v>
      </c>
      <c r="C59" s="40">
        <v>1</v>
      </c>
      <c r="D59" s="31" t="s">
        <v>166</v>
      </c>
      <c r="E59" s="31"/>
      <c r="F59" s="31" t="s">
        <v>173</v>
      </c>
      <c r="G59" s="30">
        <f t="shared" si="65"/>
        <v>3</v>
      </c>
      <c r="H59" s="30">
        <f t="shared" si="66"/>
        <v>1</v>
      </c>
      <c r="I59" s="30">
        <f t="shared" si="67"/>
        <v>1</v>
      </c>
      <c r="J59" s="30">
        <f t="shared" si="68"/>
        <v>1</v>
      </c>
      <c r="K59" s="30">
        <f t="shared" si="69"/>
        <v>0</v>
      </c>
      <c r="L59" s="30">
        <f t="shared" si="70"/>
        <v>0</v>
      </c>
      <c r="M59" s="30">
        <f t="shared" si="71"/>
        <v>0</v>
      </c>
      <c r="N59" s="30">
        <f t="shared" si="72"/>
        <v>2</v>
      </c>
      <c r="O59" s="30">
        <f t="shared" si="73"/>
        <v>0</v>
      </c>
      <c r="P59" s="31"/>
      <c r="Q59" s="31"/>
      <c r="R59" s="31">
        <v>2</v>
      </c>
      <c r="S59" s="31">
        <v>1</v>
      </c>
      <c r="T59" s="31">
        <v>4</v>
      </c>
      <c r="U59" s="31"/>
      <c r="V59" s="31">
        <v>2</v>
      </c>
      <c r="W59" s="31">
        <v>10</v>
      </c>
      <c r="X59" s="30">
        <f t="shared" si="74"/>
        <v>0</v>
      </c>
      <c r="Y59" s="30">
        <f t="shared" si="75"/>
        <v>0</v>
      </c>
      <c r="Z59" s="30">
        <f t="shared" si="76"/>
        <v>0</v>
      </c>
      <c r="AA59" s="30">
        <f t="shared" si="77"/>
        <v>0</v>
      </c>
      <c r="AB59" s="31"/>
      <c r="AC59" s="31">
        <v>3</v>
      </c>
      <c r="AD59" s="31">
        <v>1</v>
      </c>
      <c r="AE59" s="31" t="s">
        <v>191</v>
      </c>
      <c r="AF59" s="31" t="s">
        <v>137</v>
      </c>
      <c r="AG59" s="31" t="s">
        <v>156</v>
      </c>
      <c r="AH59" s="31"/>
      <c r="AI59" s="31"/>
      <c r="AJ59" s="31"/>
    </row>
    <row r="60" spans="1:36" ht="17.25" customHeight="1">
      <c r="A60" s="125"/>
      <c r="B60" s="24" t="s">
        <v>158</v>
      </c>
      <c r="C60" s="10">
        <v>2</v>
      </c>
      <c r="D60" s="36" t="s">
        <v>169</v>
      </c>
      <c r="F60" s="23" t="s">
        <v>174</v>
      </c>
      <c r="G60" s="32">
        <f t="shared" si="65"/>
        <v>1</v>
      </c>
      <c r="H60" s="32">
        <f t="shared" si="66"/>
        <v>1</v>
      </c>
      <c r="I60" s="32">
        <f t="shared" si="67"/>
        <v>0</v>
      </c>
      <c r="J60" s="32">
        <f t="shared" si="68"/>
        <v>0</v>
      </c>
      <c r="K60" s="32">
        <f t="shared" si="69"/>
        <v>0</v>
      </c>
      <c r="L60" s="32">
        <f t="shared" si="70"/>
        <v>0</v>
      </c>
      <c r="M60" s="32">
        <f t="shared" si="71"/>
        <v>0</v>
      </c>
      <c r="N60" s="32">
        <f t="shared" si="72"/>
        <v>0</v>
      </c>
      <c r="O60" s="32">
        <f t="shared" si="73"/>
        <v>0</v>
      </c>
      <c r="P60" s="33"/>
      <c r="Q60" s="33"/>
      <c r="R60" s="33">
        <v>2</v>
      </c>
      <c r="S60" s="33"/>
      <c r="T60" s="33">
        <v>1</v>
      </c>
      <c r="U60" s="33"/>
      <c r="V60" s="33">
        <v>2</v>
      </c>
      <c r="W60" s="33">
        <v>1</v>
      </c>
      <c r="X60" s="32">
        <f t="shared" si="74"/>
        <v>0</v>
      </c>
      <c r="Y60" s="32">
        <f t="shared" si="75"/>
        <v>0</v>
      </c>
      <c r="Z60" s="32">
        <f t="shared" si="76"/>
        <v>0</v>
      </c>
      <c r="AA60" s="32">
        <f t="shared" si="77"/>
        <v>0</v>
      </c>
      <c r="AC60">
        <v>1</v>
      </c>
      <c r="AE60" s="23" t="s">
        <v>204</v>
      </c>
    </row>
    <row r="61" spans="1:36" ht="17.25" customHeight="1">
      <c r="A61" s="125"/>
      <c r="B61" s="24" t="s">
        <v>158</v>
      </c>
      <c r="D61" s="36" t="s">
        <v>170</v>
      </c>
      <c r="F61" s="23" t="s">
        <v>184</v>
      </c>
      <c r="G61" s="32">
        <f t="shared" si="65"/>
        <v>2</v>
      </c>
      <c r="H61" s="32">
        <f t="shared" si="66"/>
        <v>0</v>
      </c>
      <c r="I61" s="32">
        <f t="shared" si="67"/>
        <v>0</v>
      </c>
      <c r="J61" s="32">
        <f t="shared" si="68"/>
        <v>0</v>
      </c>
      <c r="K61" s="32">
        <f t="shared" si="69"/>
        <v>0</v>
      </c>
      <c r="L61" s="32">
        <f t="shared" si="70"/>
        <v>0</v>
      </c>
      <c r="M61" s="32">
        <f t="shared" si="71"/>
        <v>0</v>
      </c>
      <c r="N61" s="32">
        <f t="shared" si="72"/>
        <v>2</v>
      </c>
      <c r="O61" s="32">
        <f t="shared" si="73"/>
        <v>0</v>
      </c>
      <c r="P61" s="33">
        <v>2</v>
      </c>
      <c r="Q61" s="33"/>
      <c r="R61" s="33"/>
      <c r="S61" s="33">
        <v>1</v>
      </c>
      <c r="T61" s="33">
        <v>1</v>
      </c>
      <c r="U61" s="33"/>
      <c r="V61" s="33"/>
      <c r="W61" s="33">
        <v>8</v>
      </c>
      <c r="X61" s="32">
        <f t="shared" si="74"/>
        <v>0</v>
      </c>
      <c r="Y61" s="32">
        <f t="shared" si="75"/>
        <v>0</v>
      </c>
      <c r="Z61" s="32">
        <f t="shared" si="76"/>
        <v>0</v>
      </c>
      <c r="AA61" s="32">
        <f t="shared" si="77"/>
        <v>0</v>
      </c>
      <c r="AF61" s="23" t="s">
        <v>137</v>
      </c>
      <c r="AG61" s="23" t="s">
        <v>156</v>
      </c>
    </row>
    <row r="62" spans="1:36" ht="17.25" customHeight="1">
      <c r="A62" s="125"/>
      <c r="B62" s="24" t="s">
        <v>158</v>
      </c>
      <c r="C62" s="10">
        <v>3</v>
      </c>
      <c r="D62" s="36" t="s">
        <v>165</v>
      </c>
      <c r="F62" s="23" t="s">
        <v>175</v>
      </c>
      <c r="G62" s="32">
        <f t="shared" si="65"/>
        <v>3</v>
      </c>
      <c r="H62" s="32">
        <f t="shared" si="66"/>
        <v>3</v>
      </c>
      <c r="I62" s="32">
        <f t="shared" si="67"/>
        <v>1</v>
      </c>
      <c r="J62" s="32">
        <f t="shared" si="68"/>
        <v>0</v>
      </c>
      <c r="K62" s="32">
        <f t="shared" si="69"/>
        <v>1</v>
      </c>
      <c r="L62" s="32">
        <f t="shared" si="70"/>
        <v>0</v>
      </c>
      <c r="M62" s="32">
        <f t="shared" si="71"/>
        <v>0</v>
      </c>
      <c r="N62" s="32">
        <f t="shared" si="72"/>
        <v>0</v>
      </c>
      <c r="O62" s="32">
        <f t="shared" si="73"/>
        <v>0</v>
      </c>
      <c r="P62" s="33">
        <v>1</v>
      </c>
      <c r="Q62" s="33"/>
      <c r="R62" s="33"/>
      <c r="S62" s="33"/>
      <c r="T62" s="33">
        <v>1</v>
      </c>
      <c r="U62" s="33">
        <v>3</v>
      </c>
      <c r="V62" s="33">
        <v>1</v>
      </c>
      <c r="W62" s="33">
        <v>4</v>
      </c>
      <c r="X62" s="32">
        <f t="shared" si="74"/>
        <v>0</v>
      </c>
      <c r="Y62" s="32">
        <f t="shared" si="75"/>
        <v>1</v>
      </c>
      <c r="Z62" s="32">
        <f t="shared" si="76"/>
        <v>0</v>
      </c>
      <c r="AA62" s="32">
        <f t="shared" si="77"/>
        <v>0</v>
      </c>
      <c r="AC62">
        <v>2</v>
      </c>
      <c r="AE62" s="3" t="s">
        <v>138</v>
      </c>
      <c r="AF62" s="23" t="s">
        <v>151</v>
      </c>
      <c r="AG62" s="23" t="s">
        <v>215</v>
      </c>
    </row>
    <row r="63" spans="1:36" ht="17.25" customHeight="1">
      <c r="A63" s="125"/>
      <c r="B63" s="24" t="s">
        <v>158</v>
      </c>
      <c r="C63" s="10">
        <v>4</v>
      </c>
      <c r="D63" s="36" t="s">
        <v>168</v>
      </c>
      <c r="F63" s="3" t="s">
        <v>176</v>
      </c>
      <c r="G63" s="32">
        <f t="shared" si="65"/>
        <v>1</v>
      </c>
      <c r="H63" s="32">
        <f t="shared" si="66"/>
        <v>1</v>
      </c>
      <c r="I63" s="32">
        <f t="shared" si="67"/>
        <v>0</v>
      </c>
      <c r="J63" s="32">
        <f t="shared" si="68"/>
        <v>0</v>
      </c>
      <c r="K63" s="32">
        <f t="shared" si="69"/>
        <v>0</v>
      </c>
      <c r="L63" s="32">
        <f t="shared" si="70"/>
        <v>0</v>
      </c>
      <c r="M63" s="32">
        <f t="shared" si="71"/>
        <v>0</v>
      </c>
      <c r="N63" s="32">
        <f t="shared" si="72"/>
        <v>0</v>
      </c>
      <c r="O63" s="32">
        <f t="shared" si="73"/>
        <v>0</v>
      </c>
      <c r="P63" s="33"/>
      <c r="Q63" s="33"/>
      <c r="R63" s="33"/>
      <c r="S63" s="33"/>
      <c r="T63" s="33"/>
      <c r="U63" s="33"/>
      <c r="V63" s="33">
        <v>2</v>
      </c>
      <c r="W63" s="33">
        <v>1</v>
      </c>
      <c r="X63" s="32">
        <f t="shared" si="74"/>
        <v>0</v>
      </c>
      <c r="Y63" s="32">
        <f t="shared" si="75"/>
        <v>0</v>
      </c>
      <c r="Z63" s="32">
        <f t="shared" si="76"/>
        <v>0</v>
      </c>
      <c r="AA63" s="32">
        <f t="shared" si="77"/>
        <v>0</v>
      </c>
      <c r="AE63" s="23" t="s">
        <v>213</v>
      </c>
    </row>
    <row r="64" spans="1:36" ht="17.25" customHeight="1">
      <c r="A64" s="125"/>
      <c r="B64" s="24" t="s">
        <v>158</v>
      </c>
      <c r="D64" s="36" t="s">
        <v>168</v>
      </c>
      <c r="F64" s="23" t="s">
        <v>185</v>
      </c>
      <c r="G64" s="32">
        <f t="shared" si="65"/>
        <v>2</v>
      </c>
      <c r="H64" s="32">
        <f t="shared" si="66"/>
        <v>2</v>
      </c>
      <c r="I64" s="32">
        <f t="shared" si="67"/>
        <v>0</v>
      </c>
      <c r="J64" s="32">
        <f t="shared" si="68"/>
        <v>0</v>
      </c>
      <c r="K64" s="32">
        <f t="shared" si="69"/>
        <v>0</v>
      </c>
      <c r="L64" s="32">
        <f t="shared" si="70"/>
        <v>0</v>
      </c>
      <c r="M64" s="32">
        <f t="shared" si="71"/>
        <v>0</v>
      </c>
      <c r="N64" s="32">
        <f t="shared" si="72"/>
        <v>0</v>
      </c>
      <c r="O64" s="32">
        <f t="shared" si="73"/>
        <v>0</v>
      </c>
      <c r="P64" s="33"/>
      <c r="Q64" s="33"/>
      <c r="R64" s="33"/>
      <c r="S64" s="33"/>
      <c r="T64" s="33"/>
      <c r="U64" s="33">
        <v>2</v>
      </c>
      <c r="V64" s="33">
        <v>1</v>
      </c>
      <c r="W64" s="33">
        <v>3</v>
      </c>
      <c r="X64" s="32">
        <f t="shared" si="74"/>
        <v>0</v>
      </c>
      <c r="Y64" s="32">
        <f t="shared" si="75"/>
        <v>0</v>
      </c>
      <c r="Z64" s="32">
        <f t="shared" si="76"/>
        <v>0</v>
      </c>
      <c r="AA64" s="32">
        <f t="shared" si="77"/>
        <v>0</v>
      </c>
      <c r="AF64" s="23" t="s">
        <v>152</v>
      </c>
      <c r="AG64" s="23" t="s">
        <v>142</v>
      </c>
    </row>
    <row r="65" spans="1:34" ht="17.25" customHeight="1">
      <c r="A65" s="125"/>
      <c r="B65" s="24" t="s">
        <v>158</v>
      </c>
      <c r="C65" s="10">
        <v>5</v>
      </c>
      <c r="D65" s="36" t="s">
        <v>172</v>
      </c>
      <c r="F65" s="23" t="s">
        <v>179</v>
      </c>
      <c r="G65" s="32">
        <f t="shared" si="65"/>
        <v>0</v>
      </c>
      <c r="H65" s="32">
        <f t="shared" si="66"/>
        <v>0</v>
      </c>
      <c r="I65" s="32">
        <f t="shared" si="67"/>
        <v>0</v>
      </c>
      <c r="J65" s="32">
        <f t="shared" si="68"/>
        <v>0</v>
      </c>
      <c r="K65" s="32">
        <f t="shared" si="69"/>
        <v>0</v>
      </c>
      <c r="L65" s="32">
        <f t="shared" si="70"/>
        <v>0</v>
      </c>
      <c r="M65" s="32">
        <f t="shared" si="71"/>
        <v>0</v>
      </c>
      <c r="N65" s="32">
        <f t="shared" si="72"/>
        <v>0</v>
      </c>
      <c r="O65" s="32">
        <f t="shared" si="73"/>
        <v>0</v>
      </c>
      <c r="P65" s="33"/>
      <c r="Q65" s="33"/>
      <c r="R65" s="33"/>
      <c r="S65" s="33"/>
      <c r="T65" s="33"/>
      <c r="U65" s="33"/>
      <c r="V65" s="33"/>
      <c r="W65" s="33"/>
      <c r="X65" s="32">
        <f t="shared" si="74"/>
        <v>0</v>
      </c>
      <c r="Y65" s="32">
        <f t="shared" si="75"/>
        <v>0</v>
      </c>
      <c r="Z65" s="32">
        <f t="shared" si="76"/>
        <v>0</v>
      </c>
      <c r="AA65" s="32">
        <f t="shared" si="77"/>
        <v>0</v>
      </c>
      <c r="AB65">
        <v>1</v>
      </c>
    </row>
    <row r="66" spans="1:34" ht="17.25" customHeight="1">
      <c r="A66" s="125"/>
      <c r="B66" s="24" t="s">
        <v>158</v>
      </c>
      <c r="D66" s="36" t="s">
        <v>172</v>
      </c>
      <c r="F66" s="23" t="s">
        <v>177</v>
      </c>
      <c r="G66" s="32">
        <f t="shared" si="65"/>
        <v>2</v>
      </c>
      <c r="H66" s="32">
        <f t="shared" si="66"/>
        <v>2</v>
      </c>
      <c r="I66" s="32">
        <f t="shared" si="67"/>
        <v>0</v>
      </c>
      <c r="J66" s="32">
        <f t="shared" si="68"/>
        <v>0</v>
      </c>
      <c r="K66" s="32">
        <f t="shared" si="69"/>
        <v>0</v>
      </c>
      <c r="L66" s="32">
        <f t="shared" si="70"/>
        <v>0</v>
      </c>
      <c r="M66" s="32">
        <f t="shared" si="71"/>
        <v>0</v>
      </c>
      <c r="N66" s="32">
        <f t="shared" si="72"/>
        <v>0</v>
      </c>
      <c r="O66" s="32">
        <f t="shared" si="73"/>
        <v>0</v>
      </c>
      <c r="P66" s="33"/>
      <c r="Q66" s="33"/>
      <c r="R66" s="33"/>
      <c r="S66" s="33"/>
      <c r="T66" s="33"/>
      <c r="U66" s="33">
        <v>1</v>
      </c>
      <c r="V66" s="33">
        <v>3</v>
      </c>
      <c r="W66" s="33">
        <v>2</v>
      </c>
      <c r="X66" s="32">
        <f t="shared" si="74"/>
        <v>0</v>
      </c>
      <c r="Y66" s="32">
        <f t="shared" si="75"/>
        <v>1</v>
      </c>
      <c r="Z66" s="32">
        <f t="shared" si="76"/>
        <v>0</v>
      </c>
      <c r="AA66" s="32">
        <f t="shared" si="77"/>
        <v>0</v>
      </c>
      <c r="AD66">
        <v>1</v>
      </c>
      <c r="AE66" s="23" t="s">
        <v>138</v>
      </c>
      <c r="AF66" s="23" t="s">
        <v>214</v>
      </c>
    </row>
    <row r="67" spans="1:34" ht="17.25" customHeight="1">
      <c r="A67" s="125"/>
      <c r="B67" s="24" t="s">
        <v>158</v>
      </c>
      <c r="C67" s="10">
        <v>6</v>
      </c>
      <c r="D67" s="36" t="s">
        <v>167</v>
      </c>
      <c r="F67" s="3" t="s">
        <v>178</v>
      </c>
      <c r="G67" s="32">
        <f t="shared" si="65"/>
        <v>1</v>
      </c>
      <c r="H67" s="32">
        <f t="shared" si="66"/>
        <v>1</v>
      </c>
      <c r="I67" s="32">
        <f t="shared" si="67"/>
        <v>0</v>
      </c>
      <c r="J67" s="32">
        <f t="shared" si="68"/>
        <v>0</v>
      </c>
      <c r="K67" s="32">
        <f t="shared" si="69"/>
        <v>0</v>
      </c>
      <c r="L67" s="32">
        <f t="shared" si="70"/>
        <v>0</v>
      </c>
      <c r="M67" s="32">
        <f t="shared" si="71"/>
        <v>0</v>
      </c>
      <c r="N67" s="32">
        <f t="shared" si="72"/>
        <v>0</v>
      </c>
      <c r="O67" s="32">
        <f t="shared" si="73"/>
        <v>0</v>
      </c>
      <c r="P67" s="33"/>
      <c r="Q67" s="33"/>
      <c r="R67" s="33"/>
      <c r="S67" s="33"/>
      <c r="T67" s="33"/>
      <c r="U67" s="33">
        <v>1</v>
      </c>
      <c r="V67" s="33"/>
      <c r="W67" s="33">
        <v>1</v>
      </c>
      <c r="X67" s="32">
        <f t="shared" si="74"/>
        <v>0</v>
      </c>
      <c r="Y67" s="32">
        <f t="shared" si="75"/>
        <v>0</v>
      </c>
      <c r="Z67" s="32">
        <f t="shared" si="76"/>
        <v>0</v>
      </c>
      <c r="AA67" s="32">
        <f t="shared" si="77"/>
        <v>0</v>
      </c>
      <c r="AE67" s="23" t="s">
        <v>144</v>
      </c>
    </row>
    <row r="68" spans="1:34" ht="17.25" customHeight="1">
      <c r="A68" s="125"/>
      <c r="B68" s="24" t="s">
        <v>158</v>
      </c>
      <c r="C68" s="3"/>
      <c r="D68" s="23" t="s">
        <v>162</v>
      </c>
      <c r="F68" s="23" t="s">
        <v>182</v>
      </c>
      <c r="G68" s="32">
        <f t="shared" si="65"/>
        <v>1</v>
      </c>
      <c r="H68" s="32">
        <f t="shared" si="66"/>
        <v>0</v>
      </c>
      <c r="I68" s="32">
        <f t="shared" si="67"/>
        <v>0</v>
      </c>
      <c r="J68" s="32">
        <f t="shared" si="68"/>
        <v>0</v>
      </c>
      <c r="K68" s="32">
        <f t="shared" si="69"/>
        <v>0</v>
      </c>
      <c r="L68" s="32">
        <f t="shared" si="70"/>
        <v>0</v>
      </c>
      <c r="M68" s="32">
        <f t="shared" si="71"/>
        <v>0</v>
      </c>
      <c r="N68" s="32">
        <f t="shared" si="72"/>
        <v>1</v>
      </c>
      <c r="O68" s="32">
        <f t="shared" si="73"/>
        <v>0</v>
      </c>
      <c r="P68" s="33"/>
      <c r="Q68" s="33"/>
      <c r="R68" s="33">
        <v>1</v>
      </c>
      <c r="S68" s="33"/>
      <c r="T68" s="33"/>
      <c r="U68" s="33"/>
      <c r="V68" s="33"/>
      <c r="W68" s="33">
        <v>4</v>
      </c>
      <c r="X68" s="32">
        <f t="shared" si="74"/>
        <v>0</v>
      </c>
      <c r="Y68" s="32">
        <f t="shared" si="75"/>
        <v>0</v>
      </c>
      <c r="Z68" s="32">
        <f t="shared" si="76"/>
        <v>0</v>
      </c>
      <c r="AA68" s="32">
        <f t="shared" si="77"/>
        <v>0</v>
      </c>
      <c r="AF68" s="3" t="s">
        <v>137</v>
      </c>
    </row>
    <row r="69" spans="1:34" ht="17.25" customHeight="1">
      <c r="A69" s="125"/>
      <c r="B69" s="24" t="s">
        <v>158</v>
      </c>
      <c r="C69" s="10">
        <v>7</v>
      </c>
      <c r="D69" s="36" t="s">
        <v>170</v>
      </c>
      <c r="E69" s="23" t="s">
        <v>169</v>
      </c>
      <c r="F69" s="23" t="s">
        <v>180</v>
      </c>
      <c r="G69" s="32">
        <f t="shared" si="65"/>
        <v>2</v>
      </c>
      <c r="H69" s="32">
        <f t="shared" si="66"/>
        <v>1</v>
      </c>
      <c r="I69" s="32">
        <f t="shared" si="67"/>
        <v>0</v>
      </c>
      <c r="J69" s="32">
        <f t="shared" si="68"/>
        <v>0</v>
      </c>
      <c r="K69" s="32">
        <f t="shared" si="69"/>
        <v>0</v>
      </c>
      <c r="L69" s="32">
        <f t="shared" si="70"/>
        <v>0</v>
      </c>
      <c r="M69" s="32">
        <f t="shared" si="71"/>
        <v>0</v>
      </c>
      <c r="N69" s="32">
        <f t="shared" si="72"/>
        <v>0</v>
      </c>
      <c r="O69" s="32">
        <f t="shared" si="73"/>
        <v>1</v>
      </c>
      <c r="P69" s="33"/>
      <c r="Q69" s="33"/>
      <c r="R69" s="33">
        <v>1</v>
      </c>
      <c r="S69" s="33"/>
      <c r="T69" s="33">
        <v>2</v>
      </c>
      <c r="U69" s="33">
        <v>1</v>
      </c>
      <c r="V69" s="33">
        <v>1</v>
      </c>
      <c r="W69" s="33">
        <v>3</v>
      </c>
      <c r="X69" s="32">
        <f t="shared" si="74"/>
        <v>0</v>
      </c>
      <c r="Y69" s="32">
        <f t="shared" si="75"/>
        <v>1</v>
      </c>
      <c r="Z69" s="32">
        <f t="shared" si="76"/>
        <v>0</v>
      </c>
      <c r="AA69" s="32">
        <f t="shared" si="77"/>
        <v>0</v>
      </c>
      <c r="AC69">
        <v>1</v>
      </c>
      <c r="AE69" s="23" t="s">
        <v>138</v>
      </c>
      <c r="AF69" s="23" t="s">
        <v>149</v>
      </c>
    </row>
    <row r="70" spans="1:34" ht="17.25" customHeight="1">
      <c r="A70" s="125"/>
      <c r="B70" s="24" t="s">
        <v>158</v>
      </c>
      <c r="C70" s="10">
        <v>8</v>
      </c>
      <c r="D70" s="36" t="s">
        <v>171</v>
      </c>
      <c r="F70" s="23" t="s">
        <v>146</v>
      </c>
      <c r="G70" s="32">
        <f t="shared" ref="G70:G71" si="78">COUNTA(AE70:AJ70)</f>
        <v>2</v>
      </c>
      <c r="H70" s="32">
        <f t="shared" ref="H70:H71" si="79">G70-N70-O70-Z70</f>
        <v>1</v>
      </c>
      <c r="I70" s="32">
        <f t="shared" ref="I70:I71" si="80">SUM(J70:M70)</f>
        <v>0</v>
      </c>
      <c r="J70" s="32">
        <f t="shared" ref="J70:J71" si="81">COUNTIF(AE70:AJ70, "*安*")</f>
        <v>0</v>
      </c>
      <c r="K70" s="32">
        <f t="shared" ref="K70:K71" si="82">COUNTIF(AE70:AJ70, "*二")</f>
        <v>0</v>
      </c>
      <c r="L70" s="32">
        <f t="shared" ref="L70:L71" si="83">COUNTIF(AE70:AJ70, "*三")</f>
        <v>0</v>
      </c>
      <c r="M70" s="32">
        <f t="shared" ref="M70:M71" si="84">COUNTIF(AE70:AJ70, "*本")</f>
        <v>0</v>
      </c>
      <c r="N70" s="32">
        <f t="shared" ref="N70:N71" si="85">COUNTIF(AE70:AJ70, "四球")</f>
        <v>1</v>
      </c>
      <c r="O70" s="32">
        <f t="shared" ref="O70:O71" si="86">COUNTIF(AE70:AJ70, "死球")</f>
        <v>0</v>
      </c>
      <c r="P70" s="33"/>
      <c r="Q70" s="33"/>
      <c r="R70" s="33">
        <v>1</v>
      </c>
      <c r="S70" s="33"/>
      <c r="T70" s="33">
        <v>1</v>
      </c>
      <c r="U70" s="33"/>
      <c r="V70" s="33">
        <v>1</v>
      </c>
      <c r="W70" s="33">
        <v>4</v>
      </c>
      <c r="X70" s="32">
        <f t="shared" ref="X70:X71" si="87">COUNTIF(AE70:AJ70, "*失*")</f>
        <v>0</v>
      </c>
      <c r="Y70" s="32">
        <f t="shared" ref="Y70:Y71" si="88">COUNTIF(AE70:AJ70, "*振*")</f>
        <v>0</v>
      </c>
      <c r="Z70" s="32">
        <f t="shared" ref="Z70:Z71" si="89">COUNTIF(AE70:AJ70, "*犠*")</f>
        <v>0</v>
      </c>
      <c r="AA70" s="32">
        <f t="shared" ref="AA70:AA71" si="90">COUNTIF(AE70:AJ70, "*併*")</f>
        <v>0</v>
      </c>
      <c r="AC70">
        <v>3</v>
      </c>
      <c r="AE70" s="23" t="s">
        <v>144</v>
      </c>
      <c r="AF70" s="3" t="s">
        <v>137</v>
      </c>
    </row>
    <row r="71" spans="1:34" ht="17.25" customHeight="1">
      <c r="A71" s="126"/>
      <c r="B71" s="24" t="s">
        <v>158</v>
      </c>
      <c r="C71" s="10">
        <v>9</v>
      </c>
      <c r="D71" s="23" t="s">
        <v>164</v>
      </c>
      <c r="F71" s="23" t="s">
        <v>186</v>
      </c>
      <c r="G71" s="32">
        <f t="shared" si="78"/>
        <v>2</v>
      </c>
      <c r="H71" s="32">
        <f t="shared" si="79"/>
        <v>1</v>
      </c>
      <c r="I71" s="32">
        <f t="shared" si="80"/>
        <v>1</v>
      </c>
      <c r="J71" s="32">
        <f t="shared" si="81"/>
        <v>0</v>
      </c>
      <c r="K71" s="32">
        <f t="shared" si="82"/>
        <v>1</v>
      </c>
      <c r="L71" s="32">
        <f t="shared" si="83"/>
        <v>0</v>
      </c>
      <c r="M71" s="32">
        <f t="shared" si="84"/>
        <v>0</v>
      </c>
      <c r="N71" s="32">
        <f t="shared" si="85"/>
        <v>0</v>
      </c>
      <c r="O71" s="32">
        <f t="shared" si="86"/>
        <v>0</v>
      </c>
      <c r="P71" s="33">
        <v>1</v>
      </c>
      <c r="Q71" s="33"/>
      <c r="R71" s="33">
        <v>1</v>
      </c>
      <c r="S71" s="33"/>
      <c r="T71" s="33"/>
      <c r="U71" s="33"/>
      <c r="V71" s="33">
        <v>2</v>
      </c>
      <c r="W71" s="33">
        <v>4</v>
      </c>
      <c r="X71" s="32">
        <f t="shared" si="87"/>
        <v>0</v>
      </c>
      <c r="Y71" s="32">
        <f t="shared" si="88"/>
        <v>0</v>
      </c>
      <c r="Z71" s="32">
        <f t="shared" si="89"/>
        <v>1</v>
      </c>
      <c r="AA71" s="32">
        <f t="shared" si="90"/>
        <v>0</v>
      </c>
      <c r="AB71">
        <v>1</v>
      </c>
      <c r="AC71">
        <v>2</v>
      </c>
      <c r="AD71">
        <v>1</v>
      </c>
      <c r="AE71" s="23" t="s">
        <v>200</v>
      </c>
      <c r="AF71" s="3" t="s">
        <v>190</v>
      </c>
    </row>
    <row r="72" spans="1:34" s="28" customFormat="1" ht="17.25" customHeight="1">
      <c r="A72" s="124">
        <v>7</v>
      </c>
      <c r="B72" s="27" t="s">
        <v>240</v>
      </c>
      <c r="C72" s="40">
        <v>1</v>
      </c>
      <c r="D72" s="31" t="s">
        <v>164</v>
      </c>
      <c r="E72" s="31"/>
      <c r="F72" s="31" t="s">
        <v>173</v>
      </c>
      <c r="G72" s="30">
        <f t="shared" ref="G72:G82" si="91">COUNTA(AE72:AJ72)</f>
        <v>4</v>
      </c>
      <c r="H72" s="30">
        <f t="shared" ref="H72:H82" si="92">G72-N72-O72-Z72</f>
        <v>4</v>
      </c>
      <c r="I72" s="30">
        <f t="shared" ref="I72:I82" si="93">SUM(J72:M72)</f>
        <v>1</v>
      </c>
      <c r="J72" s="30">
        <f t="shared" ref="J72:J82" si="94">COUNTIF(AE72:AJ72, "*安*")</f>
        <v>1</v>
      </c>
      <c r="K72" s="30">
        <f t="shared" ref="K72:K82" si="95">COUNTIF(AE72:AJ72, "*二")</f>
        <v>0</v>
      </c>
      <c r="L72" s="30">
        <f t="shared" ref="L72:L82" si="96">COUNTIF(AE72:AJ72, "*三")</f>
        <v>0</v>
      </c>
      <c r="M72" s="30">
        <f t="shared" ref="M72:M82" si="97">COUNTIF(AE72:AJ72, "*本")</f>
        <v>0</v>
      </c>
      <c r="N72" s="30">
        <f t="shared" ref="N72:N82" si="98">COUNTIF(AE72:AJ72, "四球")</f>
        <v>0</v>
      </c>
      <c r="O72" s="30">
        <f t="shared" ref="O72:O82" si="99">COUNTIF(AE72:AJ72, "死球")</f>
        <v>0</v>
      </c>
      <c r="P72" s="31"/>
      <c r="Q72" s="31"/>
      <c r="R72" s="31">
        <v>1</v>
      </c>
      <c r="S72" s="31"/>
      <c r="T72" s="31">
        <v>4</v>
      </c>
      <c r="U72" s="31">
        <v>1</v>
      </c>
      <c r="V72" s="31">
        <v>6</v>
      </c>
      <c r="W72" s="31">
        <v>7</v>
      </c>
      <c r="X72" s="30">
        <f t="shared" ref="X72:X82" si="100">COUNTIF(AE72:AJ72, "*失*")</f>
        <v>0</v>
      </c>
      <c r="Y72" s="30">
        <f t="shared" ref="Y72:Y82" si="101">COUNTIF(AE72:AJ72, "*振*")</f>
        <v>1</v>
      </c>
      <c r="Z72" s="30">
        <f t="shared" ref="Z72:Z82" si="102">COUNTIF(AE72:AJ72, "*犠*")</f>
        <v>0</v>
      </c>
      <c r="AA72" s="30">
        <f t="shared" ref="AA72:AA82" si="103">COUNTIF(AE72:AJ72, "*併*")</f>
        <v>0</v>
      </c>
      <c r="AB72" s="31"/>
      <c r="AC72" s="31">
        <v>2</v>
      </c>
      <c r="AD72" s="31">
        <v>4</v>
      </c>
      <c r="AE72" s="91" t="s">
        <v>138</v>
      </c>
      <c r="AF72" s="30" t="s">
        <v>152</v>
      </c>
      <c r="AG72" s="91" t="s">
        <v>214</v>
      </c>
      <c r="AH72" s="91" t="s">
        <v>188</v>
      </c>
    </row>
    <row r="73" spans="1:34" ht="17.25" customHeight="1">
      <c r="A73" s="125"/>
      <c r="B73" s="24" t="s">
        <v>240</v>
      </c>
      <c r="C73" s="10">
        <v>2</v>
      </c>
      <c r="D73" s="36" t="s">
        <v>171</v>
      </c>
      <c r="F73" s="23" t="s">
        <v>174</v>
      </c>
      <c r="G73" s="32">
        <f t="shared" si="91"/>
        <v>4</v>
      </c>
      <c r="H73" s="32">
        <f t="shared" si="92"/>
        <v>4</v>
      </c>
      <c r="I73" s="32">
        <f t="shared" si="93"/>
        <v>2</v>
      </c>
      <c r="J73" s="32">
        <f t="shared" si="94"/>
        <v>1</v>
      </c>
      <c r="K73" s="32">
        <f t="shared" si="95"/>
        <v>1</v>
      </c>
      <c r="L73" s="32">
        <f t="shared" si="96"/>
        <v>0</v>
      </c>
      <c r="M73" s="32">
        <f t="shared" si="97"/>
        <v>0</v>
      </c>
      <c r="N73" s="32">
        <f t="shared" si="98"/>
        <v>0</v>
      </c>
      <c r="O73" s="32">
        <f t="shared" si="99"/>
        <v>0</v>
      </c>
      <c r="P73" s="33">
        <v>1</v>
      </c>
      <c r="Q73" s="33"/>
      <c r="R73" s="33">
        <v>1</v>
      </c>
      <c r="S73" s="33">
        <v>1</v>
      </c>
      <c r="T73" s="33">
        <v>5</v>
      </c>
      <c r="U73" s="33">
        <v>3</v>
      </c>
      <c r="V73" s="33">
        <v>4</v>
      </c>
      <c r="W73" s="33">
        <v>4</v>
      </c>
      <c r="X73" s="32">
        <f t="shared" si="100"/>
        <v>0</v>
      </c>
      <c r="Y73" s="32">
        <f t="shared" si="101"/>
        <v>2</v>
      </c>
      <c r="Z73" s="32">
        <f t="shared" si="102"/>
        <v>0</v>
      </c>
      <c r="AA73" s="32">
        <f t="shared" si="103"/>
        <v>0</v>
      </c>
      <c r="AC73">
        <v>12</v>
      </c>
      <c r="AE73" s="23" t="s">
        <v>193</v>
      </c>
      <c r="AF73" s="23" t="s">
        <v>210</v>
      </c>
      <c r="AG73" s="23" t="s">
        <v>138</v>
      </c>
      <c r="AH73" s="23" t="s">
        <v>151</v>
      </c>
    </row>
    <row r="74" spans="1:34" ht="17.25" customHeight="1">
      <c r="A74" s="125"/>
      <c r="B74" s="24" t="s">
        <v>240</v>
      </c>
      <c r="C74" s="10">
        <v>3</v>
      </c>
      <c r="D74" s="36" t="s">
        <v>165</v>
      </c>
      <c r="F74" s="23" t="s">
        <v>175</v>
      </c>
      <c r="G74" s="32">
        <f t="shared" si="91"/>
        <v>4</v>
      </c>
      <c r="H74" s="32">
        <f t="shared" si="92"/>
        <v>4</v>
      </c>
      <c r="I74" s="32">
        <f t="shared" si="93"/>
        <v>2</v>
      </c>
      <c r="J74" s="32">
        <f t="shared" si="94"/>
        <v>2</v>
      </c>
      <c r="K74" s="32">
        <f t="shared" si="95"/>
        <v>0</v>
      </c>
      <c r="L74" s="32">
        <f t="shared" si="96"/>
        <v>0</v>
      </c>
      <c r="M74" s="32">
        <f t="shared" si="97"/>
        <v>0</v>
      </c>
      <c r="N74" s="32">
        <f t="shared" si="98"/>
        <v>0</v>
      </c>
      <c r="O74" s="32">
        <f t="shared" si="99"/>
        <v>0</v>
      </c>
      <c r="P74" s="33"/>
      <c r="Q74" s="33"/>
      <c r="R74" s="33">
        <v>1</v>
      </c>
      <c r="S74" s="33">
        <v>1</v>
      </c>
      <c r="T74" s="33">
        <v>2</v>
      </c>
      <c r="U74" s="33">
        <v>1</v>
      </c>
      <c r="V74" s="33">
        <v>1</v>
      </c>
      <c r="W74" s="33">
        <v>4</v>
      </c>
      <c r="X74" s="32">
        <f t="shared" si="100"/>
        <v>0</v>
      </c>
      <c r="Y74" s="32">
        <f t="shared" si="101"/>
        <v>0</v>
      </c>
      <c r="Z74" s="32">
        <f t="shared" si="102"/>
        <v>0</v>
      </c>
      <c r="AA74" s="32">
        <f t="shared" si="103"/>
        <v>0</v>
      </c>
      <c r="AC74">
        <v>1</v>
      </c>
      <c r="AE74" s="23" t="s">
        <v>188</v>
      </c>
      <c r="AF74" s="23" t="s">
        <v>209</v>
      </c>
      <c r="AG74" s="23" t="s">
        <v>237</v>
      </c>
      <c r="AH74" s="23" t="s">
        <v>207</v>
      </c>
    </row>
    <row r="75" spans="1:34" ht="17.25" customHeight="1">
      <c r="A75" s="125"/>
      <c r="B75" s="24" t="s">
        <v>240</v>
      </c>
      <c r="C75" s="10">
        <v>4</v>
      </c>
      <c r="D75" s="36" t="s">
        <v>172</v>
      </c>
      <c r="F75" s="23" t="s">
        <v>177</v>
      </c>
      <c r="G75" s="32">
        <f t="shared" si="91"/>
        <v>3</v>
      </c>
      <c r="H75" s="32">
        <f t="shared" si="92"/>
        <v>3</v>
      </c>
      <c r="I75" s="32">
        <f t="shared" si="93"/>
        <v>0</v>
      </c>
      <c r="J75" s="32">
        <f t="shared" si="94"/>
        <v>0</v>
      </c>
      <c r="K75" s="32">
        <f t="shared" si="95"/>
        <v>0</v>
      </c>
      <c r="L75" s="32">
        <f t="shared" si="96"/>
        <v>0</v>
      </c>
      <c r="M75" s="32">
        <f t="shared" si="97"/>
        <v>0</v>
      </c>
      <c r="N75" s="32">
        <f t="shared" si="98"/>
        <v>0</v>
      </c>
      <c r="O75" s="32">
        <f t="shared" si="99"/>
        <v>0</v>
      </c>
      <c r="P75" s="33"/>
      <c r="Q75" s="33"/>
      <c r="R75" s="33"/>
      <c r="S75" s="33"/>
      <c r="T75" s="33">
        <v>3</v>
      </c>
      <c r="U75" s="33">
        <v>2</v>
      </c>
      <c r="V75" s="33">
        <v>3</v>
      </c>
      <c r="W75" s="33">
        <v>3</v>
      </c>
      <c r="X75" s="32">
        <f t="shared" si="100"/>
        <v>0</v>
      </c>
      <c r="Y75" s="32">
        <f t="shared" si="101"/>
        <v>2</v>
      </c>
      <c r="Z75" s="32">
        <f t="shared" si="102"/>
        <v>0</v>
      </c>
      <c r="AA75" s="32">
        <f t="shared" si="103"/>
        <v>0</v>
      </c>
      <c r="AD75">
        <v>3</v>
      </c>
      <c r="AE75" s="23" t="s">
        <v>142</v>
      </c>
      <c r="AF75" s="23" t="s">
        <v>138</v>
      </c>
      <c r="AG75" s="23" t="s">
        <v>138</v>
      </c>
    </row>
    <row r="76" spans="1:34" ht="17.25" customHeight="1">
      <c r="A76" s="125"/>
      <c r="B76" s="24" t="s">
        <v>240</v>
      </c>
      <c r="C76" s="10">
        <v>5</v>
      </c>
      <c r="D76" s="36" t="s">
        <v>167</v>
      </c>
      <c r="F76" s="3" t="s">
        <v>178</v>
      </c>
      <c r="G76" s="32">
        <f t="shared" si="91"/>
        <v>3</v>
      </c>
      <c r="H76" s="32">
        <f t="shared" si="92"/>
        <v>3</v>
      </c>
      <c r="I76" s="32">
        <f t="shared" si="93"/>
        <v>0</v>
      </c>
      <c r="J76" s="32">
        <f t="shared" si="94"/>
        <v>0</v>
      </c>
      <c r="K76" s="32">
        <f t="shared" si="95"/>
        <v>0</v>
      </c>
      <c r="L76" s="32">
        <f t="shared" si="96"/>
        <v>0</v>
      </c>
      <c r="M76" s="32">
        <f t="shared" si="97"/>
        <v>0</v>
      </c>
      <c r="N76" s="32">
        <f t="shared" si="98"/>
        <v>0</v>
      </c>
      <c r="O76" s="32">
        <f t="shared" si="99"/>
        <v>0</v>
      </c>
      <c r="P76" s="33"/>
      <c r="Q76" s="33"/>
      <c r="R76" s="33"/>
      <c r="S76" s="33">
        <v>1</v>
      </c>
      <c r="T76" s="33"/>
      <c r="U76" s="33"/>
      <c r="V76" s="33"/>
      <c r="W76" s="33"/>
      <c r="X76" s="32">
        <f t="shared" si="100"/>
        <v>1</v>
      </c>
      <c r="Y76" s="32">
        <f t="shared" si="101"/>
        <v>1</v>
      </c>
      <c r="Z76" s="32">
        <f t="shared" si="102"/>
        <v>0</v>
      </c>
      <c r="AA76" s="32">
        <f t="shared" si="103"/>
        <v>0</v>
      </c>
      <c r="AD76">
        <v>1</v>
      </c>
      <c r="AE76" s="23" t="s">
        <v>138</v>
      </c>
      <c r="AF76" s="23" t="s">
        <v>238</v>
      </c>
      <c r="AG76" s="3" t="s">
        <v>152</v>
      </c>
    </row>
    <row r="77" spans="1:34" ht="17.25" customHeight="1">
      <c r="A77" s="125"/>
      <c r="B77" s="24" t="s">
        <v>240</v>
      </c>
      <c r="C77" s="10">
        <v>6</v>
      </c>
      <c r="D77" s="36" t="s">
        <v>168</v>
      </c>
      <c r="E77" s="23"/>
      <c r="F77" s="23" t="s">
        <v>179</v>
      </c>
      <c r="G77" s="32">
        <f t="shared" si="91"/>
        <v>3</v>
      </c>
      <c r="H77" s="32">
        <f t="shared" si="92"/>
        <v>3</v>
      </c>
      <c r="I77" s="32">
        <f t="shared" si="93"/>
        <v>2</v>
      </c>
      <c r="J77" s="32">
        <f t="shared" si="94"/>
        <v>2</v>
      </c>
      <c r="K77" s="32">
        <f t="shared" si="95"/>
        <v>0</v>
      </c>
      <c r="L77" s="32">
        <f t="shared" si="96"/>
        <v>0</v>
      </c>
      <c r="M77" s="32">
        <f t="shared" si="97"/>
        <v>0</v>
      </c>
      <c r="N77" s="32">
        <f t="shared" si="98"/>
        <v>0</v>
      </c>
      <c r="O77" s="32">
        <f t="shared" si="99"/>
        <v>0</v>
      </c>
      <c r="P77" s="33">
        <v>1</v>
      </c>
      <c r="Q77" s="33"/>
      <c r="R77" s="33"/>
      <c r="S77" s="33">
        <v>2</v>
      </c>
      <c r="T77" s="33"/>
      <c r="U77" s="33"/>
      <c r="V77" s="33"/>
      <c r="W77" s="33"/>
      <c r="X77" s="32">
        <f t="shared" si="100"/>
        <v>0</v>
      </c>
      <c r="Y77" s="32">
        <f t="shared" si="101"/>
        <v>0</v>
      </c>
      <c r="Z77" s="32">
        <f t="shared" si="102"/>
        <v>0</v>
      </c>
      <c r="AA77" s="32">
        <f t="shared" si="103"/>
        <v>0</v>
      </c>
      <c r="AC77">
        <v>2</v>
      </c>
      <c r="AE77" s="23" t="s">
        <v>239</v>
      </c>
      <c r="AF77" s="23" t="s">
        <v>193</v>
      </c>
      <c r="AG77" s="23" t="s">
        <v>203</v>
      </c>
    </row>
    <row r="78" spans="1:34" ht="17.25" customHeight="1">
      <c r="A78" s="125"/>
      <c r="B78" s="24" t="s">
        <v>240</v>
      </c>
      <c r="C78" s="10">
        <v>7</v>
      </c>
      <c r="D78" s="36" t="s">
        <v>169</v>
      </c>
      <c r="E78" s="23"/>
      <c r="F78" s="23" t="s">
        <v>180</v>
      </c>
      <c r="G78" s="32">
        <f t="shared" si="91"/>
        <v>3</v>
      </c>
      <c r="H78" s="32">
        <f t="shared" si="92"/>
        <v>3</v>
      </c>
      <c r="I78" s="32">
        <f t="shared" si="93"/>
        <v>0</v>
      </c>
      <c r="J78" s="32">
        <f t="shared" si="94"/>
        <v>0</v>
      </c>
      <c r="K78" s="32">
        <f t="shared" si="95"/>
        <v>0</v>
      </c>
      <c r="L78" s="32">
        <f t="shared" si="96"/>
        <v>0</v>
      </c>
      <c r="M78" s="32">
        <f t="shared" si="97"/>
        <v>0</v>
      </c>
      <c r="N78" s="32">
        <f t="shared" si="98"/>
        <v>0</v>
      </c>
      <c r="O78" s="32">
        <f t="shared" si="99"/>
        <v>0</v>
      </c>
      <c r="P78" s="33"/>
      <c r="Q78" s="33"/>
      <c r="R78" s="33"/>
      <c r="S78" s="33"/>
      <c r="T78" s="33"/>
      <c r="U78" s="33"/>
      <c r="V78" s="33"/>
      <c r="W78" s="33"/>
      <c r="X78" s="32">
        <f t="shared" si="100"/>
        <v>0</v>
      </c>
      <c r="Y78" s="32">
        <f t="shared" si="101"/>
        <v>2</v>
      </c>
      <c r="Z78" s="32">
        <f t="shared" si="102"/>
        <v>0</v>
      </c>
      <c r="AA78" s="32">
        <f t="shared" si="103"/>
        <v>0</v>
      </c>
      <c r="AC78">
        <v>2</v>
      </c>
      <c r="AE78" s="23" t="s">
        <v>148</v>
      </c>
      <c r="AF78" s="3" t="s">
        <v>138</v>
      </c>
      <c r="AG78" s="23" t="s">
        <v>152</v>
      </c>
    </row>
    <row r="79" spans="1:34" ht="17.25" customHeight="1">
      <c r="A79" s="125"/>
      <c r="B79" s="24" t="s">
        <v>240</v>
      </c>
      <c r="C79" s="10">
        <v>8</v>
      </c>
      <c r="D79" s="36" t="s">
        <v>163</v>
      </c>
      <c r="F79" s="23" t="s">
        <v>182</v>
      </c>
      <c r="G79" s="32">
        <f t="shared" si="91"/>
        <v>3</v>
      </c>
      <c r="H79" s="32">
        <f t="shared" si="92"/>
        <v>3</v>
      </c>
      <c r="I79" s="32">
        <f t="shared" si="93"/>
        <v>0</v>
      </c>
      <c r="J79" s="32">
        <f t="shared" si="94"/>
        <v>0</v>
      </c>
      <c r="K79" s="32">
        <f t="shared" si="95"/>
        <v>0</v>
      </c>
      <c r="L79" s="32">
        <f t="shared" si="96"/>
        <v>0</v>
      </c>
      <c r="M79" s="32">
        <f t="shared" si="97"/>
        <v>0</v>
      </c>
      <c r="N79" s="32">
        <f t="shared" si="98"/>
        <v>0</v>
      </c>
      <c r="O79" s="32">
        <f t="shared" si="99"/>
        <v>0</v>
      </c>
      <c r="P79" s="33"/>
      <c r="Q79" s="33"/>
      <c r="R79" s="33"/>
      <c r="S79" s="33"/>
      <c r="T79" s="33"/>
      <c r="U79" s="33"/>
      <c r="V79" s="33"/>
      <c r="W79" s="33"/>
      <c r="X79" s="32">
        <f t="shared" si="100"/>
        <v>0</v>
      </c>
      <c r="Y79" s="32">
        <f t="shared" si="101"/>
        <v>2</v>
      </c>
      <c r="Z79" s="32">
        <f t="shared" si="102"/>
        <v>0</v>
      </c>
      <c r="AA79" s="32">
        <f t="shared" si="103"/>
        <v>0</v>
      </c>
      <c r="AE79" s="3" t="s">
        <v>210</v>
      </c>
      <c r="AF79" s="23" t="s">
        <v>138</v>
      </c>
      <c r="AG79" s="23" t="s">
        <v>154</v>
      </c>
    </row>
    <row r="80" spans="1:34" ht="17.25" customHeight="1">
      <c r="A80" s="125"/>
      <c r="B80" s="24" t="s">
        <v>240</v>
      </c>
      <c r="C80" s="10">
        <v>9</v>
      </c>
      <c r="D80" s="23" t="s">
        <v>172</v>
      </c>
      <c r="F80" s="23" t="s">
        <v>185</v>
      </c>
      <c r="G80" s="32">
        <f t="shared" si="91"/>
        <v>2</v>
      </c>
      <c r="H80" s="32">
        <f t="shared" si="92"/>
        <v>2</v>
      </c>
      <c r="I80" s="32">
        <f t="shared" si="93"/>
        <v>0</v>
      </c>
      <c r="J80" s="32">
        <f t="shared" si="94"/>
        <v>0</v>
      </c>
      <c r="K80" s="32">
        <f t="shared" si="95"/>
        <v>0</v>
      </c>
      <c r="L80" s="32">
        <f t="shared" si="96"/>
        <v>0</v>
      </c>
      <c r="M80" s="32">
        <f t="shared" si="97"/>
        <v>0</v>
      </c>
      <c r="N80" s="32">
        <f t="shared" si="98"/>
        <v>0</v>
      </c>
      <c r="O80" s="32">
        <f t="shared" si="99"/>
        <v>0</v>
      </c>
      <c r="P80" s="33"/>
      <c r="Q80" s="33"/>
      <c r="R80" s="33"/>
      <c r="S80" s="33">
        <v>1</v>
      </c>
      <c r="T80" s="33"/>
      <c r="U80" s="33"/>
      <c r="V80" s="33"/>
      <c r="W80" s="33"/>
      <c r="X80" s="32">
        <f t="shared" si="100"/>
        <v>0</v>
      </c>
      <c r="Y80" s="32">
        <f t="shared" si="101"/>
        <v>1</v>
      </c>
      <c r="Z80" s="32">
        <f t="shared" si="102"/>
        <v>0</v>
      </c>
      <c r="AA80" s="32">
        <f t="shared" si="103"/>
        <v>0</v>
      </c>
      <c r="AD80">
        <v>3</v>
      </c>
      <c r="AE80" s="23" t="s">
        <v>138</v>
      </c>
      <c r="AG80" s="23" t="s">
        <v>154</v>
      </c>
    </row>
    <row r="81" spans="1:34" ht="17.25" customHeight="1">
      <c r="A81" s="125"/>
      <c r="B81" s="24" t="s">
        <v>240</v>
      </c>
      <c r="C81" s="10"/>
      <c r="D81" s="23" t="s">
        <v>162</v>
      </c>
      <c r="F81" s="36" t="s">
        <v>147</v>
      </c>
      <c r="G81" s="32">
        <f t="shared" si="91"/>
        <v>1</v>
      </c>
      <c r="H81" s="32">
        <f t="shared" si="92"/>
        <v>1</v>
      </c>
      <c r="I81" s="32">
        <f t="shared" si="93"/>
        <v>1</v>
      </c>
      <c r="J81" s="32">
        <f t="shared" si="94"/>
        <v>1</v>
      </c>
      <c r="K81" s="32">
        <f t="shared" si="95"/>
        <v>0</v>
      </c>
      <c r="L81" s="32">
        <f t="shared" si="96"/>
        <v>0</v>
      </c>
      <c r="M81" s="32">
        <f t="shared" si="97"/>
        <v>0</v>
      </c>
      <c r="N81" s="32">
        <f t="shared" si="98"/>
        <v>0</v>
      </c>
      <c r="O81" s="32">
        <f t="shared" si="99"/>
        <v>0</v>
      </c>
      <c r="P81" s="33"/>
      <c r="Q81" s="33"/>
      <c r="R81" s="33"/>
      <c r="S81" s="33"/>
      <c r="T81" s="33"/>
      <c r="U81" s="33"/>
      <c r="V81" s="33"/>
      <c r="W81" s="33"/>
      <c r="X81" s="32">
        <f t="shared" si="100"/>
        <v>0</v>
      </c>
      <c r="Y81" s="32">
        <f t="shared" si="101"/>
        <v>0</v>
      </c>
      <c r="Z81" s="32">
        <f t="shared" si="102"/>
        <v>0</v>
      </c>
      <c r="AA81" s="32">
        <f t="shared" si="103"/>
        <v>0</v>
      </c>
      <c r="AF81" s="23" t="s">
        <v>188</v>
      </c>
    </row>
    <row r="82" spans="1:34" ht="17.25" customHeight="1">
      <c r="A82" s="126"/>
      <c r="B82" s="24" t="s">
        <v>240</v>
      </c>
      <c r="C82" s="10" t="s">
        <v>145</v>
      </c>
      <c r="D82" s="23" t="s">
        <v>170</v>
      </c>
      <c r="E82" s="36"/>
      <c r="F82" s="23" t="s">
        <v>146</v>
      </c>
      <c r="G82" s="32">
        <f t="shared" si="91"/>
        <v>0</v>
      </c>
      <c r="H82" s="32">
        <f t="shared" si="92"/>
        <v>0</v>
      </c>
      <c r="I82" s="32">
        <f t="shared" si="93"/>
        <v>0</v>
      </c>
      <c r="J82" s="32">
        <f t="shared" si="94"/>
        <v>0</v>
      </c>
      <c r="K82" s="32">
        <f t="shared" si="95"/>
        <v>0</v>
      </c>
      <c r="L82" s="32">
        <f t="shared" si="96"/>
        <v>0</v>
      </c>
      <c r="M82" s="32">
        <f t="shared" si="97"/>
        <v>0</v>
      </c>
      <c r="N82" s="32">
        <f t="shared" si="98"/>
        <v>0</v>
      </c>
      <c r="O82" s="32">
        <f t="shared" si="99"/>
        <v>0</v>
      </c>
      <c r="P82" s="33"/>
      <c r="Q82" s="33"/>
      <c r="R82" s="33"/>
      <c r="S82" s="33"/>
      <c r="T82" s="33"/>
      <c r="U82" s="33"/>
      <c r="V82" s="33"/>
      <c r="W82" s="33"/>
      <c r="X82" s="32">
        <f t="shared" si="100"/>
        <v>0</v>
      </c>
      <c r="Y82" s="32">
        <f t="shared" si="101"/>
        <v>0</v>
      </c>
      <c r="Z82" s="32">
        <f t="shared" si="102"/>
        <v>0</v>
      </c>
      <c r="AA82" s="32">
        <f t="shared" si="103"/>
        <v>0</v>
      </c>
      <c r="AC82">
        <v>2</v>
      </c>
    </row>
    <row r="83" spans="1:34" s="28" customFormat="1" ht="17.25" customHeight="1">
      <c r="A83" s="124">
        <v>8</v>
      </c>
      <c r="B83" s="30" t="s">
        <v>243</v>
      </c>
      <c r="C83" s="40">
        <v>1</v>
      </c>
      <c r="D83" s="30" t="s">
        <v>164</v>
      </c>
      <c r="F83" s="30" t="s">
        <v>174</v>
      </c>
      <c r="G83" s="30">
        <f t="shared" ref="G83:G102" si="104">COUNTA(AE83:AJ83)</f>
        <v>3</v>
      </c>
      <c r="H83" s="30">
        <f t="shared" ref="H83:H102" si="105">G83-N83-O83-Z83</f>
        <v>3</v>
      </c>
      <c r="I83" s="30">
        <f t="shared" ref="I83:I102" si="106">SUM(J83:M83)</f>
        <v>0</v>
      </c>
      <c r="J83" s="30">
        <f t="shared" ref="J83:J102" si="107">COUNTIF(AE83:AJ83, "*安*")</f>
        <v>0</v>
      </c>
      <c r="K83" s="30">
        <f t="shared" ref="K83:K102" si="108">COUNTIF(AE83:AJ83, "*二")</f>
        <v>0</v>
      </c>
      <c r="L83" s="30">
        <f t="shared" ref="L83:L102" si="109">COUNTIF(AE83:AJ83, "*三")</f>
        <v>0</v>
      </c>
      <c r="M83" s="30">
        <f t="shared" ref="M83:M102" si="110">COUNTIF(AE83:AJ83, "*本")</f>
        <v>0</v>
      </c>
      <c r="N83" s="30">
        <f t="shared" ref="N83:N102" si="111">COUNTIF(AE83:AJ83, "四球")</f>
        <v>0</v>
      </c>
      <c r="O83" s="30">
        <f t="shared" ref="O83:O102" si="112">COUNTIF(AE83:AJ83, "死球")</f>
        <v>0</v>
      </c>
      <c r="T83" s="28">
        <v>2</v>
      </c>
      <c r="U83" s="28">
        <v>1</v>
      </c>
      <c r="V83" s="28">
        <v>2</v>
      </c>
      <c r="W83" s="28">
        <v>3</v>
      </c>
      <c r="X83" s="30">
        <f t="shared" ref="X83:X102" si="113">COUNTIF(AE83:AJ83, "*失*")</f>
        <v>0</v>
      </c>
      <c r="Y83" s="30">
        <f t="shared" ref="Y83:Y102" si="114">COUNTIF(AE83:AJ83, "*振*")</f>
        <v>1</v>
      </c>
      <c r="Z83" s="30">
        <f t="shared" ref="Z83:Z102" si="115">COUNTIF(AE83:AJ83, "*犠*")</f>
        <v>0</v>
      </c>
      <c r="AA83" s="30">
        <f t="shared" ref="AA83:AA102" si="116">COUNTIF(AE83:AJ83, "*併*")</f>
        <v>0</v>
      </c>
      <c r="AB83" s="31">
        <v>2</v>
      </c>
      <c r="AC83" s="28">
        <v>4</v>
      </c>
      <c r="AD83" s="28">
        <v>2</v>
      </c>
      <c r="AE83" s="91" t="s">
        <v>150</v>
      </c>
      <c r="AF83" s="91" t="s">
        <v>138</v>
      </c>
      <c r="AG83" s="30" t="s">
        <v>247</v>
      </c>
    </row>
    <row r="84" spans="1:34" ht="17.25" customHeight="1">
      <c r="A84" s="125"/>
      <c r="B84" t="s">
        <v>243</v>
      </c>
      <c r="C84" s="10">
        <v>2</v>
      </c>
      <c r="D84" s="36" t="s">
        <v>165</v>
      </c>
      <c r="F84" s="23" t="s">
        <v>175</v>
      </c>
      <c r="G84" s="32">
        <f t="shared" si="104"/>
        <v>3</v>
      </c>
      <c r="H84" s="32">
        <f t="shared" si="105"/>
        <v>3</v>
      </c>
      <c r="I84" s="32">
        <f t="shared" si="106"/>
        <v>0</v>
      </c>
      <c r="J84" s="32">
        <f t="shared" si="107"/>
        <v>0</v>
      </c>
      <c r="K84" s="32">
        <f t="shared" si="108"/>
        <v>0</v>
      </c>
      <c r="L84" s="32">
        <f t="shared" si="109"/>
        <v>0</v>
      </c>
      <c r="M84" s="32">
        <f t="shared" si="110"/>
        <v>0</v>
      </c>
      <c r="N84" s="32">
        <f t="shared" si="111"/>
        <v>0</v>
      </c>
      <c r="O84" s="32">
        <f t="shared" si="112"/>
        <v>0</v>
      </c>
      <c r="T84">
        <v>6</v>
      </c>
      <c r="U84">
        <v>3</v>
      </c>
      <c r="V84">
        <v>3</v>
      </c>
      <c r="W84">
        <v>3</v>
      </c>
      <c r="X84" s="32">
        <f t="shared" si="113"/>
        <v>0</v>
      </c>
      <c r="Y84" s="32">
        <f t="shared" si="114"/>
        <v>3</v>
      </c>
      <c r="Z84" s="32">
        <f t="shared" si="115"/>
        <v>0</v>
      </c>
      <c r="AA84" s="32">
        <f t="shared" si="116"/>
        <v>0</v>
      </c>
      <c r="AB84">
        <v>1</v>
      </c>
      <c r="AD84">
        <v>1</v>
      </c>
      <c r="AE84" s="23" t="s">
        <v>210</v>
      </c>
      <c r="AF84" s="23" t="s">
        <v>138</v>
      </c>
      <c r="AG84" s="3" t="s">
        <v>148</v>
      </c>
    </row>
    <row r="85" spans="1:34" ht="17.25" customHeight="1">
      <c r="A85" s="125"/>
      <c r="B85" t="s">
        <v>243</v>
      </c>
      <c r="C85" s="10">
        <v>3</v>
      </c>
      <c r="D85" s="36" t="s">
        <v>244</v>
      </c>
      <c r="F85" s="3" t="s">
        <v>176</v>
      </c>
      <c r="G85" s="32">
        <f t="shared" si="104"/>
        <v>3</v>
      </c>
      <c r="H85" s="32">
        <f t="shared" si="105"/>
        <v>3</v>
      </c>
      <c r="I85" s="32">
        <f t="shared" si="106"/>
        <v>0</v>
      </c>
      <c r="J85" s="32">
        <f t="shared" si="107"/>
        <v>0</v>
      </c>
      <c r="K85" s="32">
        <f t="shared" si="108"/>
        <v>0</v>
      </c>
      <c r="L85" s="32">
        <f t="shared" si="109"/>
        <v>0</v>
      </c>
      <c r="M85" s="32">
        <f t="shared" si="110"/>
        <v>0</v>
      </c>
      <c r="N85" s="32">
        <f t="shared" si="111"/>
        <v>0</v>
      </c>
      <c r="O85" s="32">
        <f t="shared" si="112"/>
        <v>0</v>
      </c>
      <c r="U85">
        <v>5</v>
      </c>
      <c r="W85">
        <v>2</v>
      </c>
      <c r="X85" s="32">
        <f t="shared" si="113"/>
        <v>0</v>
      </c>
      <c r="Y85" s="32">
        <f t="shared" si="114"/>
        <v>1</v>
      </c>
      <c r="Z85" s="32">
        <f t="shared" si="115"/>
        <v>0</v>
      </c>
      <c r="AA85" s="32">
        <f t="shared" si="116"/>
        <v>0</v>
      </c>
      <c r="AB85">
        <v>1</v>
      </c>
      <c r="AC85">
        <v>1</v>
      </c>
      <c r="AE85" s="3" t="s">
        <v>138</v>
      </c>
      <c r="AF85" s="23" t="s">
        <v>214</v>
      </c>
      <c r="AG85" s="23" t="s">
        <v>154</v>
      </c>
    </row>
    <row r="86" spans="1:34" ht="17.25" customHeight="1">
      <c r="A86" s="125"/>
      <c r="B86" t="s">
        <v>243</v>
      </c>
      <c r="C86" s="10">
        <v>4</v>
      </c>
      <c r="D86" s="36" t="s">
        <v>166</v>
      </c>
      <c r="E86" s="23" t="s">
        <v>234</v>
      </c>
      <c r="F86" s="23" t="s">
        <v>179</v>
      </c>
      <c r="G86" s="32">
        <f t="shared" si="104"/>
        <v>3</v>
      </c>
      <c r="H86" s="32">
        <f t="shared" si="105"/>
        <v>3</v>
      </c>
      <c r="I86" s="32">
        <f t="shared" si="106"/>
        <v>0</v>
      </c>
      <c r="J86" s="32">
        <f t="shared" si="107"/>
        <v>0</v>
      </c>
      <c r="K86" s="32">
        <f t="shared" si="108"/>
        <v>0</v>
      </c>
      <c r="L86" s="32">
        <f t="shared" si="109"/>
        <v>0</v>
      </c>
      <c r="M86" s="32">
        <f t="shared" si="110"/>
        <v>0</v>
      </c>
      <c r="N86" s="32">
        <f t="shared" si="111"/>
        <v>0</v>
      </c>
      <c r="O86" s="32">
        <f t="shared" si="112"/>
        <v>0</v>
      </c>
      <c r="T86">
        <v>6</v>
      </c>
      <c r="U86">
        <v>1</v>
      </c>
      <c r="V86">
        <v>2</v>
      </c>
      <c r="W86">
        <v>5</v>
      </c>
      <c r="X86" s="32">
        <f t="shared" si="113"/>
        <v>0</v>
      </c>
      <c r="Y86" s="32">
        <f t="shared" si="114"/>
        <v>3</v>
      </c>
      <c r="Z86" s="32">
        <f t="shared" si="115"/>
        <v>0</v>
      </c>
      <c r="AA86" s="32">
        <f t="shared" si="116"/>
        <v>0</v>
      </c>
      <c r="AB86">
        <v>2</v>
      </c>
      <c r="AC86">
        <v>4</v>
      </c>
      <c r="AD86">
        <v>1</v>
      </c>
      <c r="AE86" s="23" t="s">
        <v>210</v>
      </c>
      <c r="AF86" s="23" t="s">
        <v>210</v>
      </c>
      <c r="AG86" s="3" t="s">
        <v>148</v>
      </c>
    </row>
    <row r="87" spans="1:34" ht="17.25" customHeight="1">
      <c r="A87" s="125"/>
      <c r="B87" t="s">
        <v>243</v>
      </c>
      <c r="C87" s="10">
        <v>5</v>
      </c>
      <c r="D87" s="36" t="s">
        <v>245</v>
      </c>
      <c r="F87" s="23" t="s">
        <v>183</v>
      </c>
      <c r="G87" s="32">
        <f t="shared" si="104"/>
        <v>2</v>
      </c>
      <c r="H87" s="32">
        <f t="shared" si="105"/>
        <v>2</v>
      </c>
      <c r="I87" s="32">
        <f t="shared" si="106"/>
        <v>0</v>
      </c>
      <c r="J87" s="32">
        <f t="shared" si="107"/>
        <v>0</v>
      </c>
      <c r="K87" s="32">
        <f t="shared" si="108"/>
        <v>0</v>
      </c>
      <c r="L87" s="32">
        <f t="shared" si="109"/>
        <v>0</v>
      </c>
      <c r="M87" s="32">
        <f t="shared" si="110"/>
        <v>0</v>
      </c>
      <c r="N87" s="32">
        <f t="shared" si="111"/>
        <v>0</v>
      </c>
      <c r="O87" s="32">
        <f t="shared" si="112"/>
        <v>0</v>
      </c>
      <c r="T87">
        <v>3</v>
      </c>
      <c r="U87">
        <v>3</v>
      </c>
      <c r="W87">
        <v>1</v>
      </c>
      <c r="X87" s="32">
        <f t="shared" si="113"/>
        <v>0</v>
      </c>
      <c r="Y87" s="32">
        <f t="shared" si="114"/>
        <v>2</v>
      </c>
      <c r="Z87" s="32">
        <f t="shared" si="115"/>
        <v>0</v>
      </c>
      <c r="AA87" s="32">
        <f t="shared" si="116"/>
        <v>0</v>
      </c>
      <c r="AD87">
        <v>1</v>
      </c>
      <c r="AE87" s="3" t="s">
        <v>138</v>
      </c>
      <c r="AF87" s="23" t="s">
        <v>210</v>
      </c>
    </row>
    <row r="88" spans="1:34" ht="17.25" customHeight="1">
      <c r="A88" s="125"/>
      <c r="B88" t="s">
        <v>243</v>
      </c>
      <c r="C88" s="10">
        <v>6</v>
      </c>
      <c r="D88" s="36" t="s">
        <v>171</v>
      </c>
      <c r="E88" s="23" t="s">
        <v>246</v>
      </c>
      <c r="F88" s="23" t="s">
        <v>146</v>
      </c>
      <c r="G88" s="32">
        <f t="shared" si="104"/>
        <v>2</v>
      </c>
      <c r="H88" s="32">
        <f t="shared" si="105"/>
        <v>2</v>
      </c>
      <c r="I88" s="32">
        <f t="shared" si="106"/>
        <v>0</v>
      </c>
      <c r="J88" s="32">
        <f t="shared" si="107"/>
        <v>0</v>
      </c>
      <c r="K88" s="32">
        <f t="shared" si="108"/>
        <v>0</v>
      </c>
      <c r="L88" s="32">
        <f t="shared" si="109"/>
        <v>0</v>
      </c>
      <c r="M88" s="32">
        <f t="shared" si="110"/>
        <v>0</v>
      </c>
      <c r="N88" s="32">
        <f t="shared" si="111"/>
        <v>0</v>
      </c>
      <c r="O88" s="32">
        <f t="shared" si="112"/>
        <v>0</v>
      </c>
      <c r="T88">
        <v>1</v>
      </c>
      <c r="X88" s="32">
        <f t="shared" si="113"/>
        <v>0</v>
      </c>
      <c r="Y88" s="32">
        <f t="shared" si="114"/>
        <v>0</v>
      </c>
      <c r="Z88" s="32">
        <f t="shared" si="115"/>
        <v>0</v>
      </c>
      <c r="AA88" s="32">
        <f t="shared" si="116"/>
        <v>0</v>
      </c>
      <c r="AC88">
        <v>2</v>
      </c>
      <c r="AE88" s="23" t="s">
        <v>154</v>
      </c>
      <c r="AF88" s="23" t="s">
        <v>237</v>
      </c>
    </row>
    <row r="89" spans="1:34" ht="17.25" customHeight="1">
      <c r="A89" s="125"/>
      <c r="B89" t="s">
        <v>243</v>
      </c>
      <c r="C89" s="10">
        <v>7</v>
      </c>
      <c r="D89" s="36" t="s">
        <v>169</v>
      </c>
      <c r="F89" s="3" t="s">
        <v>180</v>
      </c>
      <c r="G89" s="32">
        <f t="shared" si="104"/>
        <v>2</v>
      </c>
      <c r="H89" s="32">
        <f t="shared" si="105"/>
        <v>2</v>
      </c>
      <c r="I89" s="32">
        <f t="shared" si="106"/>
        <v>0</v>
      </c>
      <c r="J89" s="32">
        <f t="shared" si="107"/>
        <v>0</v>
      </c>
      <c r="K89" s="32">
        <f t="shared" si="108"/>
        <v>0</v>
      </c>
      <c r="L89" s="32">
        <f t="shared" si="109"/>
        <v>0</v>
      </c>
      <c r="M89" s="32">
        <f t="shared" si="110"/>
        <v>0</v>
      </c>
      <c r="N89" s="32">
        <f t="shared" si="111"/>
        <v>0</v>
      </c>
      <c r="O89" s="32">
        <f t="shared" si="112"/>
        <v>0</v>
      </c>
      <c r="T89">
        <v>5</v>
      </c>
      <c r="U89">
        <v>1</v>
      </c>
      <c r="V89">
        <v>2</v>
      </c>
      <c r="W89">
        <v>1</v>
      </c>
      <c r="X89" s="32">
        <f t="shared" si="113"/>
        <v>0</v>
      </c>
      <c r="Y89" s="32">
        <f t="shared" si="114"/>
        <v>2</v>
      </c>
      <c r="Z89" s="32">
        <f t="shared" si="115"/>
        <v>0</v>
      </c>
      <c r="AA89" s="32">
        <f t="shared" si="116"/>
        <v>0</v>
      </c>
      <c r="AC89">
        <v>5</v>
      </c>
      <c r="AE89" s="23" t="s">
        <v>138</v>
      </c>
      <c r="AF89" s="23" t="s">
        <v>210</v>
      </c>
    </row>
    <row r="90" spans="1:34" ht="17.25" customHeight="1">
      <c r="A90" s="125"/>
      <c r="B90" t="s">
        <v>243</v>
      </c>
      <c r="C90" s="10">
        <v>8</v>
      </c>
      <c r="D90" s="36" t="s">
        <v>170</v>
      </c>
      <c r="F90" s="23" t="s">
        <v>184</v>
      </c>
      <c r="G90" s="32">
        <f t="shared" si="104"/>
        <v>2</v>
      </c>
      <c r="H90" s="32">
        <f t="shared" si="105"/>
        <v>1</v>
      </c>
      <c r="I90" s="32">
        <f t="shared" si="106"/>
        <v>0</v>
      </c>
      <c r="J90" s="32">
        <f t="shared" si="107"/>
        <v>0</v>
      </c>
      <c r="K90" s="32">
        <f t="shared" si="108"/>
        <v>0</v>
      </c>
      <c r="L90" s="32">
        <f t="shared" si="109"/>
        <v>0</v>
      </c>
      <c r="M90" s="32">
        <f t="shared" si="110"/>
        <v>0</v>
      </c>
      <c r="N90" s="32">
        <f t="shared" si="111"/>
        <v>1</v>
      </c>
      <c r="O90" s="32">
        <f t="shared" si="112"/>
        <v>0</v>
      </c>
      <c r="S90">
        <v>1</v>
      </c>
      <c r="T90">
        <v>2</v>
      </c>
      <c r="U90">
        <v>2</v>
      </c>
      <c r="W90">
        <v>7</v>
      </c>
      <c r="X90" s="32">
        <f t="shared" si="113"/>
        <v>0</v>
      </c>
      <c r="Y90" s="32">
        <f t="shared" si="114"/>
        <v>1</v>
      </c>
      <c r="Z90" s="32">
        <f t="shared" si="115"/>
        <v>0</v>
      </c>
      <c r="AA90" s="32">
        <f t="shared" si="116"/>
        <v>0</v>
      </c>
      <c r="AB90">
        <v>1</v>
      </c>
      <c r="AC90">
        <v>1</v>
      </c>
      <c r="AE90" s="23" t="s">
        <v>210</v>
      </c>
      <c r="AF90" s="23" t="s">
        <v>137</v>
      </c>
    </row>
    <row r="91" spans="1:34" ht="17.25" customHeight="1">
      <c r="A91" s="126"/>
      <c r="B91" t="s">
        <v>243</v>
      </c>
      <c r="C91" s="10">
        <v>9</v>
      </c>
      <c r="D91" s="36" t="s">
        <v>172</v>
      </c>
      <c r="F91" s="23" t="s">
        <v>185</v>
      </c>
      <c r="G91" s="32">
        <f t="shared" si="104"/>
        <v>2</v>
      </c>
      <c r="H91" s="32">
        <f t="shared" si="105"/>
        <v>2</v>
      </c>
      <c r="I91" s="32">
        <f t="shared" si="106"/>
        <v>0</v>
      </c>
      <c r="J91" s="32">
        <f t="shared" si="107"/>
        <v>0</v>
      </c>
      <c r="K91" s="32">
        <f t="shared" si="108"/>
        <v>0</v>
      </c>
      <c r="L91" s="32">
        <f t="shared" si="109"/>
        <v>0</v>
      </c>
      <c r="M91" s="32">
        <f t="shared" si="110"/>
        <v>0</v>
      </c>
      <c r="N91" s="32">
        <f t="shared" si="111"/>
        <v>0</v>
      </c>
      <c r="O91" s="32">
        <f t="shared" si="112"/>
        <v>0</v>
      </c>
      <c r="U91">
        <v>4</v>
      </c>
      <c r="V91">
        <v>2</v>
      </c>
      <c r="X91" s="32">
        <f t="shared" si="113"/>
        <v>0</v>
      </c>
      <c r="Y91" s="32">
        <f t="shared" si="114"/>
        <v>2</v>
      </c>
      <c r="Z91" s="32">
        <f t="shared" si="115"/>
        <v>0</v>
      </c>
      <c r="AA91" s="32">
        <f t="shared" si="116"/>
        <v>0</v>
      </c>
      <c r="AC91">
        <v>1</v>
      </c>
      <c r="AE91" s="23" t="s">
        <v>138</v>
      </c>
      <c r="AF91" s="23" t="s">
        <v>138</v>
      </c>
    </row>
    <row r="92" spans="1:34" s="28" customFormat="1" ht="17.25" customHeight="1">
      <c r="A92" s="124">
        <v>9</v>
      </c>
      <c r="B92" s="30" t="s">
        <v>249</v>
      </c>
      <c r="C92" s="40">
        <v>1</v>
      </c>
      <c r="D92" s="31" t="s">
        <v>164</v>
      </c>
      <c r="E92" s="31"/>
      <c r="F92" s="31" t="s">
        <v>173</v>
      </c>
      <c r="G92" s="30">
        <f t="shared" si="104"/>
        <v>4</v>
      </c>
      <c r="H92" s="30">
        <f t="shared" si="105"/>
        <v>3</v>
      </c>
      <c r="I92" s="30">
        <f t="shared" si="106"/>
        <v>1</v>
      </c>
      <c r="J92" s="30">
        <f t="shared" si="107"/>
        <v>1</v>
      </c>
      <c r="K92" s="30">
        <f t="shared" si="108"/>
        <v>0</v>
      </c>
      <c r="L92" s="30">
        <f t="shared" si="109"/>
        <v>0</v>
      </c>
      <c r="M92" s="30">
        <f t="shared" si="110"/>
        <v>0</v>
      </c>
      <c r="N92" s="30">
        <f t="shared" si="111"/>
        <v>1</v>
      </c>
      <c r="O92" s="30">
        <f t="shared" si="112"/>
        <v>0</v>
      </c>
      <c r="P92" s="31"/>
      <c r="Q92" s="31"/>
      <c r="R92" s="31"/>
      <c r="S92" s="31" t="s">
        <v>278</v>
      </c>
      <c r="T92" s="31"/>
      <c r="U92" s="31"/>
      <c r="V92" s="31"/>
      <c r="W92" s="31"/>
      <c r="X92" s="30">
        <f t="shared" si="113"/>
        <v>0</v>
      </c>
      <c r="Y92" s="30">
        <f t="shared" si="114"/>
        <v>1</v>
      </c>
      <c r="Z92" s="30">
        <f t="shared" si="115"/>
        <v>0</v>
      </c>
      <c r="AA92" s="30">
        <f t="shared" si="116"/>
        <v>0</v>
      </c>
      <c r="AE92" s="30" t="s">
        <v>137</v>
      </c>
      <c r="AF92" s="91" t="s">
        <v>210</v>
      </c>
      <c r="AG92" s="91" t="s">
        <v>203</v>
      </c>
      <c r="AH92" s="91" t="s">
        <v>207</v>
      </c>
    </row>
    <row r="93" spans="1:34" ht="17.25" customHeight="1">
      <c r="A93" s="125"/>
      <c r="B93" t="s">
        <v>249</v>
      </c>
      <c r="C93" s="10">
        <v>2</v>
      </c>
      <c r="D93" s="36" t="s">
        <v>171</v>
      </c>
      <c r="F93" s="23" t="s">
        <v>174</v>
      </c>
      <c r="G93" s="32">
        <f t="shared" si="104"/>
        <v>4</v>
      </c>
      <c r="H93" s="32">
        <f t="shared" si="105"/>
        <v>3</v>
      </c>
      <c r="I93" s="32">
        <f t="shared" si="106"/>
        <v>1</v>
      </c>
      <c r="J93" s="32">
        <f t="shared" si="107"/>
        <v>0</v>
      </c>
      <c r="K93" s="32">
        <f t="shared" si="108"/>
        <v>0</v>
      </c>
      <c r="L93" s="32">
        <f t="shared" si="109"/>
        <v>1</v>
      </c>
      <c r="M93" s="32">
        <f t="shared" si="110"/>
        <v>0</v>
      </c>
      <c r="N93" s="32">
        <f t="shared" si="111"/>
        <v>0</v>
      </c>
      <c r="O93" s="32">
        <f t="shared" si="112"/>
        <v>1</v>
      </c>
      <c r="P93" s="33"/>
      <c r="Q93" s="33"/>
      <c r="R93" s="33"/>
      <c r="S93" s="33"/>
      <c r="T93" s="33"/>
      <c r="U93" s="33"/>
      <c r="V93" s="33"/>
      <c r="W93" s="33"/>
      <c r="X93" s="32">
        <f t="shared" si="113"/>
        <v>0</v>
      </c>
      <c r="Y93" s="32">
        <f t="shared" si="114"/>
        <v>0</v>
      </c>
      <c r="Z93" s="32">
        <f t="shared" si="115"/>
        <v>0</v>
      </c>
      <c r="AA93" s="32">
        <f t="shared" si="116"/>
        <v>0</v>
      </c>
      <c r="AE93" s="3" t="s">
        <v>251</v>
      </c>
      <c r="AF93" s="3" t="s">
        <v>150</v>
      </c>
      <c r="AG93" s="23" t="s">
        <v>257</v>
      </c>
      <c r="AH93" s="23" t="s">
        <v>149</v>
      </c>
    </row>
    <row r="94" spans="1:34" ht="17.25" customHeight="1">
      <c r="A94" s="125"/>
      <c r="B94" t="s">
        <v>249</v>
      </c>
      <c r="C94" s="10">
        <v>3</v>
      </c>
      <c r="D94" s="36" t="s">
        <v>172</v>
      </c>
      <c r="E94" s="23" t="s">
        <v>246</v>
      </c>
      <c r="F94" s="23" t="s">
        <v>177</v>
      </c>
      <c r="G94" s="32">
        <f t="shared" si="104"/>
        <v>4</v>
      </c>
      <c r="H94" s="32">
        <f t="shared" si="105"/>
        <v>4</v>
      </c>
      <c r="I94" s="32">
        <f t="shared" si="106"/>
        <v>0</v>
      </c>
      <c r="J94" s="32">
        <f t="shared" si="107"/>
        <v>0</v>
      </c>
      <c r="K94" s="32">
        <f t="shared" si="108"/>
        <v>0</v>
      </c>
      <c r="L94" s="32">
        <f t="shared" si="109"/>
        <v>0</v>
      </c>
      <c r="M94" s="32">
        <f t="shared" si="110"/>
        <v>0</v>
      </c>
      <c r="N94" s="32">
        <f t="shared" si="111"/>
        <v>0</v>
      </c>
      <c r="O94" s="32">
        <f t="shared" si="112"/>
        <v>0</v>
      </c>
      <c r="P94" s="33"/>
      <c r="Q94" s="33"/>
      <c r="R94" s="33"/>
      <c r="S94" s="33"/>
      <c r="T94" s="33"/>
      <c r="U94" s="33"/>
      <c r="V94" s="33"/>
      <c r="W94" s="33"/>
      <c r="X94" s="32">
        <f t="shared" si="113"/>
        <v>0</v>
      </c>
      <c r="Y94" s="32">
        <f t="shared" si="114"/>
        <v>1</v>
      </c>
      <c r="Z94" s="32">
        <f t="shared" si="115"/>
        <v>0</v>
      </c>
      <c r="AA94" s="32">
        <f t="shared" si="116"/>
        <v>0</v>
      </c>
      <c r="AE94" s="23" t="s">
        <v>251</v>
      </c>
      <c r="AF94" s="23" t="s">
        <v>150</v>
      </c>
      <c r="AG94" s="3" t="s">
        <v>140</v>
      </c>
      <c r="AH94" s="3" t="s">
        <v>259</v>
      </c>
    </row>
    <row r="95" spans="1:34" ht="17.25" customHeight="1">
      <c r="A95" s="125"/>
      <c r="B95" t="s">
        <v>249</v>
      </c>
      <c r="C95" s="10">
        <v>4</v>
      </c>
      <c r="D95" s="36" t="s">
        <v>169</v>
      </c>
      <c r="F95" s="23" t="s">
        <v>248</v>
      </c>
      <c r="G95" s="32">
        <f t="shared" si="104"/>
        <v>3</v>
      </c>
      <c r="H95" s="32">
        <f t="shared" si="105"/>
        <v>3</v>
      </c>
      <c r="I95" s="32">
        <f t="shared" si="106"/>
        <v>1</v>
      </c>
      <c r="J95" s="32">
        <f t="shared" si="107"/>
        <v>1</v>
      </c>
      <c r="K95" s="32">
        <f t="shared" si="108"/>
        <v>0</v>
      </c>
      <c r="L95" s="32">
        <f t="shared" si="109"/>
        <v>0</v>
      </c>
      <c r="M95" s="32">
        <f t="shared" si="110"/>
        <v>0</v>
      </c>
      <c r="N95" s="32">
        <f t="shared" si="111"/>
        <v>0</v>
      </c>
      <c r="O95" s="32">
        <f t="shared" si="112"/>
        <v>0</v>
      </c>
      <c r="P95" s="33"/>
      <c r="Q95" s="33"/>
      <c r="R95" s="33"/>
      <c r="S95" s="33"/>
      <c r="T95" s="33"/>
      <c r="U95" s="33"/>
      <c r="V95" s="33"/>
      <c r="W95" s="33"/>
      <c r="X95" s="32">
        <f t="shared" si="113"/>
        <v>0</v>
      </c>
      <c r="Y95" s="32">
        <f t="shared" si="114"/>
        <v>0</v>
      </c>
      <c r="Z95" s="32">
        <f t="shared" si="115"/>
        <v>0</v>
      </c>
      <c r="AA95" s="32">
        <f t="shared" si="116"/>
        <v>0</v>
      </c>
      <c r="AE95" s="23" t="s">
        <v>252</v>
      </c>
      <c r="AF95" s="23" t="s">
        <v>254</v>
      </c>
      <c r="AG95" s="23" t="s">
        <v>203</v>
      </c>
    </row>
    <row r="96" spans="1:34" ht="17.25" customHeight="1">
      <c r="A96" s="125"/>
      <c r="B96" t="s">
        <v>249</v>
      </c>
      <c r="C96" s="10">
        <v>5</v>
      </c>
      <c r="D96" s="36" t="s">
        <v>165</v>
      </c>
      <c r="F96" s="114" t="s">
        <v>175</v>
      </c>
      <c r="G96" s="32">
        <f t="shared" si="104"/>
        <v>3</v>
      </c>
      <c r="H96" s="32">
        <f t="shared" si="105"/>
        <v>3</v>
      </c>
      <c r="I96" s="32">
        <f t="shared" si="106"/>
        <v>2</v>
      </c>
      <c r="J96" s="32">
        <f t="shared" si="107"/>
        <v>1</v>
      </c>
      <c r="K96" s="32">
        <f t="shared" si="108"/>
        <v>1</v>
      </c>
      <c r="L96" s="32">
        <f t="shared" si="109"/>
        <v>0</v>
      </c>
      <c r="M96" s="32">
        <f t="shared" si="110"/>
        <v>0</v>
      </c>
      <c r="N96" s="32">
        <f t="shared" si="111"/>
        <v>0</v>
      </c>
      <c r="O96" s="32">
        <f t="shared" si="112"/>
        <v>0</v>
      </c>
      <c r="P96" s="33"/>
      <c r="Q96" s="33"/>
      <c r="R96" s="33"/>
      <c r="S96" s="33"/>
      <c r="T96" s="33"/>
      <c r="U96" s="33"/>
      <c r="V96" s="33"/>
      <c r="W96" s="33"/>
      <c r="X96" s="32">
        <f t="shared" si="113"/>
        <v>0</v>
      </c>
      <c r="Y96" s="32">
        <f t="shared" si="114"/>
        <v>0</v>
      </c>
      <c r="Z96" s="32">
        <f t="shared" si="115"/>
        <v>0</v>
      </c>
      <c r="AA96" s="32">
        <f t="shared" si="116"/>
        <v>0</v>
      </c>
      <c r="AE96" s="23" t="s">
        <v>191</v>
      </c>
      <c r="AF96" s="23" t="s">
        <v>255</v>
      </c>
      <c r="AG96" s="23" t="s">
        <v>258</v>
      </c>
    </row>
    <row r="97" spans="1:33" ht="17.25" customHeight="1">
      <c r="A97" s="125"/>
      <c r="B97" t="s">
        <v>249</v>
      </c>
      <c r="C97" s="10">
        <v>6</v>
      </c>
      <c r="D97" s="36" t="s">
        <v>168</v>
      </c>
      <c r="E97" s="23"/>
      <c r="F97" s="23" t="s">
        <v>179</v>
      </c>
      <c r="G97" s="32">
        <f t="shared" si="104"/>
        <v>3</v>
      </c>
      <c r="H97" s="32">
        <f t="shared" si="105"/>
        <v>3</v>
      </c>
      <c r="I97" s="32">
        <f t="shared" si="106"/>
        <v>0</v>
      </c>
      <c r="J97" s="32">
        <f t="shared" si="107"/>
        <v>0</v>
      </c>
      <c r="K97" s="32">
        <f t="shared" si="108"/>
        <v>0</v>
      </c>
      <c r="L97" s="32">
        <f t="shared" si="109"/>
        <v>0</v>
      </c>
      <c r="M97" s="32">
        <f t="shared" si="110"/>
        <v>0</v>
      </c>
      <c r="N97" s="32">
        <f t="shared" si="111"/>
        <v>0</v>
      </c>
      <c r="O97" s="32">
        <f t="shared" si="112"/>
        <v>0</v>
      </c>
      <c r="P97" s="33"/>
      <c r="Q97" s="33"/>
      <c r="R97" s="33"/>
      <c r="S97" s="33"/>
      <c r="T97" s="33"/>
      <c r="U97" s="33"/>
      <c r="V97" s="33"/>
      <c r="W97" s="33"/>
      <c r="X97" s="32">
        <f t="shared" si="113"/>
        <v>1</v>
      </c>
      <c r="Y97" s="32">
        <f t="shared" si="114"/>
        <v>0</v>
      </c>
      <c r="Z97" s="32">
        <f t="shared" si="115"/>
        <v>0</v>
      </c>
      <c r="AA97" s="32">
        <f t="shared" si="116"/>
        <v>0</v>
      </c>
      <c r="AE97" s="23" t="s">
        <v>154</v>
      </c>
      <c r="AF97" s="23" t="s">
        <v>256</v>
      </c>
      <c r="AG97" s="23" t="s">
        <v>142</v>
      </c>
    </row>
    <row r="98" spans="1:33" ht="17.25" customHeight="1">
      <c r="A98" s="125"/>
      <c r="B98" t="s">
        <v>249</v>
      </c>
      <c r="C98" s="10">
        <v>7</v>
      </c>
      <c r="D98" s="36" t="s">
        <v>245</v>
      </c>
      <c r="E98" s="23"/>
      <c r="F98" s="23" t="s">
        <v>178</v>
      </c>
      <c r="G98" s="32">
        <f t="shared" si="104"/>
        <v>3</v>
      </c>
      <c r="H98" s="32">
        <f t="shared" si="105"/>
        <v>3</v>
      </c>
      <c r="I98" s="32">
        <f t="shared" si="106"/>
        <v>1</v>
      </c>
      <c r="J98" s="32">
        <f t="shared" si="107"/>
        <v>1</v>
      </c>
      <c r="K98" s="32">
        <f t="shared" si="108"/>
        <v>0</v>
      </c>
      <c r="L98" s="32">
        <f t="shared" si="109"/>
        <v>0</v>
      </c>
      <c r="M98" s="32">
        <f t="shared" si="110"/>
        <v>0</v>
      </c>
      <c r="N98" s="32">
        <f t="shared" si="111"/>
        <v>0</v>
      </c>
      <c r="O98" s="32">
        <f t="shared" si="112"/>
        <v>0</v>
      </c>
      <c r="P98" s="33"/>
      <c r="Q98" s="33"/>
      <c r="R98" s="33"/>
      <c r="S98" s="33"/>
      <c r="T98" s="33"/>
      <c r="U98" s="33"/>
      <c r="V98" s="33"/>
      <c r="W98" s="33"/>
      <c r="X98" s="32">
        <f t="shared" si="113"/>
        <v>1</v>
      </c>
      <c r="Y98" s="32">
        <f t="shared" si="114"/>
        <v>0</v>
      </c>
      <c r="Z98" s="32">
        <f t="shared" si="115"/>
        <v>0</v>
      </c>
      <c r="AA98" s="32">
        <f t="shared" si="116"/>
        <v>0</v>
      </c>
      <c r="AE98" s="23" t="s">
        <v>204</v>
      </c>
      <c r="AF98" s="23" t="s">
        <v>238</v>
      </c>
      <c r="AG98" s="3" t="s">
        <v>192</v>
      </c>
    </row>
    <row r="99" spans="1:33" ht="17.25" customHeight="1">
      <c r="A99" s="125"/>
      <c r="B99" t="s">
        <v>249</v>
      </c>
      <c r="C99" s="10">
        <v>8</v>
      </c>
      <c r="D99" s="36" t="s">
        <v>163</v>
      </c>
      <c r="F99" s="23" t="s">
        <v>183</v>
      </c>
      <c r="G99" s="32">
        <f t="shared" si="104"/>
        <v>3</v>
      </c>
      <c r="H99" s="32">
        <f t="shared" si="105"/>
        <v>2</v>
      </c>
      <c r="I99" s="32">
        <f t="shared" si="106"/>
        <v>0</v>
      </c>
      <c r="J99" s="32">
        <f t="shared" si="107"/>
        <v>0</v>
      </c>
      <c r="K99" s="32">
        <f t="shared" si="108"/>
        <v>0</v>
      </c>
      <c r="L99" s="32">
        <f t="shared" si="109"/>
        <v>0</v>
      </c>
      <c r="M99" s="32">
        <f t="shared" si="110"/>
        <v>0</v>
      </c>
      <c r="N99" s="32">
        <f t="shared" si="111"/>
        <v>1</v>
      </c>
      <c r="O99" s="32">
        <f t="shared" si="112"/>
        <v>0</v>
      </c>
      <c r="P99" s="33"/>
      <c r="Q99" s="33"/>
      <c r="R99" s="33"/>
      <c r="S99" s="33"/>
      <c r="T99" s="33"/>
      <c r="U99" s="33"/>
      <c r="V99" s="33"/>
      <c r="W99" s="33"/>
      <c r="X99" s="32">
        <f t="shared" si="113"/>
        <v>0</v>
      </c>
      <c r="Y99" s="32">
        <f t="shared" si="114"/>
        <v>0</v>
      </c>
      <c r="Z99" s="32">
        <f t="shared" si="115"/>
        <v>0</v>
      </c>
      <c r="AA99" s="32">
        <f t="shared" si="116"/>
        <v>0</v>
      </c>
      <c r="AE99" s="23" t="s">
        <v>253</v>
      </c>
      <c r="AF99" s="23" t="s">
        <v>137</v>
      </c>
      <c r="AG99" s="23" t="s">
        <v>154</v>
      </c>
    </row>
    <row r="100" spans="1:33" ht="17.25" customHeight="1">
      <c r="A100" s="125"/>
      <c r="B100" t="s">
        <v>249</v>
      </c>
      <c r="C100" s="10">
        <v>9</v>
      </c>
      <c r="D100" s="23" t="s">
        <v>170</v>
      </c>
      <c r="F100" s="23" t="s">
        <v>180</v>
      </c>
      <c r="G100" s="32">
        <f t="shared" si="104"/>
        <v>3</v>
      </c>
      <c r="H100" s="32">
        <f t="shared" si="105"/>
        <v>3</v>
      </c>
      <c r="I100" s="32">
        <f t="shared" si="106"/>
        <v>1</v>
      </c>
      <c r="J100" s="32">
        <f t="shared" si="107"/>
        <v>1</v>
      </c>
      <c r="K100" s="32">
        <f t="shared" si="108"/>
        <v>0</v>
      </c>
      <c r="L100" s="32">
        <f t="shared" si="109"/>
        <v>0</v>
      </c>
      <c r="M100" s="32">
        <f t="shared" si="110"/>
        <v>0</v>
      </c>
      <c r="N100" s="32">
        <f t="shared" si="111"/>
        <v>0</v>
      </c>
      <c r="O100" s="32">
        <f t="shared" si="112"/>
        <v>0</v>
      </c>
      <c r="P100" s="33"/>
      <c r="Q100" s="33">
        <v>1</v>
      </c>
      <c r="R100" s="33"/>
      <c r="S100" s="33"/>
      <c r="T100" s="33"/>
      <c r="U100" s="33"/>
      <c r="V100" s="33"/>
      <c r="W100" s="33"/>
      <c r="X100" s="32">
        <f t="shared" si="113"/>
        <v>0</v>
      </c>
      <c r="Y100" s="32">
        <f t="shared" si="114"/>
        <v>1</v>
      </c>
      <c r="Z100" s="32">
        <f t="shared" si="115"/>
        <v>0</v>
      </c>
      <c r="AA100" s="32">
        <f t="shared" si="116"/>
        <v>0</v>
      </c>
      <c r="AE100" s="23" t="s">
        <v>191</v>
      </c>
      <c r="AF100" s="23" t="s">
        <v>210</v>
      </c>
      <c r="AG100" s="23" t="s">
        <v>207</v>
      </c>
    </row>
    <row r="101" spans="1:33" ht="17.25" customHeight="1">
      <c r="A101" s="125"/>
      <c r="B101" t="s">
        <v>249</v>
      </c>
      <c r="C101" s="10" t="s">
        <v>145</v>
      </c>
      <c r="D101" s="36" t="s">
        <v>166</v>
      </c>
      <c r="F101" s="23" t="s">
        <v>186</v>
      </c>
      <c r="G101" s="32">
        <f t="shared" si="104"/>
        <v>0</v>
      </c>
      <c r="H101" s="32">
        <f t="shared" si="105"/>
        <v>0</v>
      </c>
      <c r="I101" s="32">
        <f t="shared" si="106"/>
        <v>0</v>
      </c>
      <c r="J101" s="32">
        <f t="shared" si="107"/>
        <v>0</v>
      </c>
      <c r="K101" s="32">
        <f t="shared" si="108"/>
        <v>0</v>
      </c>
      <c r="L101" s="32">
        <f t="shared" si="109"/>
        <v>0</v>
      </c>
      <c r="M101" s="32">
        <f t="shared" si="110"/>
        <v>0</v>
      </c>
      <c r="N101" s="32">
        <f t="shared" si="111"/>
        <v>0</v>
      </c>
      <c r="O101" s="32">
        <f t="shared" si="112"/>
        <v>0</v>
      </c>
      <c r="P101" s="33"/>
      <c r="Q101" s="33"/>
      <c r="R101" s="33"/>
      <c r="S101" s="33"/>
      <c r="T101" s="33"/>
      <c r="U101" s="33"/>
      <c r="V101" s="33"/>
      <c r="W101" s="33"/>
      <c r="X101" s="32">
        <f t="shared" si="113"/>
        <v>0</v>
      </c>
      <c r="Y101" s="32">
        <f t="shared" si="114"/>
        <v>0</v>
      </c>
      <c r="Z101" s="32">
        <f t="shared" si="115"/>
        <v>0</v>
      </c>
      <c r="AA101" s="32">
        <f t="shared" si="116"/>
        <v>0</v>
      </c>
    </row>
    <row r="102" spans="1:33" s="35" customFormat="1" ht="17.25" customHeight="1">
      <c r="A102" s="126"/>
      <c r="B102" s="35" t="s">
        <v>249</v>
      </c>
      <c r="C102" s="34"/>
      <c r="D102" s="34" t="s">
        <v>172</v>
      </c>
      <c r="E102" s="34"/>
      <c r="F102" s="115" t="s">
        <v>185</v>
      </c>
      <c r="G102" s="34">
        <f t="shared" si="104"/>
        <v>0</v>
      </c>
      <c r="H102" s="34">
        <f t="shared" si="105"/>
        <v>0</v>
      </c>
      <c r="I102" s="34">
        <f t="shared" si="106"/>
        <v>0</v>
      </c>
      <c r="J102" s="34">
        <f t="shared" si="107"/>
        <v>0</v>
      </c>
      <c r="K102" s="34">
        <f t="shared" si="108"/>
        <v>0</v>
      </c>
      <c r="L102" s="34">
        <f t="shared" si="109"/>
        <v>0</v>
      </c>
      <c r="M102" s="34">
        <f t="shared" si="110"/>
        <v>0</v>
      </c>
      <c r="N102" s="34">
        <f t="shared" si="111"/>
        <v>0</v>
      </c>
      <c r="O102" s="34">
        <f t="shared" si="112"/>
        <v>0</v>
      </c>
      <c r="X102" s="34">
        <f t="shared" si="113"/>
        <v>0</v>
      </c>
      <c r="Y102" s="34">
        <f t="shared" si="114"/>
        <v>0</v>
      </c>
      <c r="Z102" s="34">
        <f t="shared" si="115"/>
        <v>0</v>
      </c>
      <c r="AA102" s="34">
        <f t="shared" si="116"/>
        <v>0</v>
      </c>
    </row>
    <row r="103" spans="1:33" ht="17.25" customHeight="1">
      <c r="A103" s="124">
        <v>10</v>
      </c>
      <c r="B103" s="30" t="s">
        <v>260</v>
      </c>
      <c r="C103" s="10">
        <v>1</v>
      </c>
      <c r="D103" s="36" t="s">
        <v>164</v>
      </c>
      <c r="F103" s="23" t="s">
        <v>173</v>
      </c>
      <c r="G103" s="30">
        <f t="shared" ref="G103:G107" si="117">COUNTA(AE103:AJ103)</f>
        <v>1</v>
      </c>
      <c r="H103" s="30">
        <f t="shared" ref="H103:H107" si="118">G103-N103-O103-Z103</f>
        <v>1</v>
      </c>
      <c r="I103" s="30">
        <f t="shared" ref="I103:I107" si="119">SUM(J103:M103)</f>
        <v>0</v>
      </c>
      <c r="J103" s="30">
        <f t="shared" ref="J103:J107" si="120">COUNTIF(AE103:AJ103, "*安*")</f>
        <v>0</v>
      </c>
      <c r="K103" s="30">
        <f t="shared" ref="K103:K107" si="121">COUNTIF(AE103:AJ103, "*二")</f>
        <v>0</v>
      </c>
      <c r="L103" s="30">
        <f t="shared" ref="L103:L107" si="122">COUNTIF(AE103:AJ103, "*三")</f>
        <v>0</v>
      </c>
      <c r="M103" s="30">
        <f t="shared" ref="M103:M107" si="123">COUNTIF(AE103:AJ103, "*本")</f>
        <v>0</v>
      </c>
      <c r="N103" s="30">
        <f t="shared" ref="N103:N107" si="124">COUNTIF(AE103:AJ103, "四球")</f>
        <v>0</v>
      </c>
      <c r="O103" s="30">
        <f t="shared" ref="O103:O107" si="125">COUNTIF(AE103:AJ103, "死球")</f>
        <v>0</v>
      </c>
      <c r="P103" s="31"/>
      <c r="Q103" s="31"/>
      <c r="R103" s="31"/>
      <c r="S103" s="31"/>
      <c r="T103" s="31"/>
      <c r="U103" s="31"/>
      <c r="V103" s="31"/>
      <c r="W103" s="31"/>
      <c r="X103" s="30">
        <f t="shared" ref="X103:X107" si="126">COUNTIF(AE103:AJ103, "*失*")</f>
        <v>0</v>
      </c>
      <c r="Y103" s="30">
        <f t="shared" ref="Y103:Y107" si="127">COUNTIF(AE103:AJ103, "*振*")</f>
        <v>1</v>
      </c>
      <c r="Z103" s="30">
        <f t="shared" ref="Z103:Z107" si="128">COUNTIF(AE103:AJ103, "*犠*")</f>
        <v>0</v>
      </c>
      <c r="AA103" s="30">
        <f t="shared" ref="AA103:AA107" si="129">COUNTIF(AE103:AJ103, "*併*")</f>
        <v>0</v>
      </c>
      <c r="AE103" s="3" t="s">
        <v>262</v>
      </c>
    </row>
    <row r="104" spans="1:33" ht="17.25" customHeight="1">
      <c r="A104" s="125"/>
      <c r="B104" s="3" t="s">
        <v>260</v>
      </c>
      <c r="C104" s="3"/>
      <c r="D104" s="23" t="s">
        <v>162</v>
      </c>
      <c r="F104" s="23" t="s">
        <v>183</v>
      </c>
      <c r="G104" s="32">
        <f t="shared" si="117"/>
        <v>1</v>
      </c>
      <c r="H104" s="32">
        <f t="shared" si="118"/>
        <v>1</v>
      </c>
      <c r="I104" s="32">
        <f t="shared" si="119"/>
        <v>1</v>
      </c>
      <c r="J104" s="32">
        <f t="shared" si="120"/>
        <v>1</v>
      </c>
      <c r="K104" s="32">
        <f t="shared" si="121"/>
        <v>0</v>
      </c>
      <c r="L104" s="32">
        <f t="shared" si="122"/>
        <v>0</v>
      </c>
      <c r="M104" s="32">
        <f t="shared" si="123"/>
        <v>0</v>
      </c>
      <c r="N104" s="32">
        <f t="shared" si="124"/>
        <v>0</v>
      </c>
      <c r="O104" s="32">
        <f t="shared" si="125"/>
        <v>0</v>
      </c>
      <c r="P104" s="33"/>
      <c r="Q104" s="33"/>
      <c r="R104" s="33"/>
      <c r="S104" s="33"/>
      <c r="T104" s="33"/>
      <c r="U104" s="33"/>
      <c r="V104" s="33"/>
      <c r="W104" s="33"/>
      <c r="X104" s="32">
        <f t="shared" si="126"/>
        <v>0</v>
      </c>
      <c r="Y104" s="32">
        <f t="shared" si="127"/>
        <v>0</v>
      </c>
      <c r="Z104" s="32">
        <f t="shared" si="128"/>
        <v>0</v>
      </c>
      <c r="AA104" s="32">
        <f t="shared" si="129"/>
        <v>0</v>
      </c>
      <c r="AF104" s="23" t="s">
        <v>203</v>
      </c>
    </row>
    <row r="105" spans="1:33" ht="17.25" customHeight="1">
      <c r="A105" s="125"/>
      <c r="B105" s="3" t="s">
        <v>260</v>
      </c>
      <c r="C105" s="10">
        <v>2</v>
      </c>
      <c r="D105" s="36" t="s">
        <v>171</v>
      </c>
      <c r="E105" s="23" t="s">
        <v>165</v>
      </c>
      <c r="F105" s="23" t="s">
        <v>174</v>
      </c>
      <c r="G105" s="32">
        <f t="shared" si="117"/>
        <v>2</v>
      </c>
      <c r="H105" s="32">
        <f t="shared" si="118"/>
        <v>2</v>
      </c>
      <c r="I105" s="32">
        <f t="shared" si="119"/>
        <v>0</v>
      </c>
      <c r="J105" s="32">
        <f t="shared" si="120"/>
        <v>0</v>
      </c>
      <c r="K105" s="32">
        <f t="shared" si="121"/>
        <v>0</v>
      </c>
      <c r="L105" s="32">
        <f t="shared" si="122"/>
        <v>0</v>
      </c>
      <c r="M105" s="32">
        <f t="shared" si="123"/>
        <v>0</v>
      </c>
      <c r="N105" s="32">
        <f t="shared" si="124"/>
        <v>0</v>
      </c>
      <c r="O105" s="32">
        <f t="shared" si="125"/>
        <v>0</v>
      </c>
      <c r="P105" s="33"/>
      <c r="Q105" s="33"/>
      <c r="R105" s="33"/>
      <c r="S105" s="33"/>
      <c r="T105" s="33"/>
      <c r="U105" s="33"/>
      <c r="V105" s="33"/>
      <c r="W105" s="33"/>
      <c r="X105" s="32">
        <f t="shared" si="126"/>
        <v>0</v>
      </c>
      <c r="Y105" s="32">
        <f t="shared" si="127"/>
        <v>0</v>
      </c>
      <c r="Z105" s="32">
        <f t="shared" si="128"/>
        <v>0</v>
      </c>
      <c r="AA105" s="32">
        <f t="shared" si="129"/>
        <v>0</v>
      </c>
      <c r="AE105" s="3" t="s">
        <v>204</v>
      </c>
      <c r="AF105" s="23" t="s">
        <v>204</v>
      </c>
    </row>
    <row r="106" spans="1:33" ht="17.25" customHeight="1">
      <c r="A106" s="125"/>
      <c r="B106" s="3" t="s">
        <v>260</v>
      </c>
      <c r="C106" s="10">
        <v>3</v>
      </c>
      <c r="D106" s="36" t="s">
        <v>172</v>
      </c>
      <c r="F106" s="23" t="s">
        <v>177</v>
      </c>
      <c r="G106" s="32">
        <f>COUNTA(AE106:AJ106)</f>
        <v>2</v>
      </c>
      <c r="H106" s="32">
        <f t="shared" si="118"/>
        <v>2</v>
      </c>
      <c r="I106" s="32">
        <f t="shared" si="119"/>
        <v>0</v>
      </c>
      <c r="J106" s="32">
        <f>COUNTIF(AE106:AJ106, "*安*")</f>
        <v>0</v>
      </c>
      <c r="K106" s="32">
        <f>COUNTIF(AE106:AJ106, "*二")</f>
        <v>0</v>
      </c>
      <c r="L106" s="32">
        <f>COUNTIF(AE106:AJ106, "*三")</f>
        <v>0</v>
      </c>
      <c r="M106" s="32">
        <f>COUNTIF(AE106:AJ106, "*本")</f>
        <v>0</v>
      </c>
      <c r="N106" s="32">
        <f>COUNTIF(AE106:AJ106, "四球")</f>
        <v>0</v>
      </c>
      <c r="O106" s="32">
        <f>COUNTIF(AE106:AJ106, "死球")</f>
        <v>0</v>
      </c>
      <c r="P106" s="33"/>
      <c r="Q106" s="33"/>
      <c r="R106" s="33"/>
      <c r="S106" s="33"/>
      <c r="T106" s="33"/>
      <c r="U106" s="33"/>
      <c r="V106" s="33"/>
      <c r="W106" s="33"/>
      <c r="X106" s="32">
        <f>COUNTIF(AE106:AJ106, "*失*")</f>
        <v>0</v>
      </c>
      <c r="Y106" s="32">
        <f>COUNTIF(AE106:AJ106, "*振*")</f>
        <v>1</v>
      </c>
      <c r="Z106" s="32">
        <f>COUNTIF(AE106:AJ106, "*犠*")</f>
        <v>0</v>
      </c>
      <c r="AA106" s="32">
        <f>COUNTIF(AE106:AJ106, "*併*")</f>
        <v>0</v>
      </c>
      <c r="AE106" s="23" t="s">
        <v>262</v>
      </c>
      <c r="AF106" s="23" t="s">
        <v>254</v>
      </c>
    </row>
    <row r="107" spans="1:33" ht="17.25" customHeight="1">
      <c r="A107" s="125"/>
      <c r="B107" s="3" t="s">
        <v>260</v>
      </c>
      <c r="C107" s="3"/>
      <c r="D107" s="23" t="s">
        <v>172</v>
      </c>
      <c r="F107" s="23" t="s">
        <v>185</v>
      </c>
      <c r="G107" s="32">
        <f t="shared" si="117"/>
        <v>0</v>
      </c>
      <c r="H107" s="32">
        <f t="shared" si="118"/>
        <v>0</v>
      </c>
      <c r="I107" s="32">
        <f t="shared" si="119"/>
        <v>0</v>
      </c>
      <c r="J107" s="32">
        <f t="shared" si="120"/>
        <v>0</v>
      </c>
      <c r="K107" s="32">
        <f t="shared" si="121"/>
        <v>0</v>
      </c>
      <c r="L107" s="32">
        <f t="shared" si="122"/>
        <v>0</v>
      </c>
      <c r="M107" s="32">
        <f t="shared" si="123"/>
        <v>0</v>
      </c>
      <c r="N107" s="32">
        <f t="shared" si="124"/>
        <v>0</v>
      </c>
      <c r="O107" s="32">
        <f t="shared" si="125"/>
        <v>0</v>
      </c>
      <c r="P107" s="33"/>
      <c r="Q107" s="33"/>
      <c r="R107" s="33"/>
      <c r="S107" s="33"/>
      <c r="T107" s="33"/>
      <c r="U107" s="33"/>
      <c r="V107" s="33"/>
      <c r="W107" s="33"/>
      <c r="X107" s="32">
        <f t="shared" si="126"/>
        <v>0</v>
      </c>
      <c r="Y107" s="32">
        <f t="shared" si="127"/>
        <v>0</v>
      </c>
      <c r="Z107" s="32">
        <f t="shared" si="128"/>
        <v>0</v>
      </c>
      <c r="AA107" s="32">
        <f t="shared" si="129"/>
        <v>0</v>
      </c>
    </row>
    <row r="108" spans="1:33" ht="17.25" customHeight="1">
      <c r="A108" s="125"/>
      <c r="B108" s="3" t="s">
        <v>260</v>
      </c>
      <c r="C108" s="10">
        <v>4</v>
      </c>
      <c r="D108" s="36" t="s">
        <v>169</v>
      </c>
      <c r="F108" s="23" t="s">
        <v>248</v>
      </c>
      <c r="G108" s="32">
        <f t="shared" ref="G108:G116" si="130">COUNTA(AE108:AJ108)</f>
        <v>2</v>
      </c>
      <c r="H108" s="32">
        <f t="shared" ref="H108:H116" si="131">G108-N108-O108-Z108</f>
        <v>2</v>
      </c>
      <c r="I108" s="32">
        <f t="shared" ref="I108:I116" si="132">SUM(J108:M108)</f>
        <v>0</v>
      </c>
      <c r="J108" s="32">
        <f t="shared" ref="J108:J116" si="133">COUNTIF(AE108:AJ108, "*安*")</f>
        <v>0</v>
      </c>
      <c r="K108" s="32">
        <f t="shared" ref="K108:K116" si="134">COUNTIF(AE108:AJ108, "*二")</f>
        <v>0</v>
      </c>
      <c r="L108" s="32">
        <f t="shared" ref="L108:L116" si="135">COUNTIF(AE108:AJ108, "*三")</f>
        <v>0</v>
      </c>
      <c r="M108" s="32">
        <f t="shared" ref="M108:M116" si="136">COUNTIF(AE108:AJ108, "*本")</f>
        <v>0</v>
      </c>
      <c r="N108" s="32">
        <f t="shared" ref="N108:N116" si="137">COUNTIF(AE108:AJ108, "四球")</f>
        <v>0</v>
      </c>
      <c r="O108" s="32">
        <f t="shared" ref="O108:O116" si="138">COUNTIF(AE108:AJ108, "死球")</f>
        <v>0</v>
      </c>
      <c r="P108" s="33"/>
      <c r="Q108" s="33"/>
      <c r="R108" s="33"/>
      <c r="S108" s="33"/>
      <c r="T108" s="33"/>
      <c r="U108" s="33"/>
      <c r="V108" s="33"/>
      <c r="W108" s="33"/>
      <c r="X108" s="32">
        <f t="shared" ref="X108:X116" si="139">COUNTIF(AE108:AJ108, "*失*")</f>
        <v>0</v>
      </c>
      <c r="Y108" s="32">
        <f t="shared" ref="Y108:Y116" si="140">COUNTIF(AE108:AJ108, "*振*")</f>
        <v>2</v>
      </c>
      <c r="Z108" s="32">
        <f t="shared" ref="Z108:Z116" si="141">COUNTIF(AE108:AJ108, "*犠*")</f>
        <v>0</v>
      </c>
      <c r="AA108" s="32">
        <f t="shared" ref="AA108:AA116" si="142">COUNTIF(AE108:AJ108, "*併*")</f>
        <v>0</v>
      </c>
      <c r="AE108" s="23" t="s">
        <v>262</v>
      </c>
      <c r="AF108" s="23" t="s">
        <v>262</v>
      </c>
    </row>
    <row r="109" spans="1:33" ht="17.25" customHeight="1">
      <c r="A109" s="125"/>
      <c r="B109" s="3" t="s">
        <v>260</v>
      </c>
      <c r="C109" s="10">
        <v>5</v>
      </c>
      <c r="D109" s="36" t="s">
        <v>165</v>
      </c>
      <c r="F109" s="23" t="s">
        <v>175</v>
      </c>
      <c r="G109" s="32">
        <f t="shared" si="130"/>
        <v>0</v>
      </c>
      <c r="H109" s="32">
        <f t="shared" si="131"/>
        <v>0</v>
      </c>
      <c r="I109" s="32">
        <f t="shared" si="132"/>
        <v>0</v>
      </c>
      <c r="J109" s="32">
        <f t="shared" si="133"/>
        <v>0</v>
      </c>
      <c r="K109" s="32">
        <f t="shared" si="134"/>
        <v>0</v>
      </c>
      <c r="L109" s="32">
        <f t="shared" si="135"/>
        <v>0</v>
      </c>
      <c r="M109" s="32">
        <f t="shared" si="136"/>
        <v>0</v>
      </c>
      <c r="N109" s="32">
        <f t="shared" si="137"/>
        <v>0</v>
      </c>
      <c r="O109" s="32">
        <f t="shared" si="138"/>
        <v>0</v>
      </c>
      <c r="P109" s="33"/>
      <c r="Q109" s="33"/>
      <c r="R109" s="33"/>
      <c r="S109" s="33"/>
      <c r="T109" s="33"/>
      <c r="U109" s="33"/>
      <c r="V109" s="33"/>
      <c r="W109" s="33"/>
      <c r="X109" s="32">
        <f t="shared" si="139"/>
        <v>0</v>
      </c>
      <c r="Y109" s="32">
        <f t="shared" si="140"/>
        <v>0</v>
      </c>
      <c r="Z109" s="32">
        <f t="shared" si="141"/>
        <v>0</v>
      </c>
      <c r="AA109" s="32">
        <f t="shared" si="142"/>
        <v>0</v>
      </c>
    </row>
    <row r="110" spans="1:33" ht="17.25" customHeight="1">
      <c r="A110" s="125"/>
      <c r="B110" s="3" t="s">
        <v>260</v>
      </c>
      <c r="C110" s="3"/>
      <c r="D110" s="23" t="s">
        <v>162</v>
      </c>
      <c r="E110" s="3" t="s">
        <v>234</v>
      </c>
      <c r="F110" s="23" t="s">
        <v>261</v>
      </c>
      <c r="G110" s="32">
        <f t="shared" si="130"/>
        <v>2</v>
      </c>
      <c r="H110" s="32">
        <f t="shared" si="131"/>
        <v>2</v>
      </c>
      <c r="I110" s="32">
        <f t="shared" si="132"/>
        <v>1</v>
      </c>
      <c r="J110" s="32">
        <f t="shared" si="133"/>
        <v>0</v>
      </c>
      <c r="K110" s="32">
        <f t="shared" si="134"/>
        <v>0</v>
      </c>
      <c r="L110" s="32">
        <f t="shared" si="135"/>
        <v>1</v>
      </c>
      <c r="M110" s="32">
        <f t="shared" si="136"/>
        <v>0</v>
      </c>
      <c r="N110" s="32">
        <f t="shared" si="137"/>
        <v>0</v>
      </c>
      <c r="O110" s="32">
        <f t="shared" si="138"/>
        <v>0</v>
      </c>
      <c r="P110" s="33"/>
      <c r="Q110" s="33"/>
      <c r="R110" s="33"/>
      <c r="S110" s="33"/>
      <c r="T110" s="33"/>
      <c r="U110" s="33"/>
      <c r="V110" s="33"/>
      <c r="W110" s="33"/>
      <c r="X110" s="32">
        <f t="shared" si="139"/>
        <v>0</v>
      </c>
      <c r="Y110" s="32">
        <f t="shared" si="140"/>
        <v>1</v>
      </c>
      <c r="Z110" s="32">
        <f t="shared" si="141"/>
        <v>0</v>
      </c>
      <c r="AA110" s="32">
        <f t="shared" si="142"/>
        <v>0</v>
      </c>
      <c r="AE110" s="23" t="s">
        <v>262</v>
      </c>
      <c r="AF110" s="23" t="s">
        <v>155</v>
      </c>
    </row>
    <row r="111" spans="1:33" ht="17.25" customHeight="1">
      <c r="A111" s="125"/>
      <c r="B111" s="3" t="s">
        <v>260</v>
      </c>
      <c r="C111" s="10">
        <v>6</v>
      </c>
      <c r="D111" s="36" t="s">
        <v>244</v>
      </c>
      <c r="F111" s="23" t="s">
        <v>179</v>
      </c>
      <c r="G111" s="32">
        <f t="shared" si="130"/>
        <v>1</v>
      </c>
      <c r="H111" s="32">
        <f t="shared" si="131"/>
        <v>1</v>
      </c>
      <c r="I111" s="32">
        <f t="shared" si="132"/>
        <v>0</v>
      </c>
      <c r="J111" s="32">
        <f t="shared" si="133"/>
        <v>0</v>
      </c>
      <c r="K111" s="32">
        <f t="shared" si="134"/>
        <v>0</v>
      </c>
      <c r="L111" s="32">
        <f t="shared" si="135"/>
        <v>0</v>
      </c>
      <c r="M111" s="32">
        <f t="shared" si="136"/>
        <v>0</v>
      </c>
      <c r="N111" s="32">
        <f t="shared" si="137"/>
        <v>0</v>
      </c>
      <c r="O111" s="32">
        <f t="shared" si="138"/>
        <v>0</v>
      </c>
      <c r="P111" s="33"/>
      <c r="Q111" s="33"/>
      <c r="R111" s="33"/>
      <c r="S111" s="33"/>
      <c r="T111" s="33"/>
      <c r="U111" s="33"/>
      <c r="V111" s="33"/>
      <c r="W111" s="33"/>
      <c r="X111" s="32">
        <f t="shared" si="139"/>
        <v>0</v>
      </c>
      <c r="Y111" s="32">
        <f t="shared" si="140"/>
        <v>1</v>
      </c>
      <c r="Z111" s="32">
        <f t="shared" si="141"/>
        <v>0</v>
      </c>
      <c r="AA111" s="32">
        <f t="shared" si="142"/>
        <v>0</v>
      </c>
      <c r="AF111" s="23" t="s">
        <v>262</v>
      </c>
    </row>
    <row r="112" spans="1:33" ht="17.25" customHeight="1">
      <c r="A112" s="125"/>
      <c r="B112" s="3" t="s">
        <v>260</v>
      </c>
      <c r="C112" s="10"/>
      <c r="D112" s="3" t="s">
        <v>162</v>
      </c>
      <c r="F112" s="36" t="s">
        <v>147</v>
      </c>
      <c r="G112" s="32">
        <f t="shared" si="130"/>
        <v>1</v>
      </c>
      <c r="H112" s="32">
        <f t="shared" si="131"/>
        <v>1</v>
      </c>
      <c r="I112" s="32">
        <f t="shared" si="132"/>
        <v>0</v>
      </c>
      <c r="J112" s="32">
        <f t="shared" si="133"/>
        <v>0</v>
      </c>
      <c r="K112" s="32">
        <f t="shared" si="134"/>
        <v>0</v>
      </c>
      <c r="L112" s="32">
        <f t="shared" si="135"/>
        <v>0</v>
      </c>
      <c r="M112" s="32">
        <f t="shared" si="136"/>
        <v>0</v>
      </c>
      <c r="N112" s="32">
        <f t="shared" si="137"/>
        <v>0</v>
      </c>
      <c r="O112" s="32">
        <f t="shared" si="138"/>
        <v>0</v>
      </c>
      <c r="P112" s="33"/>
      <c r="Q112" s="33"/>
      <c r="R112" s="33"/>
      <c r="S112" s="33"/>
      <c r="T112" s="33"/>
      <c r="U112" s="33"/>
      <c r="V112" s="33"/>
      <c r="W112" s="33"/>
      <c r="X112" s="32">
        <f t="shared" si="139"/>
        <v>0</v>
      </c>
      <c r="Y112" s="32">
        <f t="shared" si="140"/>
        <v>1</v>
      </c>
      <c r="Z112" s="32">
        <f t="shared" si="141"/>
        <v>0</v>
      </c>
      <c r="AA112" s="32">
        <f t="shared" si="142"/>
        <v>0</v>
      </c>
      <c r="AE112" s="23" t="s">
        <v>262</v>
      </c>
    </row>
    <row r="113" spans="1:37" ht="17.25" customHeight="1">
      <c r="A113" s="125"/>
      <c r="B113" s="3" t="s">
        <v>260</v>
      </c>
      <c r="C113" s="10">
        <v>7</v>
      </c>
      <c r="D113" s="36" t="s">
        <v>167</v>
      </c>
      <c r="F113" s="23" t="s">
        <v>178</v>
      </c>
      <c r="G113" s="32">
        <f t="shared" si="130"/>
        <v>1</v>
      </c>
      <c r="H113" s="32">
        <f t="shared" si="131"/>
        <v>0</v>
      </c>
      <c r="I113" s="32">
        <f t="shared" si="132"/>
        <v>0</v>
      </c>
      <c r="J113" s="32">
        <f t="shared" si="133"/>
        <v>0</v>
      </c>
      <c r="K113" s="32">
        <f t="shared" si="134"/>
        <v>0</v>
      </c>
      <c r="L113" s="32">
        <f t="shared" si="135"/>
        <v>0</v>
      </c>
      <c r="M113" s="32">
        <f t="shared" si="136"/>
        <v>0</v>
      </c>
      <c r="N113" s="32">
        <f t="shared" si="137"/>
        <v>1</v>
      </c>
      <c r="O113" s="32">
        <f t="shared" si="138"/>
        <v>0</v>
      </c>
      <c r="P113" s="33"/>
      <c r="Q113" s="33"/>
      <c r="R113" s="33"/>
      <c r="S113" s="33"/>
      <c r="T113" s="33"/>
      <c r="U113" s="33"/>
      <c r="V113" s="33"/>
      <c r="W113" s="33"/>
      <c r="X113" s="32">
        <f t="shared" si="139"/>
        <v>0</v>
      </c>
      <c r="Y113" s="32">
        <f t="shared" si="140"/>
        <v>0</v>
      </c>
      <c r="Z113" s="32">
        <f t="shared" si="141"/>
        <v>0</v>
      </c>
      <c r="AA113" s="32">
        <f t="shared" si="142"/>
        <v>0</v>
      </c>
      <c r="AE113" s="23" t="s">
        <v>156</v>
      </c>
    </row>
    <row r="114" spans="1:37" ht="17.25" customHeight="1">
      <c r="A114" s="125"/>
      <c r="B114" s="3" t="s">
        <v>260</v>
      </c>
      <c r="C114" s="10">
        <v>8</v>
      </c>
      <c r="D114" s="36" t="s">
        <v>166</v>
      </c>
      <c r="F114" s="23" t="s">
        <v>186</v>
      </c>
      <c r="G114" s="32">
        <f t="shared" si="130"/>
        <v>1</v>
      </c>
      <c r="H114" s="32">
        <f t="shared" si="131"/>
        <v>1</v>
      </c>
      <c r="I114" s="32">
        <f t="shared" si="132"/>
        <v>0</v>
      </c>
      <c r="J114" s="32">
        <f t="shared" si="133"/>
        <v>0</v>
      </c>
      <c r="K114" s="32">
        <f t="shared" si="134"/>
        <v>0</v>
      </c>
      <c r="L114" s="32">
        <f t="shared" si="135"/>
        <v>0</v>
      </c>
      <c r="M114" s="32">
        <f t="shared" si="136"/>
        <v>0</v>
      </c>
      <c r="N114" s="32">
        <f t="shared" si="137"/>
        <v>0</v>
      </c>
      <c r="O114" s="32">
        <f t="shared" si="138"/>
        <v>0</v>
      </c>
      <c r="P114" s="33"/>
      <c r="Q114" s="33"/>
      <c r="R114" s="33"/>
      <c r="S114" s="33"/>
      <c r="T114" s="33"/>
      <c r="U114" s="33"/>
      <c r="V114" s="33"/>
      <c r="W114" s="33"/>
      <c r="X114" s="32">
        <f t="shared" si="139"/>
        <v>0</v>
      </c>
      <c r="Y114" s="32">
        <f t="shared" si="140"/>
        <v>1</v>
      </c>
      <c r="Z114" s="32">
        <f t="shared" si="141"/>
        <v>0</v>
      </c>
      <c r="AA114" s="32">
        <f t="shared" si="142"/>
        <v>0</v>
      </c>
      <c r="AE114" s="23" t="s">
        <v>262</v>
      </c>
    </row>
    <row r="115" spans="1:37" ht="17.25" customHeight="1">
      <c r="A115" s="125"/>
      <c r="B115" s="3" t="s">
        <v>260</v>
      </c>
      <c r="C115" s="10">
        <v>9</v>
      </c>
      <c r="D115" s="36" t="s">
        <v>170</v>
      </c>
      <c r="F115" s="3" t="s">
        <v>180</v>
      </c>
      <c r="G115" s="32">
        <f t="shared" si="130"/>
        <v>0</v>
      </c>
      <c r="H115" s="32">
        <f t="shared" si="131"/>
        <v>0</v>
      </c>
      <c r="I115" s="32">
        <f t="shared" si="132"/>
        <v>0</v>
      </c>
      <c r="J115" s="32">
        <f t="shared" si="133"/>
        <v>0</v>
      </c>
      <c r="K115" s="32">
        <f t="shared" si="134"/>
        <v>0</v>
      </c>
      <c r="L115" s="32">
        <f t="shared" si="135"/>
        <v>0</v>
      </c>
      <c r="M115" s="32">
        <f t="shared" si="136"/>
        <v>0</v>
      </c>
      <c r="N115" s="32">
        <f t="shared" si="137"/>
        <v>0</v>
      </c>
      <c r="O115" s="32">
        <f t="shared" si="138"/>
        <v>0</v>
      </c>
      <c r="P115" s="33"/>
      <c r="Q115" s="33"/>
      <c r="R115" s="33"/>
      <c r="S115" s="33"/>
      <c r="T115" s="33"/>
      <c r="U115" s="33"/>
      <c r="V115" s="33"/>
      <c r="W115" s="33"/>
      <c r="X115" s="32">
        <f t="shared" si="139"/>
        <v>0</v>
      </c>
      <c r="Y115" s="32">
        <f t="shared" si="140"/>
        <v>0</v>
      </c>
      <c r="Z115" s="32">
        <f t="shared" si="141"/>
        <v>0</v>
      </c>
      <c r="AA115" s="32">
        <f t="shared" si="142"/>
        <v>0</v>
      </c>
    </row>
    <row r="116" spans="1:37" ht="17.25" customHeight="1">
      <c r="A116" s="125"/>
      <c r="B116" s="34" t="s">
        <v>260</v>
      </c>
      <c r="C116" s="69"/>
      <c r="D116" s="36" t="s">
        <v>162</v>
      </c>
      <c r="E116" s="23" t="s">
        <v>170</v>
      </c>
      <c r="F116" s="23" t="s">
        <v>184</v>
      </c>
      <c r="G116" s="32">
        <f t="shared" si="130"/>
        <v>1</v>
      </c>
      <c r="H116" s="32">
        <f t="shared" si="131"/>
        <v>1</v>
      </c>
      <c r="I116" s="32">
        <f t="shared" si="132"/>
        <v>0</v>
      </c>
      <c r="J116" s="32">
        <f t="shared" si="133"/>
        <v>0</v>
      </c>
      <c r="K116" s="32">
        <f t="shared" si="134"/>
        <v>0</v>
      </c>
      <c r="L116" s="32">
        <f t="shared" si="135"/>
        <v>0</v>
      </c>
      <c r="M116" s="32">
        <f t="shared" si="136"/>
        <v>0</v>
      </c>
      <c r="N116" s="32">
        <f t="shared" si="137"/>
        <v>0</v>
      </c>
      <c r="O116" s="32">
        <f t="shared" si="138"/>
        <v>0</v>
      </c>
      <c r="P116" s="33"/>
      <c r="Q116" s="33"/>
      <c r="R116" s="33"/>
      <c r="S116" s="33"/>
      <c r="T116" s="33"/>
      <c r="U116" s="33"/>
      <c r="V116" s="33"/>
      <c r="W116" s="33"/>
      <c r="X116" s="32">
        <f t="shared" si="139"/>
        <v>0</v>
      </c>
      <c r="Y116" s="32">
        <f t="shared" si="140"/>
        <v>1</v>
      </c>
      <c r="Z116" s="32">
        <f t="shared" si="141"/>
        <v>0</v>
      </c>
      <c r="AA116" s="32">
        <f t="shared" si="142"/>
        <v>0</v>
      </c>
      <c r="AE116" s="3" t="s">
        <v>263</v>
      </c>
    </row>
    <row r="117" spans="1:37" s="28" customFormat="1" ht="17.25" customHeight="1">
      <c r="A117" s="124">
        <v>11</v>
      </c>
      <c r="B117" s="3" t="s">
        <v>264</v>
      </c>
      <c r="C117" s="38">
        <v>1</v>
      </c>
      <c r="D117" s="30" t="s">
        <v>164</v>
      </c>
      <c r="F117" s="91" t="s">
        <v>173</v>
      </c>
      <c r="G117" s="30">
        <f t="shared" ref="G117:G135" si="143">COUNTA(AE117:AJ117)</f>
        <v>2</v>
      </c>
      <c r="H117" s="30">
        <f t="shared" ref="H117:H135" si="144">G117-N117-O117-Z117</f>
        <v>1</v>
      </c>
      <c r="I117" s="30">
        <f t="shared" ref="I117:I135" si="145">SUM(J117:M117)</f>
        <v>0</v>
      </c>
      <c r="J117" s="30">
        <f t="shared" ref="J117:J135" si="146">COUNTIF(AE117:AJ117, "*安*")</f>
        <v>0</v>
      </c>
      <c r="K117" s="30">
        <f t="shared" ref="K117:K135" si="147">COUNTIF(AE117:AJ117, "*二")</f>
        <v>0</v>
      </c>
      <c r="L117" s="30">
        <f t="shared" ref="L117:L135" si="148">COUNTIF(AE117:AJ117, "*三")</f>
        <v>0</v>
      </c>
      <c r="M117" s="30">
        <f t="shared" ref="M117:M135" si="149">COUNTIF(AE117:AJ117, "*本")</f>
        <v>0</v>
      </c>
      <c r="N117" s="30">
        <f t="shared" ref="N117:N135" si="150">COUNTIF(AE117:AJ117, "四球")</f>
        <v>1</v>
      </c>
      <c r="O117" s="30">
        <f t="shared" ref="O117:O135" si="151">COUNTIF(AE117:AJ117, "死球")</f>
        <v>0</v>
      </c>
      <c r="P117" s="31"/>
      <c r="Q117" s="31"/>
      <c r="R117" s="31"/>
      <c r="S117" s="31"/>
      <c r="T117" s="31"/>
      <c r="U117" s="31"/>
      <c r="V117" s="31"/>
      <c r="W117" s="31"/>
      <c r="X117" s="30">
        <f t="shared" ref="X117:X135" si="152">COUNTIF(AE117:AJ117, "*失*")</f>
        <v>0</v>
      </c>
      <c r="Y117" s="30">
        <f t="shared" ref="Y117:Y135" si="153">COUNTIF(AE117:AJ117, "*振*")</f>
        <v>0</v>
      </c>
      <c r="Z117" s="30">
        <f t="shared" ref="Z117:Z135" si="154">COUNTIF(AE117:AJ117, "*犠*")</f>
        <v>0</v>
      </c>
      <c r="AA117" s="30">
        <f t="shared" ref="AA117:AA135" si="155">COUNTIF(AE117:AJ117, "*併*")</f>
        <v>0</v>
      </c>
      <c r="AE117" s="30" t="s">
        <v>156</v>
      </c>
      <c r="AF117" s="91" t="s">
        <v>251</v>
      </c>
    </row>
    <row r="118" spans="1:37" ht="17.25" customHeight="1">
      <c r="A118" s="125"/>
      <c r="B118" s="3" t="s">
        <v>264</v>
      </c>
      <c r="C118" s="38">
        <v>2</v>
      </c>
      <c r="D118" s="36" t="s">
        <v>166</v>
      </c>
      <c r="F118" s="23" t="s">
        <v>174</v>
      </c>
      <c r="G118" s="32">
        <f t="shared" si="143"/>
        <v>2</v>
      </c>
      <c r="H118" s="32">
        <f t="shared" si="144"/>
        <v>2</v>
      </c>
      <c r="I118" s="32">
        <f t="shared" si="145"/>
        <v>1</v>
      </c>
      <c r="J118" s="32">
        <f t="shared" si="146"/>
        <v>1</v>
      </c>
      <c r="K118" s="32">
        <f t="shared" si="147"/>
        <v>0</v>
      </c>
      <c r="L118" s="32">
        <f t="shared" si="148"/>
        <v>0</v>
      </c>
      <c r="M118" s="32">
        <f t="shared" si="149"/>
        <v>0</v>
      </c>
      <c r="N118" s="32">
        <f t="shared" si="150"/>
        <v>0</v>
      </c>
      <c r="O118" s="32">
        <f t="shared" si="151"/>
        <v>0</v>
      </c>
      <c r="P118" s="33"/>
      <c r="Q118" s="33"/>
      <c r="R118" s="33"/>
      <c r="S118" s="33"/>
      <c r="T118" s="33"/>
      <c r="U118" s="33"/>
      <c r="V118" s="33"/>
      <c r="W118" s="33"/>
      <c r="X118" s="32">
        <f t="shared" si="152"/>
        <v>0</v>
      </c>
      <c r="Y118" s="32">
        <f t="shared" si="153"/>
        <v>0</v>
      </c>
      <c r="Z118" s="32">
        <f t="shared" si="154"/>
        <v>0</v>
      </c>
      <c r="AA118" s="32">
        <f t="shared" si="155"/>
        <v>0</v>
      </c>
      <c r="AE118" s="3" t="s">
        <v>251</v>
      </c>
      <c r="AF118" s="23" t="s">
        <v>268</v>
      </c>
    </row>
    <row r="119" spans="1:37" ht="17.25" customHeight="1">
      <c r="A119" s="125"/>
      <c r="B119" s="3" t="s">
        <v>264</v>
      </c>
      <c r="C119" s="38">
        <v>3</v>
      </c>
      <c r="D119" s="36" t="s">
        <v>172</v>
      </c>
      <c r="F119" s="23" t="s">
        <v>177</v>
      </c>
      <c r="G119" s="32">
        <f t="shared" si="143"/>
        <v>2</v>
      </c>
      <c r="H119" s="32">
        <f t="shared" si="144"/>
        <v>2</v>
      </c>
      <c r="I119" s="32">
        <f t="shared" si="145"/>
        <v>0</v>
      </c>
      <c r="J119" s="32">
        <f t="shared" si="146"/>
        <v>0</v>
      </c>
      <c r="K119" s="32">
        <f t="shared" si="147"/>
        <v>0</v>
      </c>
      <c r="L119" s="32">
        <f t="shared" si="148"/>
        <v>0</v>
      </c>
      <c r="M119" s="32">
        <f t="shared" si="149"/>
        <v>0</v>
      </c>
      <c r="N119" s="32">
        <f t="shared" si="150"/>
        <v>0</v>
      </c>
      <c r="O119" s="32">
        <f t="shared" si="151"/>
        <v>0</v>
      </c>
      <c r="P119" s="33"/>
      <c r="Q119" s="33"/>
      <c r="R119" s="33"/>
      <c r="S119" s="33"/>
      <c r="T119" s="33"/>
      <c r="U119" s="33"/>
      <c r="V119" s="33"/>
      <c r="W119" s="33"/>
      <c r="X119" s="32">
        <f t="shared" si="152"/>
        <v>1</v>
      </c>
      <c r="Y119" s="32">
        <f t="shared" si="153"/>
        <v>0</v>
      </c>
      <c r="Z119" s="32">
        <f t="shared" si="154"/>
        <v>0</v>
      </c>
      <c r="AA119" s="32">
        <f t="shared" si="155"/>
        <v>0</v>
      </c>
      <c r="AE119" s="23" t="s">
        <v>265</v>
      </c>
      <c r="AF119" s="3" t="s">
        <v>269</v>
      </c>
    </row>
    <row r="120" spans="1:37" ht="17.25" customHeight="1">
      <c r="A120" s="125"/>
      <c r="B120" s="3" t="s">
        <v>264</v>
      </c>
      <c r="C120" s="38">
        <v>4</v>
      </c>
      <c r="D120" s="36" t="s">
        <v>169</v>
      </c>
      <c r="F120" s="23" t="s">
        <v>248</v>
      </c>
      <c r="G120" s="32">
        <f t="shared" si="143"/>
        <v>1</v>
      </c>
      <c r="H120" s="32">
        <f t="shared" si="144"/>
        <v>1</v>
      </c>
      <c r="I120" s="32">
        <f t="shared" si="145"/>
        <v>1</v>
      </c>
      <c r="J120" s="32">
        <f t="shared" si="146"/>
        <v>0</v>
      </c>
      <c r="K120" s="32">
        <f t="shared" si="147"/>
        <v>1</v>
      </c>
      <c r="L120" s="32">
        <f t="shared" si="148"/>
        <v>0</v>
      </c>
      <c r="M120" s="32">
        <f t="shared" si="149"/>
        <v>0</v>
      </c>
      <c r="N120" s="32">
        <f t="shared" si="150"/>
        <v>0</v>
      </c>
      <c r="O120" s="32">
        <f t="shared" si="151"/>
        <v>0</v>
      </c>
      <c r="P120" s="33"/>
      <c r="Q120" s="33"/>
      <c r="R120" s="33"/>
      <c r="S120" s="33"/>
      <c r="T120" s="33"/>
      <c r="U120" s="33"/>
      <c r="V120" s="33"/>
      <c r="W120" s="33"/>
      <c r="X120" s="32">
        <f t="shared" si="152"/>
        <v>0</v>
      </c>
      <c r="Y120" s="32">
        <f t="shared" si="153"/>
        <v>0</v>
      </c>
      <c r="Z120" s="32">
        <f t="shared" si="154"/>
        <v>0</v>
      </c>
      <c r="AA120" s="32">
        <f t="shared" si="155"/>
        <v>0</v>
      </c>
      <c r="AE120" s="23" t="s">
        <v>202</v>
      </c>
    </row>
    <row r="121" spans="1:37" ht="17.25" customHeight="1">
      <c r="A121" s="125"/>
      <c r="B121" s="3" t="s">
        <v>264</v>
      </c>
      <c r="C121" s="38">
        <v>5</v>
      </c>
      <c r="D121" s="36" t="s">
        <v>165</v>
      </c>
      <c r="F121" s="23" t="s">
        <v>175</v>
      </c>
      <c r="G121" s="32">
        <f t="shared" si="143"/>
        <v>1</v>
      </c>
      <c r="H121" s="32">
        <f t="shared" si="144"/>
        <v>1</v>
      </c>
      <c r="I121" s="32">
        <f t="shared" si="145"/>
        <v>1</v>
      </c>
      <c r="J121" s="32">
        <f t="shared" si="146"/>
        <v>0</v>
      </c>
      <c r="K121" s="32">
        <f t="shared" si="147"/>
        <v>1</v>
      </c>
      <c r="L121" s="32">
        <f t="shared" si="148"/>
        <v>0</v>
      </c>
      <c r="M121" s="32">
        <f t="shared" si="149"/>
        <v>0</v>
      </c>
      <c r="N121" s="32">
        <f t="shared" si="150"/>
        <v>0</v>
      </c>
      <c r="O121" s="32">
        <f t="shared" si="151"/>
        <v>0</v>
      </c>
      <c r="P121" s="33"/>
      <c r="Q121" s="33"/>
      <c r="R121" s="33"/>
      <c r="S121" s="33"/>
      <c r="T121" s="33"/>
      <c r="U121" s="33"/>
      <c r="V121" s="33"/>
      <c r="W121" s="33"/>
      <c r="X121" s="32">
        <f t="shared" si="152"/>
        <v>0</v>
      </c>
      <c r="Y121" s="32">
        <f t="shared" si="153"/>
        <v>0</v>
      </c>
      <c r="Z121" s="32">
        <f t="shared" si="154"/>
        <v>0</v>
      </c>
      <c r="AA121" s="32">
        <f t="shared" si="155"/>
        <v>0</v>
      </c>
      <c r="AE121" s="23" t="s">
        <v>151</v>
      </c>
    </row>
    <row r="122" spans="1:37" ht="17.25" customHeight="1">
      <c r="A122" s="125"/>
      <c r="B122" s="3" t="s">
        <v>264</v>
      </c>
      <c r="C122" s="38">
        <v>6</v>
      </c>
      <c r="D122" s="3" t="s">
        <v>163</v>
      </c>
      <c r="F122" s="3" t="s">
        <v>176</v>
      </c>
      <c r="G122" s="32">
        <f t="shared" si="143"/>
        <v>1</v>
      </c>
      <c r="H122" s="32">
        <f t="shared" si="144"/>
        <v>1</v>
      </c>
      <c r="I122" s="32">
        <f t="shared" si="145"/>
        <v>1</v>
      </c>
      <c r="J122" s="32">
        <f t="shared" si="146"/>
        <v>0</v>
      </c>
      <c r="K122" s="32">
        <f t="shared" si="147"/>
        <v>0</v>
      </c>
      <c r="L122" s="32">
        <f t="shared" si="148"/>
        <v>0</v>
      </c>
      <c r="M122" s="32">
        <f t="shared" si="149"/>
        <v>1</v>
      </c>
      <c r="N122" s="32">
        <f t="shared" si="150"/>
        <v>0</v>
      </c>
      <c r="O122" s="32">
        <f t="shared" si="151"/>
        <v>0</v>
      </c>
      <c r="P122" s="33"/>
      <c r="Q122" s="33"/>
      <c r="R122" s="33"/>
      <c r="S122" s="33"/>
      <c r="T122" s="33"/>
      <c r="U122" s="33"/>
      <c r="V122" s="33"/>
      <c r="W122" s="33"/>
      <c r="X122" s="32">
        <f t="shared" si="152"/>
        <v>0</v>
      </c>
      <c r="Y122" s="32">
        <f t="shared" si="153"/>
        <v>0</v>
      </c>
      <c r="Z122" s="32">
        <f t="shared" si="154"/>
        <v>0</v>
      </c>
      <c r="AA122" s="32">
        <f t="shared" si="155"/>
        <v>0</v>
      </c>
      <c r="AE122" s="23" t="s">
        <v>266</v>
      </c>
    </row>
    <row r="123" spans="1:37" ht="17.25" customHeight="1">
      <c r="A123" s="125"/>
      <c r="B123" s="3" t="s">
        <v>264</v>
      </c>
      <c r="C123" s="38">
        <v>7</v>
      </c>
      <c r="D123" s="36" t="s">
        <v>244</v>
      </c>
      <c r="F123" s="23" t="s">
        <v>179</v>
      </c>
      <c r="G123" s="32">
        <f t="shared" si="143"/>
        <v>1</v>
      </c>
      <c r="H123" s="32">
        <f t="shared" si="144"/>
        <v>1</v>
      </c>
      <c r="I123" s="32">
        <f t="shared" si="145"/>
        <v>0</v>
      </c>
      <c r="J123" s="32">
        <f t="shared" si="146"/>
        <v>0</v>
      </c>
      <c r="K123" s="32">
        <f t="shared" si="147"/>
        <v>0</v>
      </c>
      <c r="L123" s="32">
        <f t="shared" si="148"/>
        <v>0</v>
      </c>
      <c r="M123" s="32">
        <f t="shared" si="149"/>
        <v>0</v>
      </c>
      <c r="N123" s="32">
        <f t="shared" si="150"/>
        <v>0</v>
      </c>
      <c r="O123" s="32">
        <f t="shared" si="151"/>
        <v>0</v>
      </c>
      <c r="P123" s="33"/>
      <c r="Q123" s="33"/>
      <c r="R123" s="33"/>
      <c r="S123" s="33"/>
      <c r="T123" s="33"/>
      <c r="U123" s="33"/>
      <c r="V123" s="33"/>
      <c r="W123" s="33"/>
      <c r="X123" s="32">
        <f t="shared" si="152"/>
        <v>0</v>
      </c>
      <c r="Y123" s="32">
        <f t="shared" si="153"/>
        <v>0</v>
      </c>
      <c r="Z123" s="32">
        <f t="shared" si="154"/>
        <v>0</v>
      </c>
      <c r="AA123" s="32">
        <f t="shared" si="155"/>
        <v>0</v>
      </c>
      <c r="AE123" s="23" t="s">
        <v>267</v>
      </c>
    </row>
    <row r="124" spans="1:37" ht="17.25" customHeight="1">
      <c r="A124" s="125"/>
      <c r="B124" s="3" t="s">
        <v>264</v>
      </c>
      <c r="C124" s="38">
        <v>8</v>
      </c>
      <c r="D124" s="36" t="s">
        <v>245</v>
      </c>
      <c r="F124" s="23" t="s">
        <v>183</v>
      </c>
      <c r="G124" s="32">
        <f t="shared" si="143"/>
        <v>1</v>
      </c>
      <c r="H124" s="32">
        <f t="shared" si="144"/>
        <v>1</v>
      </c>
      <c r="I124" s="32">
        <f t="shared" si="145"/>
        <v>1</v>
      </c>
      <c r="J124" s="32">
        <f t="shared" si="146"/>
        <v>0</v>
      </c>
      <c r="K124" s="32">
        <f t="shared" si="147"/>
        <v>1</v>
      </c>
      <c r="L124" s="32">
        <f t="shared" si="148"/>
        <v>0</v>
      </c>
      <c r="M124" s="32">
        <f t="shared" si="149"/>
        <v>0</v>
      </c>
      <c r="N124" s="32">
        <f t="shared" si="150"/>
        <v>0</v>
      </c>
      <c r="O124" s="32">
        <f t="shared" si="151"/>
        <v>0</v>
      </c>
      <c r="P124" s="33"/>
      <c r="Q124" s="33"/>
      <c r="R124" s="33"/>
      <c r="S124" s="33"/>
      <c r="T124" s="33"/>
      <c r="U124" s="33"/>
      <c r="V124" s="33"/>
      <c r="W124" s="33"/>
      <c r="X124" s="32">
        <f t="shared" si="152"/>
        <v>0</v>
      </c>
      <c r="Y124" s="32">
        <f t="shared" si="153"/>
        <v>0</v>
      </c>
      <c r="Z124" s="32">
        <f t="shared" si="154"/>
        <v>0</v>
      </c>
      <c r="AA124" s="32">
        <f t="shared" si="155"/>
        <v>0</v>
      </c>
      <c r="AE124" s="23" t="s">
        <v>151</v>
      </c>
    </row>
    <row r="125" spans="1:37" ht="17.25" customHeight="1">
      <c r="A125" s="125"/>
      <c r="B125" s="3" t="s">
        <v>264</v>
      </c>
      <c r="C125" s="38">
        <v>9</v>
      </c>
      <c r="D125" s="36" t="s">
        <v>170</v>
      </c>
      <c r="F125" s="3" t="s">
        <v>180</v>
      </c>
      <c r="G125" s="32">
        <f t="shared" si="143"/>
        <v>1</v>
      </c>
      <c r="H125" s="32">
        <f t="shared" si="144"/>
        <v>1</v>
      </c>
      <c r="I125" s="32">
        <f t="shared" si="145"/>
        <v>0</v>
      </c>
      <c r="J125" s="32">
        <f t="shared" si="146"/>
        <v>0</v>
      </c>
      <c r="K125" s="32">
        <f t="shared" si="147"/>
        <v>0</v>
      </c>
      <c r="L125" s="32">
        <f t="shared" si="148"/>
        <v>0</v>
      </c>
      <c r="M125" s="32">
        <f t="shared" si="149"/>
        <v>0</v>
      </c>
      <c r="N125" s="32">
        <f t="shared" si="150"/>
        <v>0</v>
      </c>
      <c r="O125" s="32">
        <f t="shared" si="151"/>
        <v>0</v>
      </c>
      <c r="P125" s="33"/>
      <c r="Q125" s="33"/>
      <c r="R125" s="33"/>
      <c r="S125" s="33"/>
      <c r="T125" s="33"/>
      <c r="U125" s="33"/>
      <c r="V125" s="33"/>
      <c r="W125" s="33"/>
      <c r="X125" s="32">
        <f t="shared" si="152"/>
        <v>0</v>
      </c>
      <c r="Y125" s="32">
        <f t="shared" si="153"/>
        <v>0</v>
      </c>
      <c r="Z125" s="32">
        <f t="shared" si="154"/>
        <v>0</v>
      </c>
      <c r="AA125" s="32">
        <f t="shared" si="155"/>
        <v>0</v>
      </c>
      <c r="AE125" s="23" t="s">
        <v>154</v>
      </c>
    </row>
    <row r="126" spans="1:37" s="35" customFormat="1" ht="17.25" customHeight="1">
      <c r="A126" s="126"/>
      <c r="B126" s="34" t="s">
        <v>264</v>
      </c>
      <c r="C126" s="69" t="s">
        <v>145</v>
      </c>
      <c r="D126" s="116" t="s">
        <v>171</v>
      </c>
      <c r="F126" s="115" t="s">
        <v>185</v>
      </c>
      <c r="G126" s="34">
        <f t="shared" si="143"/>
        <v>0</v>
      </c>
      <c r="H126" s="34">
        <f t="shared" si="144"/>
        <v>0</v>
      </c>
      <c r="I126" s="34">
        <f t="shared" si="145"/>
        <v>0</v>
      </c>
      <c r="J126" s="34">
        <f t="shared" si="146"/>
        <v>0</v>
      </c>
      <c r="K126" s="34">
        <f t="shared" si="147"/>
        <v>0</v>
      </c>
      <c r="L126" s="34">
        <f t="shared" si="148"/>
        <v>0</v>
      </c>
      <c r="M126" s="34">
        <f t="shared" si="149"/>
        <v>0</v>
      </c>
      <c r="N126" s="34">
        <f t="shared" si="150"/>
        <v>0</v>
      </c>
      <c r="O126" s="34">
        <f t="shared" si="151"/>
        <v>0</v>
      </c>
      <c r="P126" s="117"/>
      <c r="Q126" s="117"/>
      <c r="R126" s="117"/>
      <c r="S126" s="117"/>
      <c r="T126" s="117"/>
      <c r="U126" s="117"/>
      <c r="V126" s="117"/>
      <c r="W126" s="117"/>
      <c r="X126" s="34">
        <f t="shared" si="152"/>
        <v>0</v>
      </c>
      <c r="Y126" s="34">
        <f t="shared" si="153"/>
        <v>0</v>
      </c>
      <c r="Z126" s="34">
        <f t="shared" si="154"/>
        <v>0</v>
      </c>
      <c r="AA126" s="34">
        <f t="shared" si="155"/>
        <v>0</v>
      </c>
    </row>
    <row r="127" spans="1:37" ht="17.25" customHeight="1">
      <c r="A127" s="124">
        <v>12</v>
      </c>
      <c r="B127" s="3" t="s">
        <v>270</v>
      </c>
      <c r="C127" s="10">
        <v>1</v>
      </c>
      <c r="D127" s="3" t="s">
        <v>164</v>
      </c>
      <c r="E127" s="23" t="s">
        <v>166</v>
      </c>
      <c r="F127" s="23" t="s">
        <v>282</v>
      </c>
      <c r="G127" s="30">
        <f t="shared" si="143"/>
        <v>4</v>
      </c>
      <c r="H127" s="30">
        <f t="shared" si="144"/>
        <v>4</v>
      </c>
      <c r="I127" s="30">
        <f t="shared" si="145"/>
        <v>1</v>
      </c>
      <c r="J127" s="30">
        <f t="shared" si="146"/>
        <v>0</v>
      </c>
      <c r="K127" s="30">
        <f t="shared" si="147"/>
        <v>1</v>
      </c>
      <c r="L127" s="30">
        <f t="shared" si="148"/>
        <v>0</v>
      </c>
      <c r="M127" s="30">
        <f t="shared" si="149"/>
        <v>0</v>
      </c>
      <c r="N127" s="30">
        <f t="shared" si="150"/>
        <v>0</v>
      </c>
      <c r="O127" s="30">
        <f t="shared" si="151"/>
        <v>0</v>
      </c>
      <c r="R127">
        <v>1</v>
      </c>
      <c r="T127">
        <v>3</v>
      </c>
      <c r="V127">
        <v>2</v>
      </c>
      <c r="W127">
        <v>7</v>
      </c>
      <c r="X127" s="30">
        <f t="shared" si="152"/>
        <v>0</v>
      </c>
      <c r="Y127" s="30">
        <f t="shared" si="153"/>
        <v>0</v>
      </c>
      <c r="Z127" s="30">
        <f t="shared" si="154"/>
        <v>0</v>
      </c>
      <c r="AA127" s="30">
        <f t="shared" si="155"/>
        <v>0</v>
      </c>
      <c r="AC127">
        <v>1</v>
      </c>
      <c r="AD127">
        <v>1</v>
      </c>
      <c r="AE127" s="3" t="s">
        <v>273</v>
      </c>
      <c r="AF127" s="3" t="s">
        <v>258</v>
      </c>
      <c r="AG127" s="23" t="s">
        <v>154</v>
      </c>
      <c r="AH127" s="3" t="s">
        <v>251</v>
      </c>
      <c r="AK127" s="23" t="s">
        <v>164</v>
      </c>
    </row>
    <row r="128" spans="1:37" ht="17.25" customHeight="1">
      <c r="A128" s="125"/>
      <c r="B128" t="s">
        <v>270</v>
      </c>
      <c r="C128" s="10">
        <v>2</v>
      </c>
      <c r="D128" s="36" t="s">
        <v>167</v>
      </c>
      <c r="F128" s="3" t="s">
        <v>183</v>
      </c>
      <c r="G128" s="32">
        <f t="shared" si="143"/>
        <v>4</v>
      </c>
      <c r="H128" s="32">
        <f t="shared" si="144"/>
        <v>4</v>
      </c>
      <c r="I128" s="32">
        <f t="shared" si="145"/>
        <v>3</v>
      </c>
      <c r="J128" s="32">
        <f t="shared" si="146"/>
        <v>2</v>
      </c>
      <c r="K128" s="32">
        <f t="shared" si="147"/>
        <v>1</v>
      </c>
      <c r="L128" s="32">
        <f t="shared" si="148"/>
        <v>0</v>
      </c>
      <c r="M128" s="32">
        <f t="shared" si="149"/>
        <v>0</v>
      </c>
      <c r="N128" s="32">
        <f t="shared" si="150"/>
        <v>0</v>
      </c>
      <c r="O128" s="32">
        <f t="shared" si="151"/>
        <v>0</v>
      </c>
      <c r="R128">
        <v>2</v>
      </c>
      <c r="S128">
        <v>1</v>
      </c>
      <c r="V128">
        <v>2</v>
      </c>
      <c r="W128">
        <v>3</v>
      </c>
      <c r="X128" s="32">
        <f t="shared" si="152"/>
        <v>0</v>
      </c>
      <c r="Y128" s="32">
        <f t="shared" si="153"/>
        <v>0</v>
      </c>
      <c r="Z128" s="32">
        <f t="shared" si="154"/>
        <v>0</v>
      </c>
      <c r="AA128" s="32">
        <f t="shared" si="155"/>
        <v>0</v>
      </c>
      <c r="AD128">
        <v>2</v>
      </c>
      <c r="AE128" s="3" t="s">
        <v>157</v>
      </c>
      <c r="AF128" s="23" t="s">
        <v>151</v>
      </c>
      <c r="AG128" s="23" t="s">
        <v>203</v>
      </c>
      <c r="AH128" s="3" t="s">
        <v>254</v>
      </c>
    </row>
    <row r="129" spans="1:37" ht="17.25" customHeight="1">
      <c r="A129" s="125"/>
      <c r="B129" t="s">
        <v>270</v>
      </c>
      <c r="C129" s="10">
        <v>3</v>
      </c>
      <c r="D129" s="3" t="s">
        <v>172</v>
      </c>
      <c r="E129" s="23" t="s">
        <v>164</v>
      </c>
      <c r="F129" s="23" t="s">
        <v>177</v>
      </c>
      <c r="G129" s="32">
        <f t="shared" si="143"/>
        <v>4</v>
      </c>
      <c r="H129" s="32">
        <f t="shared" si="144"/>
        <v>3</v>
      </c>
      <c r="I129" s="32">
        <f t="shared" si="145"/>
        <v>2</v>
      </c>
      <c r="J129" s="32">
        <f t="shared" si="146"/>
        <v>0</v>
      </c>
      <c r="K129" s="32">
        <f t="shared" si="147"/>
        <v>2</v>
      </c>
      <c r="L129" s="32">
        <f t="shared" si="148"/>
        <v>0</v>
      </c>
      <c r="M129" s="32">
        <f t="shared" si="149"/>
        <v>0</v>
      </c>
      <c r="N129" s="32">
        <f t="shared" si="150"/>
        <v>0</v>
      </c>
      <c r="O129" s="32">
        <f t="shared" si="151"/>
        <v>1</v>
      </c>
      <c r="P129">
        <v>1</v>
      </c>
      <c r="R129">
        <v>1</v>
      </c>
      <c r="S129">
        <v>2</v>
      </c>
      <c r="T129">
        <v>2</v>
      </c>
      <c r="U129">
        <v>1</v>
      </c>
      <c r="V129">
        <v>2</v>
      </c>
      <c r="W129">
        <v>3</v>
      </c>
      <c r="X129" s="32">
        <f t="shared" si="152"/>
        <v>0</v>
      </c>
      <c r="Y129" s="32">
        <f t="shared" si="153"/>
        <v>0</v>
      </c>
      <c r="Z129" s="32">
        <f t="shared" si="154"/>
        <v>0</v>
      </c>
      <c r="AA129" s="32">
        <f t="shared" si="155"/>
        <v>0</v>
      </c>
      <c r="AB129">
        <v>1</v>
      </c>
      <c r="AC129">
        <v>1</v>
      </c>
      <c r="AD129">
        <v>6</v>
      </c>
      <c r="AE129" s="23" t="s">
        <v>149</v>
      </c>
      <c r="AF129" s="3" t="s">
        <v>151</v>
      </c>
      <c r="AG129" s="23" t="s">
        <v>151</v>
      </c>
      <c r="AH129" s="23" t="s">
        <v>277</v>
      </c>
      <c r="AK129" s="23" t="s">
        <v>172</v>
      </c>
    </row>
    <row r="130" spans="1:37" ht="17.25" customHeight="1">
      <c r="A130" s="125"/>
      <c r="B130" t="s">
        <v>270</v>
      </c>
      <c r="C130" s="10">
        <v>4</v>
      </c>
      <c r="D130" s="36" t="s">
        <v>169</v>
      </c>
      <c r="F130" s="3" t="s">
        <v>176</v>
      </c>
      <c r="G130" s="32">
        <f t="shared" si="143"/>
        <v>4</v>
      </c>
      <c r="H130" s="32">
        <f t="shared" si="144"/>
        <v>3</v>
      </c>
      <c r="I130" s="32">
        <f t="shared" si="145"/>
        <v>2</v>
      </c>
      <c r="J130" s="32">
        <f t="shared" si="146"/>
        <v>2</v>
      </c>
      <c r="K130" s="32">
        <f t="shared" si="147"/>
        <v>0</v>
      </c>
      <c r="L130" s="32">
        <f t="shared" si="148"/>
        <v>0</v>
      </c>
      <c r="M130" s="32">
        <f t="shared" si="149"/>
        <v>0</v>
      </c>
      <c r="N130" s="32">
        <f t="shared" si="150"/>
        <v>1</v>
      </c>
      <c r="O130" s="32">
        <f t="shared" si="151"/>
        <v>0</v>
      </c>
      <c r="P130">
        <v>2</v>
      </c>
      <c r="Q130">
        <v>1</v>
      </c>
      <c r="S130">
        <v>2</v>
      </c>
      <c r="T130">
        <v>1</v>
      </c>
      <c r="U130">
        <v>1</v>
      </c>
      <c r="V130">
        <v>1</v>
      </c>
      <c r="W130">
        <v>10</v>
      </c>
      <c r="X130" s="32">
        <f t="shared" si="152"/>
        <v>0</v>
      </c>
      <c r="Y130" s="32">
        <f t="shared" si="153"/>
        <v>0</v>
      </c>
      <c r="Z130" s="32">
        <f t="shared" si="154"/>
        <v>0</v>
      </c>
      <c r="AA130" s="32">
        <f t="shared" si="155"/>
        <v>0</v>
      </c>
      <c r="AC130">
        <v>1</v>
      </c>
      <c r="AE130" s="3" t="s">
        <v>203</v>
      </c>
      <c r="AF130" s="3" t="s">
        <v>207</v>
      </c>
      <c r="AG130" s="3" t="s">
        <v>156</v>
      </c>
      <c r="AH130" s="23" t="s">
        <v>188</v>
      </c>
    </row>
    <row r="131" spans="1:37" ht="17.25" customHeight="1">
      <c r="A131" s="125"/>
      <c r="B131" t="s">
        <v>270</v>
      </c>
      <c r="C131" s="10">
        <v>5</v>
      </c>
      <c r="D131" s="36" t="s">
        <v>165</v>
      </c>
      <c r="F131" s="23" t="s">
        <v>175</v>
      </c>
      <c r="G131" s="32">
        <f t="shared" si="143"/>
        <v>4</v>
      </c>
      <c r="H131" s="32">
        <f t="shared" si="144"/>
        <v>3</v>
      </c>
      <c r="I131" s="32">
        <f t="shared" si="145"/>
        <v>0</v>
      </c>
      <c r="J131" s="32">
        <f t="shared" si="146"/>
        <v>0</v>
      </c>
      <c r="K131" s="32">
        <f t="shared" si="147"/>
        <v>0</v>
      </c>
      <c r="L131" s="32">
        <f t="shared" si="148"/>
        <v>0</v>
      </c>
      <c r="M131" s="32">
        <f t="shared" si="149"/>
        <v>0</v>
      </c>
      <c r="N131" s="32">
        <f t="shared" si="150"/>
        <v>0</v>
      </c>
      <c r="O131" s="32">
        <f t="shared" si="151"/>
        <v>0</v>
      </c>
      <c r="P131">
        <v>1</v>
      </c>
      <c r="T131">
        <v>3</v>
      </c>
      <c r="X131" s="32">
        <f t="shared" si="152"/>
        <v>0</v>
      </c>
      <c r="Y131" s="32">
        <f t="shared" si="153"/>
        <v>0</v>
      </c>
      <c r="Z131" s="32">
        <f t="shared" si="154"/>
        <v>1</v>
      </c>
      <c r="AA131" s="32">
        <f t="shared" si="155"/>
        <v>0</v>
      </c>
      <c r="AC131">
        <v>3</v>
      </c>
      <c r="AE131" s="3" t="s">
        <v>190</v>
      </c>
      <c r="AF131" s="23" t="s">
        <v>152</v>
      </c>
      <c r="AG131" s="23" t="s">
        <v>253</v>
      </c>
      <c r="AH131" s="23" t="s">
        <v>140</v>
      </c>
    </row>
    <row r="132" spans="1:37" ht="17.25" customHeight="1">
      <c r="A132" s="125"/>
      <c r="B132" t="s">
        <v>270</v>
      </c>
      <c r="C132" s="10">
        <v>6</v>
      </c>
      <c r="D132" s="36" t="s">
        <v>170</v>
      </c>
      <c r="E132" s="23" t="s">
        <v>172</v>
      </c>
      <c r="F132" s="23" t="s">
        <v>184</v>
      </c>
      <c r="G132" s="32">
        <f t="shared" si="143"/>
        <v>3</v>
      </c>
      <c r="H132" s="32">
        <f t="shared" si="144"/>
        <v>3</v>
      </c>
      <c r="I132" s="32">
        <f t="shared" si="145"/>
        <v>1</v>
      </c>
      <c r="J132" s="32">
        <f t="shared" si="146"/>
        <v>1</v>
      </c>
      <c r="K132" s="32">
        <f t="shared" si="147"/>
        <v>0</v>
      </c>
      <c r="L132" s="32">
        <f t="shared" si="148"/>
        <v>0</v>
      </c>
      <c r="M132" s="32">
        <f t="shared" si="149"/>
        <v>0</v>
      </c>
      <c r="N132" s="32">
        <f t="shared" si="150"/>
        <v>0</v>
      </c>
      <c r="O132" s="32">
        <f t="shared" si="151"/>
        <v>0</v>
      </c>
      <c r="S132">
        <v>1</v>
      </c>
      <c r="T132">
        <v>2</v>
      </c>
      <c r="W132">
        <v>1</v>
      </c>
      <c r="X132" s="32">
        <f t="shared" si="152"/>
        <v>0</v>
      </c>
      <c r="Y132" s="32">
        <f t="shared" si="153"/>
        <v>0</v>
      </c>
      <c r="Z132" s="32">
        <f t="shared" si="154"/>
        <v>0</v>
      </c>
      <c r="AA132" s="32">
        <f t="shared" si="155"/>
        <v>0</v>
      </c>
      <c r="AE132" s="23" t="s">
        <v>203</v>
      </c>
      <c r="AF132" s="3" t="s">
        <v>252</v>
      </c>
      <c r="AG132" s="23" t="s">
        <v>152</v>
      </c>
      <c r="AK132" s="3" t="s">
        <v>170</v>
      </c>
    </row>
    <row r="133" spans="1:37" ht="17.25" customHeight="1">
      <c r="A133" s="125"/>
      <c r="B133" t="s">
        <v>270</v>
      </c>
      <c r="C133" s="10">
        <v>7</v>
      </c>
      <c r="D133" s="3" t="s">
        <v>171</v>
      </c>
      <c r="F133" s="23" t="s">
        <v>228</v>
      </c>
      <c r="G133" s="32">
        <f t="shared" si="143"/>
        <v>3</v>
      </c>
      <c r="H133" s="32">
        <f t="shared" si="144"/>
        <v>3</v>
      </c>
      <c r="I133" s="32">
        <f t="shared" si="145"/>
        <v>2</v>
      </c>
      <c r="J133" s="32">
        <f t="shared" si="146"/>
        <v>2</v>
      </c>
      <c r="K133" s="32">
        <f t="shared" si="147"/>
        <v>0</v>
      </c>
      <c r="L133" s="32">
        <f t="shared" si="148"/>
        <v>0</v>
      </c>
      <c r="M133" s="32">
        <f t="shared" si="149"/>
        <v>0</v>
      </c>
      <c r="N133" s="32">
        <f t="shared" si="150"/>
        <v>0</v>
      </c>
      <c r="O133" s="32">
        <f t="shared" si="151"/>
        <v>0</v>
      </c>
      <c r="S133">
        <v>1</v>
      </c>
      <c r="T133">
        <v>3</v>
      </c>
      <c r="V133">
        <v>1</v>
      </c>
      <c r="W133">
        <v>3</v>
      </c>
      <c r="X133" s="32">
        <f t="shared" si="152"/>
        <v>0</v>
      </c>
      <c r="Y133" s="32">
        <f t="shared" si="153"/>
        <v>0</v>
      </c>
      <c r="Z133" s="32">
        <f t="shared" si="154"/>
        <v>0</v>
      </c>
      <c r="AA133" s="32">
        <f t="shared" si="155"/>
        <v>0</v>
      </c>
      <c r="AC133">
        <v>11</v>
      </c>
      <c r="AD133">
        <v>1</v>
      </c>
      <c r="AE133" s="23" t="s">
        <v>207</v>
      </c>
      <c r="AF133" s="3" t="s">
        <v>193</v>
      </c>
      <c r="AG133" s="23" t="s">
        <v>203</v>
      </c>
    </row>
    <row r="134" spans="1:37" ht="17.25" customHeight="1">
      <c r="A134" s="125"/>
      <c r="B134" s="3" t="s">
        <v>270</v>
      </c>
      <c r="C134" s="10">
        <v>8</v>
      </c>
      <c r="D134" s="36" t="s">
        <v>244</v>
      </c>
      <c r="F134" s="23" t="s">
        <v>271</v>
      </c>
      <c r="G134" s="32">
        <f t="shared" si="143"/>
        <v>3</v>
      </c>
      <c r="H134" s="32">
        <f t="shared" si="144"/>
        <v>3</v>
      </c>
      <c r="I134" s="32">
        <f t="shared" si="145"/>
        <v>1</v>
      </c>
      <c r="J134" s="32">
        <f t="shared" si="146"/>
        <v>1</v>
      </c>
      <c r="K134" s="32">
        <f t="shared" si="147"/>
        <v>0</v>
      </c>
      <c r="L134" s="32">
        <f t="shared" si="148"/>
        <v>0</v>
      </c>
      <c r="M134" s="32">
        <f t="shared" si="149"/>
        <v>0</v>
      </c>
      <c r="N134" s="32">
        <f t="shared" si="150"/>
        <v>0</v>
      </c>
      <c r="O134" s="32">
        <f t="shared" si="151"/>
        <v>0</v>
      </c>
      <c r="S134">
        <v>1</v>
      </c>
      <c r="T134">
        <v>1</v>
      </c>
      <c r="U134">
        <v>2</v>
      </c>
      <c r="V134">
        <v>4</v>
      </c>
      <c r="W134">
        <v>6</v>
      </c>
      <c r="X134" s="32">
        <f t="shared" si="152"/>
        <v>0</v>
      </c>
      <c r="Y134" s="32">
        <f t="shared" si="153"/>
        <v>2</v>
      </c>
      <c r="Z134" s="32">
        <f t="shared" si="154"/>
        <v>0</v>
      </c>
      <c r="AA134" s="32">
        <f t="shared" si="155"/>
        <v>0</v>
      </c>
      <c r="AC134">
        <v>1</v>
      </c>
      <c r="AE134" s="3" t="s">
        <v>274</v>
      </c>
      <c r="AF134" s="23" t="s">
        <v>138</v>
      </c>
      <c r="AG134" s="3" t="s">
        <v>157</v>
      </c>
    </row>
    <row r="135" spans="1:37" s="35" customFormat="1" ht="17.25" customHeight="1">
      <c r="A135" s="126"/>
      <c r="B135" s="35" t="s">
        <v>270</v>
      </c>
      <c r="C135" s="69">
        <v>9</v>
      </c>
      <c r="D135" s="116" t="s">
        <v>166</v>
      </c>
      <c r="E135" s="115" t="s">
        <v>170</v>
      </c>
      <c r="F135" s="115" t="s">
        <v>272</v>
      </c>
      <c r="G135" s="34">
        <f t="shared" si="143"/>
        <v>3</v>
      </c>
      <c r="H135" s="34">
        <f t="shared" si="144"/>
        <v>3</v>
      </c>
      <c r="I135" s="34">
        <f t="shared" si="145"/>
        <v>0</v>
      </c>
      <c r="J135" s="34">
        <f t="shared" si="146"/>
        <v>0</v>
      </c>
      <c r="K135" s="34">
        <f t="shared" si="147"/>
        <v>0</v>
      </c>
      <c r="L135" s="34">
        <f t="shared" si="148"/>
        <v>0</v>
      </c>
      <c r="M135" s="34">
        <f t="shared" si="149"/>
        <v>0</v>
      </c>
      <c r="N135" s="34">
        <f t="shared" si="150"/>
        <v>0</v>
      </c>
      <c r="O135" s="34">
        <f t="shared" si="151"/>
        <v>0</v>
      </c>
      <c r="T135" s="35">
        <v>1</v>
      </c>
      <c r="W135" s="35">
        <v>2</v>
      </c>
      <c r="X135" s="34">
        <f t="shared" si="152"/>
        <v>0</v>
      </c>
      <c r="Y135" s="34">
        <f t="shared" si="153"/>
        <v>0</v>
      </c>
      <c r="Z135" s="34">
        <f t="shared" si="154"/>
        <v>0</v>
      </c>
      <c r="AA135" s="34">
        <f t="shared" si="155"/>
        <v>0</v>
      </c>
      <c r="AD135" s="35">
        <v>2</v>
      </c>
      <c r="AE135" s="115" t="s">
        <v>140</v>
      </c>
      <c r="AF135" s="34" t="s">
        <v>275</v>
      </c>
      <c r="AG135" s="115" t="s">
        <v>276</v>
      </c>
      <c r="AK135" s="115" t="s">
        <v>166</v>
      </c>
    </row>
    <row r="136" spans="1:37" ht="17.25" customHeight="1">
      <c r="A136" s="124">
        <v>13</v>
      </c>
      <c r="B136" s="3" t="s">
        <v>279</v>
      </c>
      <c r="C136" s="10">
        <v>1</v>
      </c>
      <c r="D136" s="36" t="s">
        <v>164</v>
      </c>
      <c r="F136" s="3" t="s">
        <v>173</v>
      </c>
      <c r="G136" s="30">
        <f t="shared" ref="G136:G144" si="156">COUNTA(AE136:AJ136)</f>
        <v>5</v>
      </c>
      <c r="H136" s="30">
        <f t="shared" ref="H136:H144" si="157">G136-N136-O136-Z136</f>
        <v>3</v>
      </c>
      <c r="I136" s="30">
        <f t="shared" ref="I136:I144" si="158">SUM(J136:M136)</f>
        <v>1</v>
      </c>
      <c r="J136" s="30">
        <f t="shared" ref="J136:J144" si="159">COUNTIF(AE136:AJ136, "*安*")</f>
        <v>1</v>
      </c>
      <c r="K136" s="30">
        <f t="shared" ref="K136:K144" si="160">COUNTIF(AE136:AJ136, "*二")</f>
        <v>0</v>
      </c>
      <c r="L136" s="30">
        <f t="shared" ref="L136:L144" si="161">COUNTIF(AE136:AJ136, "*三")</f>
        <v>0</v>
      </c>
      <c r="M136" s="30">
        <f t="shared" ref="M136:M144" si="162">COUNTIF(AE136:AJ136, "*本")</f>
        <v>0</v>
      </c>
      <c r="N136" s="30">
        <f t="shared" ref="N136:N144" si="163">COUNTIF(AE136:AJ136, "四球")</f>
        <v>2</v>
      </c>
      <c r="O136" s="30">
        <f t="shared" ref="O136:O144" si="164">COUNTIF(AE136:AJ136, "死球")</f>
        <v>0</v>
      </c>
      <c r="R136">
        <v>2</v>
      </c>
      <c r="S136">
        <v>1</v>
      </c>
      <c r="T136">
        <v>4</v>
      </c>
      <c r="W136">
        <v>13</v>
      </c>
      <c r="X136" s="30">
        <f t="shared" ref="X136:X144" si="165">COUNTIF(AE136:AJ136, "*失*")</f>
        <v>0</v>
      </c>
      <c r="Y136" s="30">
        <f t="shared" ref="Y136:Y144" si="166">COUNTIF(AE136:AJ136, "*振*")</f>
        <v>0</v>
      </c>
      <c r="Z136" s="30">
        <f t="shared" ref="Z136:Z144" si="167">COUNTIF(AE136:AJ136, "*犠*")</f>
        <v>0</v>
      </c>
      <c r="AA136" s="30">
        <f t="shared" ref="AA136:AA144" si="168">COUNTIF(AE136:AJ136, "*併*")</f>
        <v>0</v>
      </c>
      <c r="AC136">
        <v>5</v>
      </c>
      <c r="AD136">
        <v>4</v>
      </c>
      <c r="AE136" s="23" t="s">
        <v>283</v>
      </c>
      <c r="AF136" s="23" t="s">
        <v>188</v>
      </c>
      <c r="AG136" s="23" t="s">
        <v>285</v>
      </c>
      <c r="AH136" s="23" t="s">
        <v>156</v>
      </c>
      <c r="AI136" s="23" t="s">
        <v>156</v>
      </c>
    </row>
    <row r="137" spans="1:37" ht="17.25" customHeight="1">
      <c r="A137" s="125"/>
      <c r="B137" t="s">
        <v>279</v>
      </c>
      <c r="C137" s="10">
        <v>2</v>
      </c>
      <c r="D137" s="36" t="s">
        <v>166</v>
      </c>
      <c r="E137" s="23" t="s">
        <v>167</v>
      </c>
      <c r="F137" s="23" t="s">
        <v>281</v>
      </c>
      <c r="G137" s="32">
        <f t="shared" si="156"/>
        <v>5</v>
      </c>
      <c r="H137" s="32">
        <f t="shared" si="157"/>
        <v>4</v>
      </c>
      <c r="I137" s="32">
        <f t="shared" si="158"/>
        <v>2</v>
      </c>
      <c r="J137" s="32">
        <f t="shared" si="159"/>
        <v>2</v>
      </c>
      <c r="K137" s="32">
        <f t="shared" si="160"/>
        <v>0</v>
      </c>
      <c r="L137" s="32">
        <f t="shared" si="161"/>
        <v>0</v>
      </c>
      <c r="M137" s="32">
        <f t="shared" si="162"/>
        <v>0</v>
      </c>
      <c r="N137" s="32">
        <f t="shared" si="163"/>
        <v>1</v>
      </c>
      <c r="O137" s="32">
        <f t="shared" si="164"/>
        <v>0</v>
      </c>
      <c r="P137">
        <v>1</v>
      </c>
      <c r="R137">
        <v>1</v>
      </c>
      <c r="S137">
        <v>1</v>
      </c>
      <c r="T137">
        <v>3</v>
      </c>
      <c r="V137">
        <v>1</v>
      </c>
      <c r="W137">
        <v>8</v>
      </c>
      <c r="X137" s="32">
        <f t="shared" si="165"/>
        <v>0</v>
      </c>
      <c r="Y137" s="32">
        <f t="shared" si="166"/>
        <v>0</v>
      </c>
      <c r="Z137" s="32">
        <f t="shared" si="167"/>
        <v>0</v>
      </c>
      <c r="AA137" s="32">
        <f t="shared" si="168"/>
        <v>0</v>
      </c>
      <c r="AE137" s="23" t="s">
        <v>251</v>
      </c>
      <c r="AF137" s="23" t="s">
        <v>150</v>
      </c>
      <c r="AG137" s="3" t="s">
        <v>286</v>
      </c>
      <c r="AH137" s="23" t="s">
        <v>157</v>
      </c>
      <c r="AI137" s="23" t="s">
        <v>156</v>
      </c>
      <c r="AK137" s="23" t="s">
        <v>169</v>
      </c>
    </row>
    <row r="138" spans="1:37" ht="17.25" customHeight="1">
      <c r="A138" s="125"/>
      <c r="B138" t="s">
        <v>279</v>
      </c>
      <c r="C138" s="10">
        <v>3</v>
      </c>
      <c r="D138" s="36" t="s">
        <v>169</v>
      </c>
      <c r="E138" s="23" t="s">
        <v>165</v>
      </c>
      <c r="F138" s="23" t="s">
        <v>248</v>
      </c>
      <c r="G138" s="32">
        <f t="shared" si="156"/>
        <v>5</v>
      </c>
      <c r="H138" s="32">
        <f t="shared" si="157"/>
        <v>4</v>
      </c>
      <c r="I138" s="32">
        <f t="shared" si="158"/>
        <v>3</v>
      </c>
      <c r="J138" s="32">
        <f t="shared" si="159"/>
        <v>1</v>
      </c>
      <c r="K138" s="32">
        <f t="shared" si="160"/>
        <v>1</v>
      </c>
      <c r="L138" s="32">
        <f t="shared" si="161"/>
        <v>0</v>
      </c>
      <c r="M138" s="32">
        <f t="shared" si="162"/>
        <v>1</v>
      </c>
      <c r="N138" s="32">
        <f t="shared" si="163"/>
        <v>0</v>
      </c>
      <c r="O138" s="32">
        <f t="shared" si="164"/>
        <v>0</v>
      </c>
      <c r="P138">
        <v>4</v>
      </c>
      <c r="Q138">
        <v>1</v>
      </c>
      <c r="R138">
        <v>2</v>
      </c>
      <c r="S138">
        <v>1</v>
      </c>
      <c r="T138">
        <v>2</v>
      </c>
      <c r="W138">
        <v>5</v>
      </c>
      <c r="X138" s="32">
        <f t="shared" si="165"/>
        <v>0</v>
      </c>
      <c r="Y138" s="32">
        <f t="shared" si="166"/>
        <v>0</v>
      </c>
      <c r="Z138" s="32">
        <f t="shared" si="167"/>
        <v>1</v>
      </c>
      <c r="AA138" s="32">
        <f t="shared" si="168"/>
        <v>0</v>
      </c>
      <c r="AC138">
        <v>1</v>
      </c>
      <c r="AD138">
        <v>1</v>
      </c>
      <c r="AE138" s="23" t="s">
        <v>202</v>
      </c>
      <c r="AF138" s="23" t="s">
        <v>284</v>
      </c>
      <c r="AG138" s="23" t="s">
        <v>287</v>
      </c>
      <c r="AH138" s="23" t="s">
        <v>288</v>
      </c>
      <c r="AI138" s="23" t="s">
        <v>154</v>
      </c>
    </row>
    <row r="139" spans="1:37" ht="17.25" customHeight="1">
      <c r="A139" s="125"/>
      <c r="B139" t="s">
        <v>279</v>
      </c>
      <c r="C139" s="10">
        <v>4</v>
      </c>
      <c r="D139" s="36" t="s">
        <v>165</v>
      </c>
      <c r="E139" s="23" t="s">
        <v>167</v>
      </c>
      <c r="F139" s="23" t="s">
        <v>175</v>
      </c>
      <c r="G139" s="32">
        <f t="shared" si="156"/>
        <v>5</v>
      </c>
      <c r="H139" s="32">
        <f t="shared" si="157"/>
        <v>4</v>
      </c>
      <c r="I139" s="32">
        <f t="shared" si="158"/>
        <v>2</v>
      </c>
      <c r="J139" s="32">
        <f t="shared" si="159"/>
        <v>2</v>
      </c>
      <c r="K139" s="32">
        <f t="shared" si="160"/>
        <v>0</v>
      </c>
      <c r="L139" s="32">
        <f t="shared" si="161"/>
        <v>0</v>
      </c>
      <c r="M139" s="32">
        <f t="shared" si="162"/>
        <v>0</v>
      </c>
      <c r="N139" s="32">
        <f t="shared" si="163"/>
        <v>1</v>
      </c>
      <c r="O139" s="32">
        <f t="shared" si="164"/>
        <v>0</v>
      </c>
      <c r="R139">
        <v>2</v>
      </c>
      <c r="S139">
        <v>2</v>
      </c>
      <c r="T139">
        <v>4</v>
      </c>
      <c r="W139">
        <v>14</v>
      </c>
      <c r="X139" s="32">
        <f t="shared" si="165"/>
        <v>0</v>
      </c>
      <c r="Y139" s="32">
        <f t="shared" si="166"/>
        <v>0</v>
      </c>
      <c r="Z139" s="32">
        <f t="shared" si="167"/>
        <v>0</v>
      </c>
      <c r="AA139" s="32">
        <f t="shared" si="168"/>
        <v>0</v>
      </c>
      <c r="AE139" s="23" t="s">
        <v>137</v>
      </c>
      <c r="AF139" s="23" t="s">
        <v>188</v>
      </c>
      <c r="AG139" s="23" t="s">
        <v>140</v>
      </c>
      <c r="AH139" s="3" t="s">
        <v>154</v>
      </c>
      <c r="AI139" s="23" t="s">
        <v>203</v>
      </c>
    </row>
    <row r="140" spans="1:37" ht="17.25" customHeight="1">
      <c r="A140" s="125"/>
      <c r="B140" t="s">
        <v>279</v>
      </c>
      <c r="C140" s="10">
        <v>5</v>
      </c>
      <c r="D140" s="36" t="s">
        <v>244</v>
      </c>
      <c r="F140" s="23" t="s">
        <v>179</v>
      </c>
      <c r="G140" s="32">
        <f t="shared" si="156"/>
        <v>5</v>
      </c>
      <c r="H140" s="32">
        <f t="shared" si="157"/>
        <v>3</v>
      </c>
      <c r="I140" s="32">
        <f t="shared" si="158"/>
        <v>3</v>
      </c>
      <c r="J140" s="32">
        <f t="shared" si="159"/>
        <v>2</v>
      </c>
      <c r="K140" s="32">
        <f t="shared" si="160"/>
        <v>1</v>
      </c>
      <c r="L140" s="32">
        <f t="shared" si="161"/>
        <v>0</v>
      </c>
      <c r="M140" s="32">
        <f t="shared" si="162"/>
        <v>0</v>
      </c>
      <c r="N140" s="32">
        <f t="shared" si="163"/>
        <v>2</v>
      </c>
      <c r="O140" s="32">
        <f t="shared" si="164"/>
        <v>0</v>
      </c>
      <c r="P140">
        <v>2</v>
      </c>
      <c r="R140">
        <v>2</v>
      </c>
      <c r="S140">
        <v>1</v>
      </c>
      <c r="T140">
        <v>3</v>
      </c>
      <c r="V140">
        <v>2</v>
      </c>
      <c r="W140">
        <v>11</v>
      </c>
      <c r="X140" s="32">
        <f t="shared" si="165"/>
        <v>0</v>
      </c>
      <c r="Y140" s="32">
        <f t="shared" si="166"/>
        <v>0</v>
      </c>
      <c r="Z140" s="32">
        <f t="shared" si="167"/>
        <v>0</v>
      </c>
      <c r="AA140" s="32">
        <f t="shared" si="168"/>
        <v>0</v>
      </c>
      <c r="AC140">
        <v>1</v>
      </c>
      <c r="AE140" s="23" t="s">
        <v>137</v>
      </c>
      <c r="AF140" s="23" t="s">
        <v>137</v>
      </c>
      <c r="AG140" s="23" t="s">
        <v>188</v>
      </c>
      <c r="AH140" s="23" t="s">
        <v>151</v>
      </c>
      <c r="AI140" s="23" t="s">
        <v>157</v>
      </c>
    </row>
    <row r="141" spans="1:37" ht="17.25" customHeight="1">
      <c r="A141" s="125"/>
      <c r="B141" t="s">
        <v>279</v>
      </c>
      <c r="C141" s="10">
        <v>6</v>
      </c>
      <c r="D141" s="36" t="s">
        <v>170</v>
      </c>
      <c r="E141" s="23" t="s">
        <v>172</v>
      </c>
      <c r="F141" s="23" t="s">
        <v>184</v>
      </c>
      <c r="G141" s="32">
        <f t="shared" si="156"/>
        <v>5</v>
      </c>
      <c r="H141" s="32">
        <f t="shared" si="157"/>
        <v>4</v>
      </c>
      <c r="I141" s="32">
        <f t="shared" si="158"/>
        <v>1</v>
      </c>
      <c r="J141" s="32">
        <f t="shared" si="159"/>
        <v>1</v>
      </c>
      <c r="K141" s="32">
        <f t="shared" si="160"/>
        <v>0</v>
      </c>
      <c r="L141" s="32">
        <f t="shared" si="161"/>
        <v>0</v>
      </c>
      <c r="M141" s="32">
        <f t="shared" si="162"/>
        <v>0</v>
      </c>
      <c r="N141" s="32">
        <f t="shared" si="163"/>
        <v>1</v>
      </c>
      <c r="O141" s="32">
        <f t="shared" si="164"/>
        <v>0</v>
      </c>
      <c r="R141">
        <v>2</v>
      </c>
      <c r="S141">
        <v>1</v>
      </c>
      <c r="T141">
        <v>3</v>
      </c>
      <c r="U141">
        <v>2</v>
      </c>
      <c r="V141">
        <v>3</v>
      </c>
      <c r="W141">
        <v>10</v>
      </c>
      <c r="X141" s="32">
        <f t="shared" si="165"/>
        <v>0</v>
      </c>
      <c r="Y141" s="32">
        <f t="shared" si="166"/>
        <v>0</v>
      </c>
      <c r="Z141" s="32">
        <f t="shared" si="167"/>
        <v>0</v>
      </c>
      <c r="AA141" s="32">
        <f t="shared" si="168"/>
        <v>0</v>
      </c>
      <c r="AC141">
        <v>2</v>
      </c>
      <c r="AE141" s="23" t="s">
        <v>154</v>
      </c>
      <c r="AF141" s="23" t="s">
        <v>137</v>
      </c>
      <c r="AG141" s="23" t="s">
        <v>215</v>
      </c>
      <c r="AH141" s="3" t="s">
        <v>192</v>
      </c>
      <c r="AI141" s="23" t="s">
        <v>207</v>
      </c>
    </row>
    <row r="142" spans="1:37" ht="17.25" customHeight="1">
      <c r="A142" s="125"/>
      <c r="B142" t="s">
        <v>279</v>
      </c>
      <c r="C142" s="10">
        <v>7</v>
      </c>
      <c r="D142" s="3" t="s">
        <v>245</v>
      </c>
      <c r="E142" s="23" t="s">
        <v>166</v>
      </c>
      <c r="F142" s="3" t="s">
        <v>186</v>
      </c>
      <c r="G142" s="32">
        <f t="shared" si="156"/>
        <v>5</v>
      </c>
      <c r="H142" s="32">
        <f t="shared" si="157"/>
        <v>5</v>
      </c>
      <c r="I142" s="32">
        <f t="shared" si="158"/>
        <v>2</v>
      </c>
      <c r="J142" s="32">
        <f t="shared" si="159"/>
        <v>1</v>
      </c>
      <c r="K142" s="32">
        <f t="shared" si="160"/>
        <v>0</v>
      </c>
      <c r="L142" s="32">
        <f t="shared" si="161"/>
        <v>0</v>
      </c>
      <c r="M142" s="32">
        <f t="shared" si="162"/>
        <v>1</v>
      </c>
      <c r="N142" s="32">
        <f t="shared" si="163"/>
        <v>0</v>
      </c>
      <c r="O142" s="32">
        <f t="shared" si="164"/>
        <v>0</v>
      </c>
      <c r="P142">
        <v>4</v>
      </c>
      <c r="R142">
        <v>1</v>
      </c>
      <c r="S142">
        <v>1</v>
      </c>
      <c r="T142">
        <v>1</v>
      </c>
      <c r="V142">
        <v>1</v>
      </c>
      <c r="W142">
        <v>5</v>
      </c>
      <c r="X142" s="32">
        <f t="shared" si="165"/>
        <v>0</v>
      </c>
      <c r="Y142" s="32">
        <f t="shared" si="166"/>
        <v>0</v>
      </c>
      <c r="Z142" s="32">
        <f t="shared" si="167"/>
        <v>0</v>
      </c>
      <c r="AA142" s="32">
        <f t="shared" si="168"/>
        <v>0</v>
      </c>
      <c r="AC142">
        <v>2</v>
      </c>
      <c r="AD142">
        <v>1</v>
      </c>
      <c r="AE142" s="23" t="s">
        <v>207</v>
      </c>
      <c r="AF142" s="23" t="s">
        <v>284</v>
      </c>
      <c r="AG142" s="23" t="s">
        <v>142</v>
      </c>
      <c r="AH142" s="23" t="s">
        <v>203</v>
      </c>
      <c r="AI142" s="23" t="s">
        <v>251</v>
      </c>
    </row>
    <row r="143" spans="1:37" ht="17.25" customHeight="1">
      <c r="A143" s="125"/>
      <c r="B143" t="s">
        <v>279</v>
      </c>
      <c r="C143" s="10">
        <v>8</v>
      </c>
      <c r="D143" s="36" t="s">
        <v>171</v>
      </c>
      <c r="F143" s="23" t="s">
        <v>228</v>
      </c>
      <c r="G143" s="32">
        <f t="shared" si="156"/>
        <v>4</v>
      </c>
      <c r="H143" s="32">
        <f t="shared" si="157"/>
        <v>3</v>
      </c>
      <c r="I143" s="32">
        <f t="shared" si="158"/>
        <v>1</v>
      </c>
      <c r="J143" s="32">
        <f t="shared" si="159"/>
        <v>1</v>
      </c>
      <c r="K143" s="32">
        <f t="shared" si="160"/>
        <v>0</v>
      </c>
      <c r="L143" s="32">
        <f t="shared" si="161"/>
        <v>0</v>
      </c>
      <c r="M143" s="32">
        <f t="shared" si="162"/>
        <v>0</v>
      </c>
      <c r="N143" s="32">
        <f t="shared" si="163"/>
        <v>1</v>
      </c>
      <c r="O143" s="32">
        <f t="shared" si="164"/>
        <v>0</v>
      </c>
      <c r="P143">
        <v>2</v>
      </c>
      <c r="R143">
        <v>1</v>
      </c>
      <c r="S143">
        <v>1</v>
      </c>
      <c r="T143">
        <v>2</v>
      </c>
      <c r="W143">
        <v>9</v>
      </c>
      <c r="X143" s="32">
        <f t="shared" si="165"/>
        <v>1</v>
      </c>
      <c r="Y143" s="32">
        <f t="shared" si="166"/>
        <v>0</v>
      </c>
      <c r="Z143" s="32">
        <f t="shared" si="167"/>
        <v>0</v>
      </c>
      <c r="AA143" s="32">
        <f t="shared" si="168"/>
        <v>0</v>
      </c>
      <c r="AC143">
        <v>7</v>
      </c>
      <c r="AD143">
        <v>1</v>
      </c>
      <c r="AE143" s="23" t="s">
        <v>276</v>
      </c>
      <c r="AF143" s="23" t="s">
        <v>137</v>
      </c>
      <c r="AG143" s="23" t="s">
        <v>256</v>
      </c>
      <c r="AH143" s="23" t="s">
        <v>157</v>
      </c>
    </row>
    <row r="144" spans="1:37" s="35" customFormat="1" ht="17.25" customHeight="1">
      <c r="A144" s="125"/>
      <c r="B144" s="35" t="s">
        <v>279</v>
      </c>
      <c r="C144" s="69">
        <v>9</v>
      </c>
      <c r="D144" s="116" t="s">
        <v>172</v>
      </c>
      <c r="E144" s="115" t="s">
        <v>170</v>
      </c>
      <c r="F144" s="115" t="s">
        <v>185</v>
      </c>
      <c r="G144" s="34">
        <f t="shared" si="156"/>
        <v>4</v>
      </c>
      <c r="H144" s="34">
        <f t="shared" si="157"/>
        <v>3</v>
      </c>
      <c r="I144" s="34">
        <f t="shared" si="158"/>
        <v>2</v>
      </c>
      <c r="J144" s="34">
        <f t="shared" si="159"/>
        <v>2</v>
      </c>
      <c r="K144" s="34">
        <f t="shared" si="160"/>
        <v>0</v>
      </c>
      <c r="L144" s="34">
        <f t="shared" si="161"/>
        <v>0</v>
      </c>
      <c r="M144" s="34">
        <f t="shared" si="162"/>
        <v>0</v>
      </c>
      <c r="N144" s="34">
        <f t="shared" si="163"/>
        <v>1</v>
      </c>
      <c r="O144" s="34">
        <f t="shared" si="164"/>
        <v>0</v>
      </c>
      <c r="R144" s="35">
        <v>1</v>
      </c>
      <c r="S144" s="35">
        <v>2</v>
      </c>
      <c r="T144" s="35">
        <v>3</v>
      </c>
      <c r="V144" s="35">
        <v>1</v>
      </c>
      <c r="W144" s="35">
        <v>10</v>
      </c>
      <c r="X144" s="34">
        <f t="shared" si="165"/>
        <v>0</v>
      </c>
      <c r="Y144" s="34">
        <f t="shared" si="166"/>
        <v>0</v>
      </c>
      <c r="Z144" s="34">
        <f t="shared" si="167"/>
        <v>0</v>
      </c>
      <c r="AA144" s="34">
        <f t="shared" si="168"/>
        <v>0</v>
      </c>
      <c r="AD144" s="35">
        <v>1</v>
      </c>
      <c r="AE144" s="115" t="s">
        <v>209</v>
      </c>
      <c r="AF144" s="115" t="s">
        <v>137</v>
      </c>
      <c r="AG144" s="115" t="s">
        <v>154</v>
      </c>
      <c r="AH144" s="34" t="s">
        <v>209</v>
      </c>
    </row>
    <row r="145" spans="1:34" ht="17.25" customHeight="1">
      <c r="A145" s="124">
        <v>14</v>
      </c>
      <c r="B145" s="3" t="s">
        <v>289</v>
      </c>
      <c r="C145" s="10">
        <v>1</v>
      </c>
      <c r="D145" s="36" t="s">
        <v>164</v>
      </c>
      <c r="F145" s="23" t="s">
        <v>173</v>
      </c>
      <c r="G145" s="30">
        <f t="shared" ref="G145:G153" si="169">COUNTA(AE145:AJ145)</f>
        <v>4</v>
      </c>
      <c r="H145" s="30">
        <f t="shared" ref="H145:H153" si="170">G145-N145-O145-Z145</f>
        <v>4</v>
      </c>
      <c r="I145" s="30">
        <f t="shared" ref="I145:I153" si="171">SUM(J145:M145)</f>
        <v>2</v>
      </c>
      <c r="J145" s="30">
        <f t="shared" ref="J145:J153" si="172">COUNTIF(AE145:AJ145, "*安*")</f>
        <v>1</v>
      </c>
      <c r="K145" s="30">
        <f t="shared" ref="K145:K153" si="173">COUNTIF(AE145:AJ145, "*二")</f>
        <v>0</v>
      </c>
      <c r="L145" s="30">
        <f t="shared" ref="L145:L153" si="174">COUNTIF(AE145:AJ145, "*三")</f>
        <v>0</v>
      </c>
      <c r="M145" s="30">
        <f t="shared" ref="M145:M153" si="175">COUNTIF(AE145:AJ145, "*本")</f>
        <v>1</v>
      </c>
      <c r="N145" s="30">
        <f t="shared" ref="N145:N153" si="176">COUNTIF(AE145:AJ145, "四球")</f>
        <v>0</v>
      </c>
      <c r="O145" s="30">
        <f t="shared" ref="O145:O153" si="177">COUNTIF(AE145:AJ145, "死球")</f>
        <v>0</v>
      </c>
      <c r="P145">
        <v>2</v>
      </c>
      <c r="R145">
        <v>2</v>
      </c>
      <c r="T145">
        <v>1</v>
      </c>
      <c r="V145">
        <v>4</v>
      </c>
      <c r="W145">
        <v>4</v>
      </c>
      <c r="X145" s="30">
        <f t="shared" ref="X145:X153" si="178">COUNTIF(AE145:AJ145, "*失*")</f>
        <v>0</v>
      </c>
      <c r="Y145" s="30">
        <f t="shared" ref="Y145:Y153" si="179">COUNTIF(AE145:AJ145, "*振*")</f>
        <v>0</v>
      </c>
      <c r="Z145" s="30">
        <f t="shared" ref="Z145:Z153" si="180">COUNTIF(AE145:AJ145, "*犠*")</f>
        <v>0</v>
      </c>
      <c r="AA145" s="30">
        <f t="shared" ref="AA145:AA153" si="181">COUNTIF(AE145:AJ145, "*併*")</f>
        <v>0</v>
      </c>
      <c r="AC145">
        <v>1</v>
      </c>
      <c r="AD145">
        <v>3</v>
      </c>
      <c r="AE145" s="3" t="s">
        <v>253</v>
      </c>
      <c r="AF145" s="3" t="s">
        <v>203</v>
      </c>
      <c r="AG145" s="23" t="s">
        <v>207</v>
      </c>
      <c r="AH145" s="3" t="s">
        <v>208</v>
      </c>
    </row>
    <row r="146" spans="1:34" ht="17.25" customHeight="1">
      <c r="A146" s="125"/>
      <c r="B146" t="s">
        <v>289</v>
      </c>
      <c r="C146" s="10">
        <v>2</v>
      </c>
      <c r="D146" s="36" t="s">
        <v>245</v>
      </c>
      <c r="F146" s="114" t="s">
        <v>290</v>
      </c>
      <c r="G146" s="32">
        <f t="shared" si="169"/>
        <v>4</v>
      </c>
      <c r="H146" s="32">
        <f t="shared" si="170"/>
        <v>4</v>
      </c>
      <c r="I146" s="32">
        <f t="shared" si="171"/>
        <v>1</v>
      </c>
      <c r="J146" s="32">
        <f t="shared" si="172"/>
        <v>1</v>
      </c>
      <c r="K146" s="32">
        <f t="shared" si="173"/>
        <v>0</v>
      </c>
      <c r="L146" s="32">
        <f t="shared" si="174"/>
        <v>0</v>
      </c>
      <c r="M146" s="32">
        <f t="shared" si="175"/>
        <v>0</v>
      </c>
      <c r="N146" s="32">
        <f t="shared" si="176"/>
        <v>0</v>
      </c>
      <c r="O146" s="32">
        <f t="shared" si="177"/>
        <v>0</v>
      </c>
      <c r="P146">
        <v>2</v>
      </c>
      <c r="R146">
        <v>1</v>
      </c>
      <c r="T146">
        <v>1</v>
      </c>
      <c r="V146">
        <v>6</v>
      </c>
      <c r="W146">
        <v>7</v>
      </c>
      <c r="X146" s="32">
        <f t="shared" si="178"/>
        <v>0</v>
      </c>
      <c r="Y146" s="32">
        <f t="shared" si="179"/>
        <v>0</v>
      </c>
      <c r="Z146" s="32">
        <f t="shared" si="180"/>
        <v>0</v>
      </c>
      <c r="AA146" s="32">
        <f t="shared" si="181"/>
        <v>0</v>
      </c>
      <c r="AB146">
        <v>1</v>
      </c>
      <c r="AD146">
        <v>4</v>
      </c>
      <c r="AE146" s="23" t="s">
        <v>142</v>
      </c>
      <c r="AF146" s="23" t="s">
        <v>193</v>
      </c>
      <c r="AG146" s="23" t="s">
        <v>214</v>
      </c>
      <c r="AH146" s="23" t="s">
        <v>275</v>
      </c>
    </row>
    <row r="147" spans="1:34" ht="17.25" customHeight="1">
      <c r="A147" s="125"/>
      <c r="B147" t="s">
        <v>289</v>
      </c>
      <c r="C147" s="10">
        <v>3</v>
      </c>
      <c r="D147" s="36" t="s">
        <v>172</v>
      </c>
      <c r="F147" s="23" t="s">
        <v>177</v>
      </c>
      <c r="G147" s="32">
        <f t="shared" si="169"/>
        <v>4</v>
      </c>
      <c r="H147" s="32">
        <f t="shared" si="170"/>
        <v>3</v>
      </c>
      <c r="I147" s="32">
        <f t="shared" si="171"/>
        <v>0</v>
      </c>
      <c r="J147" s="32">
        <f t="shared" si="172"/>
        <v>0</v>
      </c>
      <c r="K147" s="32">
        <f t="shared" si="173"/>
        <v>0</v>
      </c>
      <c r="L147" s="32">
        <f t="shared" si="174"/>
        <v>0</v>
      </c>
      <c r="M147" s="32">
        <f t="shared" si="175"/>
        <v>0</v>
      </c>
      <c r="N147" s="32">
        <f t="shared" si="176"/>
        <v>1</v>
      </c>
      <c r="O147" s="32">
        <f t="shared" si="177"/>
        <v>0</v>
      </c>
      <c r="S147">
        <v>1</v>
      </c>
      <c r="V147">
        <v>4</v>
      </c>
      <c r="W147">
        <v>6</v>
      </c>
      <c r="X147" s="32">
        <f t="shared" si="178"/>
        <v>1</v>
      </c>
      <c r="Y147" s="32">
        <f t="shared" si="179"/>
        <v>0</v>
      </c>
      <c r="Z147" s="32">
        <f t="shared" si="180"/>
        <v>0</v>
      </c>
      <c r="AA147" s="32">
        <f t="shared" si="181"/>
        <v>0</v>
      </c>
      <c r="AD147">
        <v>2</v>
      </c>
      <c r="AE147" s="23" t="s">
        <v>291</v>
      </c>
      <c r="AF147" s="23" t="s">
        <v>137</v>
      </c>
      <c r="AG147" s="23" t="s">
        <v>293</v>
      </c>
      <c r="AH147" s="23" t="s">
        <v>207</v>
      </c>
    </row>
    <row r="148" spans="1:34" ht="17.25" customHeight="1">
      <c r="A148" s="125"/>
      <c r="B148" t="s">
        <v>289</v>
      </c>
      <c r="C148" s="10">
        <v>4</v>
      </c>
      <c r="D148" s="36" t="s">
        <v>169</v>
      </c>
      <c r="F148" s="23" t="s">
        <v>248</v>
      </c>
      <c r="G148" s="32">
        <f t="shared" si="169"/>
        <v>4</v>
      </c>
      <c r="H148" s="32">
        <f t="shared" si="170"/>
        <v>2</v>
      </c>
      <c r="I148" s="32">
        <f t="shared" si="171"/>
        <v>2</v>
      </c>
      <c r="J148" s="32">
        <f t="shared" si="172"/>
        <v>1</v>
      </c>
      <c r="K148" s="32">
        <f t="shared" si="173"/>
        <v>1</v>
      </c>
      <c r="L148" s="32">
        <f t="shared" si="174"/>
        <v>0</v>
      </c>
      <c r="M148" s="32">
        <f t="shared" si="175"/>
        <v>0</v>
      </c>
      <c r="N148" s="32">
        <f t="shared" si="176"/>
        <v>2</v>
      </c>
      <c r="O148" s="32">
        <f t="shared" si="177"/>
        <v>0</v>
      </c>
      <c r="P148">
        <v>1</v>
      </c>
      <c r="S148">
        <v>3</v>
      </c>
      <c r="T148">
        <v>2</v>
      </c>
      <c r="V148">
        <v>2</v>
      </c>
      <c r="W148">
        <v>8</v>
      </c>
      <c r="X148" s="32">
        <f t="shared" si="178"/>
        <v>0</v>
      </c>
      <c r="Y148" s="32">
        <f t="shared" si="179"/>
        <v>0</v>
      </c>
      <c r="Z148" s="32">
        <f t="shared" si="180"/>
        <v>0</v>
      </c>
      <c r="AA148" s="32">
        <f t="shared" si="181"/>
        <v>0</v>
      </c>
      <c r="AE148" s="23" t="s">
        <v>188</v>
      </c>
      <c r="AF148" s="23" t="s">
        <v>200</v>
      </c>
      <c r="AG148" s="3" t="s">
        <v>156</v>
      </c>
      <c r="AH148" s="23" t="s">
        <v>156</v>
      </c>
    </row>
    <row r="149" spans="1:34" ht="17.25" customHeight="1">
      <c r="A149" s="125"/>
      <c r="B149" t="s">
        <v>289</v>
      </c>
      <c r="C149" s="10">
        <v>5</v>
      </c>
      <c r="D149" s="36" t="s">
        <v>165</v>
      </c>
      <c r="F149" s="23" t="s">
        <v>175</v>
      </c>
      <c r="G149" s="32">
        <f t="shared" si="169"/>
        <v>4</v>
      </c>
      <c r="H149" s="32">
        <f t="shared" si="170"/>
        <v>3</v>
      </c>
      <c r="I149" s="32">
        <f t="shared" si="171"/>
        <v>1</v>
      </c>
      <c r="J149" s="32">
        <f t="shared" si="172"/>
        <v>1</v>
      </c>
      <c r="K149" s="32">
        <f t="shared" si="173"/>
        <v>0</v>
      </c>
      <c r="L149" s="32">
        <f t="shared" si="174"/>
        <v>0</v>
      </c>
      <c r="M149" s="32">
        <f t="shared" si="175"/>
        <v>0</v>
      </c>
      <c r="N149" s="32">
        <f t="shared" si="176"/>
        <v>0</v>
      </c>
      <c r="O149" s="32">
        <f t="shared" si="177"/>
        <v>1</v>
      </c>
      <c r="R149">
        <v>1</v>
      </c>
      <c r="S149">
        <v>1</v>
      </c>
      <c r="T149">
        <v>2</v>
      </c>
      <c r="W149">
        <v>5</v>
      </c>
      <c r="X149" s="32">
        <f t="shared" si="178"/>
        <v>0</v>
      </c>
      <c r="Y149" s="32">
        <f t="shared" si="179"/>
        <v>0</v>
      </c>
      <c r="Z149" s="32">
        <f t="shared" si="180"/>
        <v>0</v>
      </c>
      <c r="AA149" s="32">
        <f t="shared" si="181"/>
        <v>0</v>
      </c>
      <c r="AC149">
        <v>1</v>
      </c>
      <c r="AE149" s="23" t="s">
        <v>149</v>
      </c>
      <c r="AF149" s="23" t="s">
        <v>207</v>
      </c>
      <c r="AG149" s="3" t="s">
        <v>268</v>
      </c>
      <c r="AH149" s="23" t="s">
        <v>154</v>
      </c>
    </row>
    <row r="150" spans="1:34" ht="17.25" customHeight="1">
      <c r="A150" s="125"/>
      <c r="B150" t="s">
        <v>289</v>
      </c>
      <c r="C150" s="10">
        <v>6</v>
      </c>
      <c r="D150" s="36" t="s">
        <v>170</v>
      </c>
      <c r="F150" s="23" t="s">
        <v>180</v>
      </c>
      <c r="G150" s="32">
        <f t="shared" si="169"/>
        <v>3</v>
      </c>
      <c r="H150" s="32">
        <f t="shared" si="170"/>
        <v>1</v>
      </c>
      <c r="I150" s="32">
        <f t="shared" si="171"/>
        <v>0</v>
      </c>
      <c r="J150" s="32">
        <f t="shared" si="172"/>
        <v>0</v>
      </c>
      <c r="K150" s="32">
        <f t="shared" si="173"/>
        <v>0</v>
      </c>
      <c r="L150" s="32">
        <f t="shared" si="174"/>
        <v>0</v>
      </c>
      <c r="M150" s="32">
        <f t="shared" si="175"/>
        <v>0</v>
      </c>
      <c r="N150" s="32">
        <f t="shared" si="176"/>
        <v>2</v>
      </c>
      <c r="O150" s="32">
        <f t="shared" si="177"/>
        <v>0</v>
      </c>
      <c r="R150">
        <v>2</v>
      </c>
      <c r="T150">
        <v>3</v>
      </c>
      <c r="U150">
        <v>1</v>
      </c>
      <c r="V150">
        <v>2</v>
      </c>
      <c r="W150">
        <v>8</v>
      </c>
      <c r="X150" s="32">
        <f t="shared" si="178"/>
        <v>0</v>
      </c>
      <c r="Y150" s="32">
        <f t="shared" si="179"/>
        <v>0</v>
      </c>
      <c r="Z150" s="32">
        <f t="shared" si="180"/>
        <v>0</v>
      </c>
      <c r="AA150" s="32">
        <f t="shared" si="181"/>
        <v>0</v>
      </c>
      <c r="AC150">
        <v>3</v>
      </c>
      <c r="AE150" s="23" t="s">
        <v>137</v>
      </c>
      <c r="AF150" s="23" t="s">
        <v>137</v>
      </c>
      <c r="AG150" s="23" t="s">
        <v>152</v>
      </c>
    </row>
    <row r="151" spans="1:34" ht="17.25" customHeight="1">
      <c r="A151" s="125"/>
      <c r="B151" t="s">
        <v>289</v>
      </c>
      <c r="C151" s="10">
        <v>7</v>
      </c>
      <c r="D151" s="36" t="s">
        <v>166</v>
      </c>
      <c r="F151" s="23" t="s">
        <v>186</v>
      </c>
      <c r="G151" s="32">
        <f t="shared" si="169"/>
        <v>3</v>
      </c>
      <c r="H151" s="32">
        <f t="shared" si="170"/>
        <v>2</v>
      </c>
      <c r="I151" s="32">
        <f t="shared" si="171"/>
        <v>1</v>
      </c>
      <c r="J151" s="32">
        <f t="shared" si="172"/>
        <v>1</v>
      </c>
      <c r="K151" s="32">
        <f t="shared" si="173"/>
        <v>0</v>
      </c>
      <c r="L151" s="32">
        <f t="shared" si="174"/>
        <v>0</v>
      </c>
      <c r="M151" s="32">
        <f t="shared" si="175"/>
        <v>0</v>
      </c>
      <c r="N151" s="32">
        <f t="shared" si="176"/>
        <v>0</v>
      </c>
      <c r="O151" s="32">
        <f t="shared" si="177"/>
        <v>0</v>
      </c>
      <c r="P151">
        <v>2</v>
      </c>
      <c r="S151">
        <v>1</v>
      </c>
      <c r="T151">
        <v>2</v>
      </c>
      <c r="U151">
        <v>1</v>
      </c>
      <c r="W151">
        <v>4</v>
      </c>
      <c r="X151" s="32">
        <f t="shared" si="178"/>
        <v>0</v>
      </c>
      <c r="Y151" s="32">
        <f t="shared" si="179"/>
        <v>0</v>
      </c>
      <c r="Z151" s="32">
        <f t="shared" si="180"/>
        <v>1</v>
      </c>
      <c r="AA151" s="32">
        <f t="shared" si="181"/>
        <v>0</v>
      </c>
      <c r="AD151">
        <v>2</v>
      </c>
      <c r="AE151" s="3" t="s">
        <v>292</v>
      </c>
      <c r="AF151" s="23" t="s">
        <v>203</v>
      </c>
      <c r="AG151" s="23" t="s">
        <v>152</v>
      </c>
    </row>
    <row r="152" spans="1:34" ht="17.25" customHeight="1">
      <c r="A152" s="125"/>
      <c r="B152" t="s">
        <v>289</v>
      </c>
      <c r="C152" s="10">
        <v>8</v>
      </c>
      <c r="D152" s="36" t="s">
        <v>171</v>
      </c>
      <c r="F152" s="23" t="s">
        <v>261</v>
      </c>
      <c r="G152" s="32">
        <f t="shared" si="169"/>
        <v>3</v>
      </c>
      <c r="H152" s="32">
        <f t="shared" si="170"/>
        <v>3</v>
      </c>
      <c r="I152" s="32">
        <f t="shared" si="171"/>
        <v>0</v>
      </c>
      <c r="J152" s="32">
        <f t="shared" si="172"/>
        <v>0</v>
      </c>
      <c r="K152" s="32">
        <f t="shared" si="173"/>
        <v>0</v>
      </c>
      <c r="L152" s="32">
        <f t="shared" si="174"/>
        <v>0</v>
      </c>
      <c r="M152" s="32">
        <f t="shared" si="175"/>
        <v>0</v>
      </c>
      <c r="N152" s="32">
        <f t="shared" si="176"/>
        <v>0</v>
      </c>
      <c r="O152" s="32">
        <f t="shared" si="177"/>
        <v>0</v>
      </c>
      <c r="T152">
        <v>1</v>
      </c>
      <c r="V152">
        <v>1</v>
      </c>
      <c r="W152">
        <v>4</v>
      </c>
      <c r="X152" s="32">
        <f t="shared" si="178"/>
        <v>0</v>
      </c>
      <c r="Y152" s="32">
        <f t="shared" si="179"/>
        <v>1</v>
      </c>
      <c r="Z152" s="32">
        <f t="shared" si="180"/>
        <v>0</v>
      </c>
      <c r="AA152" s="32">
        <f t="shared" si="181"/>
        <v>0</v>
      </c>
      <c r="AC152">
        <v>11</v>
      </c>
      <c r="AE152" s="3" t="s">
        <v>144</v>
      </c>
      <c r="AF152" s="23" t="s">
        <v>210</v>
      </c>
      <c r="AG152" s="23" t="s">
        <v>154</v>
      </c>
    </row>
    <row r="153" spans="1:34" s="33" customFormat="1" ht="17.25" customHeight="1">
      <c r="A153" s="125"/>
      <c r="B153" s="33" t="s">
        <v>289</v>
      </c>
      <c r="C153" s="69">
        <v>9</v>
      </c>
      <c r="D153" s="39" t="s">
        <v>244</v>
      </c>
      <c r="F153" s="86" t="s">
        <v>271</v>
      </c>
      <c r="G153" s="32">
        <f t="shared" si="169"/>
        <v>3</v>
      </c>
      <c r="H153" s="32">
        <f t="shared" si="170"/>
        <v>2</v>
      </c>
      <c r="I153" s="32">
        <f t="shared" si="171"/>
        <v>0</v>
      </c>
      <c r="J153" s="32">
        <f t="shared" si="172"/>
        <v>0</v>
      </c>
      <c r="K153" s="32">
        <f t="shared" si="173"/>
        <v>0</v>
      </c>
      <c r="L153" s="32">
        <f t="shared" si="174"/>
        <v>0</v>
      </c>
      <c r="M153" s="32">
        <f t="shared" si="175"/>
        <v>0</v>
      </c>
      <c r="N153" s="32">
        <f t="shared" si="176"/>
        <v>1</v>
      </c>
      <c r="O153" s="32">
        <f t="shared" si="177"/>
        <v>0</v>
      </c>
      <c r="R153" s="33">
        <v>1</v>
      </c>
      <c r="U153" s="33">
        <v>1</v>
      </c>
      <c r="V153" s="33">
        <v>4</v>
      </c>
      <c r="W153" s="33">
        <v>7</v>
      </c>
      <c r="X153" s="34">
        <f t="shared" si="178"/>
        <v>0</v>
      </c>
      <c r="Y153" s="34">
        <f t="shared" si="179"/>
        <v>1</v>
      </c>
      <c r="Z153" s="34">
        <f t="shared" si="180"/>
        <v>0</v>
      </c>
      <c r="AA153" s="34">
        <f t="shared" si="181"/>
        <v>0</v>
      </c>
      <c r="AC153" s="33">
        <v>2</v>
      </c>
      <c r="AE153" s="86" t="s">
        <v>137</v>
      </c>
      <c r="AF153" s="86" t="s">
        <v>210</v>
      </c>
      <c r="AG153" s="86" t="s">
        <v>154</v>
      </c>
    </row>
    <row r="154" spans="1:34" s="28" customFormat="1" ht="17.25" customHeight="1">
      <c r="A154" s="124">
        <v>15</v>
      </c>
      <c r="B154" s="30" t="s">
        <v>289</v>
      </c>
      <c r="C154" s="10">
        <v>1</v>
      </c>
      <c r="D154" s="30" t="s">
        <v>169</v>
      </c>
      <c r="F154" s="28" t="s">
        <v>248</v>
      </c>
      <c r="G154" s="30">
        <f t="shared" ref="G154:G162" si="182">COUNTA(AE154:AJ154)</f>
        <v>3</v>
      </c>
      <c r="H154" s="30">
        <f t="shared" ref="H154:H162" si="183">G154-N154-O154-Z154</f>
        <v>3</v>
      </c>
      <c r="I154" s="30">
        <f t="shared" ref="I154:I162" si="184">SUM(J154:M154)</f>
        <v>1</v>
      </c>
      <c r="J154" s="30">
        <f t="shared" ref="J154:J162" si="185">COUNTIF(AE154:AJ154, "*安*")</f>
        <v>1</v>
      </c>
      <c r="K154" s="30">
        <f t="shared" ref="K154:K162" si="186">COUNTIF(AE154:AJ154, "*二")</f>
        <v>0</v>
      </c>
      <c r="L154" s="30">
        <f t="shared" ref="L154:L162" si="187">COUNTIF(AE154:AJ154, "*三")</f>
        <v>0</v>
      </c>
      <c r="M154" s="30">
        <f t="shared" ref="M154:M162" si="188">COUNTIF(AE154:AJ154, "*本")</f>
        <v>0</v>
      </c>
      <c r="N154" s="30">
        <f t="shared" ref="N154:N162" si="189">COUNTIF(AE154:AJ154, "四球")</f>
        <v>0</v>
      </c>
      <c r="O154" s="30">
        <f t="shared" ref="O154:O162" si="190">COUNTIF(AE154:AJ154, "死球")</f>
        <v>0</v>
      </c>
      <c r="S154" s="28">
        <v>1</v>
      </c>
      <c r="T154" s="28">
        <v>2</v>
      </c>
      <c r="V154" s="28">
        <v>3</v>
      </c>
      <c r="W154" s="28">
        <v>1</v>
      </c>
      <c r="X154" s="30">
        <f t="shared" ref="X154:X163" si="191">COUNTIF(AE154:AJ154, "*失*")</f>
        <v>0</v>
      </c>
      <c r="Y154" s="30">
        <f t="shared" ref="Y154:Y162" si="192">COUNTIF(AE154:AJ154, "*振*")</f>
        <v>0</v>
      </c>
      <c r="Z154" s="30">
        <f t="shared" ref="Z154:Z162" si="193">COUNTIF(AE154:AJ154, "*犠*")</f>
        <v>0</v>
      </c>
      <c r="AA154" s="30">
        <f t="shared" ref="AA154:AA162" si="194">COUNTIF(AE154:AJ154, "*併*")</f>
        <v>0</v>
      </c>
      <c r="AE154" s="91" t="s">
        <v>209</v>
      </c>
      <c r="AF154" s="91" t="s">
        <v>275</v>
      </c>
      <c r="AG154" s="91" t="s">
        <v>140</v>
      </c>
    </row>
    <row r="155" spans="1:34" ht="17.25" customHeight="1">
      <c r="A155" s="125"/>
      <c r="B155" t="s">
        <v>289</v>
      </c>
      <c r="C155" s="10">
        <v>2</v>
      </c>
      <c r="D155" s="3" t="s">
        <v>166</v>
      </c>
      <c r="F155" t="s">
        <v>177</v>
      </c>
      <c r="G155" s="32">
        <f t="shared" si="182"/>
        <v>2</v>
      </c>
      <c r="H155" s="32">
        <f t="shared" si="183"/>
        <v>2</v>
      </c>
      <c r="I155" s="32">
        <f t="shared" si="184"/>
        <v>1</v>
      </c>
      <c r="J155" s="32">
        <f t="shared" si="185"/>
        <v>0</v>
      </c>
      <c r="K155" s="32">
        <f t="shared" si="186"/>
        <v>1</v>
      </c>
      <c r="L155" s="32">
        <f t="shared" si="187"/>
        <v>0</v>
      </c>
      <c r="M155" s="32">
        <f t="shared" si="188"/>
        <v>0</v>
      </c>
      <c r="N155" s="32">
        <f t="shared" si="189"/>
        <v>0</v>
      </c>
      <c r="O155" s="32">
        <f t="shared" si="190"/>
        <v>0</v>
      </c>
      <c r="R155">
        <v>1</v>
      </c>
      <c r="T155">
        <v>1</v>
      </c>
      <c r="U155">
        <v>1</v>
      </c>
      <c r="V155">
        <v>1</v>
      </c>
      <c r="X155" s="32">
        <f t="shared" si="191"/>
        <v>0</v>
      </c>
      <c r="Y155" s="32">
        <f t="shared" si="192"/>
        <v>1</v>
      </c>
      <c r="Z155" s="32">
        <f t="shared" si="193"/>
        <v>0</v>
      </c>
      <c r="AA155" s="32">
        <f t="shared" si="194"/>
        <v>0</v>
      </c>
      <c r="AC155">
        <v>1</v>
      </c>
      <c r="AE155" s="23" t="s">
        <v>210</v>
      </c>
      <c r="AF155" s="23" t="s">
        <v>200</v>
      </c>
    </row>
    <row r="156" spans="1:34" ht="17.25" customHeight="1">
      <c r="A156" s="125"/>
      <c r="B156" t="s">
        <v>289</v>
      </c>
      <c r="C156" s="10">
        <v>3</v>
      </c>
      <c r="D156" s="3" t="s">
        <v>164</v>
      </c>
      <c r="F156" t="s">
        <v>173</v>
      </c>
      <c r="G156" s="32">
        <f t="shared" si="182"/>
        <v>2</v>
      </c>
      <c r="H156" s="32">
        <f t="shared" si="183"/>
        <v>2</v>
      </c>
      <c r="I156" s="32">
        <f t="shared" si="184"/>
        <v>1</v>
      </c>
      <c r="J156" s="32">
        <f t="shared" si="185"/>
        <v>1</v>
      </c>
      <c r="K156" s="32">
        <f t="shared" si="186"/>
        <v>0</v>
      </c>
      <c r="L156" s="32">
        <f t="shared" si="187"/>
        <v>0</v>
      </c>
      <c r="M156" s="32">
        <f t="shared" si="188"/>
        <v>0</v>
      </c>
      <c r="N156" s="32">
        <f t="shared" si="189"/>
        <v>0</v>
      </c>
      <c r="O156" s="32">
        <f t="shared" si="190"/>
        <v>0</v>
      </c>
      <c r="S156">
        <v>1</v>
      </c>
      <c r="T156">
        <v>2</v>
      </c>
      <c r="V156">
        <v>1</v>
      </c>
      <c r="W156">
        <v>3</v>
      </c>
      <c r="X156" s="32">
        <f t="shared" si="191"/>
        <v>0</v>
      </c>
      <c r="Y156" s="32">
        <f t="shared" si="192"/>
        <v>0</v>
      </c>
      <c r="Z156" s="32">
        <f t="shared" si="193"/>
        <v>0</v>
      </c>
      <c r="AA156" s="32">
        <f t="shared" si="194"/>
        <v>0</v>
      </c>
      <c r="AC156">
        <v>1</v>
      </c>
      <c r="AE156" s="23" t="s">
        <v>192</v>
      </c>
      <c r="AF156" s="3" t="s">
        <v>277</v>
      </c>
    </row>
    <row r="157" spans="1:34" ht="17.25" customHeight="1">
      <c r="A157" s="125"/>
      <c r="B157" t="s">
        <v>289</v>
      </c>
      <c r="C157" s="10">
        <v>4</v>
      </c>
      <c r="D157" s="114" t="s">
        <v>171</v>
      </c>
      <c r="F157" t="s">
        <v>290</v>
      </c>
      <c r="G157" s="32">
        <f t="shared" si="182"/>
        <v>2</v>
      </c>
      <c r="H157" s="32">
        <f t="shared" si="183"/>
        <v>2</v>
      </c>
      <c r="I157" s="32">
        <f t="shared" si="184"/>
        <v>1</v>
      </c>
      <c r="J157" s="32">
        <f t="shared" si="185"/>
        <v>1</v>
      </c>
      <c r="K157" s="32">
        <f t="shared" si="186"/>
        <v>0</v>
      </c>
      <c r="L157" s="32">
        <f t="shared" si="187"/>
        <v>0</v>
      </c>
      <c r="M157" s="32">
        <f t="shared" si="188"/>
        <v>0</v>
      </c>
      <c r="N157" s="32">
        <f t="shared" si="189"/>
        <v>0</v>
      </c>
      <c r="O157" s="32">
        <f t="shared" si="190"/>
        <v>0</v>
      </c>
      <c r="T157">
        <v>1</v>
      </c>
      <c r="U157">
        <v>1</v>
      </c>
      <c r="V157">
        <v>2</v>
      </c>
      <c r="W157">
        <v>3</v>
      </c>
      <c r="X157" s="32">
        <f t="shared" si="191"/>
        <v>0</v>
      </c>
      <c r="Y157" s="32">
        <f t="shared" si="192"/>
        <v>1</v>
      </c>
      <c r="Z157" s="32">
        <f t="shared" si="193"/>
        <v>0</v>
      </c>
      <c r="AA157" s="32">
        <f t="shared" si="194"/>
        <v>0</v>
      </c>
      <c r="AC157">
        <v>2</v>
      </c>
      <c r="AE157" s="23" t="s">
        <v>274</v>
      </c>
      <c r="AF157" s="23" t="s">
        <v>187</v>
      </c>
    </row>
    <row r="158" spans="1:34" ht="17.25" customHeight="1">
      <c r="A158" s="125"/>
      <c r="B158" t="s">
        <v>289</v>
      </c>
      <c r="C158" s="10">
        <v>5</v>
      </c>
      <c r="D158" s="3" t="s">
        <v>245</v>
      </c>
      <c r="F158" t="s">
        <v>175</v>
      </c>
      <c r="G158" s="32">
        <f t="shared" si="182"/>
        <v>2</v>
      </c>
      <c r="H158" s="32">
        <f t="shared" si="183"/>
        <v>2</v>
      </c>
      <c r="I158" s="32">
        <f t="shared" si="184"/>
        <v>0</v>
      </c>
      <c r="J158" s="32">
        <f t="shared" si="185"/>
        <v>0</v>
      </c>
      <c r="K158" s="32">
        <f t="shared" si="186"/>
        <v>0</v>
      </c>
      <c r="L158" s="32">
        <f t="shared" si="187"/>
        <v>0</v>
      </c>
      <c r="M158" s="32">
        <f t="shared" si="188"/>
        <v>0</v>
      </c>
      <c r="N158" s="32">
        <f t="shared" si="189"/>
        <v>0</v>
      </c>
      <c r="O158" s="32">
        <f t="shared" si="190"/>
        <v>0</v>
      </c>
      <c r="P158">
        <v>1</v>
      </c>
      <c r="S158">
        <v>1</v>
      </c>
      <c r="W158">
        <v>2</v>
      </c>
      <c r="X158" s="32">
        <f t="shared" si="191"/>
        <v>1</v>
      </c>
      <c r="Y158" s="32">
        <f t="shared" si="192"/>
        <v>0</v>
      </c>
      <c r="Z158" s="32">
        <f t="shared" si="193"/>
        <v>0</v>
      </c>
      <c r="AA158" s="32">
        <f t="shared" si="194"/>
        <v>0</v>
      </c>
      <c r="AD158">
        <v>1</v>
      </c>
      <c r="AE158" s="23" t="s">
        <v>253</v>
      </c>
      <c r="AF158" s="23" t="s">
        <v>256</v>
      </c>
    </row>
    <row r="159" spans="1:34" ht="17.25" customHeight="1">
      <c r="A159" s="125"/>
      <c r="B159" t="s">
        <v>289</v>
      </c>
      <c r="C159" s="10">
        <v>6</v>
      </c>
      <c r="D159" s="3" t="s">
        <v>170</v>
      </c>
      <c r="F159" t="s">
        <v>180</v>
      </c>
      <c r="G159" s="32">
        <f t="shared" si="182"/>
        <v>2</v>
      </c>
      <c r="H159" s="32">
        <f t="shared" si="183"/>
        <v>2</v>
      </c>
      <c r="I159" s="32">
        <f t="shared" si="184"/>
        <v>0</v>
      </c>
      <c r="J159" s="32">
        <f t="shared" si="185"/>
        <v>0</v>
      </c>
      <c r="K159" s="32">
        <f t="shared" si="186"/>
        <v>0</v>
      </c>
      <c r="L159" s="32">
        <f t="shared" si="187"/>
        <v>0</v>
      </c>
      <c r="M159" s="32">
        <f t="shared" si="188"/>
        <v>0</v>
      </c>
      <c r="N159" s="32">
        <f t="shared" si="189"/>
        <v>0</v>
      </c>
      <c r="O159" s="32">
        <f t="shared" si="190"/>
        <v>0</v>
      </c>
      <c r="T159">
        <v>1</v>
      </c>
      <c r="W159">
        <v>2</v>
      </c>
      <c r="X159" s="32">
        <f t="shared" si="191"/>
        <v>0</v>
      </c>
      <c r="Y159" s="32">
        <f t="shared" si="192"/>
        <v>0</v>
      </c>
      <c r="Z159" s="32">
        <f t="shared" si="193"/>
        <v>0</v>
      </c>
      <c r="AA159" s="32">
        <f t="shared" si="194"/>
        <v>0</v>
      </c>
      <c r="AD159">
        <v>1</v>
      </c>
      <c r="AE159" s="114" t="s">
        <v>253</v>
      </c>
      <c r="AF159" s="23" t="s">
        <v>204</v>
      </c>
    </row>
    <row r="160" spans="1:34" ht="17.25" customHeight="1">
      <c r="A160" s="125"/>
      <c r="B160" t="s">
        <v>289</v>
      </c>
      <c r="C160" s="10">
        <v>7</v>
      </c>
      <c r="D160" s="120" t="s">
        <v>163</v>
      </c>
      <c r="F160" t="s">
        <v>186</v>
      </c>
      <c r="G160" s="32">
        <f t="shared" si="182"/>
        <v>2</v>
      </c>
      <c r="H160" s="32">
        <f t="shared" si="183"/>
        <v>2</v>
      </c>
      <c r="I160" s="32">
        <f t="shared" si="184"/>
        <v>2</v>
      </c>
      <c r="J160" s="32">
        <f t="shared" si="185"/>
        <v>1</v>
      </c>
      <c r="K160" s="32">
        <f t="shared" si="186"/>
        <v>0</v>
      </c>
      <c r="L160" s="32">
        <f t="shared" si="187"/>
        <v>0</v>
      </c>
      <c r="M160" s="32">
        <f t="shared" si="188"/>
        <v>1</v>
      </c>
      <c r="N160" s="32">
        <f t="shared" si="189"/>
        <v>0</v>
      </c>
      <c r="O160" s="32">
        <f t="shared" si="190"/>
        <v>0</v>
      </c>
      <c r="P160">
        <v>1</v>
      </c>
      <c r="R160">
        <v>1</v>
      </c>
      <c r="S160">
        <v>1</v>
      </c>
      <c r="T160">
        <v>2</v>
      </c>
      <c r="U160">
        <v>1</v>
      </c>
      <c r="W160">
        <v>2</v>
      </c>
      <c r="X160" s="32">
        <f t="shared" si="191"/>
        <v>0</v>
      </c>
      <c r="Y160" s="32">
        <f t="shared" si="192"/>
        <v>0</v>
      </c>
      <c r="Z160" s="32">
        <f t="shared" si="193"/>
        <v>0</v>
      </c>
      <c r="AA160" s="32">
        <f t="shared" si="194"/>
        <v>0</v>
      </c>
      <c r="AE160" s="23" t="s">
        <v>295</v>
      </c>
      <c r="AF160" s="3" t="s">
        <v>203</v>
      </c>
    </row>
    <row r="161" spans="1:32" ht="17.25" customHeight="1">
      <c r="A161" s="125"/>
      <c r="B161" t="s">
        <v>289</v>
      </c>
      <c r="C161" s="10">
        <v>8</v>
      </c>
      <c r="D161" s="3" t="s">
        <v>120</v>
      </c>
      <c r="F161" t="s">
        <v>271</v>
      </c>
      <c r="G161" s="32">
        <f t="shared" si="182"/>
        <v>2</v>
      </c>
      <c r="H161" s="32">
        <f t="shared" si="183"/>
        <v>2</v>
      </c>
      <c r="I161" s="32">
        <f t="shared" si="184"/>
        <v>1</v>
      </c>
      <c r="J161" s="32">
        <f t="shared" si="185"/>
        <v>1</v>
      </c>
      <c r="K161" s="32">
        <f t="shared" si="186"/>
        <v>0</v>
      </c>
      <c r="L161" s="32">
        <f t="shared" si="187"/>
        <v>0</v>
      </c>
      <c r="M161" s="32">
        <f t="shared" si="188"/>
        <v>0</v>
      </c>
      <c r="N161" s="32">
        <f t="shared" si="189"/>
        <v>0</v>
      </c>
      <c r="O161" s="32">
        <f t="shared" si="190"/>
        <v>0</v>
      </c>
      <c r="S161">
        <v>1</v>
      </c>
      <c r="T161">
        <v>1</v>
      </c>
      <c r="U161">
        <v>2</v>
      </c>
      <c r="V161">
        <v>2</v>
      </c>
      <c r="W161">
        <v>2</v>
      </c>
      <c r="X161" s="32">
        <f t="shared" si="191"/>
        <v>0</v>
      </c>
      <c r="Y161" s="32">
        <f t="shared" si="192"/>
        <v>1</v>
      </c>
      <c r="Z161" s="32">
        <f t="shared" si="193"/>
        <v>0</v>
      </c>
      <c r="AA161" s="32">
        <f t="shared" si="194"/>
        <v>0</v>
      </c>
      <c r="AC161">
        <v>1</v>
      </c>
      <c r="AE161" s="23" t="s">
        <v>209</v>
      </c>
      <c r="AF161" s="3" t="s">
        <v>138</v>
      </c>
    </row>
    <row r="162" spans="1:32" ht="17.25" customHeight="1">
      <c r="A162" s="125"/>
      <c r="B162" s="33" t="s">
        <v>289</v>
      </c>
      <c r="C162" s="38">
        <v>9</v>
      </c>
      <c r="D162" s="3" t="s">
        <v>172</v>
      </c>
      <c r="F162" s="121" t="s">
        <v>294</v>
      </c>
      <c r="G162" s="32">
        <f t="shared" si="182"/>
        <v>2</v>
      </c>
      <c r="H162" s="32">
        <f t="shared" si="183"/>
        <v>2</v>
      </c>
      <c r="I162" s="32">
        <f t="shared" si="184"/>
        <v>0</v>
      </c>
      <c r="J162" s="32">
        <f t="shared" si="185"/>
        <v>0</v>
      </c>
      <c r="K162" s="32">
        <f t="shared" si="186"/>
        <v>0</v>
      </c>
      <c r="L162" s="32">
        <f t="shared" si="187"/>
        <v>0</v>
      </c>
      <c r="M162" s="32">
        <f t="shared" si="188"/>
        <v>0</v>
      </c>
      <c r="N162" s="32">
        <f t="shared" si="189"/>
        <v>0</v>
      </c>
      <c r="O162" s="32">
        <f t="shared" si="190"/>
        <v>0</v>
      </c>
      <c r="P162" s="33"/>
      <c r="Q162" s="33"/>
      <c r="R162" s="33"/>
      <c r="S162" s="33"/>
      <c r="T162" s="33">
        <v>2</v>
      </c>
      <c r="U162" s="33">
        <v>1</v>
      </c>
      <c r="V162" s="33"/>
      <c r="W162" s="32">
        <v>3</v>
      </c>
      <c r="X162" s="32">
        <f t="shared" si="191"/>
        <v>0</v>
      </c>
      <c r="Y162" s="32">
        <f t="shared" si="192"/>
        <v>0</v>
      </c>
      <c r="Z162" s="32">
        <f t="shared" si="193"/>
        <v>0</v>
      </c>
      <c r="AA162" s="32">
        <f t="shared" si="194"/>
        <v>0</v>
      </c>
      <c r="AE162" s="23" t="s">
        <v>207</v>
      </c>
      <c r="AF162" s="23" t="s">
        <v>254</v>
      </c>
    </row>
    <row r="163" spans="1:32" ht="17.25" customHeight="1">
      <c r="A163" s="118"/>
      <c r="B163" s="33" t="s">
        <v>289</v>
      </c>
      <c r="C163" s="69" t="s">
        <v>145</v>
      </c>
      <c r="D163" s="36" t="s">
        <v>165</v>
      </c>
      <c r="F163" s="121" t="s">
        <v>296</v>
      </c>
      <c r="G163" s="32">
        <f t="shared" ref="G163" si="195">COUNTA(AE163:AJ163)</f>
        <v>0</v>
      </c>
      <c r="H163" s="32">
        <f t="shared" ref="H163" si="196">G163-N163-O163-Z163</f>
        <v>0</v>
      </c>
      <c r="I163" s="32">
        <f t="shared" ref="I163" si="197">SUM(J163:M163)</f>
        <v>0</v>
      </c>
      <c r="J163" s="32">
        <f t="shared" ref="J163" si="198">COUNTIF(AE163:AJ163, "*安*")</f>
        <v>0</v>
      </c>
      <c r="K163" s="32">
        <f t="shared" ref="K163" si="199">COUNTIF(AE163:AJ163, "*二")</f>
        <v>0</v>
      </c>
      <c r="L163" s="32">
        <f t="shared" ref="L163" si="200">COUNTIF(AE163:AJ163, "*三")</f>
        <v>0</v>
      </c>
      <c r="M163" s="32">
        <f t="shared" ref="M163" si="201">COUNTIF(AE163:AJ163, "*本")</f>
        <v>0</v>
      </c>
      <c r="N163" s="32">
        <f t="shared" ref="N163" si="202">COUNTIF(AE163:AJ163, "四球")</f>
        <v>0</v>
      </c>
      <c r="O163" s="32">
        <f t="shared" ref="O163" si="203">COUNTIF(AE163:AJ163, "死球")</f>
        <v>0</v>
      </c>
      <c r="P163" s="33"/>
      <c r="Q163" s="33"/>
      <c r="R163" s="33"/>
      <c r="S163" s="33"/>
      <c r="T163" s="33"/>
      <c r="U163" s="33"/>
      <c r="V163" s="33"/>
      <c r="W163" s="35"/>
      <c r="X163" s="32">
        <f t="shared" si="191"/>
        <v>0</v>
      </c>
      <c r="Y163" s="32">
        <f t="shared" ref="Y163" si="204">COUNTIF(AE163:AJ163, "*振*")</f>
        <v>0</v>
      </c>
      <c r="Z163" s="32">
        <f t="shared" ref="Z163" si="205">COUNTIF(AE163:AJ163, "*犠*")</f>
        <v>0</v>
      </c>
      <c r="AA163" s="32">
        <f>COUNTIF(AE163:AJ163, "*併*")</f>
        <v>0</v>
      </c>
      <c r="AC163">
        <v>4</v>
      </c>
      <c r="AD163">
        <v>1</v>
      </c>
      <c r="AE163" s="23"/>
      <c r="AF163" s="23"/>
    </row>
    <row r="164" spans="1:32" s="28" customFormat="1" ht="17.25" customHeight="1">
      <c r="C164" s="40"/>
      <c r="D164" s="30"/>
    </row>
    <row r="165" spans="1:32" ht="17.25" customHeight="1">
      <c r="C165" s="10"/>
      <c r="D165" s="3"/>
    </row>
    <row r="166" spans="1:32" ht="17.25" customHeight="1">
      <c r="C166" s="10"/>
      <c r="D166" s="3"/>
    </row>
    <row r="167" spans="1:32" ht="17.25" customHeight="1">
      <c r="C167" s="10"/>
      <c r="D167" s="3"/>
    </row>
    <row r="168" spans="1:32" ht="17.25" customHeight="1">
      <c r="C168" s="10"/>
      <c r="D168" s="3"/>
    </row>
    <row r="169" spans="1:32" ht="17.25" customHeight="1">
      <c r="C169" s="10"/>
      <c r="D169" s="3"/>
    </row>
    <row r="170" spans="1:32" ht="17.25" customHeight="1">
      <c r="C170" s="10"/>
      <c r="D170" s="3"/>
    </row>
    <row r="171" spans="1:32" ht="17.25" customHeight="1">
      <c r="C171" s="10"/>
      <c r="D171" s="3"/>
    </row>
    <row r="172" spans="1:32" ht="17.25" customHeight="1">
      <c r="C172" s="10"/>
      <c r="D172" s="3"/>
    </row>
    <row r="173" spans="1:32" ht="17.25" customHeight="1">
      <c r="C173" s="10"/>
      <c r="D173" s="3"/>
    </row>
    <row r="174" spans="1:32" ht="17.25" customHeight="1">
      <c r="C174" s="10"/>
      <c r="D174" s="3"/>
    </row>
    <row r="175" spans="1:32" ht="17.25" customHeight="1">
      <c r="C175" s="10"/>
      <c r="D175" s="3"/>
    </row>
    <row r="176" spans="1:32" ht="17.25" customHeight="1">
      <c r="C176" s="10"/>
      <c r="D176" s="3"/>
    </row>
    <row r="177" spans="3:4" ht="17.25" customHeight="1">
      <c r="C177" s="10"/>
      <c r="D177" s="3"/>
    </row>
    <row r="178" spans="3:4" ht="17.25" customHeight="1">
      <c r="C178" s="10"/>
      <c r="D178" s="3"/>
    </row>
    <row r="179" spans="3:4" ht="17.25" customHeight="1">
      <c r="C179" s="10"/>
      <c r="D179" s="3"/>
    </row>
    <row r="180" spans="3:4" ht="17.25" customHeight="1">
      <c r="C180" s="10"/>
      <c r="D180" s="3"/>
    </row>
    <row r="181" spans="3:4" ht="17.25" customHeight="1">
      <c r="C181" s="10"/>
      <c r="D181" s="3"/>
    </row>
    <row r="182" spans="3:4" ht="17.25" customHeight="1">
      <c r="C182" s="10"/>
      <c r="D182" s="3"/>
    </row>
    <row r="183" spans="3:4" ht="17.25" customHeight="1">
      <c r="C183" s="10"/>
      <c r="D183" s="3"/>
    </row>
    <row r="184" spans="3:4" ht="17.25" customHeight="1">
      <c r="C184" s="10"/>
      <c r="D184" s="3"/>
    </row>
    <row r="185" spans="3:4" ht="17.25" customHeight="1">
      <c r="C185" s="10"/>
      <c r="D185" s="3"/>
    </row>
    <row r="186" spans="3:4" ht="17.25" customHeight="1">
      <c r="C186" s="10"/>
      <c r="D186" s="3"/>
    </row>
    <row r="187" spans="3:4" ht="17.25" customHeight="1">
      <c r="C187" s="10"/>
      <c r="D187" s="3"/>
    </row>
    <row r="188" spans="3:4" ht="17.25" customHeight="1">
      <c r="C188" s="10"/>
      <c r="D188" s="3"/>
    </row>
    <row r="189" spans="3:4" ht="17.25" customHeight="1">
      <c r="C189" s="10"/>
      <c r="D189" s="3"/>
    </row>
    <row r="190" spans="3:4" ht="17.25" customHeight="1">
      <c r="C190" s="10"/>
      <c r="D190" s="3"/>
    </row>
    <row r="191" spans="3:4" ht="17.25" customHeight="1">
      <c r="C191" s="10"/>
      <c r="D191" s="3"/>
    </row>
    <row r="192" spans="3:4" ht="17.25" customHeight="1">
      <c r="C192" s="10"/>
      <c r="D192" s="3"/>
    </row>
    <row r="193" spans="3:4" ht="17.25" customHeight="1">
      <c r="C193" s="10"/>
      <c r="D193" s="3"/>
    </row>
    <row r="194" spans="3:4" ht="17.25" customHeight="1">
      <c r="C194" s="10"/>
      <c r="D194" s="3"/>
    </row>
    <row r="195" spans="3:4" ht="17.25" customHeight="1">
      <c r="C195" s="10"/>
      <c r="D195" s="3"/>
    </row>
    <row r="196" spans="3:4" ht="17.25" customHeight="1">
      <c r="C196" s="10"/>
      <c r="D196" s="3"/>
    </row>
    <row r="197" spans="3:4" ht="17.25" customHeight="1">
      <c r="C197" s="10"/>
      <c r="D197" s="3"/>
    </row>
    <row r="198" spans="3:4" ht="17.25" customHeight="1">
      <c r="C198" s="10"/>
      <c r="D198" s="3"/>
    </row>
    <row r="199" spans="3:4" ht="17.25" customHeight="1">
      <c r="C199" s="10"/>
      <c r="D199" s="3"/>
    </row>
    <row r="200" spans="3:4" ht="17.25" customHeight="1">
      <c r="C200" s="10"/>
      <c r="D200" s="3"/>
    </row>
    <row r="201" spans="3:4" ht="17.25" customHeight="1">
      <c r="C201" s="10"/>
      <c r="D201" s="3"/>
    </row>
    <row r="202" spans="3:4" ht="17.25" customHeight="1">
      <c r="C202" s="10"/>
      <c r="D202" s="3"/>
    </row>
    <row r="203" spans="3:4" ht="17.25" customHeight="1">
      <c r="C203" s="10"/>
      <c r="D203" s="3"/>
    </row>
    <row r="204" spans="3:4" ht="17.25" customHeight="1">
      <c r="C204" s="10"/>
      <c r="D204" s="3"/>
    </row>
    <row r="205" spans="3:4" ht="17.25" customHeight="1">
      <c r="C205" s="10"/>
      <c r="D205" s="3"/>
    </row>
    <row r="206" spans="3:4" ht="17.25" customHeight="1">
      <c r="C206" s="10"/>
      <c r="D206" s="3"/>
    </row>
    <row r="207" spans="3:4" ht="17.25" customHeight="1">
      <c r="C207" s="10"/>
      <c r="D207" s="3"/>
    </row>
    <row r="208" spans="3:4" ht="17.25" customHeight="1">
      <c r="C208" s="10"/>
      <c r="D208" s="3"/>
    </row>
    <row r="209" spans="3:4" ht="17.25" customHeight="1">
      <c r="C209" s="10"/>
      <c r="D209" s="3"/>
    </row>
    <row r="210" spans="3:4" ht="17.25" customHeight="1">
      <c r="C210" s="10"/>
      <c r="D210" s="3"/>
    </row>
    <row r="211" spans="3:4" ht="17.25" customHeight="1">
      <c r="C211" s="10"/>
      <c r="D211" s="3"/>
    </row>
    <row r="212" spans="3:4" ht="17.25" customHeight="1">
      <c r="C212" s="10"/>
      <c r="D212" s="3"/>
    </row>
    <row r="213" spans="3:4" ht="17.25" customHeight="1">
      <c r="C213" s="10"/>
      <c r="D213" s="3"/>
    </row>
    <row r="214" spans="3:4" ht="17.25" customHeight="1">
      <c r="C214" s="10"/>
      <c r="D214" s="3"/>
    </row>
    <row r="215" spans="3:4" ht="17.25" customHeight="1">
      <c r="C215" s="10"/>
      <c r="D215" s="3"/>
    </row>
    <row r="216" spans="3:4" ht="17.25" customHeight="1">
      <c r="C216" s="10"/>
      <c r="D216" s="3"/>
    </row>
    <row r="217" spans="3:4" ht="17.25" customHeight="1">
      <c r="C217" s="10"/>
      <c r="D217" s="3"/>
    </row>
    <row r="218" spans="3:4" ht="17.25" customHeight="1">
      <c r="C218" s="10"/>
      <c r="D218" s="3"/>
    </row>
    <row r="219" spans="3:4" ht="17.25" customHeight="1">
      <c r="C219" s="10"/>
      <c r="D219" s="3"/>
    </row>
    <row r="220" spans="3:4" ht="17.25" customHeight="1">
      <c r="C220" s="10"/>
      <c r="D220" s="3"/>
    </row>
    <row r="221" spans="3:4" ht="17.25" customHeight="1">
      <c r="C221" s="10"/>
      <c r="D221" s="3"/>
    </row>
    <row r="222" spans="3:4" ht="17.25" customHeight="1">
      <c r="C222" s="10"/>
      <c r="D222" s="3"/>
    </row>
    <row r="223" spans="3:4" ht="17.25" customHeight="1">
      <c r="C223" s="10"/>
      <c r="D223" s="3"/>
    </row>
    <row r="224" spans="3:4" ht="17.25" customHeight="1">
      <c r="C224" s="10"/>
      <c r="D224" s="3"/>
    </row>
    <row r="225" spans="3:4" ht="17.25" customHeight="1">
      <c r="C225" s="10"/>
      <c r="D225" s="3"/>
    </row>
    <row r="226" spans="3:4" ht="17.25" customHeight="1">
      <c r="C226" s="10"/>
      <c r="D226" s="3"/>
    </row>
    <row r="227" spans="3:4" ht="17.25" customHeight="1">
      <c r="C227" s="10"/>
      <c r="D227" s="3"/>
    </row>
    <row r="228" spans="3:4" ht="17.25" customHeight="1">
      <c r="C228" s="10"/>
      <c r="D228" s="3"/>
    </row>
    <row r="229" spans="3:4" ht="17.25" customHeight="1">
      <c r="C229" s="10"/>
      <c r="D229" s="3"/>
    </row>
    <row r="230" spans="3:4" ht="17.25" customHeight="1">
      <c r="C230" s="10"/>
      <c r="D230" s="3"/>
    </row>
    <row r="231" spans="3:4" ht="17.25" customHeight="1">
      <c r="C231" s="10"/>
      <c r="D231" s="3"/>
    </row>
    <row r="232" spans="3:4" ht="17.25" customHeight="1">
      <c r="C232" s="10"/>
      <c r="D232" s="3"/>
    </row>
    <row r="233" spans="3:4" ht="17.25" customHeight="1">
      <c r="C233" s="10"/>
      <c r="D233" s="3"/>
    </row>
    <row r="234" spans="3:4" ht="17.25" customHeight="1">
      <c r="C234" s="10"/>
      <c r="D234" s="3"/>
    </row>
    <row r="235" spans="3:4" ht="17.25" customHeight="1">
      <c r="C235" s="10"/>
      <c r="D235" s="3"/>
    </row>
    <row r="236" spans="3:4" ht="17.25" customHeight="1">
      <c r="C236" s="10"/>
      <c r="D236" s="3"/>
    </row>
    <row r="237" spans="3:4" ht="17.25" customHeight="1">
      <c r="C237" s="10"/>
      <c r="D237" s="3"/>
    </row>
    <row r="238" spans="3:4" ht="17.25" customHeight="1">
      <c r="C238" s="10"/>
      <c r="D238" s="3"/>
    </row>
    <row r="239" spans="3:4" ht="17.25" customHeight="1">
      <c r="C239" s="10"/>
      <c r="D239" s="3"/>
    </row>
    <row r="240" spans="3:4" ht="17.25" customHeight="1">
      <c r="C240" s="10"/>
      <c r="D240" s="3"/>
    </row>
    <row r="241" spans="3:4" ht="17.25" customHeight="1">
      <c r="C241" s="10"/>
      <c r="D241" s="3"/>
    </row>
    <row r="242" spans="3:4" ht="17.25" customHeight="1">
      <c r="C242" s="10"/>
      <c r="D242" s="3"/>
    </row>
    <row r="243" spans="3:4" ht="17.25" customHeight="1">
      <c r="C243" s="10"/>
      <c r="D243" s="3"/>
    </row>
    <row r="244" spans="3:4" ht="17.25" customHeight="1">
      <c r="C244" s="10"/>
      <c r="D244" s="3"/>
    </row>
    <row r="245" spans="3:4" ht="17.25" customHeight="1">
      <c r="C245" s="10"/>
      <c r="D245" s="3"/>
    </row>
    <row r="246" spans="3:4" ht="17.25" customHeight="1">
      <c r="C246" s="10"/>
      <c r="D246" s="3"/>
    </row>
    <row r="247" spans="3:4" ht="17.25" customHeight="1">
      <c r="C247" s="10"/>
      <c r="D247" s="3"/>
    </row>
    <row r="248" spans="3:4" ht="17.25" customHeight="1">
      <c r="C248" s="10"/>
      <c r="D248" s="3"/>
    </row>
    <row r="249" spans="3:4" ht="17.25" customHeight="1">
      <c r="C249" s="10"/>
      <c r="D249" s="3"/>
    </row>
    <row r="250" spans="3:4" ht="17.25" customHeight="1">
      <c r="C250" s="10"/>
      <c r="D250" s="3"/>
    </row>
    <row r="251" spans="3:4" ht="17.25" customHeight="1">
      <c r="C251" s="10"/>
      <c r="D251" s="3"/>
    </row>
    <row r="252" spans="3:4" ht="17.25" customHeight="1">
      <c r="C252" s="10"/>
      <c r="D252" s="3"/>
    </row>
    <row r="253" spans="3:4" ht="17.25" customHeight="1">
      <c r="C253" s="10"/>
      <c r="D253" s="3"/>
    </row>
    <row r="254" spans="3:4" ht="17.25" customHeight="1">
      <c r="C254" s="10"/>
      <c r="D254" s="3"/>
    </row>
    <row r="255" spans="3:4" ht="17.25" customHeight="1">
      <c r="C255" s="10"/>
      <c r="D255" s="3"/>
    </row>
    <row r="256" spans="3:4" ht="17.25" customHeight="1">
      <c r="C256" s="10"/>
      <c r="D256" s="3"/>
    </row>
    <row r="257" spans="3:4" ht="17.25" customHeight="1">
      <c r="C257" s="10"/>
      <c r="D257" s="3"/>
    </row>
    <row r="258" spans="3:4" ht="17.25" customHeight="1">
      <c r="C258" s="10"/>
      <c r="D258" s="3"/>
    </row>
    <row r="259" spans="3:4" ht="17.25" customHeight="1">
      <c r="C259" s="10"/>
      <c r="D259" s="3"/>
    </row>
    <row r="260" spans="3:4" ht="17.25" customHeight="1">
      <c r="C260" s="10"/>
      <c r="D260" s="3"/>
    </row>
    <row r="261" spans="3:4" ht="17.25" customHeight="1">
      <c r="C261" s="10"/>
      <c r="D261" s="3"/>
    </row>
    <row r="262" spans="3:4" ht="17.25" customHeight="1">
      <c r="C262" s="10"/>
      <c r="D262" s="3"/>
    </row>
    <row r="263" spans="3:4" ht="17.25" customHeight="1">
      <c r="C263" s="10"/>
      <c r="D263" s="3"/>
    </row>
    <row r="264" spans="3:4" ht="17.25" customHeight="1">
      <c r="C264" s="10"/>
      <c r="D264" s="3"/>
    </row>
    <row r="265" spans="3:4" ht="17.25" customHeight="1">
      <c r="C265" s="10"/>
      <c r="D265" s="3"/>
    </row>
    <row r="266" spans="3:4" ht="17.25" customHeight="1">
      <c r="C266" s="10"/>
      <c r="D266" s="3"/>
    </row>
    <row r="267" spans="3:4" ht="17.25" customHeight="1">
      <c r="C267" s="10"/>
      <c r="D267" s="3"/>
    </row>
    <row r="268" spans="3:4" ht="17.25" customHeight="1">
      <c r="C268" s="10"/>
      <c r="D268" s="3"/>
    </row>
    <row r="269" spans="3:4" ht="17.25" customHeight="1">
      <c r="C269" s="10"/>
      <c r="D269" s="3"/>
    </row>
    <row r="270" spans="3:4" ht="17.25" customHeight="1">
      <c r="C270" s="10"/>
      <c r="D270" s="3"/>
    </row>
    <row r="271" spans="3:4" ht="17.25" customHeight="1">
      <c r="C271" s="10"/>
      <c r="D271" s="3"/>
    </row>
    <row r="272" spans="3:4" ht="17.25" customHeight="1">
      <c r="C272" s="10"/>
      <c r="D272" s="3"/>
    </row>
    <row r="273" spans="3:4" ht="17.25" customHeight="1">
      <c r="C273" s="10"/>
      <c r="D273" s="3"/>
    </row>
    <row r="274" spans="3:4" ht="17.25" customHeight="1">
      <c r="C274" s="10"/>
      <c r="D274" s="3"/>
    </row>
    <row r="275" spans="3:4" ht="17.25" customHeight="1">
      <c r="C275" s="10"/>
      <c r="D275" s="3"/>
    </row>
    <row r="276" spans="3:4" ht="17.25" customHeight="1">
      <c r="C276" s="10"/>
      <c r="D276" s="3"/>
    </row>
    <row r="277" spans="3:4" ht="17.25" customHeight="1">
      <c r="C277" s="10"/>
      <c r="D277" s="3"/>
    </row>
    <row r="278" spans="3:4" ht="17.25" customHeight="1">
      <c r="C278" s="10"/>
      <c r="D278" s="3"/>
    </row>
    <row r="279" spans="3:4" ht="17.25" customHeight="1">
      <c r="C279" s="10"/>
      <c r="D279" s="3"/>
    </row>
    <row r="280" spans="3:4" ht="17.25" customHeight="1">
      <c r="C280" s="10"/>
      <c r="D280" s="3"/>
    </row>
    <row r="281" spans="3:4" ht="17.25" customHeight="1">
      <c r="C281" s="10"/>
      <c r="D281" s="3"/>
    </row>
    <row r="282" spans="3:4" ht="17.25" customHeight="1">
      <c r="C282" s="10"/>
      <c r="D282" s="3"/>
    </row>
    <row r="283" spans="3:4" ht="17.25" customHeight="1">
      <c r="C283" s="10"/>
      <c r="D283" s="3"/>
    </row>
    <row r="284" spans="3:4" ht="17.25" customHeight="1">
      <c r="C284" s="10"/>
      <c r="D284" s="3"/>
    </row>
    <row r="285" spans="3:4" ht="17.25" customHeight="1">
      <c r="C285" s="10"/>
      <c r="D285" s="3"/>
    </row>
    <row r="286" spans="3:4" ht="17.25" customHeight="1">
      <c r="C286" s="10"/>
      <c r="D286" s="3"/>
    </row>
    <row r="287" spans="3:4" ht="17.25" customHeight="1">
      <c r="C287" s="10"/>
      <c r="D287" s="3"/>
    </row>
    <row r="288" spans="3:4" ht="17.25" customHeight="1">
      <c r="C288" s="10"/>
      <c r="D288" s="3"/>
    </row>
    <row r="289" spans="3:4" ht="17.25" customHeight="1">
      <c r="C289" s="10"/>
      <c r="D289" s="3"/>
    </row>
    <row r="290" spans="3:4" ht="17.25" customHeight="1">
      <c r="C290" s="10"/>
      <c r="D290" s="3"/>
    </row>
    <row r="291" spans="3:4" ht="17.25" customHeight="1">
      <c r="C291" s="10"/>
      <c r="D291" s="3"/>
    </row>
    <row r="292" spans="3:4" ht="17.25" customHeight="1">
      <c r="C292" s="10"/>
      <c r="D292" s="3"/>
    </row>
    <row r="293" spans="3:4" ht="17.25" customHeight="1">
      <c r="C293" s="10"/>
      <c r="D293" s="3"/>
    </row>
    <row r="294" spans="3:4" ht="17.25" customHeight="1">
      <c r="C294" s="10"/>
      <c r="D294" s="3"/>
    </row>
    <row r="295" spans="3:4" ht="17.25" customHeight="1">
      <c r="C295" s="10"/>
      <c r="D295" s="3"/>
    </row>
    <row r="296" spans="3:4" ht="17.25" customHeight="1">
      <c r="C296" s="10"/>
      <c r="D296" s="3"/>
    </row>
    <row r="297" spans="3:4" ht="17.25" customHeight="1">
      <c r="C297" s="10"/>
      <c r="D297" s="3"/>
    </row>
    <row r="298" spans="3:4" ht="17.25" customHeight="1">
      <c r="C298" s="10"/>
      <c r="D298" s="3"/>
    </row>
    <row r="299" spans="3:4" ht="17.25" customHeight="1">
      <c r="C299" s="10"/>
      <c r="D299" s="3"/>
    </row>
    <row r="300" spans="3:4" ht="17.25" customHeight="1">
      <c r="C300" s="10"/>
      <c r="D300" s="3"/>
    </row>
    <row r="301" spans="3:4" ht="17.25" customHeight="1">
      <c r="C301" s="10"/>
      <c r="D301" s="3"/>
    </row>
    <row r="302" spans="3:4" ht="17.25" customHeight="1">
      <c r="C302" s="10"/>
      <c r="D302" s="3"/>
    </row>
    <row r="303" spans="3:4" ht="17.25" customHeight="1">
      <c r="C303" s="10"/>
      <c r="D303" s="3"/>
    </row>
    <row r="304" spans="3:4" ht="17.25" customHeight="1">
      <c r="C304" s="10"/>
      <c r="D304" s="3"/>
    </row>
    <row r="305" spans="3:4" ht="17.25" customHeight="1">
      <c r="C305" s="10"/>
      <c r="D305" s="3"/>
    </row>
    <row r="306" spans="3:4" ht="17.25" customHeight="1">
      <c r="C306" s="10"/>
      <c r="D306" s="3"/>
    </row>
    <row r="307" spans="3:4" ht="17.25" customHeight="1">
      <c r="C307" s="10"/>
      <c r="D307" s="3"/>
    </row>
    <row r="308" spans="3:4" ht="17.25" customHeight="1">
      <c r="C308" s="10"/>
      <c r="D308" s="3"/>
    </row>
    <row r="309" spans="3:4" ht="17.25" customHeight="1">
      <c r="C309" s="10"/>
      <c r="D309" s="3"/>
    </row>
    <row r="310" spans="3:4" ht="17.25" customHeight="1">
      <c r="C310" s="10"/>
      <c r="D310" s="3"/>
    </row>
    <row r="311" spans="3:4" ht="17.25" customHeight="1">
      <c r="C311" s="10"/>
      <c r="D311" s="3"/>
    </row>
    <row r="312" spans="3:4" ht="17.25" customHeight="1">
      <c r="C312" s="10"/>
      <c r="D312" s="3"/>
    </row>
    <row r="313" spans="3:4" ht="17.25" customHeight="1">
      <c r="C313" s="10"/>
      <c r="D313" s="3"/>
    </row>
    <row r="314" spans="3:4" ht="17.25" customHeight="1">
      <c r="C314" s="10"/>
      <c r="D314" s="3"/>
    </row>
    <row r="315" spans="3:4" ht="17.25" customHeight="1">
      <c r="C315" s="10"/>
      <c r="D315" s="3"/>
    </row>
    <row r="316" spans="3:4" ht="17.25" customHeight="1">
      <c r="C316" s="10"/>
      <c r="D316" s="3"/>
    </row>
    <row r="317" spans="3:4" ht="17.25" customHeight="1">
      <c r="C317" s="10"/>
      <c r="D317" s="3"/>
    </row>
    <row r="318" spans="3:4" ht="17.25" customHeight="1">
      <c r="C318" s="10"/>
      <c r="D318" s="3"/>
    </row>
    <row r="319" spans="3:4" ht="17.25" customHeight="1">
      <c r="C319" s="10"/>
      <c r="D319" s="3"/>
    </row>
    <row r="320" spans="3:4" ht="17.25" customHeight="1">
      <c r="C320" s="10"/>
      <c r="D320" s="3"/>
    </row>
    <row r="321" spans="3:4" ht="17.25" customHeight="1">
      <c r="C321" s="10"/>
      <c r="D321" s="3"/>
    </row>
    <row r="322" spans="3:4" ht="17.25" customHeight="1">
      <c r="C322" s="10"/>
      <c r="D322" s="3"/>
    </row>
    <row r="323" spans="3:4" ht="17.25" customHeight="1">
      <c r="C323" s="10"/>
      <c r="D323" s="3"/>
    </row>
    <row r="324" spans="3:4" ht="17.25" customHeight="1">
      <c r="C324" s="10"/>
      <c r="D324" s="3"/>
    </row>
    <row r="325" spans="3:4" ht="17.25" customHeight="1">
      <c r="C325" s="10"/>
      <c r="D325" s="3"/>
    </row>
    <row r="326" spans="3:4" ht="17.25" customHeight="1">
      <c r="C326" s="10"/>
      <c r="D326" s="3"/>
    </row>
    <row r="327" spans="3:4" ht="17.25" customHeight="1">
      <c r="C327" s="10"/>
      <c r="D327" s="3"/>
    </row>
    <row r="328" spans="3:4" ht="17.25" customHeight="1">
      <c r="C328" s="10"/>
      <c r="D328" s="3"/>
    </row>
    <row r="329" spans="3:4" ht="17.25" customHeight="1">
      <c r="C329" s="10"/>
      <c r="D329" s="3"/>
    </row>
    <row r="330" spans="3:4" ht="17.25" customHeight="1">
      <c r="C330" s="10"/>
      <c r="D330" s="3"/>
    </row>
    <row r="331" spans="3:4" ht="17.25" customHeight="1">
      <c r="C331" s="10"/>
      <c r="D331" s="3"/>
    </row>
    <row r="332" spans="3:4" ht="17.25" customHeight="1">
      <c r="C332" s="10"/>
      <c r="D332" s="3"/>
    </row>
    <row r="333" spans="3:4" ht="17.25" customHeight="1">
      <c r="C333" s="10"/>
      <c r="D333" s="3"/>
    </row>
    <row r="334" spans="3:4" ht="17.25" customHeight="1">
      <c r="C334" s="10"/>
      <c r="D334" s="3"/>
    </row>
    <row r="335" spans="3:4" ht="17.25" customHeight="1">
      <c r="C335" s="10"/>
      <c r="D335" s="3"/>
    </row>
    <row r="336" spans="3:4" ht="17.25" customHeight="1">
      <c r="C336" s="10"/>
      <c r="D336" s="3"/>
    </row>
    <row r="337" spans="3:4" ht="17.25" customHeight="1">
      <c r="C337" s="10"/>
      <c r="D337" s="3"/>
    </row>
    <row r="338" spans="3:4" ht="17.25" customHeight="1">
      <c r="C338" s="10"/>
      <c r="D338" s="3"/>
    </row>
    <row r="339" spans="3:4" ht="17.25" customHeight="1">
      <c r="C339" s="10"/>
      <c r="D339" s="3"/>
    </row>
    <row r="340" spans="3:4" ht="17.25" customHeight="1">
      <c r="C340" s="10"/>
      <c r="D340" s="3"/>
    </row>
    <row r="341" spans="3:4" ht="17.25" customHeight="1">
      <c r="C341" s="10"/>
      <c r="D341" s="3"/>
    </row>
    <row r="342" spans="3:4" ht="17.25" customHeight="1">
      <c r="C342" s="10"/>
      <c r="D342" s="3"/>
    </row>
    <row r="343" spans="3:4" ht="17.25" customHeight="1">
      <c r="C343" s="10"/>
      <c r="D343" s="3"/>
    </row>
    <row r="344" spans="3:4" ht="17.25" customHeight="1">
      <c r="C344" s="10"/>
      <c r="D344" s="3"/>
    </row>
    <row r="345" spans="3:4" ht="17.25" customHeight="1">
      <c r="C345" s="10"/>
      <c r="D345" s="3"/>
    </row>
    <row r="346" spans="3:4" ht="17.25" customHeight="1">
      <c r="C346" s="10"/>
      <c r="D346" s="3"/>
    </row>
    <row r="347" spans="3:4" ht="17.25" customHeight="1">
      <c r="C347" s="10"/>
      <c r="D347" s="3"/>
    </row>
    <row r="348" spans="3:4" ht="17.25" customHeight="1">
      <c r="C348" s="10"/>
      <c r="D348" s="3"/>
    </row>
    <row r="349" spans="3:4" ht="17.25" customHeight="1">
      <c r="C349" s="10"/>
      <c r="D349" s="3"/>
    </row>
    <row r="350" spans="3:4" ht="17.25" customHeight="1">
      <c r="C350" s="10"/>
      <c r="D350" s="3"/>
    </row>
    <row r="351" spans="3:4" ht="17.25" customHeight="1">
      <c r="C351" s="10"/>
      <c r="D351" s="3"/>
    </row>
    <row r="352" spans="3:4" ht="17.25" customHeight="1">
      <c r="C352" s="10"/>
      <c r="D352" s="3"/>
    </row>
    <row r="353" spans="3:4" ht="17.25" customHeight="1">
      <c r="C353" s="10"/>
      <c r="D353" s="3"/>
    </row>
    <row r="354" spans="3:4" ht="17.25" customHeight="1">
      <c r="C354" s="10"/>
      <c r="D354" s="3"/>
    </row>
    <row r="355" spans="3:4" ht="17.25" customHeight="1">
      <c r="C355" s="10"/>
      <c r="D355" s="3"/>
    </row>
    <row r="356" spans="3:4" ht="17.25" customHeight="1">
      <c r="C356" s="10"/>
      <c r="D356" s="3"/>
    </row>
    <row r="357" spans="3:4" ht="17.25" customHeight="1">
      <c r="C357" s="10"/>
      <c r="D357" s="3"/>
    </row>
    <row r="358" spans="3:4" ht="17.25" customHeight="1">
      <c r="C358" s="10"/>
      <c r="D358" s="3"/>
    </row>
    <row r="359" spans="3:4" ht="17.25" customHeight="1">
      <c r="C359" s="10"/>
      <c r="D359" s="3"/>
    </row>
    <row r="360" spans="3:4" ht="17.25" customHeight="1">
      <c r="C360" s="10"/>
      <c r="D360" s="3"/>
    </row>
    <row r="361" spans="3:4" ht="17.25" customHeight="1">
      <c r="C361" s="10"/>
      <c r="D361" s="3"/>
    </row>
    <row r="362" spans="3:4" ht="17.25" customHeight="1">
      <c r="C362" s="10"/>
      <c r="D362" s="3"/>
    </row>
    <row r="363" spans="3:4" ht="17.25" customHeight="1">
      <c r="C363" s="10"/>
      <c r="D363" s="3"/>
    </row>
    <row r="364" spans="3:4" ht="17.25" customHeight="1">
      <c r="C364" s="10"/>
      <c r="D364" s="3"/>
    </row>
    <row r="365" spans="3:4" ht="17.25" customHeight="1">
      <c r="C365" s="10"/>
      <c r="D365" s="3"/>
    </row>
    <row r="366" spans="3:4" ht="17.25" customHeight="1">
      <c r="C366" s="10"/>
      <c r="D366" s="3"/>
    </row>
    <row r="367" spans="3:4" ht="17.25" customHeight="1">
      <c r="C367" s="10"/>
      <c r="D367" s="3"/>
    </row>
    <row r="368" spans="3:4" ht="17.25" customHeight="1">
      <c r="C368" s="10"/>
      <c r="D368" s="3"/>
    </row>
    <row r="369" spans="3:4" ht="17.25" customHeight="1">
      <c r="C369" s="10"/>
      <c r="D369" s="3"/>
    </row>
    <row r="370" spans="3:4" ht="17.25" customHeight="1">
      <c r="C370" s="10"/>
      <c r="D370" s="3"/>
    </row>
    <row r="371" spans="3:4" ht="17.25" customHeight="1">
      <c r="C371" s="10"/>
      <c r="D371" s="3"/>
    </row>
    <row r="372" spans="3:4" ht="17.25" customHeight="1">
      <c r="C372" s="10"/>
      <c r="D372" s="3"/>
    </row>
    <row r="373" spans="3:4" ht="17.25" customHeight="1">
      <c r="C373" s="10"/>
      <c r="D373" s="3"/>
    </row>
    <row r="374" spans="3:4" ht="17.25" customHeight="1">
      <c r="C374" s="10"/>
      <c r="D374" s="3"/>
    </row>
    <row r="375" spans="3:4" ht="17.25" customHeight="1">
      <c r="C375" s="10"/>
      <c r="D375" s="3"/>
    </row>
    <row r="376" spans="3:4" ht="17.25" customHeight="1">
      <c r="C376" s="10"/>
      <c r="D376" s="3"/>
    </row>
    <row r="377" spans="3:4" ht="17.25" customHeight="1">
      <c r="C377" s="10"/>
      <c r="D377" s="3"/>
    </row>
    <row r="378" spans="3:4" ht="17.25" customHeight="1">
      <c r="C378" s="10"/>
      <c r="D378" s="3"/>
    </row>
    <row r="379" spans="3:4" ht="17.25" customHeight="1">
      <c r="C379" s="10"/>
      <c r="D379" s="3"/>
    </row>
    <row r="380" spans="3:4" ht="17.25" customHeight="1">
      <c r="C380" s="10"/>
      <c r="D380" s="3"/>
    </row>
    <row r="381" spans="3:4" ht="17.25" customHeight="1">
      <c r="C381" s="10"/>
      <c r="D381" s="3"/>
    </row>
    <row r="382" spans="3:4" ht="17.25" customHeight="1">
      <c r="C382" s="10"/>
      <c r="D382" s="3"/>
    </row>
    <row r="383" spans="3:4" ht="17.25" customHeight="1">
      <c r="C383" s="10"/>
      <c r="D383" s="3"/>
    </row>
    <row r="384" spans="3:4" ht="17.25" customHeight="1">
      <c r="C384" s="10"/>
      <c r="D384" s="3"/>
    </row>
    <row r="385" spans="3:4" ht="17.25" customHeight="1">
      <c r="C385" s="10"/>
      <c r="D385" s="3"/>
    </row>
    <row r="386" spans="3:4" ht="17.25" customHeight="1">
      <c r="C386" s="10"/>
      <c r="D386" s="3"/>
    </row>
    <row r="387" spans="3:4" ht="17.25" customHeight="1">
      <c r="C387" s="10"/>
      <c r="D387" s="3"/>
    </row>
    <row r="388" spans="3:4" ht="17.25" customHeight="1">
      <c r="C388" s="10"/>
      <c r="D388" s="3"/>
    </row>
    <row r="389" spans="3:4" ht="17.25" customHeight="1">
      <c r="C389" s="10"/>
      <c r="D389" s="3"/>
    </row>
    <row r="390" spans="3:4" ht="17.25" customHeight="1">
      <c r="C390" s="10"/>
      <c r="D390" s="3"/>
    </row>
    <row r="391" spans="3:4" ht="17.25" customHeight="1">
      <c r="C391" s="10"/>
      <c r="D391" s="3"/>
    </row>
    <row r="392" spans="3:4" ht="17.25" customHeight="1">
      <c r="C392" s="10"/>
      <c r="D392" s="3"/>
    </row>
    <row r="393" spans="3:4" ht="17.25" customHeight="1">
      <c r="C393" s="10"/>
      <c r="D393" s="3"/>
    </row>
    <row r="394" spans="3:4" ht="17.25" customHeight="1">
      <c r="C394" s="10"/>
      <c r="D394" s="3"/>
    </row>
    <row r="395" spans="3:4" ht="17.25" customHeight="1">
      <c r="C395" s="10"/>
      <c r="D395" s="3"/>
    </row>
    <row r="396" spans="3:4" ht="17.25" customHeight="1">
      <c r="C396" s="10"/>
      <c r="D396" s="3"/>
    </row>
    <row r="397" spans="3:4" ht="17.25" customHeight="1">
      <c r="C397" s="10"/>
      <c r="D397" s="3"/>
    </row>
    <row r="398" spans="3:4" ht="17.25" customHeight="1">
      <c r="C398" s="10"/>
      <c r="D398" s="3"/>
    </row>
    <row r="399" spans="3:4" ht="17.25" customHeight="1">
      <c r="C399" s="10"/>
      <c r="D399" s="3"/>
    </row>
    <row r="400" spans="3:4" ht="17.25" customHeight="1">
      <c r="C400" s="10"/>
      <c r="D400" s="3"/>
    </row>
    <row r="401" spans="3:4" ht="17.25" customHeight="1">
      <c r="C401" s="10"/>
      <c r="D401" s="3"/>
    </row>
    <row r="402" spans="3:4" ht="17.25" customHeight="1">
      <c r="C402" s="10"/>
      <c r="D402" s="3"/>
    </row>
    <row r="403" spans="3:4" ht="17.25" customHeight="1">
      <c r="C403" s="10"/>
      <c r="D403" s="3"/>
    </row>
    <row r="404" spans="3:4" ht="17.25" customHeight="1">
      <c r="C404" s="10"/>
      <c r="D404" s="3"/>
    </row>
    <row r="405" spans="3:4" ht="17.25" customHeight="1">
      <c r="C405" s="10"/>
      <c r="D405" s="3"/>
    </row>
    <row r="406" spans="3:4" ht="17.25" customHeight="1">
      <c r="C406" s="10"/>
      <c r="D406" s="3"/>
    </row>
    <row r="407" spans="3:4" ht="17.25" customHeight="1">
      <c r="C407" s="10"/>
      <c r="D407" s="3"/>
    </row>
    <row r="408" spans="3:4" ht="17.25" customHeight="1">
      <c r="C408" s="10"/>
      <c r="D408" s="3"/>
    </row>
    <row r="409" spans="3:4" ht="17.25" customHeight="1">
      <c r="C409" s="10"/>
      <c r="D409" s="3"/>
    </row>
    <row r="410" spans="3:4" ht="17.25" customHeight="1">
      <c r="C410" s="10"/>
      <c r="D410" s="3"/>
    </row>
    <row r="411" spans="3:4" ht="17.25" customHeight="1">
      <c r="C411" s="10"/>
      <c r="D411" s="3"/>
    </row>
    <row r="412" spans="3:4" ht="17.25" customHeight="1">
      <c r="C412" s="10"/>
      <c r="D412" s="3"/>
    </row>
    <row r="413" spans="3:4" ht="17.25" customHeight="1">
      <c r="C413" s="10"/>
      <c r="D413" s="3"/>
    </row>
    <row r="414" spans="3:4" ht="17.25" customHeight="1">
      <c r="C414" s="10"/>
      <c r="D414" s="3"/>
    </row>
    <row r="415" spans="3:4" ht="17.25" customHeight="1">
      <c r="C415" s="10"/>
      <c r="D415" s="3"/>
    </row>
    <row r="416" spans="3:4" ht="17.25" customHeight="1">
      <c r="C416" s="10"/>
      <c r="D416" s="3"/>
    </row>
    <row r="417" spans="3:4" ht="17.25" customHeight="1">
      <c r="C417" s="10"/>
      <c r="D417" s="3"/>
    </row>
    <row r="418" spans="3:4" ht="17.25" customHeight="1">
      <c r="C418" s="10"/>
      <c r="D418" s="3"/>
    </row>
    <row r="419" spans="3:4" ht="17.25" customHeight="1">
      <c r="C419" s="10"/>
      <c r="D419" s="3"/>
    </row>
    <row r="420" spans="3:4" ht="17.25" customHeight="1">
      <c r="C420" s="10"/>
      <c r="D420" s="3"/>
    </row>
    <row r="421" spans="3:4" ht="17.25" customHeight="1">
      <c r="C421" s="10"/>
      <c r="D421" s="3"/>
    </row>
    <row r="422" spans="3:4" ht="17.25" customHeight="1">
      <c r="C422" s="10"/>
      <c r="D422" s="3"/>
    </row>
    <row r="423" spans="3:4" ht="17.25" customHeight="1">
      <c r="C423" s="10"/>
      <c r="D423" s="3"/>
    </row>
    <row r="424" spans="3:4" ht="17.25" customHeight="1">
      <c r="C424" s="10"/>
      <c r="D424" s="3"/>
    </row>
    <row r="425" spans="3:4" ht="17.25" customHeight="1">
      <c r="C425" s="10"/>
      <c r="D425" s="3"/>
    </row>
    <row r="426" spans="3:4" ht="17.25" customHeight="1">
      <c r="C426" s="10"/>
      <c r="D426" s="3"/>
    </row>
    <row r="427" spans="3:4" ht="17.25" customHeight="1">
      <c r="C427" s="10"/>
      <c r="D427" s="3"/>
    </row>
    <row r="428" spans="3:4" ht="17.25" customHeight="1">
      <c r="C428" s="10"/>
      <c r="D428" s="3"/>
    </row>
    <row r="429" spans="3:4" ht="17.25" customHeight="1">
      <c r="C429" s="10"/>
      <c r="D429" s="3"/>
    </row>
    <row r="430" spans="3:4" ht="17.25" customHeight="1">
      <c r="C430" s="10"/>
      <c r="D430" s="3"/>
    </row>
    <row r="431" spans="3:4" ht="17.25" customHeight="1">
      <c r="C431" s="10"/>
      <c r="D431" s="3"/>
    </row>
    <row r="432" spans="3:4" ht="17.25" customHeight="1">
      <c r="C432" s="10"/>
      <c r="D432" s="3"/>
    </row>
    <row r="433" spans="3:4" ht="17.25" customHeight="1">
      <c r="C433" s="10"/>
      <c r="D433" s="3"/>
    </row>
    <row r="434" spans="3:4" ht="17.25" customHeight="1">
      <c r="C434" s="10"/>
      <c r="D434" s="3"/>
    </row>
    <row r="435" spans="3:4" ht="17.25" customHeight="1">
      <c r="C435" s="10"/>
      <c r="D435" s="3"/>
    </row>
    <row r="436" spans="3:4" ht="17.25" customHeight="1">
      <c r="C436" s="10"/>
      <c r="D436" s="3"/>
    </row>
    <row r="437" spans="3:4" ht="17.25" customHeight="1">
      <c r="C437" s="10"/>
      <c r="D437" s="3"/>
    </row>
    <row r="438" spans="3:4" ht="17.25" customHeight="1">
      <c r="C438" s="10"/>
      <c r="D438" s="3"/>
    </row>
    <row r="439" spans="3:4" ht="17.25" customHeight="1">
      <c r="C439" s="10"/>
      <c r="D439" s="3"/>
    </row>
    <row r="440" spans="3:4" ht="17.25" customHeight="1">
      <c r="C440" s="10"/>
      <c r="D440" s="3"/>
    </row>
    <row r="441" spans="3:4" ht="17.25" customHeight="1">
      <c r="C441" s="10"/>
      <c r="D441" s="3"/>
    </row>
    <row r="442" spans="3:4" ht="17.25" customHeight="1">
      <c r="C442" s="10"/>
      <c r="D442" s="3"/>
    </row>
    <row r="443" spans="3:4" ht="17.25" customHeight="1">
      <c r="C443" s="10"/>
      <c r="D443" s="3"/>
    </row>
    <row r="444" spans="3:4" ht="17.25" customHeight="1">
      <c r="C444" s="10"/>
      <c r="D444" s="3"/>
    </row>
    <row r="445" spans="3:4" ht="17.25" customHeight="1">
      <c r="C445" s="10"/>
      <c r="D445" s="3"/>
    </row>
    <row r="446" spans="3:4" ht="17.25" customHeight="1">
      <c r="C446" s="10"/>
      <c r="D446" s="3"/>
    </row>
    <row r="447" spans="3:4" ht="17.25" customHeight="1">
      <c r="C447" s="10"/>
      <c r="D447" s="3"/>
    </row>
    <row r="448" spans="3:4" ht="17.25" customHeight="1">
      <c r="C448" s="10"/>
      <c r="D448" s="3"/>
    </row>
    <row r="449" spans="3:4" ht="17.25" customHeight="1">
      <c r="C449" s="10"/>
      <c r="D449" s="3"/>
    </row>
    <row r="450" spans="3:4" ht="17.25" customHeight="1">
      <c r="C450" s="10"/>
      <c r="D450" s="3"/>
    </row>
    <row r="451" spans="3:4" ht="17.25" customHeight="1">
      <c r="C451" s="10"/>
      <c r="D451" s="3"/>
    </row>
    <row r="452" spans="3:4" ht="17.25" customHeight="1">
      <c r="C452" s="10"/>
      <c r="D452" s="3"/>
    </row>
    <row r="453" spans="3:4" ht="17.25" customHeight="1">
      <c r="C453" s="10"/>
      <c r="D453" s="3"/>
    </row>
    <row r="454" spans="3:4" ht="17.25" customHeight="1">
      <c r="C454" s="10"/>
      <c r="D454" s="3"/>
    </row>
    <row r="455" spans="3:4" ht="17.25" customHeight="1">
      <c r="C455" s="10"/>
      <c r="D455" s="3"/>
    </row>
    <row r="456" spans="3:4" ht="17.25" customHeight="1">
      <c r="C456" s="10"/>
      <c r="D456" s="3"/>
    </row>
    <row r="457" spans="3:4" ht="17.25" customHeight="1">
      <c r="C457" s="10"/>
      <c r="D457" s="3"/>
    </row>
    <row r="458" spans="3:4" ht="17.25" customHeight="1">
      <c r="C458" s="10"/>
      <c r="D458" s="3"/>
    </row>
    <row r="459" spans="3:4" ht="17.25" customHeight="1">
      <c r="C459" s="10"/>
      <c r="D459" s="3"/>
    </row>
    <row r="460" spans="3:4" ht="17.25" customHeight="1">
      <c r="C460" s="10"/>
      <c r="D460" s="3"/>
    </row>
    <row r="461" spans="3:4" ht="17.25" customHeight="1">
      <c r="C461" s="10"/>
      <c r="D461" s="3"/>
    </row>
    <row r="462" spans="3:4" ht="17.25" customHeight="1">
      <c r="C462" s="10"/>
      <c r="D462" s="3"/>
    </row>
    <row r="463" spans="3:4" ht="17.25" customHeight="1">
      <c r="C463" s="10"/>
      <c r="D463" s="3"/>
    </row>
    <row r="464" spans="3:4" ht="17.25" customHeight="1">
      <c r="C464" s="10"/>
      <c r="D464" s="3"/>
    </row>
    <row r="465" spans="3:4" ht="17.25" customHeight="1">
      <c r="C465" s="10"/>
      <c r="D465" s="3"/>
    </row>
    <row r="466" spans="3:4" ht="17.25" customHeight="1">
      <c r="C466" s="10"/>
      <c r="D466" s="3"/>
    </row>
    <row r="467" spans="3:4" ht="17.25" customHeight="1">
      <c r="C467" s="10"/>
      <c r="D467" s="3"/>
    </row>
    <row r="468" spans="3:4" ht="17.25" customHeight="1">
      <c r="C468" s="10"/>
      <c r="D468" s="3"/>
    </row>
    <row r="469" spans="3:4" ht="17.25" customHeight="1">
      <c r="C469" s="10"/>
      <c r="D469" s="3"/>
    </row>
    <row r="470" spans="3:4" ht="17.25" customHeight="1">
      <c r="C470" s="10"/>
      <c r="D470" s="3"/>
    </row>
    <row r="471" spans="3:4" ht="17.25" customHeight="1">
      <c r="C471" s="10"/>
      <c r="D471" s="3"/>
    </row>
    <row r="472" spans="3:4" ht="17.25" customHeight="1">
      <c r="C472" s="10"/>
      <c r="D472" s="3"/>
    </row>
    <row r="473" spans="3:4" ht="17.25" customHeight="1">
      <c r="C473" s="10"/>
      <c r="D473" s="3"/>
    </row>
    <row r="474" spans="3:4" ht="17.25" customHeight="1">
      <c r="C474" s="10"/>
      <c r="D474" s="3"/>
    </row>
    <row r="475" spans="3:4" ht="17.25" customHeight="1">
      <c r="C475" s="10"/>
      <c r="D475" s="3"/>
    </row>
    <row r="476" spans="3:4" ht="17.25" customHeight="1">
      <c r="C476" s="10"/>
      <c r="D476" s="3"/>
    </row>
    <row r="477" spans="3:4" ht="17.25" customHeight="1">
      <c r="C477" s="10"/>
      <c r="D477" s="3"/>
    </row>
    <row r="478" spans="3:4" ht="17.25" customHeight="1">
      <c r="C478" s="10"/>
      <c r="D478" s="3"/>
    </row>
    <row r="479" spans="3:4" ht="17.25" customHeight="1">
      <c r="C479" s="10"/>
      <c r="D479" s="3"/>
    </row>
    <row r="480" spans="3:4" ht="17.25" customHeight="1">
      <c r="C480" s="10"/>
      <c r="D480" s="3"/>
    </row>
    <row r="481" spans="3:4" ht="17.25" customHeight="1">
      <c r="C481" s="10"/>
      <c r="D481" s="3"/>
    </row>
    <row r="482" spans="3:4" ht="17.25" customHeight="1">
      <c r="C482" s="10"/>
      <c r="D482" s="3"/>
    </row>
    <row r="483" spans="3:4" ht="17.25" customHeight="1">
      <c r="C483" s="10"/>
      <c r="D483" s="3"/>
    </row>
    <row r="484" spans="3:4" ht="17.25" customHeight="1">
      <c r="C484" s="10"/>
      <c r="D484" s="3"/>
    </row>
    <row r="485" spans="3:4" ht="17.25" customHeight="1">
      <c r="C485" s="10"/>
      <c r="D485" s="3"/>
    </row>
    <row r="486" spans="3:4" ht="17.25" customHeight="1">
      <c r="C486" s="10"/>
      <c r="D486" s="3"/>
    </row>
    <row r="487" spans="3:4" ht="17.25" customHeight="1">
      <c r="C487" s="10"/>
      <c r="D487" s="3"/>
    </row>
    <row r="488" spans="3:4" ht="17.25" customHeight="1">
      <c r="C488" s="10"/>
      <c r="D488" s="3"/>
    </row>
    <row r="489" spans="3:4" ht="17.25" customHeight="1">
      <c r="C489" s="10"/>
      <c r="D489" s="3"/>
    </row>
    <row r="490" spans="3:4" ht="17.25" customHeight="1">
      <c r="C490" s="10"/>
      <c r="D490" s="3"/>
    </row>
    <row r="491" spans="3:4" ht="17.25" customHeight="1">
      <c r="C491" s="10"/>
      <c r="D491" s="3"/>
    </row>
    <row r="492" spans="3:4" ht="17.25" customHeight="1">
      <c r="C492" s="10"/>
      <c r="D492" s="3"/>
    </row>
    <row r="493" spans="3:4" ht="17.25" customHeight="1">
      <c r="C493" s="10"/>
      <c r="D493" s="3"/>
    </row>
    <row r="494" spans="3:4" ht="17.25" customHeight="1">
      <c r="C494" s="10"/>
      <c r="D494" s="3"/>
    </row>
    <row r="495" spans="3:4" ht="17.25" customHeight="1">
      <c r="C495" s="10"/>
      <c r="D495" s="3"/>
    </row>
    <row r="496" spans="3:4" ht="17.25" customHeight="1">
      <c r="C496" s="10"/>
      <c r="D496" s="3"/>
    </row>
    <row r="497" spans="3:4" ht="17.25" customHeight="1">
      <c r="C497" s="10"/>
      <c r="D497" s="3"/>
    </row>
    <row r="498" spans="3:4" ht="17.25" customHeight="1">
      <c r="C498" s="10"/>
      <c r="D498" s="3"/>
    </row>
    <row r="499" spans="3:4" ht="17.25" customHeight="1">
      <c r="C499" s="10"/>
      <c r="D499" s="3"/>
    </row>
    <row r="500" spans="3:4" ht="17.25" customHeight="1">
      <c r="C500" s="10"/>
      <c r="D500" s="3"/>
    </row>
    <row r="501" spans="3:4" ht="17.25" customHeight="1">
      <c r="C501" s="10"/>
      <c r="D501" s="3"/>
    </row>
    <row r="502" spans="3:4" ht="17.25" customHeight="1">
      <c r="C502" s="10"/>
      <c r="D502" s="3"/>
    </row>
    <row r="503" spans="3:4" ht="17.25" customHeight="1">
      <c r="C503" s="10"/>
      <c r="D503" s="3"/>
    </row>
    <row r="504" spans="3:4" ht="17.25" customHeight="1">
      <c r="C504" s="10"/>
      <c r="D504" s="3"/>
    </row>
    <row r="505" spans="3:4" ht="17.25" customHeight="1">
      <c r="C505" s="10"/>
      <c r="D505" s="3"/>
    </row>
    <row r="506" spans="3:4" ht="17.25" customHeight="1">
      <c r="C506" s="10"/>
      <c r="D506" s="3"/>
    </row>
    <row r="507" spans="3:4" ht="17.25" customHeight="1">
      <c r="C507" s="10"/>
      <c r="D507" s="3"/>
    </row>
    <row r="508" spans="3:4" ht="17.25" customHeight="1">
      <c r="C508" s="10"/>
      <c r="D508" s="3"/>
    </row>
    <row r="509" spans="3:4" ht="17.25" customHeight="1">
      <c r="C509" s="10"/>
      <c r="D509" s="3"/>
    </row>
    <row r="510" spans="3:4" ht="17.25" customHeight="1">
      <c r="C510" s="10"/>
      <c r="D510" s="3"/>
    </row>
    <row r="511" spans="3:4" ht="17.25" customHeight="1">
      <c r="C511" s="10"/>
      <c r="D511" s="3"/>
    </row>
    <row r="512" spans="3:4" ht="17.25" customHeight="1">
      <c r="C512" s="10"/>
      <c r="D512" s="3"/>
    </row>
    <row r="513" spans="3:4" ht="17.25" customHeight="1">
      <c r="C513" s="10"/>
      <c r="D513" s="3"/>
    </row>
    <row r="514" spans="3:4" ht="17.25" customHeight="1">
      <c r="C514" s="10"/>
      <c r="D514" s="3"/>
    </row>
    <row r="515" spans="3:4" ht="17.25" customHeight="1">
      <c r="C515" s="10"/>
      <c r="D515" s="3"/>
    </row>
    <row r="516" spans="3:4" ht="17.25" customHeight="1">
      <c r="C516" s="10"/>
      <c r="D516" s="3"/>
    </row>
    <row r="517" spans="3:4" ht="17.25" customHeight="1">
      <c r="C517" s="10"/>
      <c r="D517" s="3"/>
    </row>
    <row r="518" spans="3:4" ht="17.25" customHeight="1">
      <c r="C518" s="10"/>
      <c r="D518" s="3"/>
    </row>
    <row r="519" spans="3:4" ht="17.25" customHeight="1">
      <c r="C519" s="10"/>
      <c r="D519" s="3"/>
    </row>
    <row r="520" spans="3:4" ht="17.25" customHeight="1">
      <c r="C520" s="10"/>
      <c r="D520" s="3"/>
    </row>
    <row r="521" spans="3:4" ht="17.25" customHeight="1">
      <c r="C521" s="10"/>
      <c r="D521" s="3"/>
    </row>
    <row r="522" spans="3:4" ht="17.25" customHeight="1">
      <c r="C522" s="10"/>
      <c r="D522" s="3"/>
    </row>
    <row r="523" spans="3:4" ht="17.25" customHeight="1">
      <c r="C523" s="10"/>
      <c r="D523" s="3"/>
    </row>
    <row r="524" spans="3:4" ht="17.25" customHeight="1">
      <c r="C524" s="10"/>
      <c r="D524" s="3"/>
    </row>
    <row r="525" spans="3:4" ht="17.25" customHeight="1">
      <c r="C525" s="10"/>
      <c r="D525" s="3"/>
    </row>
    <row r="526" spans="3:4" ht="17.25" customHeight="1">
      <c r="C526" s="10"/>
      <c r="D526" s="3"/>
    </row>
    <row r="527" spans="3:4" ht="17.25" customHeight="1">
      <c r="C527" s="10"/>
      <c r="D527" s="3"/>
    </row>
    <row r="528" spans="3:4" ht="17.25" customHeight="1">
      <c r="C528" s="10"/>
      <c r="D528" s="3"/>
    </row>
    <row r="529" spans="3:4" ht="17.25" customHeight="1">
      <c r="C529" s="10"/>
      <c r="D529" s="3"/>
    </row>
    <row r="530" spans="3:4" ht="17.25" customHeight="1">
      <c r="C530" s="10"/>
      <c r="D530" s="3"/>
    </row>
    <row r="531" spans="3:4" ht="17.25" customHeight="1">
      <c r="C531" s="10"/>
      <c r="D531" s="3"/>
    </row>
    <row r="532" spans="3:4" ht="17.25" customHeight="1">
      <c r="C532" s="10"/>
      <c r="D532" s="3"/>
    </row>
    <row r="533" spans="3:4" ht="17.25" customHeight="1">
      <c r="C533" s="10"/>
      <c r="D533" s="3"/>
    </row>
    <row r="534" spans="3:4" ht="17.25" customHeight="1">
      <c r="C534" s="10"/>
      <c r="D534" s="3"/>
    </row>
    <row r="535" spans="3:4" ht="17.25" customHeight="1">
      <c r="C535" s="10"/>
      <c r="D535" s="3"/>
    </row>
    <row r="536" spans="3:4" ht="17.25" customHeight="1">
      <c r="C536" s="10"/>
      <c r="D536" s="3"/>
    </row>
    <row r="537" spans="3:4" ht="17.25" customHeight="1">
      <c r="C537" s="10"/>
      <c r="D537" s="3"/>
    </row>
    <row r="538" spans="3:4" ht="17.25" customHeight="1">
      <c r="C538" s="10"/>
      <c r="D538" s="3"/>
    </row>
    <row r="539" spans="3:4" ht="17.25" customHeight="1">
      <c r="C539" s="10"/>
      <c r="D539" s="3"/>
    </row>
    <row r="540" spans="3:4" ht="17.25" customHeight="1">
      <c r="C540" s="10"/>
      <c r="D540" s="3"/>
    </row>
    <row r="541" spans="3:4" ht="17.25" customHeight="1">
      <c r="C541" s="10"/>
      <c r="D541" s="3"/>
    </row>
    <row r="542" spans="3:4" ht="17.25" customHeight="1">
      <c r="C542" s="10"/>
      <c r="D542" s="3"/>
    </row>
    <row r="543" spans="3:4" ht="17.25" customHeight="1">
      <c r="C543" s="10"/>
      <c r="D543" s="3"/>
    </row>
    <row r="544" spans="3:4" ht="17.25" customHeight="1">
      <c r="C544" s="10"/>
      <c r="D544" s="3"/>
    </row>
    <row r="545" spans="3:4" ht="17.25" customHeight="1">
      <c r="C545" s="10"/>
      <c r="D545" s="3"/>
    </row>
    <row r="546" spans="3:4" ht="17.25" customHeight="1">
      <c r="C546" s="10"/>
      <c r="D546" s="3"/>
    </row>
    <row r="547" spans="3:4" ht="17.25" customHeight="1">
      <c r="C547" s="10"/>
      <c r="D547" s="3"/>
    </row>
    <row r="548" spans="3:4" ht="17.25" customHeight="1">
      <c r="C548" s="10"/>
      <c r="D548" s="3"/>
    </row>
    <row r="549" spans="3:4" ht="17.25" customHeight="1">
      <c r="C549" s="10"/>
      <c r="D549" s="3"/>
    </row>
    <row r="550" spans="3:4" ht="17.25" customHeight="1">
      <c r="C550" s="10"/>
      <c r="D550" s="3"/>
    </row>
    <row r="551" spans="3:4" ht="17.25" customHeight="1">
      <c r="C551" s="10"/>
      <c r="D551" s="3"/>
    </row>
    <row r="552" spans="3:4" ht="17.25" customHeight="1">
      <c r="C552" s="10"/>
      <c r="D552" s="3"/>
    </row>
    <row r="553" spans="3:4" ht="17.25" customHeight="1">
      <c r="C553" s="10"/>
      <c r="D553" s="3"/>
    </row>
    <row r="554" spans="3:4" ht="17.25" customHeight="1">
      <c r="C554" s="10"/>
      <c r="D554" s="3"/>
    </row>
    <row r="555" spans="3:4" ht="17.25" customHeight="1">
      <c r="C555" s="10"/>
      <c r="D555" s="3"/>
    </row>
    <row r="556" spans="3:4" ht="17.25" customHeight="1">
      <c r="C556" s="10"/>
      <c r="D556" s="3"/>
    </row>
    <row r="557" spans="3:4" ht="17.25" customHeight="1">
      <c r="C557" s="10"/>
      <c r="D557" s="3"/>
    </row>
    <row r="558" spans="3:4" ht="17.25" customHeight="1">
      <c r="C558" s="10"/>
      <c r="D558" s="3"/>
    </row>
    <row r="559" spans="3:4" ht="17.25" customHeight="1">
      <c r="C559" s="10"/>
      <c r="D559" s="3"/>
    </row>
    <row r="560" spans="3:4" ht="17.25" customHeight="1">
      <c r="C560" s="10"/>
      <c r="D560" s="3"/>
    </row>
    <row r="561" spans="3:4" ht="17.25" customHeight="1">
      <c r="C561" s="10"/>
      <c r="D561" s="3"/>
    </row>
    <row r="562" spans="3:4" ht="17.25" customHeight="1">
      <c r="C562" s="10"/>
      <c r="D562" s="3"/>
    </row>
    <row r="563" spans="3:4" ht="17.25" customHeight="1">
      <c r="C563" s="10"/>
      <c r="D563" s="3"/>
    </row>
    <row r="564" spans="3:4" ht="17.25" customHeight="1">
      <c r="C564" s="10"/>
      <c r="D564" s="3"/>
    </row>
    <row r="565" spans="3:4" ht="17.25" customHeight="1">
      <c r="C565" s="10"/>
      <c r="D565" s="3"/>
    </row>
    <row r="566" spans="3:4" ht="17.25" customHeight="1">
      <c r="C566" s="10"/>
      <c r="D566" s="3"/>
    </row>
    <row r="567" spans="3:4" ht="17.25" customHeight="1">
      <c r="C567" s="10"/>
      <c r="D567" s="3"/>
    </row>
    <row r="568" spans="3:4" ht="17.25" customHeight="1">
      <c r="C568" s="10"/>
      <c r="D568" s="3"/>
    </row>
    <row r="569" spans="3:4" ht="17.25" customHeight="1">
      <c r="C569" s="10"/>
      <c r="D569" s="3"/>
    </row>
    <row r="570" spans="3:4" ht="17.25" customHeight="1">
      <c r="C570" s="10"/>
      <c r="D570" s="3"/>
    </row>
    <row r="571" spans="3:4" ht="17.25" customHeight="1">
      <c r="C571" s="10"/>
      <c r="D571" s="3"/>
    </row>
    <row r="572" spans="3:4" ht="17.25" customHeight="1">
      <c r="C572" s="10"/>
      <c r="D572" s="3"/>
    </row>
    <row r="573" spans="3:4" ht="17.25" customHeight="1">
      <c r="C573" s="10"/>
      <c r="D573" s="3"/>
    </row>
    <row r="574" spans="3:4" ht="17.25" customHeight="1">
      <c r="C574" s="10"/>
      <c r="D574" s="3"/>
    </row>
    <row r="575" spans="3:4" ht="17.25" customHeight="1">
      <c r="C575" s="10"/>
      <c r="D575" s="3"/>
    </row>
    <row r="576" spans="3:4" ht="17.25" customHeight="1">
      <c r="C576" s="10"/>
      <c r="D576" s="3"/>
    </row>
    <row r="577" spans="3:4" ht="17.25" customHeight="1">
      <c r="C577" s="10"/>
      <c r="D577" s="3"/>
    </row>
    <row r="578" spans="3:4" ht="17.25" customHeight="1">
      <c r="C578" s="10"/>
      <c r="D578" s="3"/>
    </row>
    <row r="579" spans="3:4" ht="17.25" customHeight="1">
      <c r="C579" s="10"/>
      <c r="D579" s="3"/>
    </row>
    <row r="580" spans="3:4" ht="17.25" customHeight="1">
      <c r="C580" s="10"/>
      <c r="D580" s="3"/>
    </row>
    <row r="581" spans="3:4" ht="17.25" customHeight="1">
      <c r="C581" s="10"/>
      <c r="D581" s="3"/>
    </row>
    <row r="582" spans="3:4" ht="17.25" customHeight="1">
      <c r="C582" s="10"/>
      <c r="D582" s="3"/>
    </row>
    <row r="583" spans="3:4" ht="17.25" customHeight="1">
      <c r="C583" s="10"/>
      <c r="D583" s="3"/>
    </row>
    <row r="584" spans="3:4" ht="17.25" customHeight="1">
      <c r="C584" s="10"/>
      <c r="D584" s="3"/>
    </row>
    <row r="585" spans="3:4" ht="17.25" customHeight="1">
      <c r="C585" s="10"/>
      <c r="D585" s="3"/>
    </row>
    <row r="586" spans="3:4" ht="17.25" customHeight="1">
      <c r="C586" s="10"/>
      <c r="D586" s="3"/>
    </row>
    <row r="587" spans="3:4" ht="17.25" customHeight="1">
      <c r="C587" s="10"/>
      <c r="D587" s="3"/>
    </row>
    <row r="588" spans="3:4" ht="17.25" customHeight="1">
      <c r="C588" s="10"/>
      <c r="D588" s="3"/>
    </row>
    <row r="589" spans="3:4" ht="17.25" customHeight="1">
      <c r="C589" s="10"/>
      <c r="D589" s="3"/>
    </row>
    <row r="590" spans="3:4" ht="17.25" customHeight="1">
      <c r="C590" s="10"/>
      <c r="D590" s="3"/>
    </row>
    <row r="591" spans="3:4" ht="17.25" customHeight="1">
      <c r="C591" s="10"/>
      <c r="D591" s="3"/>
    </row>
    <row r="592" spans="3:4" ht="17.25" customHeight="1">
      <c r="C592" s="10"/>
      <c r="D592" s="3"/>
    </row>
    <row r="593" spans="3:4" ht="17.25" customHeight="1">
      <c r="C593" s="10"/>
      <c r="D593" s="3"/>
    </row>
    <row r="594" spans="3:4" ht="17.25" customHeight="1">
      <c r="C594" s="10"/>
      <c r="D594" s="3"/>
    </row>
    <row r="595" spans="3:4" ht="17.25" customHeight="1">
      <c r="C595" s="10"/>
      <c r="D595" s="3"/>
    </row>
    <row r="596" spans="3:4" ht="17.25" customHeight="1">
      <c r="C596" s="10"/>
      <c r="D596" s="3"/>
    </row>
    <row r="597" spans="3:4" ht="17.25" customHeight="1">
      <c r="C597" s="10"/>
      <c r="D597" s="3"/>
    </row>
    <row r="598" spans="3:4" ht="17.25" customHeight="1">
      <c r="C598" s="10"/>
      <c r="D598" s="3"/>
    </row>
    <row r="599" spans="3:4" ht="17.25" customHeight="1">
      <c r="C599" s="10"/>
      <c r="D599" s="3"/>
    </row>
    <row r="600" spans="3:4" ht="17.25" customHeight="1">
      <c r="C600" s="10"/>
      <c r="D600" s="3"/>
    </row>
    <row r="601" spans="3:4" ht="17.25" customHeight="1">
      <c r="C601" s="10"/>
      <c r="D601" s="3"/>
    </row>
    <row r="602" spans="3:4" ht="17.25" customHeight="1">
      <c r="C602" s="10"/>
      <c r="D602" s="3"/>
    </row>
    <row r="603" spans="3:4" ht="17.25" customHeight="1">
      <c r="C603" s="10"/>
      <c r="D603" s="3"/>
    </row>
    <row r="604" spans="3:4" ht="17.25" customHeight="1">
      <c r="C604" s="10"/>
      <c r="D604" s="3"/>
    </row>
    <row r="605" spans="3:4" ht="17.25" customHeight="1">
      <c r="C605" s="10"/>
      <c r="D605" s="3"/>
    </row>
    <row r="606" spans="3:4" ht="17.25" customHeight="1">
      <c r="C606" s="10"/>
      <c r="D606" s="3"/>
    </row>
    <row r="607" spans="3:4" ht="17.25" customHeight="1">
      <c r="C607" s="10"/>
      <c r="D607" s="3"/>
    </row>
    <row r="608" spans="3:4" ht="17.25" customHeight="1">
      <c r="C608" s="10"/>
      <c r="D608" s="3"/>
    </row>
    <row r="609" spans="3:4" ht="17.25" customHeight="1">
      <c r="C609" s="10"/>
      <c r="D609" s="3"/>
    </row>
    <row r="610" spans="3:4" ht="17.25" customHeight="1">
      <c r="C610" s="10"/>
      <c r="D610" s="3"/>
    </row>
    <row r="611" spans="3:4" ht="17.25" customHeight="1">
      <c r="C611" s="10"/>
      <c r="D611" s="3"/>
    </row>
    <row r="612" spans="3:4" ht="17.25" customHeight="1">
      <c r="C612" s="10"/>
      <c r="D612" s="3"/>
    </row>
    <row r="613" spans="3:4" ht="17.25" customHeight="1">
      <c r="C613" s="10"/>
      <c r="D613" s="3"/>
    </row>
    <row r="614" spans="3:4" ht="17.25" customHeight="1">
      <c r="C614" s="10"/>
      <c r="D614" s="3"/>
    </row>
    <row r="615" spans="3:4" ht="17.25" customHeight="1">
      <c r="C615" s="10"/>
      <c r="D615" s="3"/>
    </row>
    <row r="616" spans="3:4" ht="17.25" customHeight="1">
      <c r="C616" s="10"/>
      <c r="D616" s="3"/>
    </row>
    <row r="617" spans="3:4" ht="17.25" customHeight="1">
      <c r="C617" s="10"/>
      <c r="D617" s="3"/>
    </row>
    <row r="618" spans="3:4" ht="17.25" customHeight="1">
      <c r="C618" s="10"/>
      <c r="D618" s="3"/>
    </row>
    <row r="619" spans="3:4" ht="17.25" customHeight="1">
      <c r="C619" s="10"/>
      <c r="D619" s="3"/>
    </row>
    <row r="620" spans="3:4" ht="17.25" customHeight="1">
      <c r="C620" s="10"/>
      <c r="D620" s="3"/>
    </row>
    <row r="621" spans="3:4" ht="17.25" customHeight="1">
      <c r="C621" s="10"/>
      <c r="D621" s="3"/>
    </row>
    <row r="622" spans="3:4" ht="17.25" customHeight="1">
      <c r="C622" s="10"/>
      <c r="D622" s="3"/>
    </row>
    <row r="623" spans="3:4" ht="17.25" customHeight="1">
      <c r="C623" s="10"/>
      <c r="D623" s="3"/>
    </row>
    <row r="624" spans="3:4" ht="17.25" customHeight="1">
      <c r="C624" s="10"/>
      <c r="D624" s="3"/>
    </row>
    <row r="625" spans="3:4" ht="17.25" customHeight="1">
      <c r="C625" s="10"/>
      <c r="D625" s="3"/>
    </row>
    <row r="626" spans="3:4" ht="17.25" customHeight="1">
      <c r="C626" s="10"/>
      <c r="D626" s="3"/>
    </row>
    <row r="627" spans="3:4" ht="17.25" customHeight="1">
      <c r="C627" s="10"/>
      <c r="D627" s="3"/>
    </row>
    <row r="628" spans="3:4" ht="17.25" customHeight="1">
      <c r="C628" s="10"/>
      <c r="D628" s="3"/>
    </row>
    <row r="629" spans="3:4" ht="17.25" customHeight="1">
      <c r="C629" s="10"/>
      <c r="D629" s="3"/>
    </row>
    <row r="630" spans="3:4" ht="17.25" customHeight="1">
      <c r="C630" s="10"/>
      <c r="D630" s="3"/>
    </row>
    <row r="631" spans="3:4" ht="17.25" customHeight="1">
      <c r="C631" s="10"/>
      <c r="D631" s="3"/>
    </row>
    <row r="632" spans="3:4" ht="17.25" customHeight="1">
      <c r="C632" s="10"/>
      <c r="D632" s="3"/>
    </row>
    <row r="633" spans="3:4" ht="17.25" customHeight="1">
      <c r="C633" s="10"/>
      <c r="D633" s="3"/>
    </row>
    <row r="634" spans="3:4" ht="17.25" customHeight="1">
      <c r="C634" s="10"/>
      <c r="D634" s="3"/>
    </row>
    <row r="635" spans="3:4" ht="17.25" customHeight="1">
      <c r="C635" s="10"/>
      <c r="D635" s="3"/>
    </row>
    <row r="636" spans="3:4" ht="17.25" customHeight="1">
      <c r="C636" s="10"/>
      <c r="D636" s="3"/>
    </row>
    <row r="637" spans="3:4" ht="17.25" customHeight="1">
      <c r="C637" s="10"/>
      <c r="D637" s="3"/>
    </row>
    <row r="638" spans="3:4" ht="17.25" customHeight="1">
      <c r="C638" s="10"/>
      <c r="D638" s="3"/>
    </row>
    <row r="639" spans="3:4" ht="17.25" customHeight="1">
      <c r="C639" s="10"/>
      <c r="D639" s="3"/>
    </row>
    <row r="640" spans="3:4" ht="17.25" customHeight="1">
      <c r="C640" s="10"/>
      <c r="D640" s="3"/>
    </row>
    <row r="641" spans="3:4" ht="17.25" customHeight="1">
      <c r="C641" s="10"/>
      <c r="D641" s="3"/>
    </row>
    <row r="642" spans="3:4" ht="17.25" customHeight="1">
      <c r="C642" s="10"/>
      <c r="D642" s="3"/>
    </row>
    <row r="643" spans="3:4" ht="17.25" customHeight="1">
      <c r="C643" s="10"/>
      <c r="D643" s="3"/>
    </row>
    <row r="644" spans="3:4" ht="17.25" customHeight="1">
      <c r="C644" s="10"/>
      <c r="D644" s="3"/>
    </row>
    <row r="645" spans="3:4" ht="17.25" customHeight="1">
      <c r="C645" s="10"/>
      <c r="D645" s="3"/>
    </row>
    <row r="646" spans="3:4" ht="17.25" customHeight="1">
      <c r="C646" s="10"/>
      <c r="D646" s="3"/>
    </row>
    <row r="647" spans="3:4" ht="17.25" customHeight="1">
      <c r="C647" s="10"/>
      <c r="D647" s="3"/>
    </row>
    <row r="648" spans="3:4" ht="17.25" customHeight="1">
      <c r="C648" s="10"/>
      <c r="D648" s="3"/>
    </row>
    <row r="649" spans="3:4" ht="17.25" customHeight="1">
      <c r="C649" s="10"/>
      <c r="D649" s="3"/>
    </row>
    <row r="650" spans="3:4" ht="17.25" customHeight="1">
      <c r="C650" s="10"/>
      <c r="D650" s="3"/>
    </row>
    <row r="651" spans="3:4" ht="17.25" customHeight="1">
      <c r="C651" s="10"/>
      <c r="D651" s="3"/>
    </row>
    <row r="652" spans="3:4" ht="17.25" customHeight="1">
      <c r="C652" s="10"/>
      <c r="D652" s="3"/>
    </row>
    <row r="653" spans="3:4" ht="17.25" customHeight="1">
      <c r="C653" s="10"/>
      <c r="D653" s="3"/>
    </row>
    <row r="654" spans="3:4" ht="17.25" customHeight="1">
      <c r="C654" s="10"/>
      <c r="D654" s="3"/>
    </row>
    <row r="655" spans="3:4" ht="17.25" customHeight="1">
      <c r="C655" s="10"/>
      <c r="D655" s="3"/>
    </row>
    <row r="656" spans="3:4" ht="17.25" customHeight="1">
      <c r="C656" s="10"/>
      <c r="D656" s="3"/>
    </row>
    <row r="657" spans="3:4" ht="17.25" customHeight="1">
      <c r="C657" s="10"/>
      <c r="D657" s="3"/>
    </row>
    <row r="658" spans="3:4" ht="17.25" customHeight="1">
      <c r="C658" s="10"/>
      <c r="D658" s="3"/>
    </row>
    <row r="659" spans="3:4" ht="17.25" customHeight="1">
      <c r="C659" s="10"/>
      <c r="D659" s="3"/>
    </row>
    <row r="660" spans="3:4" ht="17.25" customHeight="1">
      <c r="C660" s="10"/>
      <c r="D660" s="3"/>
    </row>
    <row r="661" spans="3:4" ht="17.25" customHeight="1">
      <c r="C661" s="10"/>
      <c r="D661" s="3"/>
    </row>
    <row r="662" spans="3:4" ht="17.25" customHeight="1">
      <c r="C662" s="10"/>
      <c r="D662" s="3"/>
    </row>
    <row r="663" spans="3:4" ht="17.25" customHeight="1">
      <c r="C663" s="10"/>
      <c r="D663" s="3"/>
    </row>
    <row r="664" spans="3:4" ht="17.25" customHeight="1">
      <c r="C664" s="10"/>
      <c r="D664" s="3"/>
    </row>
    <row r="665" spans="3:4" ht="17.25" customHeight="1">
      <c r="C665" s="10"/>
      <c r="D665" s="3"/>
    </row>
    <row r="666" spans="3:4" ht="17.25" customHeight="1">
      <c r="C666" s="10"/>
      <c r="D666" s="3"/>
    </row>
    <row r="667" spans="3:4" ht="17.25" customHeight="1">
      <c r="C667" s="10"/>
      <c r="D667" s="3"/>
    </row>
    <row r="668" spans="3:4" ht="17.25" customHeight="1">
      <c r="C668" s="10"/>
      <c r="D668" s="3"/>
    </row>
    <row r="669" spans="3:4" ht="17.25" customHeight="1">
      <c r="C669" s="10"/>
      <c r="D669" s="3"/>
    </row>
    <row r="670" spans="3:4" ht="17.25" customHeight="1">
      <c r="C670" s="10"/>
      <c r="D670" s="3"/>
    </row>
    <row r="671" spans="3:4" ht="17.25" customHeight="1">
      <c r="C671" s="10"/>
      <c r="D671" s="3"/>
    </row>
    <row r="672" spans="3:4" ht="17.25" customHeight="1">
      <c r="C672" s="10"/>
      <c r="D672" s="3"/>
    </row>
    <row r="673" spans="3:4" ht="17.25" customHeight="1">
      <c r="C673" s="10"/>
      <c r="D673" s="3"/>
    </row>
    <row r="674" spans="3:4" ht="17.25" customHeight="1">
      <c r="C674" s="10"/>
      <c r="D674" s="3"/>
    </row>
    <row r="675" spans="3:4" ht="17.25" customHeight="1">
      <c r="C675" s="10"/>
      <c r="D675" s="3"/>
    </row>
    <row r="676" spans="3:4" ht="17.25" customHeight="1">
      <c r="C676" s="10"/>
      <c r="D676" s="3"/>
    </row>
    <row r="677" spans="3:4" ht="17.25" customHeight="1">
      <c r="C677" s="10"/>
      <c r="D677" s="3"/>
    </row>
    <row r="678" spans="3:4" ht="17.25" customHeight="1">
      <c r="C678" s="10"/>
      <c r="D678" s="3"/>
    </row>
    <row r="679" spans="3:4" ht="17.25" customHeight="1">
      <c r="C679" s="10"/>
      <c r="D679" s="3"/>
    </row>
    <row r="680" spans="3:4" ht="17.25" customHeight="1">
      <c r="C680" s="10"/>
      <c r="D680" s="3"/>
    </row>
    <row r="681" spans="3:4" ht="17.25" customHeight="1">
      <c r="C681" s="10"/>
      <c r="D681" s="3"/>
    </row>
    <row r="682" spans="3:4" ht="17.25" customHeight="1">
      <c r="C682" s="10"/>
      <c r="D682" s="3"/>
    </row>
    <row r="683" spans="3:4" ht="17.25" customHeight="1">
      <c r="C683" s="10"/>
      <c r="D683" s="3"/>
    </row>
    <row r="684" spans="3:4" ht="17.25" customHeight="1">
      <c r="C684" s="10"/>
      <c r="D684" s="3"/>
    </row>
    <row r="685" spans="3:4" ht="17.25" customHeight="1">
      <c r="C685" s="10"/>
      <c r="D685" s="3"/>
    </row>
    <row r="686" spans="3:4" ht="17.25" customHeight="1">
      <c r="C686" s="10"/>
      <c r="D686" s="3"/>
    </row>
    <row r="687" spans="3:4" ht="17.25" customHeight="1">
      <c r="C687" s="10"/>
      <c r="D687" s="3"/>
    </row>
    <row r="688" spans="3:4" ht="17.25" customHeight="1">
      <c r="C688" s="10"/>
      <c r="D688" s="3"/>
    </row>
    <row r="689" spans="3:4" ht="17.25" customHeight="1">
      <c r="C689" s="10"/>
      <c r="D689" s="3"/>
    </row>
    <row r="690" spans="3:4" ht="17.25" customHeight="1">
      <c r="C690" s="10"/>
      <c r="D690" s="3"/>
    </row>
    <row r="691" spans="3:4" ht="17.25" customHeight="1">
      <c r="C691" s="10"/>
      <c r="D691" s="3"/>
    </row>
    <row r="692" spans="3:4" ht="17.25" customHeight="1">
      <c r="C692" s="10"/>
      <c r="D692" s="3"/>
    </row>
    <row r="693" spans="3:4" ht="17.25" customHeight="1">
      <c r="C693" s="10"/>
      <c r="D693" s="3"/>
    </row>
    <row r="694" spans="3:4" ht="17.25" customHeight="1">
      <c r="C694" s="10"/>
      <c r="D694" s="3"/>
    </row>
    <row r="695" spans="3:4" ht="17.25" customHeight="1">
      <c r="C695" s="10"/>
      <c r="D695" s="3"/>
    </row>
    <row r="696" spans="3:4" ht="17.25" customHeight="1">
      <c r="C696" s="10"/>
      <c r="D696" s="3"/>
    </row>
    <row r="697" spans="3:4" ht="17.25" customHeight="1">
      <c r="C697" s="10"/>
      <c r="D697" s="3"/>
    </row>
    <row r="698" spans="3:4" ht="17.25" customHeight="1">
      <c r="C698" s="10"/>
      <c r="D698" s="3"/>
    </row>
    <row r="699" spans="3:4" ht="17.25" customHeight="1">
      <c r="C699" s="10"/>
      <c r="D699" s="3"/>
    </row>
    <row r="700" spans="3:4" ht="17.25" customHeight="1">
      <c r="C700" s="10"/>
      <c r="D700" s="3"/>
    </row>
    <row r="701" spans="3:4" ht="17.25" customHeight="1">
      <c r="C701" s="10"/>
      <c r="D701" s="3"/>
    </row>
    <row r="702" spans="3:4" ht="17.25" customHeight="1">
      <c r="C702" s="10"/>
      <c r="D702" s="3"/>
    </row>
    <row r="703" spans="3:4" ht="17.25" customHeight="1">
      <c r="C703" s="10"/>
      <c r="D703" s="3"/>
    </row>
    <row r="704" spans="3:4" ht="17.25" customHeight="1">
      <c r="C704" s="10"/>
      <c r="D704" s="3"/>
    </row>
    <row r="705" spans="3:4" ht="17.25" customHeight="1">
      <c r="C705" s="10"/>
      <c r="D705" s="3"/>
    </row>
    <row r="706" spans="3:4" ht="17.25" customHeight="1">
      <c r="C706" s="10"/>
      <c r="D706" s="3"/>
    </row>
    <row r="707" spans="3:4" ht="17.25" customHeight="1">
      <c r="C707" s="10"/>
      <c r="D707" s="3"/>
    </row>
    <row r="708" spans="3:4" ht="17.25" customHeight="1">
      <c r="C708" s="10"/>
      <c r="D708" s="3"/>
    </row>
    <row r="709" spans="3:4" ht="17.25" customHeight="1">
      <c r="C709" s="10"/>
      <c r="D709" s="3"/>
    </row>
    <row r="710" spans="3:4" ht="17.25" customHeight="1">
      <c r="C710" s="10"/>
      <c r="D710" s="3"/>
    </row>
    <row r="711" spans="3:4" ht="17.25" customHeight="1">
      <c r="C711" s="10"/>
      <c r="D711" s="3"/>
    </row>
    <row r="712" spans="3:4" ht="17.25" customHeight="1">
      <c r="C712" s="10"/>
      <c r="D712" s="3"/>
    </row>
    <row r="713" spans="3:4" ht="17.25" customHeight="1">
      <c r="C713" s="10"/>
      <c r="D713" s="3"/>
    </row>
    <row r="714" spans="3:4" ht="17.25" customHeight="1">
      <c r="C714" s="10"/>
      <c r="D714" s="3"/>
    </row>
    <row r="715" spans="3:4" ht="17.25" customHeight="1">
      <c r="C715" s="10"/>
      <c r="D715" s="3"/>
    </row>
    <row r="716" spans="3:4" ht="17.25" customHeight="1">
      <c r="C716" s="10"/>
      <c r="D716" s="3"/>
    </row>
    <row r="717" spans="3:4" ht="17.25" customHeight="1">
      <c r="C717" s="10"/>
      <c r="D717" s="3"/>
    </row>
    <row r="718" spans="3:4" ht="17.25" customHeight="1">
      <c r="C718" s="10"/>
      <c r="D718" s="3"/>
    </row>
    <row r="719" spans="3:4" ht="17.25" customHeight="1">
      <c r="C719" s="10"/>
      <c r="D719" s="3"/>
    </row>
    <row r="720" spans="3:4" ht="17.25" customHeight="1">
      <c r="C720" s="10"/>
      <c r="D720" s="3"/>
    </row>
    <row r="721" spans="3:4" ht="17.25" customHeight="1">
      <c r="C721" s="10"/>
      <c r="D721" s="3"/>
    </row>
    <row r="722" spans="3:4" ht="17.25" customHeight="1">
      <c r="C722" s="10"/>
      <c r="D722" s="3"/>
    </row>
    <row r="723" spans="3:4" ht="17.25" customHeight="1">
      <c r="C723" s="10"/>
      <c r="D723" s="3"/>
    </row>
    <row r="724" spans="3:4" ht="17.25" customHeight="1">
      <c r="C724" s="10"/>
      <c r="D724" s="3"/>
    </row>
    <row r="725" spans="3:4" ht="17.25" customHeight="1">
      <c r="C725" s="10"/>
      <c r="D725" s="3"/>
    </row>
    <row r="726" spans="3:4" ht="17.25" customHeight="1">
      <c r="C726" s="10"/>
      <c r="D726" s="3"/>
    </row>
    <row r="727" spans="3:4" ht="17.25" customHeight="1">
      <c r="C727" s="10"/>
      <c r="D727" s="3"/>
    </row>
    <row r="728" spans="3:4" ht="17.25" customHeight="1">
      <c r="C728" s="10"/>
      <c r="D728" s="3"/>
    </row>
    <row r="729" spans="3:4" ht="17.25" customHeight="1">
      <c r="C729" s="10"/>
      <c r="D729" s="3"/>
    </row>
    <row r="730" spans="3:4" ht="17.25" customHeight="1">
      <c r="C730" s="10"/>
      <c r="D730" s="3"/>
    </row>
    <row r="731" spans="3:4" ht="17.25" customHeight="1">
      <c r="C731" s="10"/>
      <c r="D731" s="3"/>
    </row>
    <row r="732" spans="3:4" ht="17.25" customHeight="1">
      <c r="C732" s="10"/>
      <c r="D732" s="3"/>
    </row>
    <row r="733" spans="3:4" ht="17.25" customHeight="1">
      <c r="C733" s="10"/>
      <c r="D733" s="3"/>
    </row>
    <row r="734" spans="3:4" ht="17.25" customHeight="1">
      <c r="C734" s="10"/>
      <c r="D734" s="3"/>
    </row>
    <row r="735" spans="3:4" ht="17.25" customHeight="1">
      <c r="C735" s="10"/>
      <c r="D735" s="3"/>
    </row>
    <row r="736" spans="3:4" ht="17.25" customHeight="1">
      <c r="C736" s="10"/>
      <c r="D736" s="3"/>
    </row>
    <row r="737" spans="3:4" ht="17.25" customHeight="1">
      <c r="C737" s="10"/>
      <c r="D737" s="3"/>
    </row>
    <row r="738" spans="3:4" ht="17.25" customHeight="1">
      <c r="C738" s="10"/>
      <c r="D738" s="3"/>
    </row>
    <row r="739" spans="3:4" ht="17.25" customHeight="1">
      <c r="C739" s="10"/>
      <c r="D739" s="3"/>
    </row>
    <row r="740" spans="3:4" ht="17.25" customHeight="1">
      <c r="C740" s="10"/>
      <c r="D740" s="3"/>
    </row>
    <row r="741" spans="3:4" ht="17.25" customHeight="1">
      <c r="C741" s="10"/>
      <c r="D741" s="3"/>
    </row>
    <row r="742" spans="3:4" ht="17.25" customHeight="1">
      <c r="C742" s="10"/>
      <c r="D742" s="3"/>
    </row>
    <row r="743" spans="3:4" ht="17.25" customHeight="1">
      <c r="C743" s="10"/>
      <c r="D743" s="3"/>
    </row>
    <row r="744" spans="3:4" ht="17.25" customHeight="1">
      <c r="C744" s="10"/>
      <c r="D744" s="3"/>
    </row>
    <row r="745" spans="3:4" ht="17.25" customHeight="1">
      <c r="C745" s="10"/>
      <c r="D745" s="3"/>
    </row>
    <row r="746" spans="3:4" ht="17.25" customHeight="1">
      <c r="C746" s="10"/>
      <c r="D746" s="3"/>
    </row>
    <row r="747" spans="3:4" ht="17.25" customHeight="1">
      <c r="C747" s="10"/>
      <c r="D747" s="3"/>
    </row>
    <row r="748" spans="3:4" ht="17.25" customHeight="1">
      <c r="C748" s="10"/>
      <c r="D748" s="3"/>
    </row>
    <row r="749" spans="3:4" ht="17.25" customHeight="1">
      <c r="C749" s="10"/>
      <c r="D749" s="3"/>
    </row>
    <row r="750" spans="3:4" ht="17.25" customHeight="1">
      <c r="C750" s="10"/>
      <c r="D750" s="3"/>
    </row>
    <row r="751" spans="3:4" ht="17.25" customHeight="1">
      <c r="C751" s="10"/>
      <c r="D751" s="3"/>
    </row>
    <row r="752" spans="3:4" ht="17.25" customHeight="1">
      <c r="C752" s="10"/>
      <c r="D752" s="3"/>
    </row>
    <row r="753" spans="3:4" ht="17.25" customHeight="1">
      <c r="C753" s="10"/>
      <c r="D753" s="3"/>
    </row>
    <row r="754" spans="3:4" ht="17.25" customHeight="1">
      <c r="C754" s="10"/>
      <c r="D754" s="3"/>
    </row>
    <row r="755" spans="3:4" ht="17.25" customHeight="1">
      <c r="C755" s="10"/>
      <c r="D755" s="3"/>
    </row>
    <row r="756" spans="3:4" ht="17.25" customHeight="1">
      <c r="C756" s="10"/>
      <c r="D756" s="3"/>
    </row>
    <row r="757" spans="3:4" ht="17.25" customHeight="1">
      <c r="C757" s="10"/>
      <c r="D757" s="3"/>
    </row>
    <row r="758" spans="3:4" ht="17.25" customHeight="1">
      <c r="C758" s="10"/>
      <c r="D758" s="3"/>
    </row>
    <row r="759" spans="3:4" ht="17.25" customHeight="1">
      <c r="C759" s="10"/>
      <c r="D759" s="3"/>
    </row>
    <row r="760" spans="3:4" ht="17.25" customHeight="1">
      <c r="C760" s="10"/>
      <c r="D760" s="3"/>
    </row>
    <row r="761" spans="3:4" ht="17.25" customHeight="1">
      <c r="C761" s="10"/>
      <c r="D761" s="3"/>
    </row>
    <row r="762" spans="3:4" ht="17.25" customHeight="1">
      <c r="C762" s="10"/>
      <c r="D762" s="3"/>
    </row>
    <row r="763" spans="3:4" ht="17.25" customHeight="1">
      <c r="C763" s="10"/>
      <c r="D763" s="3"/>
    </row>
    <row r="764" spans="3:4" ht="17.25" customHeight="1">
      <c r="C764" s="10"/>
      <c r="D764" s="3"/>
    </row>
    <row r="765" spans="3:4" ht="17.25" customHeight="1">
      <c r="C765" s="10"/>
      <c r="D765" s="3"/>
    </row>
    <row r="766" spans="3:4" ht="17.25" customHeight="1">
      <c r="C766" s="10"/>
      <c r="D766" s="3"/>
    </row>
    <row r="767" spans="3:4" ht="17.25" customHeight="1">
      <c r="C767" s="10"/>
      <c r="D767" s="3"/>
    </row>
    <row r="768" spans="3:4" ht="17.25" customHeight="1">
      <c r="C768" s="10"/>
      <c r="D768" s="3"/>
    </row>
    <row r="769" spans="3:4" ht="17.25" customHeight="1">
      <c r="C769" s="10"/>
      <c r="D769" s="3"/>
    </row>
    <row r="770" spans="3:4" ht="17.25" customHeight="1">
      <c r="C770" s="10"/>
      <c r="D770" s="3"/>
    </row>
    <row r="771" spans="3:4" ht="17.25" customHeight="1">
      <c r="C771" s="10"/>
      <c r="D771" s="3"/>
    </row>
    <row r="772" spans="3:4" ht="17.25" customHeight="1">
      <c r="C772" s="10"/>
      <c r="D772" s="3"/>
    </row>
    <row r="773" spans="3:4" ht="17.25" customHeight="1">
      <c r="C773" s="10"/>
      <c r="D773" s="3"/>
    </row>
    <row r="774" spans="3:4" ht="17.25" customHeight="1">
      <c r="C774" s="10"/>
      <c r="D774" s="3"/>
    </row>
    <row r="775" spans="3:4" ht="17.25" customHeight="1">
      <c r="C775" s="10"/>
      <c r="D775" s="3"/>
    </row>
    <row r="776" spans="3:4" ht="17.25" customHeight="1">
      <c r="C776" s="10"/>
      <c r="D776" s="3"/>
    </row>
    <row r="777" spans="3:4" ht="17.25" customHeight="1">
      <c r="C777" s="10"/>
      <c r="D777" s="3"/>
    </row>
    <row r="778" spans="3:4" ht="17.25" customHeight="1">
      <c r="C778" s="10"/>
      <c r="D778" s="3"/>
    </row>
    <row r="779" spans="3:4" ht="17.25" customHeight="1">
      <c r="C779" s="10"/>
      <c r="D779" s="3"/>
    </row>
    <row r="780" spans="3:4" ht="17.25" customHeight="1">
      <c r="C780" s="10"/>
      <c r="D780" s="3"/>
    </row>
    <row r="781" spans="3:4" ht="17.25" customHeight="1">
      <c r="C781" s="10"/>
      <c r="D781" s="3"/>
    </row>
    <row r="782" spans="3:4" ht="17.25" customHeight="1">
      <c r="C782" s="10"/>
      <c r="D782" s="3"/>
    </row>
    <row r="783" spans="3:4" ht="17.25" customHeight="1">
      <c r="C783" s="10"/>
      <c r="D783" s="3"/>
    </row>
    <row r="784" spans="3:4" ht="17.25" customHeight="1">
      <c r="C784" s="10"/>
      <c r="D784" s="3"/>
    </row>
    <row r="785" spans="3:4" ht="17.25" customHeight="1">
      <c r="C785" s="10"/>
      <c r="D785" s="3"/>
    </row>
    <row r="786" spans="3:4" ht="17.25" customHeight="1">
      <c r="C786" s="10"/>
      <c r="D786" s="3"/>
    </row>
    <row r="787" spans="3:4" ht="17.25" customHeight="1">
      <c r="C787" s="10"/>
      <c r="D787" s="3"/>
    </row>
    <row r="788" spans="3:4" ht="17.25" customHeight="1">
      <c r="C788" s="10"/>
      <c r="D788" s="3"/>
    </row>
    <row r="789" spans="3:4" ht="17.25" customHeight="1">
      <c r="C789" s="10"/>
      <c r="D789" s="3"/>
    </row>
    <row r="790" spans="3:4" ht="17.25" customHeight="1">
      <c r="C790" s="10"/>
      <c r="D790" s="3"/>
    </row>
    <row r="791" spans="3:4" ht="17.25" customHeight="1">
      <c r="C791" s="10"/>
      <c r="D791" s="3"/>
    </row>
    <row r="792" spans="3:4" ht="17.25" customHeight="1">
      <c r="C792" s="10"/>
      <c r="D792" s="3"/>
    </row>
    <row r="793" spans="3:4" ht="17.25" customHeight="1">
      <c r="C793" s="10"/>
      <c r="D793" s="3"/>
    </row>
    <row r="794" spans="3:4" ht="17.25" customHeight="1">
      <c r="C794" s="10"/>
      <c r="D794" s="3"/>
    </row>
    <row r="795" spans="3:4" ht="17.25" customHeight="1">
      <c r="C795" s="10"/>
      <c r="D795" s="3"/>
    </row>
    <row r="796" spans="3:4" ht="17.25" customHeight="1">
      <c r="C796" s="10"/>
      <c r="D796" s="3"/>
    </row>
    <row r="797" spans="3:4" ht="17.25" customHeight="1">
      <c r="C797" s="10"/>
      <c r="D797" s="3"/>
    </row>
    <row r="798" spans="3:4" ht="17.25" customHeight="1">
      <c r="C798" s="10"/>
      <c r="D798" s="3"/>
    </row>
    <row r="799" spans="3:4" ht="17.25" customHeight="1">
      <c r="C799" s="10"/>
      <c r="D799" s="3"/>
    </row>
    <row r="800" spans="3:4" ht="17.25" customHeight="1">
      <c r="C800" s="10"/>
      <c r="D800" s="3"/>
    </row>
    <row r="801" spans="3:4" ht="17.25" customHeight="1">
      <c r="C801" s="10"/>
      <c r="D801" s="3"/>
    </row>
    <row r="802" spans="3:4" ht="17.25" customHeight="1">
      <c r="C802" s="10"/>
      <c r="D802" s="3"/>
    </row>
    <row r="803" spans="3:4" ht="17.25" customHeight="1">
      <c r="C803" s="10"/>
      <c r="D803" s="3"/>
    </row>
    <row r="804" spans="3:4" ht="17.25" customHeight="1">
      <c r="C804" s="10"/>
      <c r="D804" s="3"/>
    </row>
    <row r="805" spans="3:4" ht="17.25" customHeight="1">
      <c r="C805" s="10"/>
      <c r="D805" s="3"/>
    </row>
    <row r="806" spans="3:4" ht="17.25" customHeight="1">
      <c r="C806" s="10"/>
      <c r="D806" s="3"/>
    </row>
    <row r="807" spans="3:4" ht="17.25" customHeight="1">
      <c r="C807" s="10"/>
      <c r="D807" s="3"/>
    </row>
    <row r="808" spans="3:4" ht="17.25" customHeight="1">
      <c r="C808" s="10"/>
      <c r="D808" s="3"/>
    </row>
    <row r="809" spans="3:4" ht="17.25" customHeight="1">
      <c r="C809" s="10"/>
      <c r="D809" s="3"/>
    </row>
    <row r="810" spans="3:4" ht="17.25" customHeight="1">
      <c r="C810" s="10"/>
      <c r="D810" s="3"/>
    </row>
    <row r="811" spans="3:4" ht="17.25" customHeight="1">
      <c r="C811" s="10"/>
      <c r="D811" s="3"/>
    </row>
    <row r="812" spans="3:4" ht="17.25" customHeight="1">
      <c r="C812" s="10"/>
      <c r="D812" s="3"/>
    </row>
    <row r="813" spans="3:4" ht="17.25" customHeight="1">
      <c r="C813" s="10"/>
      <c r="D813" s="3"/>
    </row>
    <row r="814" spans="3:4" ht="17.25" customHeight="1">
      <c r="C814" s="10"/>
      <c r="D814" s="3"/>
    </row>
    <row r="815" spans="3:4" ht="17.25" customHeight="1">
      <c r="C815" s="10"/>
      <c r="D815" s="3"/>
    </row>
    <row r="816" spans="3:4" ht="17.25" customHeight="1">
      <c r="C816" s="10"/>
      <c r="D816" s="3"/>
    </row>
    <row r="817" spans="3:4" ht="17.25" customHeight="1">
      <c r="C817" s="10"/>
      <c r="D817" s="3"/>
    </row>
    <row r="818" spans="3:4" ht="17.25" customHeight="1">
      <c r="C818" s="10"/>
      <c r="D818" s="3"/>
    </row>
    <row r="819" spans="3:4" ht="17.25" customHeight="1">
      <c r="C819" s="10"/>
      <c r="D819" s="3"/>
    </row>
    <row r="820" spans="3:4" ht="17.25" customHeight="1">
      <c r="C820" s="10"/>
      <c r="D820" s="3"/>
    </row>
    <row r="821" spans="3:4" ht="17.25" customHeight="1">
      <c r="C821" s="10"/>
      <c r="D821" s="3"/>
    </row>
    <row r="822" spans="3:4" ht="17.25" customHeight="1">
      <c r="C822" s="10"/>
      <c r="D822" s="3"/>
    </row>
    <row r="823" spans="3:4" ht="17.25" customHeight="1">
      <c r="C823" s="10"/>
      <c r="D823" s="3"/>
    </row>
    <row r="824" spans="3:4" ht="17.25" customHeight="1">
      <c r="C824" s="10"/>
      <c r="D824" s="3"/>
    </row>
    <row r="825" spans="3:4" ht="17.25" customHeight="1">
      <c r="C825" s="10"/>
      <c r="D825" s="3"/>
    </row>
    <row r="826" spans="3:4" ht="17.25" customHeight="1">
      <c r="C826" s="10"/>
      <c r="D826" s="3"/>
    </row>
    <row r="827" spans="3:4" ht="17.25" customHeight="1">
      <c r="C827" s="10"/>
      <c r="D827" s="3"/>
    </row>
    <row r="828" spans="3:4" ht="17.25" customHeight="1">
      <c r="C828" s="10"/>
      <c r="D828" s="3"/>
    </row>
    <row r="829" spans="3:4" ht="17.25" customHeight="1">
      <c r="C829" s="10"/>
      <c r="D829" s="3"/>
    </row>
    <row r="830" spans="3:4" ht="17.25" customHeight="1">
      <c r="C830" s="10"/>
      <c r="D830" s="3"/>
    </row>
    <row r="831" spans="3:4" ht="17.25" customHeight="1">
      <c r="C831" s="10"/>
      <c r="D831" s="3"/>
    </row>
    <row r="832" spans="3:4" ht="17.25" customHeight="1">
      <c r="C832" s="10"/>
      <c r="D832" s="3"/>
    </row>
    <row r="833" spans="3:4" ht="17.25" customHeight="1">
      <c r="C833" s="10"/>
      <c r="D833" s="3"/>
    </row>
    <row r="834" spans="3:4" ht="17.25" customHeight="1">
      <c r="C834" s="10"/>
      <c r="D834" s="3"/>
    </row>
    <row r="835" spans="3:4" ht="17.25" customHeight="1">
      <c r="C835" s="10"/>
      <c r="D835" s="3"/>
    </row>
    <row r="836" spans="3:4" ht="17.25" customHeight="1">
      <c r="C836" s="10"/>
      <c r="D836" s="3"/>
    </row>
  </sheetData>
  <mergeCells count="15">
    <mergeCell ref="A2:A12"/>
    <mergeCell ref="A23:A34"/>
    <mergeCell ref="A13:A22"/>
    <mergeCell ref="A46:A58"/>
    <mergeCell ref="A35:A45"/>
    <mergeCell ref="A103:A116"/>
    <mergeCell ref="A72:A82"/>
    <mergeCell ref="A83:A91"/>
    <mergeCell ref="A92:A102"/>
    <mergeCell ref="A59:A71"/>
    <mergeCell ref="A136:A144"/>
    <mergeCell ref="A145:A153"/>
    <mergeCell ref="A154:A162"/>
    <mergeCell ref="A127:A135"/>
    <mergeCell ref="A117:A126"/>
  </mergeCells>
  <phoneticPr fontId="14"/>
  <dataValidations count="1">
    <dataValidation type="custom" allowBlank="1" showErrorMessage="1" sqref="E82 D1:D22 D35:D42 D69:D80 D27 E23:E26 E28 D29 E30:E34 C58 D44:D57 D59:D67 C68 D82:D101 C102 D103 C104 C107 D105:D106 C110 D108:D109 D111:D836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000"/>
  <sheetViews>
    <sheetView workbookViewId="0">
      <selection activeCell="AY10" sqref="AY10"/>
    </sheetView>
  </sheetViews>
  <sheetFormatPr defaultColWidth="12.5703125" defaultRowHeight="15" customHeight="1"/>
  <cols>
    <col min="1" max="1" width="8.5703125" bestFit="1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  <col min="51" max="51" width="3" bestFit="1" customWidth="1"/>
  </cols>
  <sheetData>
    <row r="1" spans="1:51" ht="17.25" customHeight="1"/>
    <row r="2" spans="1:51" ht="17.25" customHeight="1">
      <c r="A2" s="12" t="s">
        <v>43</v>
      </c>
      <c r="B2" s="12" t="s">
        <v>106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107</v>
      </c>
      <c r="AD2" s="12" t="s">
        <v>108</v>
      </c>
      <c r="AE2" s="12" t="s">
        <v>109</v>
      </c>
      <c r="AF2" s="12" t="s">
        <v>110</v>
      </c>
      <c r="AG2" s="12" t="s">
        <v>111</v>
      </c>
      <c r="AH2" s="127" t="s">
        <v>112</v>
      </c>
      <c r="AI2" s="128"/>
      <c r="AJ2" s="127" t="s">
        <v>34</v>
      </c>
      <c r="AK2" s="128"/>
      <c r="AL2" s="127" t="s">
        <v>35</v>
      </c>
      <c r="AM2" s="128"/>
      <c r="AN2" s="127" t="s">
        <v>37</v>
      </c>
      <c r="AO2" s="128"/>
      <c r="AP2" s="12" t="s">
        <v>77</v>
      </c>
      <c r="AQ2" s="12" t="s">
        <v>113</v>
      </c>
      <c r="AR2" s="12" t="s">
        <v>114</v>
      </c>
      <c r="AS2" s="127" t="s">
        <v>115</v>
      </c>
      <c r="AT2" s="128"/>
      <c r="AU2" s="128"/>
      <c r="AV2" s="128"/>
      <c r="AW2" s="128"/>
      <c r="AX2" s="12"/>
    </row>
    <row r="3" spans="1:51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1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116</v>
      </c>
      <c r="AU4" s="10" t="s">
        <v>68</v>
      </c>
      <c r="AV4" s="10" t="s">
        <v>69</v>
      </c>
      <c r="AW4" s="10" t="s">
        <v>117</v>
      </c>
      <c r="AX4" s="10"/>
    </row>
    <row r="5" spans="1:51" ht="17.25" customHeight="1">
      <c r="A5" s="10"/>
      <c r="B5" s="10">
        <v>25</v>
      </c>
      <c r="C5" s="11">
        <f>打撃詳細!B6</f>
        <v>15</v>
      </c>
      <c r="D5" s="11">
        <f>打撃詳細!C6</f>
        <v>45</v>
      </c>
      <c r="E5" s="11">
        <f>打撃詳細!D6</f>
        <v>43</v>
      </c>
      <c r="F5" s="11">
        <f>打撃詳細!E6</f>
        <v>16</v>
      </c>
      <c r="G5" s="11">
        <f>打撃詳細!F6</f>
        <v>1</v>
      </c>
      <c r="H5" s="11">
        <f>打撃詳細!G6</f>
        <v>1</v>
      </c>
      <c r="I5" s="11">
        <f>打撃詳細!H6</f>
        <v>0</v>
      </c>
      <c r="J5" s="11">
        <f>打撃詳細!I6</f>
        <v>11</v>
      </c>
      <c r="K5" s="11">
        <f>打撃詳細!R6</f>
        <v>9</v>
      </c>
      <c r="L5" s="11">
        <f>打撃詳細!U6</f>
        <v>7</v>
      </c>
      <c r="M5" s="11">
        <f>打撃詳細!S6</f>
        <v>0</v>
      </c>
      <c r="N5" s="11">
        <f>打撃詳細!N6</f>
        <v>10</v>
      </c>
      <c r="O5" s="11">
        <f>打撃詳細!O6</f>
        <v>4</v>
      </c>
      <c r="P5" s="11">
        <f>打撃詳細!P6</f>
        <v>1</v>
      </c>
      <c r="Q5" s="11">
        <f>打撃詳細!Q6</f>
        <v>1</v>
      </c>
      <c r="R5" s="11">
        <f>打撃詳細!V6</f>
        <v>4</v>
      </c>
      <c r="S5" s="11">
        <f>打撃詳細!W6</f>
        <v>0</v>
      </c>
      <c r="T5" s="11" t="str">
        <f>打撃詳細!J6</f>
        <v>0.372</v>
      </c>
      <c r="U5" s="11" t="str">
        <f>打撃詳細!K6</f>
        <v>0.400</v>
      </c>
      <c r="V5" s="11" t="str">
        <f>打撃詳細!L6</f>
        <v>0.581</v>
      </c>
      <c r="W5" s="11" t="str">
        <f>打撃詳細!M6</f>
        <v>0.981</v>
      </c>
      <c r="X5" s="11">
        <f>打撃詳細!AD6</f>
        <v>3</v>
      </c>
      <c r="Y5" s="11">
        <f>打撃詳細!AE6</f>
        <v>33</v>
      </c>
      <c r="Z5" s="11">
        <f>打撃詳細!AF6</f>
        <v>9</v>
      </c>
      <c r="AA5" s="11">
        <f>打撃詳細!AG6</f>
        <v>0.93300000000000005</v>
      </c>
      <c r="AB5" s="11">
        <f>打撃詳細!X6</f>
        <v>140</v>
      </c>
      <c r="AC5" s="11" t="str">
        <f>打撃詳細!Y6</f>
        <v>3.1</v>
      </c>
      <c r="AD5" s="18">
        <f t="shared" ref="AD5:AD6" si="0">0.5*N5+0.72*O5+1.04*P5+1.44*Q5+0.34*(G5+H5)+0.18*I5-0.09*(E5-F5-R5)-0.098*R5-0.37*S5+0.04*M5</f>
        <v>8.5779999999999994</v>
      </c>
      <c r="AE5" s="18">
        <f t="shared" ref="AE5:AE6" si="1">V5-T5</f>
        <v>0.20899999999999996</v>
      </c>
      <c r="AF5" s="19">
        <f t="shared" ref="AF5:AF6" si="2">G5/R5</f>
        <v>0.25</v>
      </c>
      <c r="AG5" s="19">
        <f t="shared" ref="AG5:AG6" si="3">((F5+G5+H5-S5)+2.4*(E5+G5+H5+M5)*((N5+O5*2+P5*3+Q5*4+0.24*(G5+H5)+0.62*I5+(0.5*M5)-0.03*R5)+3*(E5+G5+H5+M5))/(9*(E5+G5+H5+M5)))-0.9*(E5+G5+H5+M5)</f>
        <v>20.262666666666668</v>
      </c>
      <c r="AH5" s="10">
        <f>打撃集計!AE6</f>
        <v>24</v>
      </c>
      <c r="AI5" s="11" t="str">
        <f>打撃詳細!AB6</f>
        <v>17%</v>
      </c>
      <c r="AJ5" s="3">
        <f>打撃集計!AC6</f>
        <v>23</v>
      </c>
      <c r="AK5" s="11" t="str">
        <f>打撃詳細!Z6</f>
        <v>16%</v>
      </c>
      <c r="AL5" s="3">
        <f>打撃集計!AD6</f>
        <v>5</v>
      </c>
      <c r="AM5" s="11" t="str">
        <f>打撃詳細!AA6</f>
        <v>4%</v>
      </c>
      <c r="AN5" s="3">
        <f>打撃集計!AF6</f>
        <v>45</v>
      </c>
      <c r="AO5" s="11" t="str">
        <f>打撃詳細!AC6</f>
        <v>32%</v>
      </c>
      <c r="AQ5" s="10"/>
      <c r="AR5" s="10"/>
      <c r="AS5" s="10" t="s">
        <v>118</v>
      </c>
      <c r="AT5" s="10" t="s">
        <v>171</v>
      </c>
      <c r="AU5" s="10" t="s">
        <v>68</v>
      </c>
      <c r="AV5" s="10" t="s">
        <v>164</v>
      </c>
      <c r="AW5" s="10" t="s">
        <v>169</v>
      </c>
    </row>
    <row r="6" spans="1:51" ht="17.25" customHeight="1">
      <c r="A6" s="20"/>
      <c r="B6" s="20" t="s">
        <v>119</v>
      </c>
      <c r="C6" s="20">
        <f t="shared" ref="C6:S6" si="4">SUM(C3:C5)</f>
        <v>43</v>
      </c>
      <c r="D6" s="20">
        <f t="shared" si="4"/>
        <v>118</v>
      </c>
      <c r="E6" s="20">
        <f t="shared" si="4"/>
        <v>91</v>
      </c>
      <c r="F6" s="20">
        <f t="shared" si="4"/>
        <v>26</v>
      </c>
      <c r="G6" s="20">
        <f t="shared" si="4"/>
        <v>23</v>
      </c>
      <c r="H6" s="20">
        <f t="shared" si="4"/>
        <v>3</v>
      </c>
      <c r="I6" s="20">
        <f t="shared" si="4"/>
        <v>4</v>
      </c>
      <c r="J6" s="20">
        <f t="shared" si="4"/>
        <v>19</v>
      </c>
      <c r="K6" s="20">
        <f t="shared" si="4"/>
        <v>21</v>
      </c>
      <c r="L6" s="20">
        <f t="shared" si="4"/>
        <v>26</v>
      </c>
      <c r="M6" s="20">
        <f t="shared" si="4"/>
        <v>1</v>
      </c>
      <c r="N6" s="20">
        <f t="shared" si="4"/>
        <v>19</v>
      </c>
      <c r="O6" s="20">
        <f t="shared" si="4"/>
        <v>5</v>
      </c>
      <c r="P6" s="20">
        <f t="shared" si="4"/>
        <v>1</v>
      </c>
      <c r="Q6" s="20">
        <f t="shared" si="4"/>
        <v>1</v>
      </c>
      <c r="R6" s="20">
        <f t="shared" si="4"/>
        <v>23</v>
      </c>
      <c r="S6" s="20">
        <f t="shared" si="4"/>
        <v>2</v>
      </c>
      <c r="T6" s="7">
        <f>F6/E6</f>
        <v>0.2857142857142857</v>
      </c>
      <c r="U6" s="7">
        <f>(F6+G6+H6)/(E6+G6+H6)</f>
        <v>0.44444444444444442</v>
      </c>
      <c r="V6" s="7">
        <f>(N6+O6*2+P6*3+Q6*4)/E6</f>
        <v>0.39560439560439559</v>
      </c>
      <c r="W6" s="7">
        <f>U6+V6</f>
        <v>0.84004884004883995</v>
      </c>
      <c r="X6" s="20">
        <f t="shared" ref="X6:Z6" si="5">SUM(X3:X5)</f>
        <v>8</v>
      </c>
      <c r="Y6" s="20">
        <f t="shared" si="5"/>
        <v>84</v>
      </c>
      <c r="Z6" s="20">
        <f t="shared" si="5"/>
        <v>17</v>
      </c>
      <c r="AA6" s="21">
        <f>(Y6+Z6)/(X6+Y6+Z6)</f>
        <v>0.92660550458715596</v>
      </c>
      <c r="AB6" s="20">
        <f>SUM(AB3:AB5)</f>
        <v>476</v>
      </c>
      <c r="AC6" s="19">
        <f>AB6/D6</f>
        <v>4.0338983050847457</v>
      </c>
      <c r="AD6" s="18">
        <f t="shared" si="0"/>
        <v>18.405999999999999</v>
      </c>
      <c r="AE6" s="18">
        <f t="shared" si="1"/>
        <v>0.10989010989010989</v>
      </c>
      <c r="AF6" s="19">
        <f t="shared" si="2"/>
        <v>1</v>
      </c>
      <c r="AG6" s="19">
        <f t="shared" si="3"/>
        <v>50.07466666666663</v>
      </c>
      <c r="AH6" s="20">
        <f>SUM(AH3:AH5)</f>
        <v>64</v>
      </c>
      <c r="AI6" s="20"/>
      <c r="AJ6" s="20">
        <f>SUM(AJ3:AJ5)</f>
        <v>61</v>
      </c>
      <c r="AK6" s="20"/>
      <c r="AL6" s="20">
        <f>SUM(AL3:AL5)</f>
        <v>19</v>
      </c>
      <c r="AM6" s="20"/>
      <c r="AN6" s="20">
        <f>SUM(AN3:AN5)</f>
        <v>138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0.40384615384615385</v>
      </c>
      <c r="AS6" s="10" t="s">
        <v>84</v>
      </c>
      <c r="AT6" s="10" t="s">
        <v>118</v>
      </c>
      <c r="AU6" s="10" t="s">
        <v>116</v>
      </c>
      <c r="AV6" s="10" t="s">
        <v>68</v>
      </c>
      <c r="AW6" s="10" t="s">
        <v>69</v>
      </c>
      <c r="AX6" s="10" t="s">
        <v>164</v>
      </c>
      <c r="AY6" s="10" t="s">
        <v>117</v>
      </c>
    </row>
    <row r="7" spans="1:51" ht="17.25" customHeight="1">
      <c r="AA7" s="21"/>
    </row>
    <row r="8" spans="1:51" ht="17.25" customHeight="1">
      <c r="A8" s="12" t="s">
        <v>44</v>
      </c>
      <c r="B8" s="12" t="s">
        <v>106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107</v>
      </c>
      <c r="AD8" s="12" t="s">
        <v>108</v>
      </c>
      <c r="AE8" s="12" t="s">
        <v>109</v>
      </c>
      <c r="AF8" s="12" t="s">
        <v>110</v>
      </c>
      <c r="AG8" s="12" t="s">
        <v>111</v>
      </c>
      <c r="AH8" s="127" t="s">
        <v>112</v>
      </c>
      <c r="AI8" s="128"/>
      <c r="AJ8" s="127" t="s">
        <v>34</v>
      </c>
      <c r="AK8" s="128"/>
      <c r="AL8" s="127" t="s">
        <v>35</v>
      </c>
      <c r="AM8" s="128"/>
      <c r="AN8" s="127" t="s">
        <v>37</v>
      </c>
      <c r="AO8" s="128"/>
      <c r="AP8" s="12" t="s">
        <v>77</v>
      </c>
      <c r="AQ8" s="12" t="s">
        <v>113</v>
      </c>
      <c r="AR8" s="12" t="s">
        <v>114</v>
      </c>
      <c r="AS8" s="127" t="s">
        <v>115</v>
      </c>
      <c r="AT8" s="128"/>
      <c r="AU8" s="128"/>
      <c r="AV8" s="128"/>
      <c r="AW8" s="128"/>
      <c r="AX8" s="12"/>
    </row>
    <row r="9" spans="1:51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120</v>
      </c>
    </row>
    <row r="10" spans="1:51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116</v>
      </c>
      <c r="AU10" s="3" t="s">
        <v>69</v>
      </c>
      <c r="AV10" s="3" t="s">
        <v>120</v>
      </c>
    </row>
    <row r="11" spans="1:51" ht="17.25" customHeight="1">
      <c r="B11" s="3">
        <v>25</v>
      </c>
      <c r="C11" s="11">
        <f>打撃詳細!B7</f>
        <v>13</v>
      </c>
      <c r="D11" s="11">
        <f>打撃詳細!C7</f>
        <v>40</v>
      </c>
      <c r="E11" s="11">
        <f>打撃詳細!D7</f>
        <v>37</v>
      </c>
      <c r="F11" s="11">
        <f>打撃詳細!E7</f>
        <v>10</v>
      </c>
      <c r="G11" s="11">
        <f>打撃詳細!F7</f>
        <v>2</v>
      </c>
      <c r="H11" s="11">
        <f>打撃詳細!G7</f>
        <v>1</v>
      </c>
      <c r="I11" s="11">
        <f>打撃詳細!H7</f>
        <v>0</v>
      </c>
      <c r="J11" s="11">
        <f>打撃詳細!I7</f>
        <v>9</v>
      </c>
      <c r="K11" s="11">
        <f>打撃詳細!R7</f>
        <v>9</v>
      </c>
      <c r="L11" s="11">
        <f>打撃詳細!U7</f>
        <v>6</v>
      </c>
      <c r="M11" s="11">
        <f>打撃詳細!S7</f>
        <v>0</v>
      </c>
      <c r="N11" s="11">
        <f>打撃詳細!N7</f>
        <v>2</v>
      </c>
      <c r="O11" s="11">
        <f>打撃詳細!O7</f>
        <v>6</v>
      </c>
      <c r="P11" s="11">
        <f>打撃詳細!P7</f>
        <v>1</v>
      </c>
      <c r="Q11" s="11">
        <f>打撃詳細!Q7</f>
        <v>1</v>
      </c>
      <c r="R11" s="11">
        <f>打撃詳細!V7</f>
        <v>9</v>
      </c>
      <c r="S11" s="11">
        <f>打撃詳細!W7</f>
        <v>0</v>
      </c>
      <c r="T11" s="11" t="str">
        <f>打撃詳細!J7</f>
        <v>0.270</v>
      </c>
      <c r="U11" s="11" t="str">
        <f>打撃詳細!K7</f>
        <v>0.325</v>
      </c>
      <c r="V11" s="11" t="str">
        <f>打撃詳細!L7</f>
        <v>0.568</v>
      </c>
      <c r="W11" s="11" t="str">
        <f>打撃詳細!M7</f>
        <v>0.893</v>
      </c>
      <c r="X11" s="11">
        <f>打撃詳細!AD7</f>
        <v>1</v>
      </c>
      <c r="Y11" s="11">
        <f>打撃詳細!AE7</f>
        <v>7</v>
      </c>
      <c r="Z11" s="11">
        <f>打撃詳細!AF7</f>
        <v>18</v>
      </c>
      <c r="AA11" s="11">
        <f>打撃詳細!AG7</f>
        <v>0.96199999999999997</v>
      </c>
      <c r="AB11" s="11">
        <f>打撃詳細!X7</f>
        <v>124</v>
      </c>
      <c r="AC11" s="11" t="str">
        <f>打撃詳細!Y7</f>
        <v>3.1</v>
      </c>
      <c r="AD11" s="18">
        <f t="shared" ref="AD11:AD12" si="7">0.5*N11+0.72*O11+1.04*P11+1.44*Q11+0.34*(G11+H11)+0.18*I11-0.09*(E11-F11-R11)-0.098*R11-0.37*S11+0.04*M11</f>
        <v>6.3180000000000005</v>
      </c>
      <c r="AE11" s="18">
        <f t="shared" ref="AE11:AE12" si="8">V11-T11</f>
        <v>0.29799999999999993</v>
      </c>
      <c r="AF11" s="19">
        <f t="shared" ref="AF11:AF12" si="9">G11/R11</f>
        <v>0.22222222222222221</v>
      </c>
      <c r="AG11" s="19">
        <f t="shared" ref="AG11:AG12" si="10">((F11+G11+H11-S11)+2.4*(E11+G11+H11+M11)*((N11+O11*2+P11*3+Q11*4+0.24*(G11+H11)+0.62*I11+(0.5*M11)-0.03*R11)+3*(E11+G11+H11+M11))/(9*(E11+G11+H11+M11)))-0.9*(E11+G11+H11+M11)</f>
        <v>14.719999999999999</v>
      </c>
      <c r="AH11" s="10">
        <f>打撃集計!AE7</f>
        <v>25</v>
      </c>
      <c r="AI11" s="11" t="str">
        <f>打撃詳細!AB7</f>
        <v>20%</v>
      </c>
      <c r="AJ11" s="3">
        <f>打撃集計!AC7</f>
        <v>8</v>
      </c>
      <c r="AK11" s="11" t="str">
        <f>打撃詳細!Z7</f>
        <v>6%</v>
      </c>
      <c r="AL11" s="3">
        <f>打撃集計!AD7</f>
        <v>17</v>
      </c>
      <c r="AM11" s="11" t="str">
        <f>打撃詳細!AA7</f>
        <v>14%</v>
      </c>
      <c r="AN11" s="3">
        <f>打撃集計!AF7</f>
        <v>37</v>
      </c>
      <c r="AO11" s="11" t="str">
        <f>打撃詳細!AC7</f>
        <v>30%</v>
      </c>
      <c r="AS11" s="23" t="s">
        <v>233</v>
      </c>
      <c r="AT11" s="23" t="s">
        <v>234</v>
      </c>
      <c r="AU11" s="3" t="s">
        <v>166</v>
      </c>
    </row>
    <row r="12" spans="1:51" ht="17.25" customHeight="1">
      <c r="A12" s="20"/>
      <c r="B12" s="20" t="s">
        <v>119</v>
      </c>
      <c r="C12" s="20">
        <f t="shared" ref="C12:S12" si="11">SUM(C9:C11)</f>
        <v>41</v>
      </c>
      <c r="D12" s="20">
        <f t="shared" si="11"/>
        <v>122</v>
      </c>
      <c r="E12" s="20">
        <f t="shared" si="11"/>
        <v>110</v>
      </c>
      <c r="F12" s="20">
        <f t="shared" si="11"/>
        <v>34</v>
      </c>
      <c r="G12" s="20">
        <f t="shared" si="11"/>
        <v>8</v>
      </c>
      <c r="H12" s="20">
        <f t="shared" si="11"/>
        <v>3</v>
      </c>
      <c r="I12" s="20">
        <f t="shared" si="11"/>
        <v>8</v>
      </c>
      <c r="J12" s="20">
        <f t="shared" si="11"/>
        <v>30</v>
      </c>
      <c r="K12" s="20">
        <f t="shared" si="11"/>
        <v>32</v>
      </c>
      <c r="L12" s="20">
        <f t="shared" si="11"/>
        <v>17</v>
      </c>
      <c r="M12" s="20">
        <f t="shared" si="11"/>
        <v>1</v>
      </c>
      <c r="N12" s="20">
        <f t="shared" si="11"/>
        <v>17</v>
      </c>
      <c r="O12" s="20">
        <f t="shared" si="11"/>
        <v>11</v>
      </c>
      <c r="P12" s="20">
        <f t="shared" si="11"/>
        <v>2</v>
      </c>
      <c r="Q12" s="20">
        <f t="shared" si="11"/>
        <v>4</v>
      </c>
      <c r="R12" s="20">
        <f t="shared" si="11"/>
        <v>21</v>
      </c>
      <c r="S12" s="20">
        <f t="shared" si="11"/>
        <v>2</v>
      </c>
      <c r="T12" s="7">
        <f>F12/E12</f>
        <v>0.30909090909090908</v>
      </c>
      <c r="U12" s="7">
        <f>(F12+G12+H12)/(E12+G12+H12)</f>
        <v>0.37190082644628097</v>
      </c>
      <c r="V12" s="7">
        <f>(N12+O12*2+P12*3+Q12*4)/E12</f>
        <v>0.55454545454545456</v>
      </c>
      <c r="W12" s="7">
        <f>U12+V12</f>
        <v>0.92644628099173554</v>
      </c>
      <c r="X12" s="20">
        <f t="shared" ref="X12:Z12" si="12">SUM(X9:X11)</f>
        <v>7</v>
      </c>
      <c r="Y12" s="20">
        <f t="shared" si="12"/>
        <v>29</v>
      </c>
      <c r="Z12" s="20">
        <f t="shared" si="12"/>
        <v>40</v>
      </c>
      <c r="AA12" s="21">
        <f>(Y12+Z12)/(X12+Y12+Z12)</f>
        <v>0.90789473684210531</v>
      </c>
      <c r="AB12" s="20">
        <f>SUM(AB9:AB11)</f>
        <v>383</v>
      </c>
      <c r="AC12" s="19">
        <f>AB12/D12</f>
        <v>3.139344262295082</v>
      </c>
      <c r="AD12" s="18">
        <f t="shared" si="7"/>
        <v>21.732000000000003</v>
      </c>
      <c r="AE12" s="18">
        <f t="shared" si="8"/>
        <v>0.24545454545454548</v>
      </c>
      <c r="AF12" s="19">
        <f t="shared" si="9"/>
        <v>0.38095238095238093</v>
      </c>
      <c r="AG12" s="19">
        <f t="shared" si="10"/>
        <v>49.058666666666696</v>
      </c>
      <c r="AH12" s="20">
        <f>SUM(AH9:AH11)</f>
        <v>66</v>
      </c>
      <c r="AI12" s="20"/>
      <c r="AJ12" s="20">
        <f>SUM(AJ9:AJ11)</f>
        <v>17</v>
      </c>
      <c r="AK12" s="20"/>
      <c r="AL12" s="20">
        <f>SUM(AL9:AL11)</f>
        <v>36</v>
      </c>
      <c r="AM12" s="20"/>
      <c r="AN12" s="20">
        <f>SUM(AN9:AN11)</f>
        <v>107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0.71111111111111114</v>
      </c>
      <c r="AS12" s="3" t="s">
        <v>84</v>
      </c>
      <c r="AT12" s="3" t="s">
        <v>116</v>
      </c>
      <c r="AU12" s="3" t="s">
        <v>166</v>
      </c>
      <c r="AV12" s="3" t="s">
        <v>69</v>
      </c>
      <c r="AW12" s="3" t="s">
        <v>120</v>
      </c>
      <c r="AX12" s="20"/>
    </row>
    <row r="13" spans="1:51" ht="18" customHeight="1">
      <c r="AA13" s="21"/>
      <c r="AC13" s="19"/>
    </row>
    <row r="14" spans="1:51" ht="17.25" customHeight="1">
      <c r="A14" s="12" t="s">
        <v>45</v>
      </c>
      <c r="B14" s="12" t="s">
        <v>106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107</v>
      </c>
      <c r="AD14" s="12" t="s">
        <v>108</v>
      </c>
      <c r="AE14" s="12" t="s">
        <v>109</v>
      </c>
      <c r="AF14" s="12" t="s">
        <v>110</v>
      </c>
      <c r="AG14" s="12" t="s">
        <v>111</v>
      </c>
      <c r="AH14" s="127" t="s">
        <v>112</v>
      </c>
      <c r="AI14" s="128"/>
      <c r="AJ14" s="127" t="s">
        <v>34</v>
      </c>
      <c r="AK14" s="128"/>
      <c r="AL14" s="127" t="s">
        <v>35</v>
      </c>
      <c r="AM14" s="128"/>
      <c r="AN14" s="127" t="s">
        <v>37</v>
      </c>
      <c r="AO14" s="128"/>
      <c r="AP14" s="12" t="s">
        <v>77</v>
      </c>
      <c r="AQ14" s="12" t="s">
        <v>113</v>
      </c>
      <c r="AR14" s="12" t="s">
        <v>114</v>
      </c>
      <c r="AS14" s="127" t="s">
        <v>115</v>
      </c>
      <c r="AT14" s="128"/>
      <c r="AU14" s="128"/>
      <c r="AV14" s="128"/>
      <c r="AW14" s="128"/>
      <c r="AX14" s="12"/>
    </row>
    <row r="15" spans="1:51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121</v>
      </c>
    </row>
    <row r="16" spans="1:51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117</v>
      </c>
      <c r="AT16" s="3" t="s">
        <v>121</v>
      </c>
    </row>
    <row r="17" spans="1:50" ht="17.25" customHeight="1">
      <c r="B17" s="3">
        <v>25</v>
      </c>
      <c r="C17" s="11">
        <f>打撃詳細!B8</f>
        <v>13</v>
      </c>
      <c r="D17" s="11">
        <f>打撃詳細!C8</f>
        <v>31</v>
      </c>
      <c r="E17" s="11">
        <f>打撃詳細!D8</f>
        <v>26</v>
      </c>
      <c r="F17" s="11">
        <f>打撃詳細!E8</f>
        <v>4</v>
      </c>
      <c r="G17" s="11">
        <f>打撃詳細!F8</f>
        <v>4</v>
      </c>
      <c r="H17" s="11">
        <f>打撃詳細!G8</f>
        <v>1</v>
      </c>
      <c r="I17" s="11">
        <f>打撃詳細!H8</f>
        <v>3</v>
      </c>
      <c r="J17" s="11">
        <f>打撃詳細!I8</f>
        <v>2</v>
      </c>
      <c r="K17" s="11">
        <f>打撃詳細!R8</f>
        <v>6</v>
      </c>
      <c r="L17" s="11">
        <f>打撃詳細!U8</f>
        <v>3</v>
      </c>
      <c r="M17" s="11">
        <f>打撃詳細!S8</f>
        <v>0</v>
      </c>
      <c r="N17" s="11">
        <f>打撃詳細!N8</f>
        <v>3</v>
      </c>
      <c r="O17" s="11">
        <f>打撃詳細!O8</f>
        <v>0</v>
      </c>
      <c r="P17" s="11">
        <f>打撃詳細!P8</f>
        <v>1</v>
      </c>
      <c r="Q17" s="11">
        <f>打撃詳細!Q8</f>
        <v>0</v>
      </c>
      <c r="R17" s="11">
        <f>打撃詳細!V8</f>
        <v>12</v>
      </c>
      <c r="S17" s="11">
        <f>打撃詳細!W8</f>
        <v>0</v>
      </c>
      <c r="T17" s="11" t="str">
        <f>打撃詳細!J8</f>
        <v>0.154</v>
      </c>
      <c r="U17" s="11" t="str">
        <f>打撃詳細!K8</f>
        <v>0.290</v>
      </c>
      <c r="V17" s="11" t="str">
        <f>打撃詳細!L8</f>
        <v>0.231</v>
      </c>
      <c r="W17" s="11" t="str">
        <f>打撃詳細!M8</f>
        <v>0.521</v>
      </c>
      <c r="X17" s="11">
        <f>打撃詳細!AD8</f>
        <v>1</v>
      </c>
      <c r="Y17" s="11">
        <f>打撃詳細!AE8</f>
        <v>17</v>
      </c>
      <c r="Z17" s="11">
        <f>打撃詳細!AF8</f>
        <v>3</v>
      </c>
      <c r="AA17" s="11">
        <f>打撃詳細!AG8</f>
        <v>0.95199999999999996</v>
      </c>
      <c r="AB17" s="11">
        <f>打撃詳細!X8</f>
        <v>113</v>
      </c>
      <c r="AC17" s="11" t="str">
        <f>打撃詳細!Y8</f>
        <v>3.7</v>
      </c>
      <c r="AD17" s="18">
        <f t="shared" ref="AD17:AD18" si="14">0.5*N17+0.72*O17+1.04*P17+1.44*Q17+0.34*(G17+H17)+0.18*I17-0.09*(E17-F17-R17)-0.098*R17-0.37*S17+0.04*M17</f>
        <v>2.7040000000000002</v>
      </c>
      <c r="AE17" s="18">
        <f t="shared" ref="AE17:AE18" si="15">V17-T17</f>
        <v>7.7000000000000013E-2</v>
      </c>
      <c r="AF17" s="19">
        <f t="shared" ref="AF17:AF18" si="16">G17/R17</f>
        <v>0.33333333333333331</v>
      </c>
      <c r="AG17" s="19">
        <f t="shared" ref="AG17:AG18" si="17">((F17+G17+H17-S17)+2.4*(E17+G17+H17+M17)*((N17+O17*2+P17*3+Q17*4+0.24*(G17+H17)+0.62*I17+(0.5*M17)-0.03*R17)+3*(E17+G17+H17+M17))/(9*(E17+G17+H17+M17)))-0.9*(E17+G17+H17+M17)</f>
        <v>8.2199999999999953</v>
      </c>
      <c r="AH17" s="10">
        <f>打撃集計!AE8</f>
        <v>14</v>
      </c>
      <c r="AI17" s="11" t="str">
        <f>打撃詳細!AB8</f>
        <v>12%</v>
      </c>
      <c r="AJ17" s="3">
        <f>打撃集計!AC8</f>
        <v>19</v>
      </c>
      <c r="AK17" s="11" t="str">
        <f>打撃詳細!Z8</f>
        <v>17%</v>
      </c>
      <c r="AL17" s="3">
        <f>打撃集計!AD8</f>
        <v>12</v>
      </c>
      <c r="AM17" s="11" t="str">
        <f>打撃詳細!AA8</f>
        <v>11%</v>
      </c>
      <c r="AN17" s="3">
        <f>打撃集計!AF8</f>
        <v>42</v>
      </c>
      <c r="AO17" s="11" t="str">
        <f>打撃詳細!AC8</f>
        <v>37%</v>
      </c>
      <c r="AS17" s="3" t="s">
        <v>117</v>
      </c>
      <c r="AT17" s="3" t="s">
        <v>121</v>
      </c>
    </row>
    <row r="18" spans="1:50" ht="17.25" customHeight="1">
      <c r="A18" s="20"/>
      <c r="B18" s="20" t="s">
        <v>119</v>
      </c>
      <c r="C18" s="20">
        <f t="shared" ref="C18:S18" si="18">SUM(C15:C17)</f>
        <v>38</v>
      </c>
      <c r="D18" s="20">
        <f t="shared" si="18"/>
        <v>101</v>
      </c>
      <c r="E18" s="20">
        <f t="shared" si="18"/>
        <v>84</v>
      </c>
      <c r="F18" s="20">
        <f t="shared" si="18"/>
        <v>18</v>
      </c>
      <c r="G18" s="20">
        <f t="shared" si="18"/>
        <v>15</v>
      </c>
      <c r="H18" s="20">
        <f t="shared" si="18"/>
        <v>2</v>
      </c>
      <c r="I18" s="20">
        <f t="shared" si="18"/>
        <v>13</v>
      </c>
      <c r="J18" s="20">
        <f t="shared" si="18"/>
        <v>10</v>
      </c>
      <c r="K18" s="20">
        <f t="shared" si="18"/>
        <v>17</v>
      </c>
      <c r="L18" s="20">
        <f t="shared" si="18"/>
        <v>21</v>
      </c>
      <c r="M18" s="20">
        <f t="shared" si="18"/>
        <v>0</v>
      </c>
      <c r="N18" s="20">
        <f t="shared" si="18"/>
        <v>12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23</v>
      </c>
      <c r="S18" s="20">
        <f t="shared" si="18"/>
        <v>2</v>
      </c>
      <c r="T18" s="7">
        <f>F18/E18</f>
        <v>0.21428571428571427</v>
      </c>
      <c r="U18" s="7">
        <f>(F18+G18+H18)/(E18+G18+H18)</f>
        <v>0.34653465346534651</v>
      </c>
      <c r="V18" s="7">
        <f>(N18+O18*2+P18*3+Q18*4)/E18</f>
        <v>0.2857142857142857</v>
      </c>
      <c r="W18" s="7">
        <f>U18+V18</f>
        <v>0.63224893917963221</v>
      </c>
      <c r="X18" s="20">
        <f t="shared" ref="X18:Z18" si="19">SUM(X15:X17)</f>
        <v>4</v>
      </c>
      <c r="Y18" s="20">
        <f t="shared" si="19"/>
        <v>42</v>
      </c>
      <c r="Z18" s="20">
        <f t="shared" si="19"/>
        <v>7</v>
      </c>
      <c r="AA18" s="21">
        <f>(Y18+Z18)/(X18+Y18+Z18)</f>
        <v>0.92452830188679247</v>
      </c>
      <c r="AB18" s="20">
        <f>SUM(AB15:AB17)</f>
        <v>361</v>
      </c>
      <c r="AC18" s="19">
        <f>AB18/D18</f>
        <v>3.5742574257425743</v>
      </c>
      <c r="AD18" s="18">
        <f t="shared" si="14"/>
        <v>11.496</v>
      </c>
      <c r="AE18" s="18">
        <f t="shared" si="15"/>
        <v>7.1428571428571425E-2</v>
      </c>
      <c r="AF18" s="19">
        <f t="shared" si="16"/>
        <v>0.65217391304347827</v>
      </c>
      <c r="AG18" s="19">
        <f t="shared" si="17"/>
        <v>32.35333333333331</v>
      </c>
      <c r="AH18" s="20">
        <f>SUM(AH15:AH17)</f>
        <v>46</v>
      </c>
      <c r="AI18" s="20"/>
      <c r="AJ18" s="20">
        <f>SUM(AJ15:AJ17)</f>
        <v>37</v>
      </c>
      <c r="AK18" s="20"/>
      <c r="AL18" s="20">
        <f>SUM(AL15:AL17)</f>
        <v>30</v>
      </c>
      <c r="AM18" s="20"/>
      <c r="AN18" s="20">
        <f>SUM(AN15:AN17)</f>
        <v>114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0.48571428571428571</v>
      </c>
      <c r="AS18" s="3" t="s">
        <v>117</v>
      </c>
      <c r="AT18" s="3" t="s">
        <v>121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106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107</v>
      </c>
      <c r="AD20" s="12" t="s">
        <v>108</v>
      </c>
      <c r="AE20" s="12" t="s">
        <v>109</v>
      </c>
      <c r="AF20" s="12" t="s">
        <v>110</v>
      </c>
      <c r="AG20" s="12" t="s">
        <v>111</v>
      </c>
      <c r="AH20" s="127" t="s">
        <v>112</v>
      </c>
      <c r="AI20" s="128"/>
      <c r="AJ20" s="127" t="s">
        <v>34</v>
      </c>
      <c r="AK20" s="128"/>
      <c r="AL20" s="127" t="s">
        <v>35</v>
      </c>
      <c r="AM20" s="128"/>
      <c r="AN20" s="127" t="s">
        <v>37</v>
      </c>
      <c r="AO20" s="128"/>
      <c r="AP20" s="12" t="s">
        <v>77</v>
      </c>
      <c r="AQ20" s="12" t="s">
        <v>113</v>
      </c>
      <c r="AR20" s="12" t="s">
        <v>114</v>
      </c>
      <c r="AS20" s="127" t="s">
        <v>115</v>
      </c>
      <c r="AT20" s="128"/>
      <c r="AU20" s="128"/>
      <c r="AV20" s="128"/>
      <c r="AW20" s="128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118</v>
      </c>
      <c r="AT21" s="3" t="s">
        <v>116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118</v>
      </c>
      <c r="AT22" s="3" t="s">
        <v>69</v>
      </c>
    </row>
    <row r="23" spans="1:50" ht="17.25" customHeight="1">
      <c r="B23" s="3">
        <v>25</v>
      </c>
      <c r="C23" s="11">
        <f>打撃詳細!B9</f>
        <v>14</v>
      </c>
      <c r="D23" s="11">
        <f>打撃詳細!C9</f>
        <v>37</v>
      </c>
      <c r="E23" s="11">
        <f>打撃詳細!D9</f>
        <v>32</v>
      </c>
      <c r="F23" s="11">
        <f>打撃詳細!E9</f>
        <v>9</v>
      </c>
      <c r="G23" s="11">
        <f>打撃詳細!F9</f>
        <v>2</v>
      </c>
      <c r="H23" s="11">
        <f>打撃詳細!G9</f>
        <v>2</v>
      </c>
      <c r="I23" s="11">
        <f>打撃詳細!H9</f>
        <v>0</v>
      </c>
      <c r="J23" s="11">
        <f>打撃詳細!I9</f>
        <v>3</v>
      </c>
      <c r="K23" s="11">
        <f>打撃詳細!R9</f>
        <v>7</v>
      </c>
      <c r="L23" s="11">
        <f>打撃詳細!U9</f>
        <v>6</v>
      </c>
      <c r="M23" s="11">
        <f>打撃詳細!S9</f>
        <v>1</v>
      </c>
      <c r="N23" s="11">
        <f>打撃詳細!N9</f>
        <v>6</v>
      </c>
      <c r="O23" s="11">
        <f>打撃詳細!O9</f>
        <v>3</v>
      </c>
      <c r="P23" s="11">
        <f>打撃詳細!P9</f>
        <v>0</v>
      </c>
      <c r="Q23" s="11">
        <f>打撃詳細!Q9</f>
        <v>0</v>
      </c>
      <c r="R23" s="11">
        <f>打撃詳細!V9</f>
        <v>7</v>
      </c>
      <c r="S23" s="11">
        <f>打撃詳細!W9</f>
        <v>0</v>
      </c>
      <c r="T23" s="11" t="str">
        <f>打撃詳細!J9</f>
        <v>0.281</v>
      </c>
      <c r="U23" s="11" t="str">
        <f>打撃詳細!K9</f>
        <v>0.361</v>
      </c>
      <c r="V23" s="11" t="str">
        <f>打撃詳細!L9</f>
        <v>0.375</v>
      </c>
      <c r="W23" s="11" t="str">
        <f>打撃詳細!M9</f>
        <v>0.736</v>
      </c>
      <c r="X23" s="11">
        <f>打撃詳細!AD9</f>
        <v>3</v>
      </c>
      <c r="Y23" s="11">
        <f>打撃詳細!AE9</f>
        <v>19</v>
      </c>
      <c r="Z23" s="11">
        <f>打撃詳細!AF9</f>
        <v>4</v>
      </c>
      <c r="AA23" s="11">
        <f>打撃詳細!AG9</f>
        <v>0.88500000000000001</v>
      </c>
      <c r="AB23" s="11">
        <f>打撃詳細!X9</f>
        <v>122</v>
      </c>
      <c r="AC23" s="11" t="str">
        <f>打撃詳細!Y9</f>
        <v>3.3</v>
      </c>
      <c r="AD23" s="18">
        <f t="shared" ref="AD23:AD24" si="21">0.5*N23+0.72*O23+1.04*P23+1.44*Q23+0.34*(G23+H23)+0.18*I23-0.09*(E23-F23-R23)-0.098*R23-0.37*S23+0.04*M23</f>
        <v>4.4340000000000002</v>
      </c>
      <c r="AE23" s="18">
        <f t="shared" ref="AE23:AE24" si="22">V23-T23</f>
        <v>9.3999999999999972E-2</v>
      </c>
      <c r="AF23" s="19">
        <f t="shared" ref="AF23:AF24" si="23">G23/R23</f>
        <v>0.2857142857142857</v>
      </c>
      <c r="AG23" s="19">
        <f t="shared" ref="AG23:AG24" si="24">((F23+G23+H23-S23)+2.4*(E23+G23+H23+M23)*((N23+O23*2+P23*3+Q23*4+0.24*(G23+H23)+0.62*I23+(0.5*M23)-0.03*R23)+3*(E23+G23+H23+M23))/(9*(E23+G23+H23+M23)))-0.9*(E23+G23+H23+M23)</f>
        <v>12.833333333333329</v>
      </c>
      <c r="AH23" s="10">
        <f>打撃集計!AE9</f>
        <v>6</v>
      </c>
      <c r="AI23" s="11" t="str">
        <f>打撃詳細!AB9</f>
        <v>5%</v>
      </c>
      <c r="AJ23" s="3">
        <f>打撃集計!AC9</f>
        <v>27</v>
      </c>
      <c r="AK23" s="11" t="str">
        <f>打撃詳細!Z9</f>
        <v>22%</v>
      </c>
      <c r="AL23" s="3">
        <f>打撃集計!AD9</f>
        <v>11</v>
      </c>
      <c r="AM23" s="11" t="str">
        <f>打撃詳細!AA9</f>
        <v>9%</v>
      </c>
      <c r="AN23" s="3">
        <f>打撃集計!AF9</f>
        <v>45</v>
      </c>
      <c r="AO23" s="11" t="str">
        <f>打撃詳細!AC9</f>
        <v>37%</v>
      </c>
      <c r="AS23" s="23" t="s">
        <v>235</v>
      </c>
    </row>
    <row r="24" spans="1:50" ht="17.25" customHeight="1">
      <c r="A24" s="20"/>
      <c r="B24" s="20" t="s">
        <v>119</v>
      </c>
      <c r="C24" s="20">
        <f t="shared" ref="C24:S24" si="25">SUM(C21:C23)</f>
        <v>42</v>
      </c>
      <c r="D24" s="20">
        <f t="shared" si="25"/>
        <v>125</v>
      </c>
      <c r="E24" s="20">
        <f t="shared" si="25"/>
        <v>103</v>
      </c>
      <c r="F24" s="20">
        <f t="shared" si="25"/>
        <v>30</v>
      </c>
      <c r="G24" s="20">
        <f t="shared" si="25"/>
        <v>15</v>
      </c>
      <c r="H24" s="20">
        <f t="shared" si="25"/>
        <v>5</v>
      </c>
      <c r="I24" s="20">
        <f t="shared" si="25"/>
        <v>3</v>
      </c>
      <c r="J24" s="20">
        <f t="shared" si="25"/>
        <v>28</v>
      </c>
      <c r="K24" s="20">
        <f t="shared" si="25"/>
        <v>27</v>
      </c>
      <c r="L24" s="20">
        <f t="shared" si="25"/>
        <v>22</v>
      </c>
      <c r="M24" s="20">
        <f t="shared" si="25"/>
        <v>2</v>
      </c>
      <c r="N24" s="20">
        <f t="shared" si="25"/>
        <v>21</v>
      </c>
      <c r="O24" s="20">
        <f t="shared" si="25"/>
        <v>7</v>
      </c>
      <c r="P24" s="20">
        <f t="shared" si="25"/>
        <v>2</v>
      </c>
      <c r="Q24" s="20">
        <f t="shared" si="25"/>
        <v>0</v>
      </c>
      <c r="R24" s="20">
        <f t="shared" si="25"/>
        <v>16</v>
      </c>
      <c r="S24" s="20">
        <f t="shared" si="25"/>
        <v>0</v>
      </c>
      <c r="T24" s="7">
        <f>F24/E24</f>
        <v>0.29126213592233008</v>
      </c>
      <c r="U24" s="7">
        <f>(F24+G24+H24)/(E24+G24+H24)</f>
        <v>0.4065040650406504</v>
      </c>
      <c r="V24" s="7">
        <f>(N24+O24*2+P24*3+Q24*4)/E24</f>
        <v>0.39805825242718446</v>
      </c>
      <c r="W24" s="7">
        <f>U24+V24</f>
        <v>0.80456231746783491</v>
      </c>
      <c r="X24" s="20">
        <f t="shared" ref="X24:Z24" si="26">SUM(X21:X23)</f>
        <v>7</v>
      </c>
      <c r="Y24" s="20">
        <f t="shared" si="26"/>
        <v>90</v>
      </c>
      <c r="Z24" s="20">
        <f t="shared" si="26"/>
        <v>31</v>
      </c>
      <c r="AA24" s="21">
        <f>(Y24+Z24)/(X24+Y24+Z24)</f>
        <v>0.9453125</v>
      </c>
      <c r="AB24" s="20">
        <f>SUM(AB21:AB23)</f>
        <v>434</v>
      </c>
      <c r="AC24" s="19">
        <f>AB24/D24</f>
        <v>3.472</v>
      </c>
      <c r="AD24" s="18">
        <f t="shared" si="21"/>
        <v>18.341999999999995</v>
      </c>
      <c r="AE24" s="18">
        <f t="shared" si="22"/>
        <v>0.10679611650485438</v>
      </c>
      <c r="AF24" s="19">
        <f t="shared" si="23"/>
        <v>0.9375</v>
      </c>
      <c r="AG24" s="19">
        <f t="shared" si="24"/>
        <v>50.348000000000013</v>
      </c>
      <c r="AH24" s="20">
        <f>SUM(AH21:AH23)</f>
        <v>39</v>
      </c>
      <c r="AI24" s="20"/>
      <c r="AJ24" s="20">
        <f>SUM(AJ21:AJ23)</f>
        <v>56</v>
      </c>
      <c r="AK24" s="20"/>
      <c r="AL24" s="20">
        <f>SUM(AL21:AL23)</f>
        <v>22</v>
      </c>
      <c r="AM24" s="20"/>
      <c r="AN24" s="20">
        <f>SUM(AN21:AN23)</f>
        <v>137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0.54</v>
      </c>
      <c r="AS24" s="3" t="s">
        <v>118</v>
      </c>
      <c r="AT24" s="3" t="s">
        <v>116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106</v>
      </c>
      <c r="C27" s="3" t="s">
        <v>122</v>
      </c>
      <c r="D27" s="3" t="s">
        <v>51</v>
      </c>
      <c r="E27" s="3" t="s">
        <v>6</v>
      </c>
      <c r="F27" s="3" t="s">
        <v>52</v>
      </c>
      <c r="G27" s="3" t="s">
        <v>123</v>
      </c>
      <c r="H27" s="3" t="s">
        <v>54</v>
      </c>
      <c r="I27" s="3" t="s">
        <v>124</v>
      </c>
      <c r="J27" s="3" t="s">
        <v>125</v>
      </c>
      <c r="K27" s="3" t="s">
        <v>57</v>
      </c>
      <c r="L27" s="3" t="s">
        <v>58</v>
      </c>
      <c r="M27" s="3" t="s">
        <v>126</v>
      </c>
      <c r="N27" s="3" t="s">
        <v>37</v>
      </c>
      <c r="O27" s="3" t="s">
        <v>60</v>
      </c>
      <c r="P27" s="3" t="s">
        <v>127</v>
      </c>
      <c r="Q27" s="3" t="s">
        <v>128</v>
      </c>
      <c r="R27" s="3" t="s">
        <v>129</v>
      </c>
      <c r="S27" s="3" t="s">
        <v>130</v>
      </c>
      <c r="T27" s="3" t="s">
        <v>131</v>
      </c>
      <c r="U27" s="3" t="s">
        <v>132</v>
      </c>
      <c r="V27" s="3" t="s">
        <v>133</v>
      </c>
      <c r="W27" s="3" t="s">
        <v>134</v>
      </c>
      <c r="X27" s="3" t="s">
        <v>135</v>
      </c>
      <c r="Y27" s="3" t="s">
        <v>136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106</v>
      </c>
      <c r="C30" s="3" t="s">
        <v>122</v>
      </c>
      <c r="D30" s="3" t="s">
        <v>51</v>
      </c>
      <c r="E30" s="3" t="s">
        <v>6</v>
      </c>
      <c r="F30" s="3" t="s">
        <v>52</v>
      </c>
      <c r="G30" s="3" t="s">
        <v>123</v>
      </c>
      <c r="H30" s="3" t="s">
        <v>54</v>
      </c>
      <c r="I30" s="3" t="s">
        <v>124</v>
      </c>
      <c r="J30" s="3" t="s">
        <v>125</v>
      </c>
      <c r="K30" s="3" t="s">
        <v>57</v>
      </c>
      <c r="L30" s="3" t="s">
        <v>58</v>
      </c>
      <c r="M30" s="3" t="s">
        <v>126</v>
      </c>
      <c r="N30" s="3" t="s">
        <v>37</v>
      </c>
      <c r="O30" s="3" t="s">
        <v>60</v>
      </c>
      <c r="P30" s="3" t="s">
        <v>127</v>
      </c>
      <c r="Q30" s="3" t="s">
        <v>128</v>
      </c>
      <c r="R30" s="3" t="s">
        <v>129</v>
      </c>
      <c r="S30" s="3" t="s">
        <v>130</v>
      </c>
      <c r="T30" s="3" t="s">
        <v>131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119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  <mergeCell ref="AH2:AI2"/>
    <mergeCell ref="AJ2:AK2"/>
    <mergeCell ref="AL2:AM2"/>
    <mergeCell ref="AN2:AO2"/>
    <mergeCell ref="AS2:AW2"/>
  </mergeCells>
  <phoneticPr fontId="14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BC4-4DE0-43C9-BFFA-4DB2360C043C}">
  <dimension ref="A1:AK852"/>
  <sheetViews>
    <sheetView workbookViewId="0">
      <pane ySplit="1" topLeftCell="A2" activePane="bottomLeft" state="frozen"/>
      <selection pane="bottomLeft" activeCell="M109" sqref="M109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160</v>
      </c>
      <c r="B1" s="71" t="s">
        <v>65</v>
      </c>
      <c r="C1" s="72" t="s">
        <v>61</v>
      </c>
      <c r="D1" s="73" t="s">
        <v>161</v>
      </c>
      <c r="E1" s="74" t="s">
        <v>50</v>
      </c>
      <c r="F1" s="75" t="s">
        <v>8</v>
      </c>
      <c r="G1" s="75" t="s">
        <v>9</v>
      </c>
      <c r="H1" s="75" t="s">
        <v>66</v>
      </c>
      <c r="I1" s="75" t="s">
        <v>67</v>
      </c>
      <c r="J1" s="75" t="s">
        <v>68</v>
      </c>
      <c r="K1" s="75" t="s">
        <v>69</v>
      </c>
      <c r="L1" s="75" t="s">
        <v>70</v>
      </c>
      <c r="M1" s="75" t="s">
        <v>55</v>
      </c>
      <c r="N1" s="76" t="s">
        <v>71</v>
      </c>
      <c r="O1" s="77" t="s">
        <v>14</v>
      </c>
      <c r="P1" s="78" t="s">
        <v>72</v>
      </c>
      <c r="Q1" s="79" t="s">
        <v>15</v>
      </c>
      <c r="R1" s="78" t="s">
        <v>73</v>
      </c>
      <c r="S1" s="79" t="s">
        <v>74</v>
      </c>
      <c r="T1" s="79" t="s">
        <v>75</v>
      </c>
      <c r="U1" s="78" t="s">
        <v>76</v>
      </c>
      <c r="V1" s="80" t="s">
        <v>216</v>
      </c>
      <c r="W1" s="75" t="s">
        <v>77</v>
      </c>
      <c r="X1" s="75" t="s">
        <v>78</v>
      </c>
      <c r="Y1" s="81" t="s">
        <v>16</v>
      </c>
      <c r="Z1" s="82" t="s">
        <v>31</v>
      </c>
      <c r="AA1" s="78" t="s">
        <v>79</v>
      </c>
      <c r="AB1" s="83" t="s">
        <v>24</v>
      </c>
      <c r="AC1" s="83" t="s">
        <v>25</v>
      </c>
      <c r="AD1" s="72" t="s">
        <v>50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32"/>
    </row>
    <row r="2" spans="1:37" s="28" customFormat="1" ht="19.5" hidden="1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>F2-M2-N2-Y2</f>
        <v>4</v>
      </c>
      <c r="H2" s="30">
        <f t="shared" ref="H2:H12" si="1">SUM(I2:L2)</f>
        <v>0</v>
      </c>
      <c r="I2" s="30">
        <f t="shared" ref="I2:I12" si="2">COUNTIF(AE2:AJ2, "*安*")</f>
        <v>0</v>
      </c>
      <c r="J2" s="30">
        <f t="shared" ref="J2:J12" si="3">COUNTIF(AE2:AJ2, "*二")</f>
        <v>0</v>
      </c>
      <c r="K2" s="30">
        <f t="shared" ref="K2:K12" si="4">COUNTIF(AE2:AJ2, "*三")</f>
        <v>0</v>
      </c>
      <c r="L2" s="30">
        <f t="shared" ref="L2:L12" si="5">COUNTIF(AE2:AJ2, "*本")</f>
        <v>0</v>
      </c>
      <c r="M2" s="30">
        <f t="shared" ref="M2:M12" si="6">COUNTIF(AE2:AJ2, "四球")</f>
        <v>0</v>
      </c>
      <c r="N2" s="30">
        <f t="shared" ref="N2:N12" si="7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8">COUNTIF(AE2:AJ2, "*失*")</f>
        <v>0</v>
      </c>
      <c r="X2" s="30">
        <f t="shared" ref="X2:X12" si="9">COUNTIF(AE2:AJ2, "*振*")</f>
        <v>2</v>
      </c>
      <c r="Y2" s="30">
        <f t="shared" ref="Y2:Y12" si="10">COUNTIF(AE2:AJ2, "*犠*")</f>
        <v>0</v>
      </c>
      <c r="Z2" s="30">
        <f t="shared" ref="Z2:Z12" si="11">COUNTIF(AE2:AJ2, "*併*")</f>
        <v>0</v>
      </c>
      <c r="AB2" s="30">
        <v>1</v>
      </c>
      <c r="AC2" s="30">
        <v>4</v>
      </c>
      <c r="AD2" s="30" t="str">
        <f t="shared" ref="AD2:AD12" si="12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hidden="1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ref="G3:G12" si="13">F3-M3-N3-Y3</f>
        <v>4</v>
      </c>
      <c r="H3" s="32">
        <f t="shared" si="1"/>
        <v>1</v>
      </c>
      <c r="I3" s="32">
        <f t="shared" si="2"/>
        <v>1</v>
      </c>
      <c r="J3" s="32">
        <f t="shared" si="3"/>
        <v>0</v>
      </c>
      <c r="K3" s="32">
        <f t="shared" si="4"/>
        <v>0</v>
      </c>
      <c r="L3" s="32">
        <f t="shared" si="5"/>
        <v>0</v>
      </c>
      <c r="M3" s="32">
        <f t="shared" si="6"/>
        <v>0</v>
      </c>
      <c r="N3" s="32">
        <f t="shared" si="7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8"/>
        <v>0</v>
      </c>
      <c r="X3" s="32">
        <f t="shared" si="9"/>
        <v>2</v>
      </c>
      <c r="Y3" s="32">
        <f t="shared" si="10"/>
        <v>0</v>
      </c>
      <c r="Z3" s="32">
        <f t="shared" si="11"/>
        <v>0</v>
      </c>
      <c r="AB3" s="32">
        <v>1</v>
      </c>
      <c r="AD3" s="32" t="str">
        <f t="shared" si="12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hidden="1" customHeight="1">
      <c r="A4" s="24" t="s">
        <v>80</v>
      </c>
      <c r="B4" s="38">
        <v>3</v>
      </c>
      <c r="C4" s="32" t="s">
        <v>159</v>
      </c>
      <c r="E4" s="32" t="s">
        <v>49</v>
      </c>
      <c r="F4" s="32">
        <f t="shared" si="0"/>
        <v>3</v>
      </c>
      <c r="G4" s="32">
        <f t="shared" si="13"/>
        <v>3</v>
      </c>
      <c r="H4" s="32">
        <f t="shared" si="1"/>
        <v>1</v>
      </c>
      <c r="I4" s="32">
        <f t="shared" si="2"/>
        <v>1</v>
      </c>
      <c r="J4" s="32">
        <f t="shared" si="3"/>
        <v>0</v>
      </c>
      <c r="K4" s="32">
        <f t="shared" si="4"/>
        <v>0</v>
      </c>
      <c r="L4" s="32">
        <f t="shared" si="5"/>
        <v>0</v>
      </c>
      <c r="M4" s="32">
        <f t="shared" si="6"/>
        <v>0</v>
      </c>
      <c r="N4" s="32">
        <f t="shared" si="7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8"/>
        <v>0</v>
      </c>
      <c r="X4" s="32">
        <f t="shared" si="9"/>
        <v>2</v>
      </c>
      <c r="Y4" s="32">
        <f t="shared" si="10"/>
        <v>0</v>
      </c>
      <c r="Z4" s="32">
        <f t="shared" si="11"/>
        <v>0</v>
      </c>
      <c r="AB4" s="32">
        <v>2</v>
      </c>
      <c r="AC4" s="32">
        <v>5</v>
      </c>
      <c r="AD4" s="32" t="str">
        <f t="shared" si="12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hidden="1" customHeight="1">
      <c r="A5" s="24" t="s">
        <v>80</v>
      </c>
      <c r="B5" s="38">
        <v>4</v>
      </c>
      <c r="C5" s="32" t="s">
        <v>68</v>
      </c>
      <c r="D5" s="32" t="s">
        <v>116</v>
      </c>
      <c r="E5" s="32" t="s">
        <v>43</v>
      </c>
      <c r="F5" s="32">
        <f t="shared" si="0"/>
        <v>3</v>
      </c>
      <c r="G5" s="32">
        <f t="shared" si="13"/>
        <v>3</v>
      </c>
      <c r="H5" s="32">
        <f t="shared" si="1"/>
        <v>2</v>
      </c>
      <c r="I5" s="32">
        <f t="shared" si="2"/>
        <v>1</v>
      </c>
      <c r="J5" s="32">
        <f t="shared" si="3"/>
        <v>1</v>
      </c>
      <c r="K5" s="32">
        <f t="shared" si="4"/>
        <v>0</v>
      </c>
      <c r="L5" s="32">
        <f t="shared" si="5"/>
        <v>0</v>
      </c>
      <c r="M5" s="32">
        <f t="shared" si="6"/>
        <v>0</v>
      </c>
      <c r="N5" s="32">
        <f t="shared" si="7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8"/>
        <v>0</v>
      </c>
      <c r="X5" s="32">
        <f t="shared" si="9"/>
        <v>0</v>
      </c>
      <c r="Y5" s="32">
        <f t="shared" si="10"/>
        <v>0</v>
      </c>
      <c r="Z5" s="32">
        <f t="shared" si="11"/>
        <v>0</v>
      </c>
      <c r="AB5" s="32">
        <v>1</v>
      </c>
      <c r="AC5" s="32">
        <v>1</v>
      </c>
      <c r="AD5" s="32" t="str">
        <f t="shared" si="12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hidden="1" customHeight="1">
      <c r="A6" s="24" t="s">
        <v>80</v>
      </c>
      <c r="B6" s="38">
        <v>5</v>
      </c>
      <c r="C6" s="32" t="s">
        <v>120</v>
      </c>
      <c r="D6" s="32" t="s">
        <v>84</v>
      </c>
      <c r="E6" s="32" t="s">
        <v>48</v>
      </c>
      <c r="F6" s="32">
        <f t="shared" si="0"/>
        <v>3</v>
      </c>
      <c r="G6" s="32">
        <f t="shared" si="13"/>
        <v>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>
        <f t="shared" si="4"/>
        <v>0</v>
      </c>
      <c r="L6" s="32">
        <f t="shared" si="5"/>
        <v>0</v>
      </c>
      <c r="M6" s="32">
        <f t="shared" si="6"/>
        <v>0</v>
      </c>
      <c r="N6" s="32">
        <f t="shared" si="7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8"/>
        <v>0</v>
      </c>
      <c r="X6" s="32">
        <f t="shared" si="9"/>
        <v>2</v>
      </c>
      <c r="Y6" s="32">
        <f t="shared" si="10"/>
        <v>0</v>
      </c>
      <c r="Z6" s="32">
        <f t="shared" si="11"/>
        <v>0</v>
      </c>
      <c r="AB6" s="32">
        <v>1</v>
      </c>
      <c r="AD6" s="32" t="str">
        <f t="shared" si="12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hidden="1" customHeight="1">
      <c r="A7" s="24" t="s">
        <v>80</v>
      </c>
      <c r="B7" s="38">
        <v>6</v>
      </c>
      <c r="C7" s="32" t="s">
        <v>117</v>
      </c>
      <c r="E7" s="32" t="s">
        <v>45</v>
      </c>
      <c r="F7" s="32">
        <f t="shared" si="0"/>
        <v>3</v>
      </c>
      <c r="G7" s="32">
        <f t="shared" si="13"/>
        <v>3</v>
      </c>
      <c r="H7" s="32">
        <f t="shared" si="1"/>
        <v>0</v>
      </c>
      <c r="I7" s="32">
        <f t="shared" si="2"/>
        <v>0</v>
      </c>
      <c r="J7" s="32">
        <f t="shared" si="3"/>
        <v>0</v>
      </c>
      <c r="K7" s="32">
        <f t="shared" si="4"/>
        <v>0</v>
      </c>
      <c r="L7" s="32">
        <f t="shared" si="5"/>
        <v>0</v>
      </c>
      <c r="M7" s="32">
        <f t="shared" si="6"/>
        <v>0</v>
      </c>
      <c r="N7" s="32">
        <f t="shared" si="7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8"/>
        <v>1</v>
      </c>
      <c r="X7" s="32">
        <f t="shared" si="9"/>
        <v>1</v>
      </c>
      <c r="Y7" s="32">
        <f t="shared" si="10"/>
        <v>0</v>
      </c>
      <c r="Z7" s="32">
        <f t="shared" si="11"/>
        <v>0</v>
      </c>
      <c r="AB7" s="32">
        <v>1</v>
      </c>
      <c r="AD7" s="32" t="str">
        <f t="shared" si="12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hidden="1" customHeight="1">
      <c r="A8" s="24" t="s">
        <v>80</v>
      </c>
      <c r="B8" s="38">
        <v>7</v>
      </c>
      <c r="C8" s="32" t="s">
        <v>121</v>
      </c>
      <c r="E8" s="32" t="s">
        <v>40</v>
      </c>
      <c r="F8" s="32">
        <f t="shared" si="0"/>
        <v>3</v>
      </c>
      <c r="G8" s="32">
        <f t="shared" si="13"/>
        <v>2</v>
      </c>
      <c r="H8" s="32">
        <f t="shared" si="1"/>
        <v>0</v>
      </c>
      <c r="I8" s="32">
        <f t="shared" si="2"/>
        <v>0</v>
      </c>
      <c r="J8" s="32">
        <f t="shared" si="3"/>
        <v>0</v>
      </c>
      <c r="K8" s="32">
        <f t="shared" si="4"/>
        <v>0</v>
      </c>
      <c r="L8" s="32">
        <f t="shared" si="5"/>
        <v>0</v>
      </c>
      <c r="M8" s="32">
        <f t="shared" si="6"/>
        <v>1</v>
      </c>
      <c r="N8" s="32">
        <f t="shared" si="7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8"/>
        <v>0</v>
      </c>
      <c r="X8" s="32">
        <f t="shared" si="9"/>
        <v>1</v>
      </c>
      <c r="Y8" s="32">
        <f t="shared" si="10"/>
        <v>0</v>
      </c>
      <c r="Z8" s="32">
        <f t="shared" si="11"/>
        <v>0</v>
      </c>
      <c r="AB8" s="32">
        <v>1</v>
      </c>
      <c r="AD8" s="32" t="str">
        <f t="shared" si="12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hidden="1" customHeight="1">
      <c r="A9" s="24" t="s">
        <v>80</v>
      </c>
      <c r="B9" s="38">
        <v>8</v>
      </c>
      <c r="C9" s="32" t="s">
        <v>116</v>
      </c>
      <c r="D9" s="32" t="s">
        <v>120</v>
      </c>
      <c r="E9" s="32" t="s">
        <v>39</v>
      </c>
      <c r="F9" s="32">
        <f t="shared" si="0"/>
        <v>3</v>
      </c>
      <c r="G9" s="32">
        <f t="shared" si="13"/>
        <v>3</v>
      </c>
      <c r="H9" s="32">
        <f t="shared" si="1"/>
        <v>0</v>
      </c>
      <c r="I9" s="32">
        <f t="shared" si="2"/>
        <v>0</v>
      </c>
      <c r="J9" s="32">
        <f t="shared" si="3"/>
        <v>0</v>
      </c>
      <c r="K9" s="32">
        <f t="shared" si="4"/>
        <v>0</v>
      </c>
      <c r="L9" s="32">
        <f t="shared" si="5"/>
        <v>0</v>
      </c>
      <c r="M9" s="32">
        <f t="shared" si="6"/>
        <v>0</v>
      </c>
      <c r="N9" s="32">
        <f t="shared" si="7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8"/>
        <v>0</v>
      </c>
      <c r="X9" s="32">
        <f t="shared" si="9"/>
        <v>1</v>
      </c>
      <c r="Y9" s="32">
        <f t="shared" si="10"/>
        <v>0</v>
      </c>
      <c r="Z9" s="32">
        <f t="shared" si="11"/>
        <v>0</v>
      </c>
      <c r="AB9" s="32">
        <v>8</v>
      </c>
      <c r="AD9" s="32" t="str">
        <f t="shared" si="12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hidden="1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3"/>
        <v>1</v>
      </c>
      <c r="H10" s="32">
        <f t="shared" si="1"/>
        <v>0</v>
      </c>
      <c r="I10" s="32">
        <f t="shared" si="2"/>
        <v>0</v>
      </c>
      <c r="J10" s="32">
        <f t="shared" si="3"/>
        <v>0</v>
      </c>
      <c r="K10" s="32">
        <f t="shared" si="4"/>
        <v>0</v>
      </c>
      <c r="L10" s="32">
        <f t="shared" si="5"/>
        <v>0</v>
      </c>
      <c r="M10" s="32">
        <f t="shared" si="6"/>
        <v>0</v>
      </c>
      <c r="N10" s="32">
        <f t="shared" si="7"/>
        <v>0</v>
      </c>
      <c r="S10" s="32">
        <v>1</v>
      </c>
      <c r="T10" s="32">
        <v>1</v>
      </c>
      <c r="V10" s="32">
        <v>2</v>
      </c>
      <c r="W10" s="32">
        <f t="shared" si="8"/>
        <v>0</v>
      </c>
      <c r="X10" s="32">
        <f t="shared" si="9"/>
        <v>0</v>
      </c>
      <c r="Y10" s="32">
        <f t="shared" si="10"/>
        <v>0</v>
      </c>
      <c r="Z10" s="32">
        <f t="shared" si="11"/>
        <v>0</v>
      </c>
      <c r="AD10" s="32" t="str">
        <f t="shared" si="12"/>
        <v>野場</v>
      </c>
      <c r="AE10" s="32" t="s">
        <v>94</v>
      </c>
      <c r="AI10" s="32"/>
      <c r="AJ10" s="32"/>
    </row>
    <row r="11" spans="1:37" s="33" customFormat="1" ht="17.25" hidden="1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3"/>
        <v>1</v>
      </c>
      <c r="H11" s="32">
        <f t="shared" si="1"/>
        <v>1</v>
      </c>
      <c r="I11" s="32">
        <f t="shared" si="2"/>
        <v>1</v>
      </c>
      <c r="J11" s="32">
        <f t="shared" si="3"/>
        <v>0</v>
      </c>
      <c r="K11" s="32">
        <f t="shared" si="4"/>
        <v>0</v>
      </c>
      <c r="L11" s="32">
        <f t="shared" si="5"/>
        <v>0</v>
      </c>
      <c r="M11" s="32">
        <f t="shared" si="6"/>
        <v>1</v>
      </c>
      <c r="N11" s="32">
        <f t="shared" si="7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8"/>
        <v>0</v>
      </c>
      <c r="X11" s="32">
        <f t="shared" si="9"/>
        <v>0</v>
      </c>
      <c r="Y11" s="32">
        <f t="shared" si="10"/>
        <v>0</v>
      </c>
      <c r="Z11" s="32">
        <f t="shared" si="11"/>
        <v>0</v>
      </c>
      <c r="AD11" s="32" t="str">
        <f t="shared" si="12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hidden="1" customHeight="1">
      <c r="A12" s="24" t="s">
        <v>80</v>
      </c>
      <c r="B12" s="38" t="s">
        <v>76</v>
      </c>
      <c r="C12" s="32" t="s">
        <v>118</v>
      </c>
      <c r="E12" s="32" t="s">
        <v>46</v>
      </c>
      <c r="F12" s="32">
        <f t="shared" si="0"/>
        <v>0</v>
      </c>
      <c r="G12" s="32">
        <f t="shared" si="13"/>
        <v>0</v>
      </c>
      <c r="H12" s="32">
        <f t="shared" si="1"/>
        <v>0</v>
      </c>
      <c r="I12" s="32">
        <f t="shared" si="2"/>
        <v>0</v>
      </c>
      <c r="J12" s="32">
        <f t="shared" si="3"/>
        <v>0</v>
      </c>
      <c r="K12" s="32">
        <f t="shared" si="4"/>
        <v>0</v>
      </c>
      <c r="L12" s="32">
        <f t="shared" si="5"/>
        <v>0</v>
      </c>
      <c r="M12" s="32">
        <f t="shared" si="6"/>
        <v>0</v>
      </c>
      <c r="N12" s="32">
        <f t="shared" si="7"/>
        <v>0</v>
      </c>
      <c r="W12" s="32">
        <f t="shared" si="8"/>
        <v>0</v>
      </c>
      <c r="X12" s="32">
        <f t="shared" si="9"/>
        <v>0</v>
      </c>
      <c r="Y12" s="32">
        <f t="shared" si="10"/>
        <v>0</v>
      </c>
      <c r="Z12" s="32">
        <f t="shared" si="11"/>
        <v>0</v>
      </c>
      <c r="AB12" s="32">
        <v>5</v>
      </c>
      <c r="AC12" s="32">
        <v>1</v>
      </c>
      <c r="AD12" s="32" t="str">
        <f t="shared" si="12"/>
        <v>萩原</v>
      </c>
      <c r="AI12" s="32"/>
      <c r="AJ12" s="32"/>
    </row>
    <row r="13" spans="1:37" s="33" customFormat="1" ht="17.25" hidden="1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hidden="1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hidden="1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hidden="1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hidden="1" customHeight="1">
      <c r="A17" s="25" t="s">
        <v>80</v>
      </c>
      <c r="B17" s="69"/>
      <c r="C17" s="34"/>
      <c r="E17" s="70"/>
      <c r="AD17" s="70" t="s">
        <v>4</v>
      </c>
      <c r="AI17" s="32"/>
      <c r="AJ17" s="32"/>
    </row>
    <row r="18" spans="1:36" s="28" customFormat="1" ht="17.25" hidden="1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hidden="1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hidden="1" customHeight="1">
      <c r="A20" s="24" t="s">
        <v>80</v>
      </c>
      <c r="B20" s="38">
        <v>3</v>
      </c>
      <c r="C20" s="32" t="s">
        <v>159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hidden="1" customHeight="1">
      <c r="A21" s="24" t="s">
        <v>80</v>
      </c>
      <c r="B21" s="38">
        <v>4</v>
      </c>
      <c r="C21" s="32" t="s">
        <v>118</v>
      </c>
      <c r="E21" s="32" t="s">
        <v>43</v>
      </c>
      <c r="F21" s="32">
        <f t="shared" si="14"/>
        <v>2</v>
      </c>
      <c r="G21" s="32">
        <f t="shared" si="15"/>
        <v>2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/>
      <c r="AH21" s="32"/>
      <c r="AI21" s="32"/>
      <c r="AJ21" s="32"/>
    </row>
    <row r="22" spans="1:36" s="33" customFormat="1" ht="17.25" hidden="1" customHeight="1">
      <c r="A22" s="24" t="s">
        <v>80</v>
      </c>
      <c r="B22" s="38">
        <v>5</v>
      </c>
      <c r="C22" s="32" t="s">
        <v>84</v>
      </c>
      <c r="D22" s="32" t="s">
        <v>120</v>
      </c>
      <c r="E22" s="32" t="s">
        <v>48</v>
      </c>
      <c r="F22" s="32">
        <f t="shared" si="14"/>
        <v>2</v>
      </c>
      <c r="G22" s="32">
        <f t="shared" si="15"/>
        <v>2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/>
      <c r="AH22" s="32"/>
      <c r="AI22" s="32"/>
      <c r="AJ22" s="32"/>
    </row>
    <row r="23" spans="1:36" s="33" customFormat="1" ht="17.25" hidden="1" customHeight="1">
      <c r="A23" s="24" t="s">
        <v>80</v>
      </c>
      <c r="B23" s="38">
        <v>6</v>
      </c>
      <c r="C23" s="32" t="s">
        <v>117</v>
      </c>
      <c r="E23" s="32" t="s">
        <v>45</v>
      </c>
      <c r="F23" s="32">
        <f t="shared" si="14"/>
        <v>1</v>
      </c>
      <c r="G23" s="32">
        <f t="shared" si="15"/>
        <v>1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/>
      <c r="AG23" s="32"/>
      <c r="AH23" s="32"/>
      <c r="AI23" s="32"/>
      <c r="AJ23" s="32"/>
    </row>
    <row r="24" spans="1:36" s="33" customFormat="1" ht="17.25" hidden="1" customHeight="1">
      <c r="A24" s="24" t="s">
        <v>80</v>
      </c>
      <c r="B24" s="38">
        <v>7</v>
      </c>
      <c r="C24" s="32" t="s">
        <v>121</v>
      </c>
      <c r="E24" s="32" t="s">
        <v>40</v>
      </c>
      <c r="F24" s="32">
        <f t="shared" si="14"/>
        <v>1</v>
      </c>
      <c r="G24" s="32">
        <f t="shared" si="15"/>
        <v>1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/>
      <c r="AG24" s="32"/>
      <c r="AH24" s="32"/>
      <c r="AI24" s="32"/>
      <c r="AJ24" s="32"/>
    </row>
    <row r="25" spans="1:36" s="33" customFormat="1" ht="17.25" hidden="1" customHeight="1">
      <c r="A25" s="24" t="s">
        <v>80</v>
      </c>
      <c r="B25" s="38">
        <v>8</v>
      </c>
      <c r="C25" s="32" t="s">
        <v>120</v>
      </c>
      <c r="E25" s="32" t="s">
        <v>39</v>
      </c>
      <c r="F25" s="32">
        <f t="shared" si="14"/>
        <v>0</v>
      </c>
      <c r="G25" s="32">
        <f t="shared" si="15"/>
        <v>0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/>
      <c r="AF25" s="32"/>
      <c r="AG25" s="32"/>
      <c r="AH25" s="32"/>
      <c r="AI25" s="32"/>
      <c r="AJ25" s="32"/>
    </row>
    <row r="26" spans="1:36" s="33" customFormat="1" ht="17.25" hidden="1" customHeight="1">
      <c r="A26" s="24" t="s">
        <v>80</v>
      </c>
      <c r="B26" s="38">
        <v>8</v>
      </c>
      <c r="C26" s="32" t="s">
        <v>116</v>
      </c>
      <c r="E26" s="32" t="s">
        <v>42</v>
      </c>
      <c r="F26" s="32">
        <f t="shared" si="14"/>
        <v>1</v>
      </c>
      <c r="G26" s="32">
        <f t="shared" si="15"/>
        <v>1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/>
      <c r="AG26" s="32"/>
      <c r="AH26" s="32"/>
      <c r="AI26" s="32"/>
      <c r="AJ26" s="32"/>
    </row>
    <row r="27" spans="1:36" s="33" customFormat="1" ht="17.25" hidden="1" customHeight="1">
      <c r="A27" s="24" t="s">
        <v>80</v>
      </c>
      <c r="B27" s="38">
        <v>9</v>
      </c>
      <c r="C27" s="32" t="s">
        <v>116</v>
      </c>
      <c r="D27" s="32" t="s">
        <v>68</v>
      </c>
      <c r="E27" s="32" t="s">
        <v>41</v>
      </c>
      <c r="F27" s="32">
        <f t="shared" si="14"/>
        <v>1</v>
      </c>
      <c r="G27" s="32">
        <f t="shared" si="15"/>
        <v>1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/>
      <c r="AG27" s="32"/>
      <c r="AH27" s="32"/>
      <c r="AI27" s="32"/>
      <c r="AJ27" s="32"/>
    </row>
    <row r="28" spans="1:36" s="33" customFormat="1" ht="17.25" hidden="1" customHeight="1">
      <c r="A28" s="24" t="s">
        <v>80</v>
      </c>
      <c r="B28" s="38"/>
      <c r="C28" s="32"/>
      <c r="AD28" s="32" t="s">
        <v>46</v>
      </c>
      <c r="AE28" s="32"/>
      <c r="AF28" s="32"/>
      <c r="AG28" s="32"/>
      <c r="AH28" s="32"/>
      <c r="AI28" s="32"/>
      <c r="AJ28" s="32"/>
    </row>
    <row r="29" spans="1:36" s="33" customFormat="1" ht="17.25" hidden="1" customHeight="1">
      <c r="A29" s="24" t="s">
        <v>80</v>
      </c>
      <c r="B29" s="38"/>
      <c r="C29" s="32"/>
      <c r="E29" s="37"/>
      <c r="AD29" s="37" t="s">
        <v>0</v>
      </c>
      <c r="AE29" s="32"/>
      <c r="AF29" s="32"/>
      <c r="AG29" s="32"/>
      <c r="AH29" s="32"/>
      <c r="AI29" s="32"/>
      <c r="AJ29" s="32"/>
    </row>
    <row r="30" spans="1:36" s="33" customFormat="1" ht="17.25" hidden="1" customHeight="1">
      <c r="A30" s="24" t="s">
        <v>80</v>
      </c>
      <c r="B30" s="38"/>
      <c r="C30" s="32"/>
      <c r="E30" s="37"/>
      <c r="AD30" s="37" t="s">
        <v>1</v>
      </c>
      <c r="AE30" s="32"/>
      <c r="AF30" s="32"/>
      <c r="AG30" s="32"/>
      <c r="AH30" s="32"/>
      <c r="AI30" s="32"/>
      <c r="AJ30" s="32"/>
    </row>
    <row r="31" spans="1:36" s="33" customFormat="1" ht="17.25" hidden="1" customHeight="1">
      <c r="A31" s="24" t="s">
        <v>80</v>
      </c>
      <c r="B31" s="38"/>
      <c r="C31" s="32"/>
      <c r="E31" s="37"/>
      <c r="AD31" s="37" t="s">
        <v>2</v>
      </c>
      <c r="AE31" s="32"/>
      <c r="AF31" s="32"/>
      <c r="AG31" s="32"/>
      <c r="AH31" s="32"/>
      <c r="AI31" s="32"/>
      <c r="AJ31" s="32"/>
    </row>
    <row r="32" spans="1:36" s="33" customFormat="1" ht="17.25" hidden="1" customHeight="1">
      <c r="A32" s="24" t="s">
        <v>80</v>
      </c>
      <c r="B32" s="38"/>
      <c r="C32" s="32"/>
      <c r="E32" s="37"/>
      <c r="AD32" s="37" t="s">
        <v>3</v>
      </c>
      <c r="AE32" s="32"/>
      <c r="AF32" s="32"/>
      <c r="AG32" s="32"/>
      <c r="AH32" s="32"/>
      <c r="AI32" s="32"/>
      <c r="AJ32" s="32"/>
    </row>
    <row r="33" spans="1:36" s="33" customFormat="1" ht="17.25" hidden="1" customHeight="1">
      <c r="A33" s="24" t="s">
        <v>80</v>
      </c>
      <c r="B33" s="38"/>
      <c r="C33" s="32"/>
      <c r="E33" s="37"/>
      <c r="AD33" s="37" t="s">
        <v>4</v>
      </c>
      <c r="AE33" s="32"/>
      <c r="AF33" s="32"/>
      <c r="AG33" s="32"/>
      <c r="AH33" s="32"/>
      <c r="AI33" s="32"/>
      <c r="AJ33" s="32"/>
    </row>
    <row r="34" spans="1:36" s="28" customFormat="1" ht="17.25" hidden="1" customHeight="1">
      <c r="A34" s="27" t="s">
        <v>100</v>
      </c>
      <c r="B34" s="31">
        <v>1</v>
      </c>
      <c r="C34" s="40" t="s">
        <v>159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hidden="1" customHeight="1">
      <c r="A35" s="24" t="s">
        <v>100</v>
      </c>
      <c r="B35" s="32">
        <v>2</v>
      </c>
      <c r="C35" s="38" t="s">
        <v>121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5" t="s">
        <v>143</v>
      </c>
      <c r="AH35" s="85"/>
    </row>
    <row r="36" spans="1:36" s="33" customFormat="1" ht="17.25" hidden="1" customHeight="1">
      <c r="A36" s="24" t="s">
        <v>100</v>
      </c>
      <c r="B36" s="32">
        <v>3</v>
      </c>
      <c r="C36" s="38" t="s">
        <v>118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hidden="1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hidden="1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hidden="1" customHeight="1">
      <c r="A39" s="24" t="s">
        <v>100</v>
      </c>
      <c r="B39" s="32">
        <v>5</v>
      </c>
      <c r="C39" s="38" t="s">
        <v>116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92</v>
      </c>
    </row>
    <row r="40" spans="1:36" s="33" customFormat="1" ht="17.25" hidden="1" customHeight="1">
      <c r="A40" s="24" t="s">
        <v>100</v>
      </c>
      <c r="B40" s="32"/>
      <c r="C40" s="38"/>
      <c r="D40" s="32" t="s">
        <v>103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hidden="1" customHeight="1">
      <c r="A41" s="24" t="s">
        <v>100</v>
      </c>
      <c r="B41" s="32">
        <v>6</v>
      </c>
      <c r="C41" s="38" t="s">
        <v>117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hidden="1" customHeight="1">
      <c r="A42" s="24" t="s">
        <v>100</v>
      </c>
      <c r="B42" s="32">
        <v>7</v>
      </c>
      <c r="C42" s="38" t="s">
        <v>120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hidden="1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5" t="s">
        <v>143</v>
      </c>
    </row>
    <row r="44" spans="1:36" s="33" customFormat="1" ht="17.25" hidden="1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hidden="1" customHeight="1">
      <c r="A45" s="24" t="s">
        <v>100</v>
      </c>
      <c r="B45" s="32">
        <v>9</v>
      </c>
      <c r="C45" s="38"/>
      <c r="D45" s="32" t="s">
        <v>116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hidden="1" customHeight="1">
      <c r="A46" s="24" t="s">
        <v>100</v>
      </c>
      <c r="B46" s="38"/>
      <c r="C46" s="32"/>
      <c r="AD46" s="37" t="s">
        <v>0</v>
      </c>
    </row>
    <row r="47" spans="1:36" s="33" customFormat="1" ht="17.25" hidden="1" customHeight="1">
      <c r="A47" s="24" t="s">
        <v>100</v>
      </c>
      <c r="B47" s="38"/>
      <c r="C47" s="32"/>
      <c r="AD47" s="37" t="s">
        <v>39</v>
      </c>
    </row>
    <row r="48" spans="1:36" s="33" customFormat="1" ht="17.25" hidden="1" customHeight="1">
      <c r="A48" s="24" t="s">
        <v>100</v>
      </c>
      <c r="B48" s="38"/>
      <c r="C48" s="32"/>
      <c r="AD48" s="37" t="s">
        <v>228</v>
      </c>
    </row>
    <row r="49" spans="1:36" s="33" customFormat="1" ht="17.25" hidden="1" customHeight="1">
      <c r="A49" s="24" t="s">
        <v>100</v>
      </c>
      <c r="B49" s="38"/>
      <c r="C49" s="32"/>
      <c r="AD49" s="37" t="s">
        <v>40</v>
      </c>
    </row>
    <row r="50" spans="1:36" s="28" customFormat="1" ht="17.25" hidden="1" customHeight="1">
      <c r="A50" s="27" t="s">
        <v>104</v>
      </c>
      <c r="B50" s="40">
        <v>1</v>
      </c>
      <c r="C50" s="31" t="s">
        <v>159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137</v>
      </c>
      <c r="AF50" s="31" t="s">
        <v>137</v>
      </c>
      <c r="AG50" s="31" t="s">
        <v>153</v>
      </c>
      <c r="AH50" s="31"/>
      <c r="AI50" s="31"/>
      <c r="AJ50" s="31"/>
    </row>
    <row r="51" spans="1:36" s="33" customFormat="1" ht="17.25" hidden="1" customHeight="1">
      <c r="A51" s="24" t="s">
        <v>104</v>
      </c>
      <c r="B51" s="38">
        <v>2</v>
      </c>
      <c r="C51" s="32" t="s">
        <v>120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86" t="s">
        <v>138</v>
      </c>
      <c r="AF51" s="86" t="s">
        <v>149</v>
      </c>
      <c r="AG51" s="86" t="s">
        <v>152</v>
      </c>
      <c r="AH51" s="86"/>
    </row>
    <row r="52" spans="1:36" s="33" customFormat="1" ht="17.25" hidden="1" customHeight="1">
      <c r="A52" s="24" t="s">
        <v>104</v>
      </c>
      <c r="B52" s="38">
        <v>3</v>
      </c>
      <c r="C52" s="32" t="s">
        <v>118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86" t="s">
        <v>139</v>
      </c>
      <c r="AF52" s="86" t="s">
        <v>150</v>
      </c>
      <c r="AG52" s="86" t="s">
        <v>154</v>
      </c>
      <c r="AH52" s="86"/>
    </row>
    <row r="53" spans="1:36" s="33" customFormat="1" ht="17.25" hidden="1" customHeight="1">
      <c r="A53" s="24" t="s">
        <v>104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86" t="s">
        <v>140</v>
      </c>
      <c r="AF53" s="86" t="s">
        <v>151</v>
      </c>
      <c r="AG53" s="86" t="s">
        <v>155</v>
      </c>
      <c r="AH53" s="86"/>
    </row>
    <row r="54" spans="1:36" s="33" customFormat="1" ht="17.25" hidden="1" customHeight="1">
      <c r="A54" s="24" t="s">
        <v>104</v>
      </c>
      <c r="B54" s="38">
        <v>5</v>
      </c>
      <c r="C54" s="32" t="s">
        <v>117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86" t="s">
        <v>141</v>
      </c>
      <c r="AF54" s="87" t="s">
        <v>152</v>
      </c>
      <c r="AG54" s="86" t="s">
        <v>142</v>
      </c>
      <c r="AH54" s="86"/>
    </row>
    <row r="55" spans="1:36" s="33" customFormat="1" ht="17.25" hidden="1" customHeight="1">
      <c r="A55" s="24" t="s">
        <v>104</v>
      </c>
      <c r="B55" s="38">
        <v>6</v>
      </c>
      <c r="C55" s="32" t="s">
        <v>121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86" t="s">
        <v>138</v>
      </c>
      <c r="AF55" s="86" t="s">
        <v>138</v>
      </c>
      <c r="AG55" s="86" t="s">
        <v>156</v>
      </c>
      <c r="AH55" s="86"/>
    </row>
    <row r="56" spans="1:36" s="33" customFormat="1" ht="17.25" hidden="1" customHeight="1">
      <c r="A56" s="24" t="s">
        <v>104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87" t="s">
        <v>142</v>
      </c>
      <c r="AF56" s="86" t="s">
        <v>141</v>
      </c>
      <c r="AG56" s="86" t="s">
        <v>157</v>
      </c>
      <c r="AH56" s="86"/>
    </row>
    <row r="57" spans="1:36" s="33" customFormat="1" ht="17.25" hidden="1" customHeight="1">
      <c r="A57" s="24" t="s">
        <v>104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86" t="s">
        <v>144</v>
      </c>
      <c r="AF57" s="86" t="s">
        <v>152</v>
      </c>
      <c r="AG57" s="86" t="s">
        <v>138</v>
      </c>
      <c r="AH57" s="86"/>
    </row>
    <row r="58" spans="1:36" s="33" customFormat="1" ht="17.25" hidden="1" customHeight="1">
      <c r="A58" s="24" t="s">
        <v>104</v>
      </c>
      <c r="B58" s="38">
        <v>9</v>
      </c>
      <c r="C58" s="33" t="s">
        <v>116</v>
      </c>
      <c r="E58" s="86" t="s">
        <v>146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87" t="s">
        <v>148</v>
      </c>
      <c r="AF58" s="86" t="s">
        <v>142</v>
      </c>
    </row>
    <row r="59" spans="1:36" s="33" customFormat="1" ht="17.25" hidden="1" customHeight="1">
      <c r="A59" s="24" t="s">
        <v>104</v>
      </c>
      <c r="B59" s="38">
        <v>9</v>
      </c>
      <c r="C59" s="32"/>
      <c r="D59" s="32" t="s">
        <v>103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si="55"/>
        <v>野場</v>
      </c>
      <c r="AG59" s="86" t="s">
        <v>138</v>
      </c>
      <c r="AH59" s="86"/>
    </row>
    <row r="60" spans="1:36" s="33" customFormat="1" ht="17.25" hidden="1" customHeight="1">
      <c r="A60" s="24" t="s">
        <v>104</v>
      </c>
      <c r="B60" s="38" t="s">
        <v>145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hidden="1" customHeight="1">
      <c r="A61" s="24" t="s">
        <v>104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hidden="1" customHeight="1">
      <c r="A62" s="24" t="s">
        <v>104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228</v>
      </c>
    </row>
    <row r="63" spans="1:36" s="33" customFormat="1" ht="17.25" hidden="1" customHeight="1">
      <c r="A63" s="24" t="s">
        <v>104</v>
      </c>
      <c r="B63" s="38"/>
      <c r="C63" s="32"/>
      <c r="AD63" s="37" t="s">
        <v>3</v>
      </c>
    </row>
    <row r="64" spans="1:36" s="33" customFormat="1" ht="17.25" hidden="1" customHeight="1">
      <c r="A64" s="24" t="s">
        <v>104</v>
      </c>
      <c r="B64" s="38"/>
      <c r="C64" s="32"/>
      <c r="AD64" s="37" t="s">
        <v>4</v>
      </c>
    </row>
    <row r="65" spans="1:36" s="33" customFormat="1" ht="17.25" hidden="1" customHeight="1">
      <c r="A65" s="24" t="s">
        <v>104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147</v>
      </c>
      <c r="AE65" s="29"/>
      <c r="AG65" s="29"/>
      <c r="AH65" s="29"/>
      <c r="AI65" s="29"/>
      <c r="AJ65" s="29"/>
    </row>
    <row r="66" spans="1:36" s="33" customFormat="1" ht="17.25" hidden="1" customHeight="1">
      <c r="A66" s="24" t="s">
        <v>158</v>
      </c>
      <c r="B66" s="38">
        <v>1</v>
      </c>
      <c r="C66" s="29" t="s">
        <v>166</v>
      </c>
      <c r="D66" s="29"/>
      <c r="E66" s="29" t="s">
        <v>173</v>
      </c>
      <c r="F66" s="32">
        <f t="shared" ref="F66:F80" si="56">COUNTA(AE66:AJ66)</f>
        <v>3</v>
      </c>
      <c r="G66" s="32">
        <f t="shared" ref="G66:G80" si="57">F66-M66-N66-Y66</f>
        <v>1</v>
      </c>
      <c r="H66" s="32">
        <f t="shared" ref="H66:H80" si="58">SUM(I66:L66)</f>
        <v>1</v>
      </c>
      <c r="I66" s="32">
        <f t="shared" ref="I66:I80" si="59">COUNTIF(AE66:AJ66, "*安*")</f>
        <v>1</v>
      </c>
      <c r="J66" s="32">
        <f t="shared" ref="J66:J80" si="60">COUNTIF(AE66:AJ66, "*二")</f>
        <v>0</v>
      </c>
      <c r="K66" s="32">
        <f t="shared" ref="K66:K80" si="61">COUNTIF(AE66:AJ66, "*三")</f>
        <v>0</v>
      </c>
      <c r="L66" s="32">
        <f t="shared" ref="L66:L80" si="62">COUNTIF(AE66:AJ66, "*本")</f>
        <v>0</v>
      </c>
      <c r="M66" s="32">
        <f t="shared" ref="M66:M80" si="63">COUNTIF(AE66:AJ66, "四球")</f>
        <v>2</v>
      </c>
      <c r="N66" s="32">
        <f t="shared" ref="N66:N80" si="64">COUNTIF(AE66:AJ66, "死球")</f>
        <v>0</v>
      </c>
      <c r="O66" s="29"/>
      <c r="P66" s="29"/>
      <c r="Q66" s="29">
        <v>2</v>
      </c>
      <c r="R66" s="29">
        <v>1</v>
      </c>
      <c r="S66" s="29">
        <v>4</v>
      </c>
      <c r="T66" s="29"/>
      <c r="U66" s="29">
        <v>2</v>
      </c>
      <c r="V66" s="29">
        <v>10</v>
      </c>
      <c r="W66" s="32">
        <f t="shared" ref="W66:W80" si="65">COUNTIF(AE66:AJ66, "*失*")</f>
        <v>0</v>
      </c>
      <c r="X66" s="32">
        <f t="shared" ref="X66:X80" si="66">COUNTIF(AE66:AJ66, "*振*")</f>
        <v>0</v>
      </c>
      <c r="Y66" s="32">
        <f t="shared" ref="Y66:Y80" si="67">COUNTIF(AE66:AJ66, "*犠*")</f>
        <v>0</v>
      </c>
      <c r="Z66" s="32">
        <f t="shared" ref="Z66:Z80" si="68">COUNTIF(AE66:AJ66, "*併*")</f>
        <v>0</v>
      </c>
      <c r="AA66" s="29"/>
      <c r="AB66" s="29">
        <v>3</v>
      </c>
      <c r="AC66" s="29">
        <v>1</v>
      </c>
      <c r="AD66" s="32" t="str">
        <f t="shared" ref="AD66:AD78" si="69">E66</f>
        <v>反町</v>
      </c>
      <c r="AE66" s="29" t="s">
        <v>191</v>
      </c>
      <c r="AF66" s="29" t="s">
        <v>137</v>
      </c>
      <c r="AG66" s="29" t="s">
        <v>156</v>
      </c>
      <c r="AH66" s="29"/>
      <c r="AI66" s="29"/>
      <c r="AJ66" s="29"/>
    </row>
    <row r="67" spans="1:36" ht="17.25" hidden="1" customHeight="1">
      <c r="A67" s="24" t="s">
        <v>158</v>
      </c>
      <c r="B67" s="10">
        <v>2</v>
      </c>
      <c r="C67" s="36" t="s">
        <v>169</v>
      </c>
      <c r="E67" s="23" t="s">
        <v>174</v>
      </c>
      <c r="F67" s="32">
        <f t="shared" si="56"/>
        <v>1</v>
      </c>
      <c r="G67" s="32">
        <f t="shared" si="57"/>
        <v>1</v>
      </c>
      <c r="H67" s="32">
        <f t="shared" si="58"/>
        <v>0</v>
      </c>
      <c r="I67" s="32">
        <f t="shared" si="59"/>
        <v>0</v>
      </c>
      <c r="J67" s="32">
        <f t="shared" si="60"/>
        <v>0</v>
      </c>
      <c r="K67" s="32">
        <f t="shared" si="61"/>
        <v>0</v>
      </c>
      <c r="L67" s="32">
        <f t="shared" si="62"/>
        <v>0</v>
      </c>
      <c r="M67" s="32">
        <f t="shared" si="63"/>
        <v>0</v>
      </c>
      <c r="N67" s="32">
        <f t="shared" si="64"/>
        <v>0</v>
      </c>
      <c r="O67" s="33"/>
      <c r="P67" s="33"/>
      <c r="Q67" s="33">
        <v>2</v>
      </c>
      <c r="R67" s="33"/>
      <c r="S67" s="33">
        <v>1</v>
      </c>
      <c r="T67" s="33"/>
      <c r="U67" s="33">
        <v>2</v>
      </c>
      <c r="V67" s="33">
        <v>1</v>
      </c>
      <c r="W67" s="32">
        <f t="shared" si="65"/>
        <v>0</v>
      </c>
      <c r="X67" s="32">
        <f t="shared" si="66"/>
        <v>0</v>
      </c>
      <c r="Y67" s="32">
        <f t="shared" si="67"/>
        <v>0</v>
      </c>
      <c r="Z67" s="32">
        <f t="shared" si="68"/>
        <v>0</v>
      </c>
      <c r="AB67">
        <v>1</v>
      </c>
      <c r="AD67" s="3" t="str">
        <f t="shared" si="69"/>
        <v>安部剛</v>
      </c>
      <c r="AE67" s="23" t="s">
        <v>204</v>
      </c>
    </row>
    <row r="68" spans="1:36" ht="17.25" hidden="1" customHeight="1">
      <c r="A68" s="24" t="s">
        <v>158</v>
      </c>
      <c r="B68" s="10">
        <v>2</v>
      </c>
      <c r="D68" s="36" t="s">
        <v>170</v>
      </c>
      <c r="E68" s="23" t="s">
        <v>184</v>
      </c>
      <c r="F68" s="32">
        <f t="shared" si="56"/>
        <v>2</v>
      </c>
      <c r="G68" s="32">
        <f t="shared" si="57"/>
        <v>0</v>
      </c>
      <c r="H68" s="32">
        <f t="shared" si="58"/>
        <v>0</v>
      </c>
      <c r="I68" s="32">
        <f t="shared" si="59"/>
        <v>0</v>
      </c>
      <c r="J68" s="32">
        <f t="shared" si="60"/>
        <v>0</v>
      </c>
      <c r="K68" s="32">
        <f t="shared" si="61"/>
        <v>0</v>
      </c>
      <c r="L68" s="32">
        <f t="shared" si="62"/>
        <v>0</v>
      </c>
      <c r="M68" s="32">
        <f t="shared" si="63"/>
        <v>2</v>
      </c>
      <c r="N68" s="32">
        <f t="shared" si="64"/>
        <v>0</v>
      </c>
      <c r="O68" s="33">
        <v>2</v>
      </c>
      <c r="P68" s="33"/>
      <c r="Q68" s="33"/>
      <c r="R68" s="33">
        <v>1</v>
      </c>
      <c r="S68" s="33">
        <v>1</v>
      </c>
      <c r="T68" s="33"/>
      <c r="U68" s="33"/>
      <c r="V68" s="33">
        <v>8</v>
      </c>
      <c r="W68" s="32">
        <f t="shared" si="65"/>
        <v>0</v>
      </c>
      <c r="X68" s="32">
        <f t="shared" si="66"/>
        <v>0</v>
      </c>
      <c r="Y68" s="32">
        <f t="shared" si="67"/>
        <v>0</v>
      </c>
      <c r="Z68" s="32">
        <f t="shared" si="68"/>
        <v>0</v>
      </c>
      <c r="AD68" s="3" t="str">
        <f t="shared" si="69"/>
        <v>新畑</v>
      </c>
      <c r="AF68" s="23" t="s">
        <v>137</v>
      </c>
      <c r="AG68" s="23" t="s">
        <v>156</v>
      </c>
    </row>
    <row r="69" spans="1:36" ht="17.25" hidden="1" customHeight="1">
      <c r="A69" s="24" t="s">
        <v>158</v>
      </c>
      <c r="B69" s="10">
        <v>3</v>
      </c>
      <c r="C69" s="36" t="s">
        <v>165</v>
      </c>
      <c r="E69" s="23" t="s">
        <v>175</v>
      </c>
      <c r="F69" s="32">
        <f t="shared" si="56"/>
        <v>3</v>
      </c>
      <c r="G69" s="32">
        <f t="shared" si="57"/>
        <v>3</v>
      </c>
      <c r="H69" s="32">
        <f t="shared" si="58"/>
        <v>1</v>
      </c>
      <c r="I69" s="32">
        <f t="shared" si="59"/>
        <v>0</v>
      </c>
      <c r="J69" s="32">
        <f t="shared" si="60"/>
        <v>1</v>
      </c>
      <c r="K69" s="32">
        <f t="shared" si="61"/>
        <v>0</v>
      </c>
      <c r="L69" s="32">
        <f t="shared" si="62"/>
        <v>0</v>
      </c>
      <c r="M69" s="32">
        <f t="shared" si="63"/>
        <v>0</v>
      </c>
      <c r="N69" s="32">
        <f t="shared" si="64"/>
        <v>0</v>
      </c>
      <c r="O69" s="33">
        <v>1</v>
      </c>
      <c r="P69" s="33"/>
      <c r="Q69" s="33"/>
      <c r="R69" s="33"/>
      <c r="S69" s="33">
        <v>1</v>
      </c>
      <c r="T69" s="33">
        <v>3</v>
      </c>
      <c r="U69" s="33">
        <v>1</v>
      </c>
      <c r="V69" s="33">
        <v>4</v>
      </c>
      <c r="W69" s="32">
        <f t="shared" si="65"/>
        <v>0</v>
      </c>
      <c r="X69" s="32">
        <f t="shared" si="66"/>
        <v>1</v>
      </c>
      <c r="Y69" s="32">
        <f t="shared" si="67"/>
        <v>0</v>
      </c>
      <c r="Z69" s="32">
        <f t="shared" si="68"/>
        <v>0</v>
      </c>
      <c r="AB69">
        <v>2</v>
      </c>
      <c r="AD69" s="3" t="str">
        <f t="shared" si="69"/>
        <v>萩原</v>
      </c>
      <c r="AE69" s="3" t="s">
        <v>138</v>
      </c>
      <c r="AF69" s="23" t="s">
        <v>151</v>
      </c>
      <c r="AG69" s="23" t="s">
        <v>215</v>
      </c>
    </row>
    <row r="70" spans="1:36" ht="17.25" hidden="1" customHeight="1">
      <c r="A70" s="24" t="s">
        <v>158</v>
      </c>
      <c r="B70" s="10">
        <v>4</v>
      </c>
      <c r="C70" s="36" t="s">
        <v>168</v>
      </c>
      <c r="E70" s="3" t="s">
        <v>176</v>
      </c>
      <c r="F70" s="32">
        <f t="shared" si="56"/>
        <v>1</v>
      </c>
      <c r="G70" s="32">
        <f t="shared" si="57"/>
        <v>1</v>
      </c>
      <c r="H70" s="32">
        <f t="shared" si="58"/>
        <v>0</v>
      </c>
      <c r="I70" s="32">
        <f t="shared" si="59"/>
        <v>0</v>
      </c>
      <c r="J70" s="32">
        <f t="shared" si="60"/>
        <v>0</v>
      </c>
      <c r="K70" s="32">
        <f t="shared" si="61"/>
        <v>0</v>
      </c>
      <c r="L70" s="32">
        <f t="shared" si="62"/>
        <v>0</v>
      </c>
      <c r="M70" s="32">
        <f t="shared" si="63"/>
        <v>0</v>
      </c>
      <c r="N70" s="32">
        <f t="shared" si="64"/>
        <v>0</v>
      </c>
      <c r="O70" s="33"/>
      <c r="P70" s="33"/>
      <c r="Q70" s="33"/>
      <c r="R70" s="33"/>
      <c r="S70" s="33"/>
      <c r="T70" s="33"/>
      <c r="U70" s="33">
        <v>2</v>
      </c>
      <c r="V70" s="33">
        <v>1</v>
      </c>
      <c r="W70" s="32">
        <f t="shared" si="65"/>
        <v>0</v>
      </c>
      <c r="X70" s="32">
        <f t="shared" si="66"/>
        <v>0</v>
      </c>
      <c r="Y70" s="32">
        <f t="shared" si="67"/>
        <v>0</v>
      </c>
      <c r="Z70" s="32">
        <f t="shared" si="68"/>
        <v>0</v>
      </c>
      <c r="AD70" s="3" t="str">
        <f t="shared" si="69"/>
        <v>HENRY</v>
      </c>
      <c r="AE70" s="23" t="s">
        <v>213</v>
      </c>
    </row>
    <row r="71" spans="1:36" ht="17.25" hidden="1" customHeight="1">
      <c r="A71" s="24" t="s">
        <v>158</v>
      </c>
      <c r="B71" s="10">
        <v>4</v>
      </c>
      <c r="D71" s="36" t="s">
        <v>168</v>
      </c>
      <c r="E71" s="23" t="s">
        <v>185</v>
      </c>
      <c r="F71" s="32">
        <f t="shared" si="56"/>
        <v>2</v>
      </c>
      <c r="G71" s="32">
        <f t="shared" si="57"/>
        <v>2</v>
      </c>
      <c r="H71" s="32">
        <f t="shared" si="58"/>
        <v>0</v>
      </c>
      <c r="I71" s="32">
        <f t="shared" si="59"/>
        <v>0</v>
      </c>
      <c r="J71" s="32">
        <f t="shared" si="60"/>
        <v>0</v>
      </c>
      <c r="K71" s="32">
        <f t="shared" si="61"/>
        <v>0</v>
      </c>
      <c r="L71" s="32">
        <f t="shared" si="62"/>
        <v>0</v>
      </c>
      <c r="M71" s="32">
        <f t="shared" si="63"/>
        <v>0</v>
      </c>
      <c r="N71" s="32">
        <f t="shared" si="64"/>
        <v>0</v>
      </c>
      <c r="O71" s="33"/>
      <c r="P71" s="33"/>
      <c r="Q71" s="33"/>
      <c r="R71" s="33"/>
      <c r="S71" s="33"/>
      <c r="T71" s="33">
        <v>2</v>
      </c>
      <c r="U71" s="33">
        <v>1</v>
      </c>
      <c r="V71" s="33">
        <v>3</v>
      </c>
      <c r="W71" s="32">
        <f t="shared" si="65"/>
        <v>0</v>
      </c>
      <c r="X71" s="32">
        <f t="shared" si="66"/>
        <v>0</v>
      </c>
      <c r="Y71" s="32">
        <f t="shared" si="67"/>
        <v>0</v>
      </c>
      <c r="Z71" s="32">
        <f t="shared" si="68"/>
        <v>0</v>
      </c>
      <c r="AD71" s="3" t="str">
        <f t="shared" si="69"/>
        <v>加本</v>
      </c>
      <c r="AF71" s="23" t="s">
        <v>152</v>
      </c>
      <c r="AG71" s="23" t="s">
        <v>142</v>
      </c>
    </row>
    <row r="72" spans="1:36" ht="17.25" hidden="1" customHeight="1">
      <c r="A72" s="24" t="s">
        <v>158</v>
      </c>
      <c r="B72" s="10">
        <v>5</v>
      </c>
      <c r="C72" s="36" t="s">
        <v>172</v>
      </c>
      <c r="E72" s="23" t="s">
        <v>179</v>
      </c>
      <c r="F72" s="32">
        <f t="shared" si="56"/>
        <v>0</v>
      </c>
      <c r="G72" s="32">
        <f t="shared" si="57"/>
        <v>0</v>
      </c>
      <c r="H72" s="32">
        <f t="shared" si="58"/>
        <v>0</v>
      </c>
      <c r="I72" s="32">
        <f t="shared" si="59"/>
        <v>0</v>
      </c>
      <c r="J72" s="32">
        <f t="shared" si="60"/>
        <v>0</v>
      </c>
      <c r="K72" s="32">
        <f t="shared" si="61"/>
        <v>0</v>
      </c>
      <c r="L72" s="32">
        <f t="shared" si="62"/>
        <v>0</v>
      </c>
      <c r="M72" s="32">
        <f t="shared" si="63"/>
        <v>0</v>
      </c>
      <c r="N72" s="32">
        <f t="shared" si="64"/>
        <v>0</v>
      </c>
      <c r="O72" s="33"/>
      <c r="P72" s="33"/>
      <c r="Q72" s="33"/>
      <c r="R72" s="33"/>
      <c r="S72" s="33"/>
      <c r="T72" s="33"/>
      <c r="U72" s="33"/>
      <c r="V72" s="33"/>
      <c r="W72" s="32">
        <f t="shared" si="65"/>
        <v>0</v>
      </c>
      <c r="X72" s="32">
        <f t="shared" si="66"/>
        <v>0</v>
      </c>
      <c r="Y72" s="32">
        <f t="shared" si="67"/>
        <v>0</v>
      </c>
      <c r="Z72" s="32">
        <f t="shared" si="68"/>
        <v>0</v>
      </c>
      <c r="AA72">
        <v>1</v>
      </c>
      <c r="AD72" s="3" t="str">
        <f t="shared" si="69"/>
        <v>上小城</v>
      </c>
    </row>
    <row r="73" spans="1:36" ht="17.25" hidden="1" customHeight="1">
      <c r="A73" s="24" t="s">
        <v>158</v>
      </c>
      <c r="B73" s="10">
        <v>5</v>
      </c>
      <c r="D73" s="36" t="s">
        <v>172</v>
      </c>
      <c r="E73" s="23" t="s">
        <v>177</v>
      </c>
      <c r="F73" s="32">
        <f t="shared" si="56"/>
        <v>2</v>
      </c>
      <c r="G73" s="32">
        <f t="shared" si="57"/>
        <v>2</v>
      </c>
      <c r="H73" s="32">
        <f t="shared" si="58"/>
        <v>0</v>
      </c>
      <c r="I73" s="32">
        <f t="shared" si="59"/>
        <v>0</v>
      </c>
      <c r="J73" s="32">
        <f t="shared" si="60"/>
        <v>0</v>
      </c>
      <c r="K73" s="32">
        <f t="shared" si="61"/>
        <v>0</v>
      </c>
      <c r="L73" s="32">
        <f t="shared" si="62"/>
        <v>0</v>
      </c>
      <c r="M73" s="32">
        <f t="shared" si="63"/>
        <v>0</v>
      </c>
      <c r="N73" s="32">
        <f t="shared" si="64"/>
        <v>0</v>
      </c>
      <c r="O73" s="33"/>
      <c r="P73" s="33"/>
      <c r="Q73" s="33"/>
      <c r="R73" s="33"/>
      <c r="S73" s="33"/>
      <c r="T73" s="33">
        <v>1</v>
      </c>
      <c r="U73" s="33">
        <v>3</v>
      </c>
      <c r="V73" s="33">
        <v>2</v>
      </c>
      <c r="W73" s="32">
        <f t="shared" si="65"/>
        <v>0</v>
      </c>
      <c r="X73" s="32">
        <f t="shared" si="66"/>
        <v>1</v>
      </c>
      <c r="Y73" s="32">
        <f t="shared" si="67"/>
        <v>0</v>
      </c>
      <c r="Z73" s="32">
        <f t="shared" si="68"/>
        <v>0</v>
      </c>
      <c r="AC73">
        <v>1</v>
      </c>
      <c r="AD73" s="3" t="str">
        <f t="shared" si="69"/>
        <v>大鐘</v>
      </c>
      <c r="AE73" s="23" t="s">
        <v>138</v>
      </c>
      <c r="AF73" s="23" t="s">
        <v>214</v>
      </c>
    </row>
    <row r="74" spans="1:36" ht="17.25" hidden="1" customHeight="1">
      <c r="A74" s="24" t="s">
        <v>158</v>
      </c>
      <c r="B74" s="10">
        <v>6</v>
      </c>
      <c r="C74" s="36" t="s">
        <v>167</v>
      </c>
      <c r="E74" s="3" t="s">
        <v>178</v>
      </c>
      <c r="F74" s="32">
        <f t="shared" si="56"/>
        <v>1</v>
      </c>
      <c r="G74" s="32">
        <f t="shared" si="57"/>
        <v>1</v>
      </c>
      <c r="H74" s="32">
        <f t="shared" si="58"/>
        <v>0</v>
      </c>
      <c r="I74" s="32">
        <f t="shared" si="59"/>
        <v>0</v>
      </c>
      <c r="J74" s="32">
        <f t="shared" si="60"/>
        <v>0</v>
      </c>
      <c r="K74" s="32">
        <f t="shared" si="61"/>
        <v>0</v>
      </c>
      <c r="L74" s="32">
        <f t="shared" si="62"/>
        <v>0</v>
      </c>
      <c r="M74" s="32">
        <f t="shared" si="63"/>
        <v>0</v>
      </c>
      <c r="N74" s="32">
        <f t="shared" si="64"/>
        <v>0</v>
      </c>
      <c r="O74" s="33"/>
      <c r="P74" s="33"/>
      <c r="Q74" s="33"/>
      <c r="R74" s="33"/>
      <c r="S74" s="33"/>
      <c r="T74" s="33">
        <v>1</v>
      </c>
      <c r="U74" s="33"/>
      <c r="V74" s="33">
        <v>1</v>
      </c>
      <c r="W74" s="32">
        <f t="shared" si="65"/>
        <v>0</v>
      </c>
      <c r="X74" s="32">
        <f t="shared" si="66"/>
        <v>0</v>
      </c>
      <c r="Y74" s="32">
        <f t="shared" si="67"/>
        <v>0</v>
      </c>
      <c r="Z74" s="32">
        <f t="shared" si="68"/>
        <v>0</v>
      </c>
      <c r="AD74" s="3" t="str">
        <f t="shared" si="69"/>
        <v>岩本</v>
      </c>
      <c r="AE74" s="23" t="s">
        <v>144</v>
      </c>
    </row>
    <row r="75" spans="1:36" ht="17.25" hidden="1" customHeight="1">
      <c r="A75" s="24" t="s">
        <v>158</v>
      </c>
      <c r="B75" s="10">
        <v>6</v>
      </c>
      <c r="C75" s="3"/>
      <c r="D75" s="23" t="s">
        <v>162</v>
      </c>
      <c r="E75" s="23" t="s">
        <v>182</v>
      </c>
      <c r="F75" s="32">
        <f t="shared" si="56"/>
        <v>1</v>
      </c>
      <c r="G75" s="32">
        <f t="shared" si="57"/>
        <v>0</v>
      </c>
      <c r="H75" s="32">
        <f t="shared" si="58"/>
        <v>0</v>
      </c>
      <c r="I75" s="32">
        <f t="shared" si="59"/>
        <v>0</v>
      </c>
      <c r="J75" s="32">
        <f t="shared" si="60"/>
        <v>0</v>
      </c>
      <c r="K75" s="32">
        <f t="shared" si="61"/>
        <v>0</v>
      </c>
      <c r="L75" s="32">
        <f t="shared" si="62"/>
        <v>0</v>
      </c>
      <c r="M75" s="32">
        <f t="shared" si="63"/>
        <v>1</v>
      </c>
      <c r="N75" s="32">
        <f t="shared" si="64"/>
        <v>0</v>
      </c>
      <c r="O75" s="33"/>
      <c r="P75" s="33"/>
      <c r="Q75" s="33">
        <v>1</v>
      </c>
      <c r="R75" s="33"/>
      <c r="S75" s="33"/>
      <c r="T75" s="33"/>
      <c r="U75" s="33"/>
      <c r="V75" s="33">
        <v>4</v>
      </c>
      <c r="W75" s="32">
        <f t="shared" si="65"/>
        <v>0</v>
      </c>
      <c r="X75" s="32">
        <f t="shared" si="66"/>
        <v>0</v>
      </c>
      <c r="Y75" s="32">
        <f t="shared" si="67"/>
        <v>0</v>
      </c>
      <c r="Z75" s="32">
        <f t="shared" si="68"/>
        <v>0</v>
      </c>
      <c r="AD75" s="3" t="str">
        <f t="shared" si="69"/>
        <v>中井</v>
      </c>
      <c r="AF75" s="3" t="s">
        <v>137</v>
      </c>
    </row>
    <row r="76" spans="1:36" ht="17.25" hidden="1" customHeight="1">
      <c r="A76" s="24" t="s">
        <v>158</v>
      </c>
      <c r="B76" s="10">
        <v>7</v>
      </c>
      <c r="C76" s="36" t="s">
        <v>170</v>
      </c>
      <c r="D76" s="23" t="s">
        <v>169</v>
      </c>
      <c r="E76" s="23" t="s">
        <v>180</v>
      </c>
      <c r="F76" s="32">
        <f t="shared" si="56"/>
        <v>2</v>
      </c>
      <c r="G76" s="32">
        <f t="shared" si="57"/>
        <v>1</v>
      </c>
      <c r="H76" s="32">
        <f t="shared" si="58"/>
        <v>0</v>
      </c>
      <c r="I76" s="32">
        <f t="shared" si="59"/>
        <v>0</v>
      </c>
      <c r="J76" s="32">
        <f t="shared" si="60"/>
        <v>0</v>
      </c>
      <c r="K76" s="32">
        <f t="shared" si="61"/>
        <v>0</v>
      </c>
      <c r="L76" s="32">
        <f t="shared" si="62"/>
        <v>0</v>
      </c>
      <c r="M76" s="32">
        <f t="shared" si="63"/>
        <v>0</v>
      </c>
      <c r="N76" s="32">
        <f t="shared" si="64"/>
        <v>1</v>
      </c>
      <c r="O76" s="33"/>
      <c r="P76" s="33"/>
      <c r="Q76" s="33">
        <v>1</v>
      </c>
      <c r="R76" s="33"/>
      <c r="S76" s="33">
        <v>2</v>
      </c>
      <c r="T76" s="33">
        <v>1</v>
      </c>
      <c r="U76" s="33">
        <v>1</v>
      </c>
      <c r="V76" s="33">
        <v>3</v>
      </c>
      <c r="W76" s="32">
        <f t="shared" si="65"/>
        <v>0</v>
      </c>
      <c r="X76" s="32">
        <f t="shared" si="66"/>
        <v>1</v>
      </c>
      <c r="Y76" s="32">
        <f t="shared" si="67"/>
        <v>0</v>
      </c>
      <c r="Z76" s="32">
        <f t="shared" si="68"/>
        <v>0</v>
      </c>
      <c r="AB76">
        <v>1</v>
      </c>
      <c r="AD76" s="3" t="str">
        <f t="shared" si="69"/>
        <v>北久保</v>
      </c>
      <c r="AE76" s="23" t="s">
        <v>138</v>
      </c>
      <c r="AF76" s="23" t="s">
        <v>149</v>
      </c>
    </row>
    <row r="77" spans="1:36" ht="17.25" hidden="1" customHeight="1">
      <c r="A77" s="24" t="s">
        <v>158</v>
      </c>
      <c r="B77" s="10">
        <v>8</v>
      </c>
      <c r="C77" s="36" t="s">
        <v>171</v>
      </c>
      <c r="E77" s="23" t="s">
        <v>146</v>
      </c>
      <c r="F77" s="32">
        <f t="shared" si="56"/>
        <v>2</v>
      </c>
      <c r="G77" s="32">
        <f t="shared" si="57"/>
        <v>1</v>
      </c>
      <c r="H77" s="32">
        <f t="shared" si="58"/>
        <v>0</v>
      </c>
      <c r="I77" s="32">
        <f t="shared" si="59"/>
        <v>0</v>
      </c>
      <c r="J77" s="32">
        <f t="shared" si="60"/>
        <v>0</v>
      </c>
      <c r="K77" s="32">
        <f t="shared" si="61"/>
        <v>0</v>
      </c>
      <c r="L77" s="32">
        <f t="shared" si="62"/>
        <v>0</v>
      </c>
      <c r="M77" s="32">
        <f t="shared" si="63"/>
        <v>1</v>
      </c>
      <c r="N77" s="32">
        <f t="shared" si="64"/>
        <v>0</v>
      </c>
      <c r="O77" s="33"/>
      <c r="P77" s="33"/>
      <c r="Q77" s="33">
        <v>1</v>
      </c>
      <c r="R77" s="33"/>
      <c r="S77" s="33">
        <v>1</v>
      </c>
      <c r="T77" s="33"/>
      <c r="U77" s="33">
        <v>1</v>
      </c>
      <c r="V77" s="33">
        <v>4</v>
      </c>
      <c r="W77" s="32">
        <f t="shared" si="65"/>
        <v>0</v>
      </c>
      <c r="X77" s="32">
        <f t="shared" si="66"/>
        <v>0</v>
      </c>
      <c r="Y77" s="32">
        <f t="shared" si="67"/>
        <v>0</v>
      </c>
      <c r="Z77" s="32">
        <f t="shared" si="68"/>
        <v>0</v>
      </c>
      <c r="AB77">
        <v>3</v>
      </c>
      <c r="AD77" s="32" t="str">
        <f t="shared" si="69"/>
        <v>安部滉</v>
      </c>
      <c r="AE77" s="23" t="s">
        <v>144</v>
      </c>
      <c r="AF77" s="3" t="s">
        <v>137</v>
      </c>
    </row>
    <row r="78" spans="1:36" ht="17.25" hidden="1" customHeight="1">
      <c r="A78" s="24" t="s">
        <v>158</v>
      </c>
      <c r="B78" s="10">
        <v>9</v>
      </c>
      <c r="C78" s="23" t="s">
        <v>164</v>
      </c>
      <c r="E78" s="23" t="s">
        <v>186</v>
      </c>
      <c r="F78" s="32">
        <f t="shared" si="56"/>
        <v>2</v>
      </c>
      <c r="G78" s="32">
        <f t="shared" si="57"/>
        <v>1</v>
      </c>
      <c r="H78" s="32">
        <f t="shared" si="58"/>
        <v>1</v>
      </c>
      <c r="I78" s="32">
        <f t="shared" si="59"/>
        <v>0</v>
      </c>
      <c r="J78" s="32">
        <f t="shared" si="60"/>
        <v>1</v>
      </c>
      <c r="K78" s="32">
        <f t="shared" si="61"/>
        <v>0</v>
      </c>
      <c r="L78" s="32">
        <f t="shared" si="62"/>
        <v>0</v>
      </c>
      <c r="M78" s="32">
        <f t="shared" si="63"/>
        <v>0</v>
      </c>
      <c r="N78" s="32">
        <f t="shared" si="64"/>
        <v>0</v>
      </c>
      <c r="O78" s="33">
        <v>1</v>
      </c>
      <c r="P78" s="33"/>
      <c r="Q78" s="33">
        <v>1</v>
      </c>
      <c r="R78" s="33"/>
      <c r="S78" s="33"/>
      <c r="T78" s="33"/>
      <c r="U78" s="33">
        <v>2</v>
      </c>
      <c r="V78" s="33">
        <v>4</v>
      </c>
      <c r="W78" s="32">
        <f t="shared" si="65"/>
        <v>0</v>
      </c>
      <c r="X78" s="32">
        <f t="shared" si="66"/>
        <v>0</v>
      </c>
      <c r="Y78" s="32">
        <f t="shared" si="67"/>
        <v>1</v>
      </c>
      <c r="Z78" s="32">
        <f t="shared" si="68"/>
        <v>0</v>
      </c>
      <c r="AA78">
        <v>1</v>
      </c>
      <c r="AB78">
        <v>2</v>
      </c>
      <c r="AC78">
        <v>1</v>
      </c>
      <c r="AD78" s="32" t="str">
        <f t="shared" si="69"/>
        <v>野場</v>
      </c>
      <c r="AE78" s="23" t="s">
        <v>200</v>
      </c>
      <c r="AF78" s="3" t="s">
        <v>190</v>
      </c>
    </row>
    <row r="79" spans="1:36" ht="15.4" hidden="1" customHeight="1">
      <c r="A79" s="24" t="s">
        <v>158</v>
      </c>
      <c r="B79" s="10"/>
      <c r="C79" s="3"/>
      <c r="F79" s="32">
        <f t="shared" si="56"/>
        <v>0</v>
      </c>
      <c r="G79" s="32">
        <f t="shared" si="57"/>
        <v>0</v>
      </c>
      <c r="H79" s="32">
        <f t="shared" si="58"/>
        <v>0</v>
      </c>
      <c r="I79" s="32">
        <f t="shared" si="59"/>
        <v>0</v>
      </c>
      <c r="J79" s="32">
        <f t="shared" si="60"/>
        <v>0</v>
      </c>
      <c r="K79" s="32">
        <f t="shared" si="61"/>
        <v>0</v>
      </c>
      <c r="L79" s="32">
        <f t="shared" si="62"/>
        <v>0</v>
      </c>
      <c r="M79" s="32">
        <f t="shared" si="63"/>
        <v>0</v>
      </c>
      <c r="N79" s="32">
        <f t="shared" si="64"/>
        <v>0</v>
      </c>
      <c r="O79" s="33"/>
      <c r="P79" s="33"/>
      <c r="Q79" s="33"/>
      <c r="R79" s="33"/>
      <c r="S79" s="33"/>
      <c r="T79" s="33"/>
      <c r="U79" s="33"/>
      <c r="V79" s="33"/>
      <c r="W79" s="32">
        <f t="shared" si="65"/>
        <v>0</v>
      </c>
      <c r="X79" s="32">
        <f t="shared" si="66"/>
        <v>0</v>
      </c>
      <c r="Y79" s="32">
        <f t="shared" si="67"/>
        <v>0</v>
      </c>
      <c r="Z79" s="32">
        <f t="shared" si="68"/>
        <v>0</v>
      </c>
      <c r="AD79" s="32" t="s">
        <v>211</v>
      </c>
    </row>
    <row r="80" spans="1:36" ht="17.25" hidden="1" customHeight="1">
      <c r="A80" s="24" t="s">
        <v>158</v>
      </c>
      <c r="B80" s="38"/>
      <c r="C80" s="29"/>
      <c r="D80" s="29"/>
      <c r="E80" s="29"/>
      <c r="F80" s="32">
        <f t="shared" si="56"/>
        <v>0</v>
      </c>
      <c r="G80" s="32">
        <f t="shared" si="57"/>
        <v>0</v>
      </c>
      <c r="H80" s="32">
        <f t="shared" si="58"/>
        <v>0</v>
      </c>
      <c r="I80" s="32">
        <f t="shared" si="59"/>
        <v>0</v>
      </c>
      <c r="J80" s="32">
        <f t="shared" si="60"/>
        <v>0</v>
      </c>
      <c r="K80" s="32">
        <f t="shared" si="61"/>
        <v>0</v>
      </c>
      <c r="L80" s="32">
        <f t="shared" si="62"/>
        <v>0</v>
      </c>
      <c r="M80" s="32">
        <f t="shared" si="63"/>
        <v>0</v>
      </c>
      <c r="N80" s="32">
        <f t="shared" si="64"/>
        <v>0</v>
      </c>
      <c r="O80" s="33"/>
      <c r="P80" s="33"/>
      <c r="Q80" s="33"/>
      <c r="R80" s="33"/>
      <c r="S80" s="33"/>
      <c r="T80" s="33"/>
      <c r="U80" s="33"/>
      <c r="V80" s="33"/>
      <c r="W80" s="32">
        <f t="shared" si="65"/>
        <v>0</v>
      </c>
      <c r="X80" s="32">
        <f t="shared" si="66"/>
        <v>0</v>
      </c>
      <c r="Y80" s="32">
        <f t="shared" si="67"/>
        <v>0</v>
      </c>
      <c r="Z80" s="32">
        <f t="shared" si="68"/>
        <v>0</v>
      </c>
      <c r="AA80" s="29"/>
      <c r="AB80" s="29"/>
      <c r="AC80" s="29"/>
      <c r="AD80" s="39" t="s">
        <v>212</v>
      </c>
      <c r="AE80" s="29"/>
      <c r="AF80" s="29"/>
      <c r="AG80" s="29"/>
      <c r="AH80" s="29"/>
      <c r="AI80" s="29"/>
      <c r="AJ80" s="29"/>
    </row>
    <row r="81" spans="1:36" ht="17.25" hidden="1" customHeight="1">
      <c r="A81" s="24" t="s">
        <v>158</v>
      </c>
      <c r="B81" s="38"/>
      <c r="C81" s="29"/>
      <c r="D81" s="29"/>
      <c r="E81" s="29"/>
      <c r="F81" s="32"/>
      <c r="G81" s="32"/>
      <c r="H81" s="32"/>
      <c r="I81" s="32"/>
      <c r="J81" s="32"/>
      <c r="K81" s="32"/>
      <c r="L81" s="32"/>
      <c r="M81" s="32"/>
      <c r="N81" s="32"/>
      <c r="O81" s="33"/>
      <c r="P81" s="33"/>
      <c r="Q81" s="33"/>
      <c r="R81" s="33"/>
      <c r="S81" s="33"/>
      <c r="T81" s="33"/>
      <c r="U81" s="33"/>
      <c r="V81" s="33"/>
      <c r="W81" s="32"/>
      <c r="X81" s="32"/>
      <c r="Y81" s="32"/>
      <c r="Z81" s="32"/>
      <c r="AA81" s="29"/>
      <c r="AB81" s="29"/>
      <c r="AC81" s="29"/>
      <c r="AD81" s="39" t="s">
        <v>228</v>
      </c>
      <c r="AE81" s="29"/>
      <c r="AF81" s="29"/>
      <c r="AG81" s="29"/>
      <c r="AH81" s="29"/>
      <c r="AI81" s="29"/>
      <c r="AJ81" s="29"/>
    </row>
    <row r="82" spans="1:36" s="28" customFormat="1" ht="17.25" hidden="1" customHeight="1">
      <c r="A82" s="27" t="s">
        <v>240</v>
      </c>
      <c r="B82" s="40">
        <v>1</v>
      </c>
      <c r="C82" s="31" t="s">
        <v>164</v>
      </c>
      <c r="D82" s="31"/>
      <c r="E82" s="31" t="s">
        <v>173</v>
      </c>
      <c r="F82" s="30">
        <f t="shared" ref="F82:F92" si="70">COUNTA(AE82:AJ82)</f>
        <v>4</v>
      </c>
      <c r="G82" s="30">
        <f t="shared" ref="G82:G92" si="71">F82-M82-N82-Y82</f>
        <v>4</v>
      </c>
      <c r="H82" s="30">
        <f t="shared" ref="H82:H92" si="72">SUM(I82:L82)</f>
        <v>1</v>
      </c>
      <c r="I82" s="30">
        <f t="shared" ref="I82:I92" si="73">COUNTIF(AE82:AJ82, "*安*")</f>
        <v>1</v>
      </c>
      <c r="J82" s="30">
        <f t="shared" ref="J82:J92" si="74">COUNTIF(AE82:AJ82, "*二")</f>
        <v>0</v>
      </c>
      <c r="K82" s="30">
        <f t="shared" ref="K82:K92" si="75">COUNTIF(AE82:AJ82, "*三")</f>
        <v>0</v>
      </c>
      <c r="L82" s="30">
        <f t="shared" ref="L82:L92" si="76">COUNTIF(AE82:AJ82, "*本")</f>
        <v>0</v>
      </c>
      <c r="M82" s="30">
        <f t="shared" ref="M82:M92" si="77">COUNTIF(AE82:AJ82, "四球")</f>
        <v>0</v>
      </c>
      <c r="N82" s="30">
        <f t="shared" ref="N82:N92" si="78">COUNTIF(AE82:AJ82, "死球")</f>
        <v>0</v>
      </c>
      <c r="O82" s="31"/>
      <c r="P82" s="31"/>
      <c r="Q82" s="31">
        <v>1</v>
      </c>
      <c r="R82" s="31"/>
      <c r="S82" s="31">
        <v>4</v>
      </c>
      <c r="T82" s="31">
        <v>1</v>
      </c>
      <c r="U82" s="31">
        <v>6</v>
      </c>
      <c r="V82" s="31">
        <v>7</v>
      </c>
      <c r="W82" s="30">
        <f t="shared" ref="W82:W92" si="79">COUNTIF(AE82:AJ82, "*失*")</f>
        <v>0</v>
      </c>
      <c r="X82" s="30">
        <f t="shared" ref="X82:X92" si="80">COUNTIF(AE82:AJ82, "*振*")</f>
        <v>1</v>
      </c>
      <c r="Y82" s="30">
        <f t="shared" ref="Y82:Y92" si="81">COUNTIF(AE82:AJ82, "*犠*")</f>
        <v>0</v>
      </c>
      <c r="Z82" s="30">
        <f t="shared" ref="Z82:Z92" si="82">COUNTIF(AE82:AJ82, "*併*")</f>
        <v>0</v>
      </c>
      <c r="AA82" s="31"/>
      <c r="AB82" s="31">
        <v>2</v>
      </c>
      <c r="AC82" s="31">
        <v>4</v>
      </c>
      <c r="AD82" s="30" t="str">
        <f t="shared" ref="AD82:AD92" si="83">E82</f>
        <v>反町</v>
      </c>
      <c r="AE82" s="91" t="s">
        <v>138</v>
      </c>
      <c r="AF82" s="30" t="s">
        <v>152</v>
      </c>
      <c r="AG82" s="91" t="s">
        <v>214</v>
      </c>
      <c r="AH82" s="91" t="s">
        <v>188</v>
      </c>
    </row>
    <row r="83" spans="1:36" ht="17.25" hidden="1" customHeight="1">
      <c r="A83" s="24" t="s">
        <v>240</v>
      </c>
      <c r="B83" s="10">
        <v>2</v>
      </c>
      <c r="C83" s="36" t="s">
        <v>171</v>
      </c>
      <c r="E83" s="23" t="s">
        <v>174</v>
      </c>
      <c r="F83" s="32">
        <f t="shared" si="70"/>
        <v>4</v>
      </c>
      <c r="G83" s="32">
        <f t="shared" si="71"/>
        <v>4</v>
      </c>
      <c r="H83" s="32">
        <f t="shared" si="72"/>
        <v>2</v>
      </c>
      <c r="I83" s="32">
        <f t="shared" si="73"/>
        <v>1</v>
      </c>
      <c r="J83" s="32">
        <f t="shared" si="74"/>
        <v>1</v>
      </c>
      <c r="K83" s="32">
        <f t="shared" si="75"/>
        <v>0</v>
      </c>
      <c r="L83" s="32">
        <f t="shared" si="76"/>
        <v>0</v>
      </c>
      <c r="M83" s="32">
        <f t="shared" si="77"/>
        <v>0</v>
      </c>
      <c r="N83" s="32">
        <f t="shared" si="78"/>
        <v>0</v>
      </c>
      <c r="O83" s="33">
        <v>1</v>
      </c>
      <c r="P83" s="33"/>
      <c r="Q83" s="33">
        <v>1</v>
      </c>
      <c r="R83" s="33">
        <v>1</v>
      </c>
      <c r="S83" s="33">
        <v>5</v>
      </c>
      <c r="T83" s="33">
        <v>3</v>
      </c>
      <c r="U83" s="33">
        <v>4</v>
      </c>
      <c r="V83" s="33">
        <v>4</v>
      </c>
      <c r="W83" s="32">
        <f t="shared" si="79"/>
        <v>0</v>
      </c>
      <c r="X83" s="32">
        <f t="shared" si="80"/>
        <v>2</v>
      </c>
      <c r="Y83" s="32">
        <f t="shared" si="81"/>
        <v>0</v>
      </c>
      <c r="Z83" s="32">
        <f t="shared" si="82"/>
        <v>0</v>
      </c>
      <c r="AB83">
        <v>12</v>
      </c>
      <c r="AD83" s="32" t="str">
        <f t="shared" si="83"/>
        <v>安部剛</v>
      </c>
      <c r="AE83" s="23" t="s">
        <v>193</v>
      </c>
      <c r="AF83" s="23" t="s">
        <v>210</v>
      </c>
      <c r="AG83" s="23" t="s">
        <v>138</v>
      </c>
      <c r="AH83" s="23" t="s">
        <v>151</v>
      </c>
    </row>
    <row r="84" spans="1:36" ht="17.25" hidden="1" customHeight="1">
      <c r="A84" s="24" t="s">
        <v>240</v>
      </c>
      <c r="B84" s="10">
        <v>3</v>
      </c>
      <c r="C84" s="36" t="s">
        <v>165</v>
      </c>
      <c r="E84" s="23" t="s">
        <v>175</v>
      </c>
      <c r="F84" s="32">
        <f t="shared" si="70"/>
        <v>4</v>
      </c>
      <c r="G84" s="32">
        <f t="shared" si="71"/>
        <v>4</v>
      </c>
      <c r="H84" s="32">
        <f t="shared" si="72"/>
        <v>2</v>
      </c>
      <c r="I84" s="32">
        <f t="shared" si="73"/>
        <v>2</v>
      </c>
      <c r="J84" s="32">
        <f t="shared" si="74"/>
        <v>0</v>
      </c>
      <c r="K84" s="32">
        <f t="shared" si="75"/>
        <v>0</v>
      </c>
      <c r="L84" s="32">
        <f t="shared" si="76"/>
        <v>0</v>
      </c>
      <c r="M84" s="32">
        <f t="shared" si="77"/>
        <v>0</v>
      </c>
      <c r="N84" s="32">
        <f t="shared" si="78"/>
        <v>0</v>
      </c>
      <c r="O84" s="33"/>
      <c r="P84" s="33"/>
      <c r="Q84" s="33">
        <v>1</v>
      </c>
      <c r="R84" s="33">
        <v>1</v>
      </c>
      <c r="S84" s="33">
        <v>2</v>
      </c>
      <c r="T84" s="33">
        <v>1</v>
      </c>
      <c r="U84" s="33">
        <v>1</v>
      </c>
      <c r="V84" s="33">
        <v>4</v>
      </c>
      <c r="W84" s="32">
        <f t="shared" si="79"/>
        <v>0</v>
      </c>
      <c r="X84" s="32">
        <f t="shared" si="80"/>
        <v>0</v>
      </c>
      <c r="Y84" s="32">
        <f t="shared" si="81"/>
        <v>0</v>
      </c>
      <c r="Z84" s="32">
        <f t="shared" si="82"/>
        <v>0</v>
      </c>
      <c r="AB84">
        <v>1</v>
      </c>
      <c r="AD84" s="32" t="str">
        <f t="shared" si="83"/>
        <v>萩原</v>
      </c>
      <c r="AE84" s="23" t="s">
        <v>188</v>
      </c>
      <c r="AF84" s="23" t="s">
        <v>209</v>
      </c>
      <c r="AG84" s="23" t="s">
        <v>237</v>
      </c>
      <c r="AH84" s="23" t="s">
        <v>207</v>
      </c>
    </row>
    <row r="85" spans="1:36" ht="17.25" hidden="1" customHeight="1">
      <c r="A85" s="24" t="s">
        <v>240</v>
      </c>
      <c r="B85" s="10">
        <v>4</v>
      </c>
      <c r="C85" s="36" t="s">
        <v>172</v>
      </c>
      <c r="E85" s="23" t="s">
        <v>177</v>
      </c>
      <c r="F85" s="32">
        <f t="shared" si="70"/>
        <v>3</v>
      </c>
      <c r="G85" s="32">
        <f t="shared" si="71"/>
        <v>3</v>
      </c>
      <c r="H85" s="32">
        <f t="shared" si="72"/>
        <v>0</v>
      </c>
      <c r="I85" s="32">
        <f t="shared" si="73"/>
        <v>0</v>
      </c>
      <c r="J85" s="32">
        <f t="shared" si="74"/>
        <v>0</v>
      </c>
      <c r="K85" s="32">
        <f t="shared" si="75"/>
        <v>0</v>
      </c>
      <c r="L85" s="32">
        <f t="shared" si="76"/>
        <v>0</v>
      </c>
      <c r="M85" s="32">
        <f t="shared" si="77"/>
        <v>0</v>
      </c>
      <c r="N85" s="32">
        <f t="shared" si="78"/>
        <v>0</v>
      </c>
      <c r="O85" s="33"/>
      <c r="P85" s="33"/>
      <c r="Q85" s="33"/>
      <c r="R85" s="33"/>
      <c r="S85" s="33">
        <v>3</v>
      </c>
      <c r="T85" s="33">
        <v>2</v>
      </c>
      <c r="U85" s="33">
        <v>3</v>
      </c>
      <c r="V85" s="33">
        <v>3</v>
      </c>
      <c r="W85" s="32">
        <f t="shared" si="79"/>
        <v>0</v>
      </c>
      <c r="X85" s="32">
        <f t="shared" si="80"/>
        <v>2</v>
      </c>
      <c r="Y85" s="32">
        <f t="shared" si="81"/>
        <v>0</v>
      </c>
      <c r="Z85" s="32">
        <f t="shared" si="82"/>
        <v>0</v>
      </c>
      <c r="AC85">
        <v>3</v>
      </c>
      <c r="AD85" s="32" t="str">
        <f t="shared" si="83"/>
        <v>大鐘</v>
      </c>
      <c r="AE85" s="23" t="s">
        <v>142</v>
      </c>
      <c r="AF85" s="23" t="s">
        <v>138</v>
      </c>
      <c r="AG85" s="23" t="s">
        <v>138</v>
      </c>
    </row>
    <row r="86" spans="1:36" ht="17.25" hidden="1" customHeight="1">
      <c r="A86" s="24" t="s">
        <v>240</v>
      </c>
      <c r="B86" s="10">
        <v>5</v>
      </c>
      <c r="C86" s="36" t="s">
        <v>167</v>
      </c>
      <c r="E86" s="3" t="s">
        <v>178</v>
      </c>
      <c r="F86" s="32">
        <f t="shared" si="70"/>
        <v>3</v>
      </c>
      <c r="G86" s="32">
        <f t="shared" si="71"/>
        <v>3</v>
      </c>
      <c r="H86" s="32">
        <f t="shared" si="72"/>
        <v>0</v>
      </c>
      <c r="I86" s="32">
        <f t="shared" si="73"/>
        <v>0</v>
      </c>
      <c r="J86" s="32">
        <f t="shared" si="74"/>
        <v>0</v>
      </c>
      <c r="K86" s="32">
        <f t="shared" si="75"/>
        <v>0</v>
      </c>
      <c r="L86" s="32">
        <f t="shared" si="76"/>
        <v>0</v>
      </c>
      <c r="M86" s="32">
        <f t="shared" si="77"/>
        <v>0</v>
      </c>
      <c r="N86" s="32">
        <f t="shared" si="78"/>
        <v>0</v>
      </c>
      <c r="O86" s="33"/>
      <c r="P86" s="33"/>
      <c r="Q86" s="33"/>
      <c r="R86" s="33">
        <v>1</v>
      </c>
      <c r="S86" s="33"/>
      <c r="T86" s="33"/>
      <c r="U86" s="33"/>
      <c r="V86" s="33"/>
      <c r="W86" s="32">
        <f t="shared" si="79"/>
        <v>1</v>
      </c>
      <c r="X86" s="32">
        <f t="shared" si="80"/>
        <v>1</v>
      </c>
      <c r="Y86" s="32">
        <f t="shared" si="81"/>
        <v>0</v>
      </c>
      <c r="Z86" s="32">
        <f t="shared" si="82"/>
        <v>0</v>
      </c>
      <c r="AC86">
        <v>1</v>
      </c>
      <c r="AD86" s="32" t="str">
        <f t="shared" si="83"/>
        <v>岩本</v>
      </c>
      <c r="AE86" s="23" t="s">
        <v>138</v>
      </c>
      <c r="AF86" s="23" t="s">
        <v>238</v>
      </c>
      <c r="AG86" s="3" t="s">
        <v>152</v>
      </c>
    </row>
    <row r="87" spans="1:36" ht="17.25" hidden="1" customHeight="1">
      <c r="A87" s="24" t="s">
        <v>240</v>
      </c>
      <c r="B87" s="10">
        <v>6</v>
      </c>
      <c r="C87" s="36" t="s">
        <v>168</v>
      </c>
      <c r="D87" s="23"/>
      <c r="E87" s="23" t="s">
        <v>179</v>
      </c>
      <c r="F87" s="32">
        <f t="shared" si="70"/>
        <v>3</v>
      </c>
      <c r="G87" s="32">
        <f t="shared" si="71"/>
        <v>3</v>
      </c>
      <c r="H87" s="32">
        <f t="shared" si="72"/>
        <v>2</v>
      </c>
      <c r="I87" s="32">
        <f t="shared" si="73"/>
        <v>2</v>
      </c>
      <c r="J87" s="32">
        <f t="shared" si="74"/>
        <v>0</v>
      </c>
      <c r="K87" s="32">
        <f t="shared" si="75"/>
        <v>0</v>
      </c>
      <c r="L87" s="32">
        <f t="shared" si="76"/>
        <v>0</v>
      </c>
      <c r="M87" s="32">
        <f t="shared" si="77"/>
        <v>0</v>
      </c>
      <c r="N87" s="32">
        <f t="shared" si="78"/>
        <v>0</v>
      </c>
      <c r="O87" s="33">
        <v>1</v>
      </c>
      <c r="P87" s="33"/>
      <c r="Q87" s="33"/>
      <c r="R87" s="33">
        <v>2</v>
      </c>
      <c r="S87" s="33"/>
      <c r="T87" s="33"/>
      <c r="U87" s="33"/>
      <c r="V87" s="33"/>
      <c r="W87" s="32">
        <f t="shared" si="79"/>
        <v>0</v>
      </c>
      <c r="X87" s="32">
        <f t="shared" si="80"/>
        <v>0</v>
      </c>
      <c r="Y87" s="32">
        <f t="shared" si="81"/>
        <v>0</v>
      </c>
      <c r="Z87" s="32">
        <f t="shared" si="82"/>
        <v>0</v>
      </c>
      <c r="AB87">
        <v>2</v>
      </c>
      <c r="AD87" s="32" t="str">
        <f t="shared" si="83"/>
        <v>上小城</v>
      </c>
      <c r="AE87" s="23" t="s">
        <v>239</v>
      </c>
      <c r="AF87" s="23" t="s">
        <v>193</v>
      </c>
      <c r="AG87" s="23" t="s">
        <v>203</v>
      </c>
    </row>
    <row r="88" spans="1:36" ht="17.25" hidden="1" customHeight="1">
      <c r="A88" s="24" t="s">
        <v>240</v>
      </c>
      <c r="B88" s="10">
        <v>7</v>
      </c>
      <c r="C88" s="36" t="s">
        <v>169</v>
      </c>
      <c r="D88" s="23"/>
      <c r="E88" s="23" t="s">
        <v>180</v>
      </c>
      <c r="F88" s="32">
        <f t="shared" si="70"/>
        <v>3</v>
      </c>
      <c r="G88" s="32">
        <f t="shared" si="71"/>
        <v>3</v>
      </c>
      <c r="H88" s="32">
        <f t="shared" si="72"/>
        <v>0</v>
      </c>
      <c r="I88" s="32">
        <f t="shared" si="73"/>
        <v>0</v>
      </c>
      <c r="J88" s="32">
        <f t="shared" si="74"/>
        <v>0</v>
      </c>
      <c r="K88" s="32">
        <f t="shared" si="75"/>
        <v>0</v>
      </c>
      <c r="L88" s="32">
        <f t="shared" si="76"/>
        <v>0</v>
      </c>
      <c r="M88" s="32">
        <f t="shared" si="77"/>
        <v>0</v>
      </c>
      <c r="N88" s="32">
        <f t="shared" si="78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79"/>
        <v>0</v>
      </c>
      <c r="X88" s="32">
        <f t="shared" si="80"/>
        <v>2</v>
      </c>
      <c r="Y88" s="32">
        <f t="shared" si="81"/>
        <v>0</v>
      </c>
      <c r="Z88" s="32">
        <f t="shared" si="82"/>
        <v>0</v>
      </c>
      <c r="AB88">
        <v>2</v>
      </c>
      <c r="AD88" s="32" t="str">
        <f t="shared" si="83"/>
        <v>北久保</v>
      </c>
      <c r="AE88" s="23" t="s">
        <v>148</v>
      </c>
      <c r="AF88" s="3" t="s">
        <v>138</v>
      </c>
      <c r="AG88" s="23" t="s">
        <v>152</v>
      </c>
    </row>
    <row r="89" spans="1:36" ht="17.25" hidden="1" customHeight="1">
      <c r="A89" s="24" t="s">
        <v>240</v>
      </c>
      <c r="B89" s="10">
        <v>8</v>
      </c>
      <c r="C89" s="36" t="s">
        <v>163</v>
      </c>
      <c r="E89" s="23" t="s">
        <v>182</v>
      </c>
      <c r="F89" s="32">
        <f t="shared" si="70"/>
        <v>3</v>
      </c>
      <c r="G89" s="32">
        <f t="shared" si="71"/>
        <v>3</v>
      </c>
      <c r="H89" s="32">
        <f t="shared" si="72"/>
        <v>0</v>
      </c>
      <c r="I89" s="32">
        <f t="shared" si="73"/>
        <v>0</v>
      </c>
      <c r="J89" s="32">
        <f t="shared" si="74"/>
        <v>0</v>
      </c>
      <c r="K89" s="32">
        <f t="shared" si="75"/>
        <v>0</v>
      </c>
      <c r="L89" s="32">
        <f t="shared" si="76"/>
        <v>0</v>
      </c>
      <c r="M89" s="32">
        <f t="shared" si="77"/>
        <v>0</v>
      </c>
      <c r="N89" s="32">
        <f t="shared" si="78"/>
        <v>0</v>
      </c>
      <c r="O89" s="33"/>
      <c r="P89" s="33"/>
      <c r="Q89" s="33"/>
      <c r="R89" s="33"/>
      <c r="S89" s="33"/>
      <c r="T89" s="33"/>
      <c r="U89" s="33"/>
      <c r="V89" s="33"/>
      <c r="W89" s="32">
        <f t="shared" si="79"/>
        <v>0</v>
      </c>
      <c r="X89" s="32">
        <f t="shared" si="80"/>
        <v>2</v>
      </c>
      <c r="Y89" s="32">
        <f t="shared" si="81"/>
        <v>0</v>
      </c>
      <c r="Z89" s="32">
        <f t="shared" si="82"/>
        <v>0</v>
      </c>
      <c r="AD89" s="32" t="str">
        <f t="shared" si="83"/>
        <v>中井</v>
      </c>
      <c r="AE89" s="3" t="s">
        <v>210</v>
      </c>
      <c r="AF89" s="23" t="s">
        <v>138</v>
      </c>
      <c r="AG89" s="23" t="s">
        <v>154</v>
      </c>
    </row>
    <row r="90" spans="1:36" ht="17.25" hidden="1" customHeight="1">
      <c r="A90" s="24" t="s">
        <v>240</v>
      </c>
      <c r="B90" s="10">
        <v>9</v>
      </c>
      <c r="C90" s="23" t="s">
        <v>172</v>
      </c>
      <c r="E90" s="23" t="s">
        <v>185</v>
      </c>
      <c r="F90" s="32">
        <f t="shared" si="70"/>
        <v>2</v>
      </c>
      <c r="G90" s="32">
        <f t="shared" si="71"/>
        <v>2</v>
      </c>
      <c r="H90" s="32">
        <f t="shared" si="72"/>
        <v>0</v>
      </c>
      <c r="I90" s="32">
        <f t="shared" si="73"/>
        <v>0</v>
      </c>
      <c r="J90" s="32">
        <f t="shared" si="74"/>
        <v>0</v>
      </c>
      <c r="K90" s="32">
        <f t="shared" si="75"/>
        <v>0</v>
      </c>
      <c r="L90" s="32">
        <f t="shared" si="76"/>
        <v>0</v>
      </c>
      <c r="M90" s="32">
        <f t="shared" si="77"/>
        <v>0</v>
      </c>
      <c r="N90" s="32">
        <f t="shared" si="78"/>
        <v>0</v>
      </c>
      <c r="O90" s="33"/>
      <c r="P90" s="33"/>
      <c r="Q90" s="33"/>
      <c r="R90" s="33">
        <v>1</v>
      </c>
      <c r="S90" s="33"/>
      <c r="T90" s="33"/>
      <c r="U90" s="33"/>
      <c r="V90" s="33"/>
      <c r="W90" s="32">
        <f t="shared" si="79"/>
        <v>0</v>
      </c>
      <c r="X90" s="32">
        <f t="shared" si="80"/>
        <v>1</v>
      </c>
      <c r="Y90" s="32">
        <f t="shared" si="81"/>
        <v>0</v>
      </c>
      <c r="Z90" s="32">
        <f t="shared" si="82"/>
        <v>0</v>
      </c>
      <c r="AC90">
        <v>3</v>
      </c>
      <c r="AD90" s="32" t="str">
        <f t="shared" si="83"/>
        <v>加本</v>
      </c>
      <c r="AE90" s="23" t="s">
        <v>138</v>
      </c>
      <c r="AG90" s="23" t="s">
        <v>154</v>
      </c>
    </row>
    <row r="91" spans="1:36" ht="17.25" hidden="1" customHeight="1">
      <c r="A91" s="24" t="s">
        <v>240</v>
      </c>
      <c r="B91" s="10"/>
      <c r="C91" s="23" t="s">
        <v>162</v>
      </c>
      <c r="E91" s="36" t="s">
        <v>147</v>
      </c>
      <c r="F91" s="32">
        <f t="shared" si="70"/>
        <v>1</v>
      </c>
      <c r="G91" s="32">
        <f t="shared" si="71"/>
        <v>1</v>
      </c>
      <c r="H91" s="32">
        <f t="shared" si="72"/>
        <v>1</v>
      </c>
      <c r="I91" s="32">
        <f t="shared" si="73"/>
        <v>1</v>
      </c>
      <c r="J91" s="32">
        <f t="shared" si="74"/>
        <v>0</v>
      </c>
      <c r="K91" s="32">
        <f t="shared" si="75"/>
        <v>0</v>
      </c>
      <c r="L91" s="32">
        <f t="shared" si="76"/>
        <v>0</v>
      </c>
      <c r="M91" s="32">
        <f t="shared" si="77"/>
        <v>0</v>
      </c>
      <c r="N91" s="32">
        <f t="shared" si="78"/>
        <v>0</v>
      </c>
      <c r="O91" s="33"/>
      <c r="P91" s="33"/>
      <c r="Q91" s="33"/>
      <c r="R91" s="33"/>
      <c r="S91" s="33"/>
      <c r="T91" s="33"/>
      <c r="U91" s="33"/>
      <c r="V91" s="33"/>
      <c r="W91" s="32">
        <f t="shared" si="79"/>
        <v>0</v>
      </c>
      <c r="X91" s="32">
        <f t="shared" si="80"/>
        <v>0</v>
      </c>
      <c r="Y91" s="32">
        <f t="shared" si="81"/>
        <v>0</v>
      </c>
      <c r="Z91" s="32">
        <f t="shared" si="82"/>
        <v>0</v>
      </c>
      <c r="AD91" s="32" t="s">
        <v>147</v>
      </c>
      <c r="AF91" s="23" t="s">
        <v>188</v>
      </c>
    </row>
    <row r="92" spans="1:36" ht="17.25" hidden="1" customHeight="1">
      <c r="A92" s="24" t="s">
        <v>240</v>
      </c>
      <c r="B92" s="10" t="s">
        <v>145</v>
      </c>
      <c r="C92" s="23" t="s">
        <v>170</v>
      </c>
      <c r="D92" s="36"/>
      <c r="E92" s="23" t="s">
        <v>146</v>
      </c>
      <c r="F92" s="32">
        <f t="shared" si="70"/>
        <v>0</v>
      </c>
      <c r="G92" s="32">
        <f t="shared" si="71"/>
        <v>0</v>
      </c>
      <c r="H92" s="32">
        <f t="shared" si="72"/>
        <v>0</v>
      </c>
      <c r="I92" s="32">
        <f t="shared" si="73"/>
        <v>0</v>
      </c>
      <c r="J92" s="32">
        <f t="shared" si="74"/>
        <v>0</v>
      </c>
      <c r="K92" s="32">
        <f t="shared" si="75"/>
        <v>0</v>
      </c>
      <c r="L92" s="32">
        <f t="shared" si="76"/>
        <v>0</v>
      </c>
      <c r="M92" s="32">
        <f t="shared" si="77"/>
        <v>0</v>
      </c>
      <c r="N92" s="32">
        <f t="shared" si="78"/>
        <v>0</v>
      </c>
      <c r="O92" s="33"/>
      <c r="P92" s="33"/>
      <c r="Q92" s="33"/>
      <c r="R92" s="33"/>
      <c r="S92" s="33"/>
      <c r="T92" s="33"/>
      <c r="U92" s="33"/>
      <c r="V92" s="33"/>
      <c r="W92" s="32">
        <f t="shared" si="79"/>
        <v>0</v>
      </c>
      <c r="X92" s="32">
        <f t="shared" si="80"/>
        <v>0</v>
      </c>
      <c r="Y92" s="32">
        <f t="shared" si="81"/>
        <v>0</v>
      </c>
      <c r="Z92" s="32">
        <f t="shared" si="82"/>
        <v>0</v>
      </c>
      <c r="AB92">
        <v>2</v>
      </c>
      <c r="AD92" s="32" t="str">
        <f t="shared" si="83"/>
        <v>安部滉</v>
      </c>
    </row>
    <row r="93" spans="1:36" ht="17.25" hidden="1" customHeight="1">
      <c r="A93" s="24" t="s">
        <v>240</v>
      </c>
      <c r="B93" s="10"/>
      <c r="C93" s="23"/>
      <c r="D93" s="36"/>
      <c r="E93" s="23"/>
      <c r="F93" s="32"/>
      <c r="G93" s="32"/>
      <c r="H93" s="32"/>
      <c r="I93" s="32"/>
      <c r="J93" s="32"/>
      <c r="K93" s="32"/>
      <c r="L93" s="32"/>
      <c r="M93" s="32"/>
      <c r="N93" s="32"/>
      <c r="O93" s="33"/>
      <c r="P93" s="33"/>
      <c r="Q93" s="33"/>
      <c r="R93" s="33"/>
      <c r="S93" s="33"/>
      <c r="T93" s="33"/>
      <c r="U93" s="33"/>
      <c r="V93" s="33"/>
      <c r="W93" s="32"/>
      <c r="X93" s="32"/>
      <c r="Y93" s="32"/>
      <c r="Z93" s="32"/>
      <c r="AD93" s="36" t="s">
        <v>236</v>
      </c>
    </row>
    <row r="94" spans="1:36" ht="17.25" hidden="1" customHeight="1">
      <c r="A94" s="24" t="s">
        <v>240</v>
      </c>
      <c r="B94" s="10"/>
      <c r="C94" s="23"/>
      <c r="D94" s="36"/>
      <c r="E94" s="23"/>
      <c r="F94" s="32"/>
      <c r="G94" s="32"/>
      <c r="H94" s="32"/>
      <c r="I94" s="32"/>
      <c r="J94" s="32"/>
      <c r="K94" s="32"/>
      <c r="L94" s="32"/>
      <c r="M94" s="32"/>
      <c r="N94" s="32"/>
      <c r="O94" s="33"/>
      <c r="P94" s="33"/>
      <c r="Q94" s="33"/>
      <c r="R94" s="33"/>
      <c r="S94" s="33"/>
      <c r="T94" s="33"/>
      <c r="U94" s="33"/>
      <c r="V94" s="33"/>
      <c r="W94" s="32"/>
      <c r="X94" s="32"/>
      <c r="Y94" s="32"/>
      <c r="Z94" s="32"/>
      <c r="AD94" s="36" t="s">
        <v>176</v>
      </c>
    </row>
    <row r="95" spans="1:36" ht="17.25" hidden="1" customHeight="1">
      <c r="A95" s="24" t="s">
        <v>240</v>
      </c>
      <c r="B95" s="10"/>
      <c r="C95" s="23"/>
      <c r="D95" s="36"/>
      <c r="E95" s="23"/>
      <c r="F95" s="32"/>
      <c r="G95" s="32"/>
      <c r="H95" s="32"/>
      <c r="I95" s="32"/>
      <c r="J95" s="32"/>
      <c r="K95" s="32"/>
      <c r="L95" s="32"/>
      <c r="M95" s="32"/>
      <c r="N95" s="32"/>
      <c r="O95" s="33"/>
      <c r="P95" s="33"/>
      <c r="Q95" s="33"/>
      <c r="R95" s="33"/>
      <c r="S95" s="33"/>
      <c r="T95" s="33"/>
      <c r="U95" s="33"/>
      <c r="V95" s="33"/>
      <c r="W95" s="32"/>
      <c r="X95" s="32"/>
      <c r="Y95" s="32"/>
      <c r="Z95" s="32"/>
      <c r="AD95" s="36" t="s">
        <v>186</v>
      </c>
    </row>
    <row r="96" spans="1:36" ht="17.25" hidden="1" customHeight="1">
      <c r="A96" s="24" t="s">
        <v>240</v>
      </c>
      <c r="B96" s="38"/>
      <c r="C96" s="29"/>
      <c r="D96" s="29"/>
      <c r="E96" s="29"/>
      <c r="F96" s="32"/>
      <c r="G96" s="32"/>
      <c r="H96" s="32"/>
      <c r="I96" s="32"/>
      <c r="J96" s="32"/>
      <c r="K96" s="32"/>
      <c r="L96" s="32"/>
      <c r="M96" s="32"/>
      <c r="N96" s="32"/>
      <c r="O96" s="33"/>
      <c r="P96" s="33"/>
      <c r="Q96" s="33"/>
      <c r="R96" s="33"/>
      <c r="S96" s="33"/>
      <c r="T96" s="33"/>
      <c r="U96" s="33"/>
      <c r="V96" s="33"/>
      <c r="W96" s="32"/>
      <c r="X96" s="32"/>
      <c r="Y96" s="32"/>
      <c r="Z96" s="32"/>
      <c r="AA96" s="29"/>
      <c r="AB96" s="29"/>
      <c r="AC96" s="29"/>
      <c r="AD96" s="39" t="s">
        <v>212</v>
      </c>
    </row>
    <row r="97" spans="1:33" ht="17.25" hidden="1" customHeight="1">
      <c r="A97" s="24" t="s">
        <v>240</v>
      </c>
      <c r="B97" s="38"/>
      <c r="C97" s="29"/>
      <c r="D97" s="29"/>
      <c r="E97" s="29"/>
      <c r="AD97" s="39" t="s">
        <v>228</v>
      </c>
    </row>
    <row r="98" spans="1:33" s="28" customFormat="1" ht="17.25" customHeight="1">
      <c r="A98" s="28" t="s">
        <v>243</v>
      </c>
      <c r="B98" s="40">
        <v>1</v>
      </c>
      <c r="C98" s="30" t="s">
        <v>164</v>
      </c>
      <c r="E98" s="28" t="s">
        <v>174</v>
      </c>
      <c r="F98" s="28">
        <v>3</v>
      </c>
      <c r="G98" s="28">
        <v>3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S98" s="28">
        <v>2</v>
      </c>
      <c r="T98" s="28">
        <v>1</v>
      </c>
      <c r="U98" s="28">
        <v>2</v>
      </c>
      <c r="V98" s="28">
        <v>3</v>
      </c>
      <c r="W98" s="28">
        <v>0</v>
      </c>
      <c r="X98" s="28">
        <v>1</v>
      </c>
      <c r="Y98" s="28">
        <v>0</v>
      </c>
      <c r="Z98" s="28">
        <v>0</v>
      </c>
      <c r="AA98" s="28">
        <v>2</v>
      </c>
      <c r="AB98" s="28">
        <v>4</v>
      </c>
      <c r="AC98" s="28">
        <v>2</v>
      </c>
      <c r="AD98" s="28" t="s">
        <v>43</v>
      </c>
      <c r="AE98" s="28" t="s">
        <v>93</v>
      </c>
      <c r="AF98" s="28" t="s">
        <v>81</v>
      </c>
      <c r="AG98" s="28" t="s">
        <v>247</v>
      </c>
    </row>
    <row r="99" spans="1:33" ht="17.25" customHeight="1">
      <c r="A99" t="s">
        <v>243</v>
      </c>
      <c r="B99" s="10">
        <v>2</v>
      </c>
      <c r="C99" s="3" t="s">
        <v>165</v>
      </c>
      <c r="E99" t="s">
        <v>175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S99">
        <v>6</v>
      </c>
      <c r="T99">
        <v>3</v>
      </c>
      <c r="U99">
        <v>3</v>
      </c>
      <c r="V99">
        <v>3</v>
      </c>
      <c r="W99">
        <v>0</v>
      </c>
      <c r="X99">
        <v>3</v>
      </c>
      <c r="Y99">
        <v>0</v>
      </c>
      <c r="Z99">
        <v>0</v>
      </c>
      <c r="AA99">
        <v>1</v>
      </c>
      <c r="AC99">
        <v>1</v>
      </c>
      <c r="AD99" t="s">
        <v>46</v>
      </c>
      <c r="AE99" t="s">
        <v>210</v>
      </c>
      <c r="AF99" t="s">
        <v>81</v>
      </c>
      <c r="AG99" t="s">
        <v>86</v>
      </c>
    </row>
    <row r="100" spans="1:33" ht="17.25" customHeight="1">
      <c r="A100" t="s">
        <v>243</v>
      </c>
      <c r="B100" s="10">
        <v>3</v>
      </c>
      <c r="C100" s="3" t="s">
        <v>120</v>
      </c>
      <c r="E100" t="s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T100">
        <v>5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D100" t="s">
        <v>1</v>
      </c>
      <c r="AE100" t="s">
        <v>81</v>
      </c>
      <c r="AF100" t="s">
        <v>90</v>
      </c>
      <c r="AG100" t="s">
        <v>154</v>
      </c>
    </row>
    <row r="101" spans="1:33" ht="17.25" customHeight="1">
      <c r="A101" t="s">
        <v>243</v>
      </c>
      <c r="B101" s="10">
        <v>4</v>
      </c>
      <c r="C101" s="3" t="s">
        <v>166</v>
      </c>
      <c r="D101" t="s">
        <v>116</v>
      </c>
      <c r="E101" t="s">
        <v>179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S101">
        <v>6</v>
      </c>
      <c r="T101">
        <v>1</v>
      </c>
      <c r="U101">
        <v>2</v>
      </c>
      <c r="V101">
        <v>5</v>
      </c>
      <c r="W101">
        <v>0</v>
      </c>
      <c r="X101">
        <v>3</v>
      </c>
      <c r="Y101">
        <v>0</v>
      </c>
      <c r="Z101">
        <v>0</v>
      </c>
      <c r="AA101">
        <v>2</v>
      </c>
      <c r="AB101">
        <v>4</v>
      </c>
      <c r="AC101">
        <v>1</v>
      </c>
      <c r="AD101" t="s">
        <v>48</v>
      </c>
      <c r="AE101" t="s">
        <v>210</v>
      </c>
      <c r="AF101" t="s">
        <v>210</v>
      </c>
      <c r="AG101" t="s">
        <v>86</v>
      </c>
    </row>
    <row r="102" spans="1:33" ht="17.25" customHeight="1">
      <c r="A102" t="s">
        <v>243</v>
      </c>
      <c r="B102" s="10">
        <v>5</v>
      </c>
      <c r="C102" s="3" t="s">
        <v>69</v>
      </c>
      <c r="E102" t="s">
        <v>183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S102">
        <v>3</v>
      </c>
      <c r="T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C102">
        <v>1</v>
      </c>
      <c r="AD102" t="s">
        <v>3</v>
      </c>
      <c r="AE102" t="s">
        <v>81</v>
      </c>
      <c r="AF102" t="s">
        <v>210</v>
      </c>
    </row>
    <row r="103" spans="1:33" ht="17.25" customHeight="1">
      <c r="A103" t="s">
        <v>243</v>
      </c>
      <c r="B103" s="10">
        <v>6</v>
      </c>
      <c r="C103" s="3" t="s">
        <v>171</v>
      </c>
      <c r="D103" t="s">
        <v>68</v>
      </c>
      <c r="E103" t="s">
        <v>146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S103">
        <v>1</v>
      </c>
      <c r="W103">
        <v>0</v>
      </c>
      <c r="X103">
        <v>0</v>
      </c>
      <c r="Y103">
        <v>0</v>
      </c>
      <c r="Z103">
        <v>0</v>
      </c>
      <c r="AB103">
        <v>2</v>
      </c>
      <c r="AD103" t="s">
        <v>39</v>
      </c>
      <c r="AE103" t="s">
        <v>154</v>
      </c>
      <c r="AF103" t="s">
        <v>237</v>
      </c>
    </row>
    <row r="104" spans="1:33" ht="17.25" customHeight="1">
      <c r="A104" t="s">
        <v>243</v>
      </c>
      <c r="B104" s="10">
        <v>7</v>
      </c>
      <c r="C104" s="3" t="s">
        <v>169</v>
      </c>
      <c r="E104" t="s">
        <v>180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S104">
        <v>5</v>
      </c>
      <c r="T104">
        <v>1</v>
      </c>
      <c r="U104">
        <v>2</v>
      </c>
      <c r="V104">
        <v>1</v>
      </c>
      <c r="W104">
        <v>0</v>
      </c>
      <c r="X104">
        <v>2</v>
      </c>
      <c r="Y104">
        <v>0</v>
      </c>
      <c r="Z104">
        <v>0</v>
      </c>
      <c r="AB104">
        <v>5</v>
      </c>
      <c r="AD104" t="s">
        <v>45</v>
      </c>
      <c r="AE104" t="s">
        <v>81</v>
      </c>
      <c r="AF104" t="s">
        <v>210</v>
      </c>
    </row>
    <row r="105" spans="1:33" ht="17.25" customHeight="1">
      <c r="A105" t="s">
        <v>243</v>
      </c>
      <c r="B105" s="10">
        <v>8</v>
      </c>
      <c r="C105" s="3" t="s">
        <v>170</v>
      </c>
      <c r="E105" t="s">
        <v>184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R105">
        <v>1</v>
      </c>
      <c r="S105">
        <v>2</v>
      </c>
      <c r="T105">
        <v>2</v>
      </c>
      <c r="V105">
        <v>7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D105" t="s">
        <v>4</v>
      </c>
      <c r="AE105" t="s">
        <v>210</v>
      </c>
      <c r="AF105" t="s">
        <v>11</v>
      </c>
    </row>
    <row r="106" spans="1:33" ht="17.25" customHeight="1">
      <c r="A106" t="s">
        <v>243</v>
      </c>
      <c r="B106" s="10">
        <v>9</v>
      </c>
      <c r="C106" s="3" t="s">
        <v>172</v>
      </c>
      <c r="E106" t="s">
        <v>185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T106">
        <v>4</v>
      </c>
      <c r="U106">
        <v>2</v>
      </c>
      <c r="W106">
        <v>0</v>
      </c>
      <c r="X106">
        <v>2</v>
      </c>
      <c r="Y106">
        <v>0</v>
      </c>
      <c r="Z106">
        <v>0</v>
      </c>
      <c r="AB106">
        <v>1</v>
      </c>
      <c r="AD106" t="s">
        <v>2</v>
      </c>
      <c r="AE106" t="s">
        <v>81</v>
      </c>
      <c r="AF106" t="s">
        <v>81</v>
      </c>
    </row>
    <row r="107" spans="1:33" ht="17.25" customHeight="1">
      <c r="B107" s="10"/>
      <c r="C107" s="3"/>
    </row>
    <row r="108" spans="1:33" ht="17.25" customHeight="1">
      <c r="B108" s="10"/>
      <c r="C108" s="3"/>
    </row>
    <row r="109" spans="1:33" ht="17.25" customHeight="1">
      <c r="B109" s="10"/>
      <c r="C109" s="3"/>
    </row>
    <row r="110" spans="1:33" ht="17.25" customHeight="1">
      <c r="B110" s="10"/>
      <c r="C110" s="3"/>
    </row>
    <row r="111" spans="1:33" ht="17.25" customHeight="1">
      <c r="B111" s="10"/>
      <c r="C111" s="3"/>
    </row>
    <row r="112" spans="1:33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</sheetData>
  <phoneticPr fontId="14"/>
  <dataValidations count="1">
    <dataValidation type="custom" allowBlank="1" showErrorMessage="1" sqref="D34:D45 D73 D71 C72 D68 C69:C70 C1:C33 C46:C57 D92:D95 C74:C90 C92:C852 C59:C67" xr:uid="{FE618A73-ED34-4D96-A9AB-080B2B3EEE73}">
      <formula1>1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832F-3450-4CF1-B95C-5E7CCA3A7E8D}">
  <dimension ref="A1:AH1000"/>
  <sheetViews>
    <sheetView topLeftCell="A2" zoomScale="130" zoomScaleNormal="130" workbookViewId="0">
      <pane xSplit="1" topLeftCell="B1" activePane="topRight" state="frozen"/>
      <selection pane="topRight" activeCell="N10" sqref="N10"/>
    </sheetView>
  </sheetViews>
  <sheetFormatPr defaultColWidth="12.5703125" defaultRowHeight="15" customHeight="1"/>
  <cols>
    <col min="1" max="1" width="11.28515625" bestFit="1" customWidth="1"/>
    <col min="2" max="7" width="5.140625" bestFit="1" customWidth="1"/>
    <col min="8" max="11" width="5.140625" customWidth="1"/>
    <col min="12" max="12" width="6.85546875" customWidth="1"/>
    <col min="13" max="13" width="5.140625" bestFit="1" customWidth="1"/>
    <col min="14" max="14" width="7.7109375" bestFit="1" customWidth="1"/>
    <col min="15" max="15" width="7" bestFit="1" customWidth="1"/>
    <col min="16" max="16" width="7" customWidth="1"/>
    <col min="17" max="17" width="7" bestFit="1" customWidth="1"/>
    <col min="18" max="20" width="5.140625" bestFit="1" customWidth="1"/>
    <col min="21" max="21" width="6.85546875" bestFit="1" customWidth="1"/>
    <col min="22" max="22" width="5.140625" bestFit="1" customWidth="1"/>
    <col min="23" max="25" width="6.85546875" bestFit="1" customWidth="1"/>
    <col min="26" max="27" width="5.140625" bestFit="1" customWidth="1"/>
    <col min="28" max="28" width="6" bestFit="1" customWidth="1"/>
    <col min="29" max="30" width="6.85546875" bestFit="1" customWidth="1"/>
    <col min="31" max="31" width="8.5703125" bestFit="1" customWidth="1"/>
    <col min="32" max="32" width="6.85546875" bestFit="1" customWidth="1"/>
    <col min="33" max="34" width="5.140625" bestFit="1" customWidth="1"/>
  </cols>
  <sheetData>
    <row r="1" spans="1:34" s="111" customFormat="1" ht="17.25" customHeight="1">
      <c r="A1" s="110" t="s">
        <v>242</v>
      </c>
      <c r="B1" s="110" t="s">
        <v>7</v>
      </c>
      <c r="C1" s="110" t="s">
        <v>8</v>
      </c>
      <c r="D1" s="110" t="s">
        <v>9</v>
      </c>
      <c r="E1" s="110" t="s">
        <v>10</v>
      </c>
      <c r="F1" s="110" t="s">
        <v>11</v>
      </c>
      <c r="G1" s="110" t="s">
        <v>12</v>
      </c>
      <c r="H1" s="110" t="s">
        <v>13</v>
      </c>
      <c r="I1" s="110" t="s">
        <v>14</v>
      </c>
      <c r="J1" s="110" t="s">
        <v>15</v>
      </c>
      <c r="K1" s="110" t="s">
        <v>16</v>
      </c>
      <c r="L1" s="110" t="s">
        <v>17</v>
      </c>
      <c r="M1" s="110" t="s">
        <v>18</v>
      </c>
      <c r="N1" s="110" t="s">
        <v>19</v>
      </c>
      <c r="O1" s="110" t="s">
        <v>20</v>
      </c>
      <c r="P1" s="110" t="s">
        <v>21</v>
      </c>
      <c r="Q1" s="110" t="s">
        <v>22</v>
      </c>
      <c r="R1" s="110" t="s">
        <v>23</v>
      </c>
      <c r="S1" s="110" t="s">
        <v>24</v>
      </c>
      <c r="T1" s="110" t="s">
        <v>25</v>
      </c>
      <c r="U1" s="110" t="s">
        <v>26</v>
      </c>
      <c r="V1" s="110" t="s">
        <v>27</v>
      </c>
      <c r="W1" s="110" t="s">
        <v>28</v>
      </c>
      <c r="X1" s="110" t="s">
        <v>29</v>
      </c>
      <c r="Y1" s="110" t="s">
        <v>30</v>
      </c>
      <c r="Z1" s="110" t="s">
        <v>31</v>
      </c>
      <c r="AA1" s="110" t="s">
        <v>32</v>
      </c>
      <c r="AB1" s="110" t="s">
        <v>33</v>
      </c>
      <c r="AC1" s="110" t="s">
        <v>34</v>
      </c>
      <c r="AD1" s="110" t="s">
        <v>35</v>
      </c>
      <c r="AE1" s="110" t="s">
        <v>36</v>
      </c>
      <c r="AF1" s="110" t="s">
        <v>37</v>
      </c>
      <c r="AG1" s="110" t="s">
        <v>15</v>
      </c>
      <c r="AH1" s="110" t="s">
        <v>38</v>
      </c>
    </row>
    <row r="2" spans="1:34" s="104" customFormat="1" ht="17.25" customHeight="1">
      <c r="A2" s="100" t="s">
        <v>39</v>
      </c>
      <c r="B2" s="100">
        <f>COUNTIF(seisan!E:E,A2)</f>
        <v>6</v>
      </c>
      <c r="C2" s="106">
        <f>SUMIF(seisan!E:E,A2,seisan!F:F)</f>
        <v>9</v>
      </c>
      <c r="D2" s="100">
        <f>SUMIF(seisan!E:E,A2,seisan!G:G)</f>
        <v>8</v>
      </c>
      <c r="E2" s="100">
        <f>SUMIF(seisan!E:E,A2,seisan!H:H)</f>
        <v>0</v>
      </c>
      <c r="F2" s="100">
        <f>SUMIF(seisan!E:E,A2,seisan!M:M)</f>
        <v>1</v>
      </c>
      <c r="G2" s="100">
        <f>SUMIF(seisan!E:E,A2,seisan!N:N)</f>
        <v>0</v>
      </c>
      <c r="H2" s="100">
        <f>SUMIF(seisan!E:E,A2,seisan!P:P)</f>
        <v>0</v>
      </c>
      <c r="I2" s="100">
        <f>SUMIF(seisan!E:E,A2,seisan!O:O)</f>
        <v>0</v>
      </c>
      <c r="J2" s="100">
        <f>SUMIF(seisan!E:E,A2,seisan!Q:Q)</f>
        <v>1</v>
      </c>
      <c r="K2" s="100">
        <f>SUMIF(seisan!E:E,A2,seisan!Y:Y)</f>
        <v>0</v>
      </c>
      <c r="L2" s="100">
        <f>SUMIF(seisan!E:E,A2,seisan!L:L)</f>
        <v>0</v>
      </c>
      <c r="M2" s="100">
        <f>SUMIF(seisan!E:E,A2,seisan!X:X)</f>
        <v>2</v>
      </c>
      <c r="N2" s="101">
        <f t="shared" ref="N2:N8" si="0">IFERROR(ROUND(E2/D2,3),"-")</f>
        <v>0</v>
      </c>
      <c r="O2" s="102">
        <f t="shared" ref="O2:O8" si="1">IFERROR(ROUND((F2+G2+E2)/(F2+G2+D2),3),"-")</f>
        <v>0.111</v>
      </c>
      <c r="P2" s="102">
        <f t="shared" ref="P2:P8" si="2">IFERROR(ROUND(Y2/D2,3),"-")</f>
        <v>0</v>
      </c>
      <c r="Q2" s="102">
        <f t="shared" ref="Q2:Q18" si="3">IFERROR(O2+P2,"-")</f>
        <v>0.111</v>
      </c>
      <c r="R2" s="100">
        <f>SUMIF(seisan!E:E,A2,seisan!AA:AA)</f>
        <v>0</v>
      </c>
      <c r="S2" s="100">
        <f>SUMIF(seisan!E:E,A2,seisan!AB:AB)</f>
        <v>20</v>
      </c>
      <c r="T2" s="100">
        <f>SUMIF(seisan!E:E,A2,seisan!AC:AC)</f>
        <v>0</v>
      </c>
      <c r="U2" s="103">
        <f t="shared" ref="U2:U12" si="4">IFERROR(ROUND((S2+T2)/(R2+S2+T2),3),"-")</f>
        <v>1</v>
      </c>
      <c r="V2" s="100">
        <f>SUMIF(seisan!E:E,A2,seisan!I:I)</f>
        <v>0</v>
      </c>
      <c r="W2" s="100">
        <f>SUMIF(seisan!E:E,A2,seisan!J:J)</f>
        <v>0</v>
      </c>
      <c r="X2" s="100">
        <f>SUMIF(seisan!E:E,A2,seisan!K:K)</f>
        <v>0</v>
      </c>
      <c r="Y2" s="100">
        <f t="shared" ref="Y2:Y17" si="5">V2+W2*2+X2*3+L2*4</f>
        <v>0</v>
      </c>
      <c r="Z2" s="100">
        <f>SUMIF(seisan!E:E,A2,seisan!Z:Z)</f>
        <v>0</v>
      </c>
      <c r="AA2" s="100">
        <f t="shared" ref="AA2:AA17" si="6">SUM(AC2:AF2)+D2+K2</f>
        <v>35</v>
      </c>
      <c r="AB2" s="100">
        <f t="shared" ref="AB2:AB8" si="7">IFERROR(ROUND(AA2/C2,2),"-")</f>
        <v>3.89</v>
      </c>
      <c r="AC2" s="100">
        <f>SUMIF(seisan!E:E,A2,seisan!S:S)</f>
        <v>7</v>
      </c>
      <c r="AD2" s="100">
        <f>SUMIF(seisan!E:E,A2,seisan!T:T)</f>
        <v>4</v>
      </c>
      <c r="AE2" s="100">
        <f>SUMIF(seisan!E:E,A2,seisan!U:U)</f>
        <v>5</v>
      </c>
      <c r="AF2" s="100">
        <f>SUMIF(seisan!E:E,A2,seisan!V:V)</f>
        <v>11</v>
      </c>
      <c r="AG2" s="100">
        <f>SUMIF(seisan!E:E,A2,seisan!Q:Q)</f>
        <v>1</v>
      </c>
      <c r="AH2" s="100">
        <f>SUMIF(seisan!E:E,A2,seisan!R:R)</f>
        <v>0</v>
      </c>
    </row>
    <row r="3" spans="1:34" ht="17.25" customHeight="1">
      <c r="A3" s="3" t="s">
        <v>40</v>
      </c>
      <c r="B3" s="3">
        <f>COUNTIF(seisan!E:E,A3)</f>
        <v>5</v>
      </c>
      <c r="C3" s="107">
        <f>SUMIF(seisan!E:E,A3,seisan!F:F)</f>
        <v>11</v>
      </c>
      <c r="D3" s="3">
        <f>SUMIF(seisan!E:E,A3,seisan!G:G)</f>
        <v>9</v>
      </c>
      <c r="E3" s="3">
        <f>SUMIF(seisan!E:E,A3,seisan!H:H)</f>
        <v>0</v>
      </c>
      <c r="F3" s="3">
        <f>SUMIF(seisan!E:E,A3,seisan!M:M)</f>
        <v>2</v>
      </c>
      <c r="G3" s="3">
        <f>SUMIF(seisan!E:E,A3,seisan!N:N)</f>
        <v>0</v>
      </c>
      <c r="H3" s="3">
        <f>SUMIF(seisan!E:E,A3,seisan!P:P)</f>
        <v>0</v>
      </c>
      <c r="I3" s="3">
        <f>SUMIF(seisan!E:E,A3,seisan!O:O)</f>
        <v>0</v>
      </c>
      <c r="J3" s="3">
        <f>SUMIF(seisan!E:E,A3,seisan!Q:Q)</f>
        <v>1</v>
      </c>
      <c r="K3" s="3">
        <f>SUMIF(seisan!E:E,A3,seisan!Y:Y)</f>
        <v>0</v>
      </c>
      <c r="L3" s="3">
        <f>SUMIF(seisan!E:E,A3,seisan!L:L)</f>
        <v>0</v>
      </c>
      <c r="M3" s="3">
        <f>SUMIF(seisan!E:E,A3,seisan!X:X)</f>
        <v>5</v>
      </c>
      <c r="N3" s="7">
        <f t="shared" si="0"/>
        <v>0</v>
      </c>
      <c r="O3" s="99">
        <f t="shared" si="1"/>
        <v>0.182</v>
      </c>
      <c r="P3" s="99">
        <f t="shared" si="2"/>
        <v>0</v>
      </c>
      <c r="Q3" s="99">
        <f t="shared" si="3"/>
        <v>0.182</v>
      </c>
      <c r="R3" s="3">
        <f>SUMIF(seisan!E:E,A3,seisan!AA:AA)</f>
        <v>0</v>
      </c>
      <c r="S3" s="3">
        <f>SUMIF(seisan!E:E,A3,seisan!AB:AB)</f>
        <v>1</v>
      </c>
      <c r="T3" s="3">
        <f>SUMIF(seisan!E:E,A3,seisan!AC:AC)</f>
        <v>0</v>
      </c>
      <c r="U3" s="2">
        <f t="shared" si="4"/>
        <v>1</v>
      </c>
      <c r="V3" s="3">
        <f>SUMIF(seisan!E:E,A3,seisan!I:I)</f>
        <v>0</v>
      </c>
      <c r="W3" s="3">
        <f>SUMIF(seisan!E:E,A3,seisan!J:J)</f>
        <v>0</v>
      </c>
      <c r="X3" s="3">
        <f>SUMIF(seisan!E:E,A3,seisan!K:K)</f>
        <v>0</v>
      </c>
      <c r="Y3" s="3">
        <f t="shared" si="5"/>
        <v>0</v>
      </c>
      <c r="Z3" s="3">
        <f>SUMIF(seisan!E:E,A3,seisan!Z:Z)</f>
        <v>0</v>
      </c>
      <c r="AA3" s="3">
        <f t="shared" si="6"/>
        <v>43</v>
      </c>
      <c r="AB3" s="3">
        <f t="shared" si="7"/>
        <v>3.91</v>
      </c>
      <c r="AC3" s="3">
        <f>SUMIF(seisan!E:E,A3,seisan!S:S)</f>
        <v>2</v>
      </c>
      <c r="AD3" s="3">
        <f>SUMIF(seisan!E:E,A3,seisan!T:T)</f>
        <v>9</v>
      </c>
      <c r="AE3" s="3">
        <f>SUMIF(seisan!E:E,A3,seisan!U:U)</f>
        <v>9</v>
      </c>
      <c r="AF3" s="3">
        <f>SUMIF(seisan!E:E,A3,seisan!V:V)</f>
        <v>14</v>
      </c>
      <c r="AG3" s="3">
        <f>SUMIF(seisan!E:E,A3,seisan!Q:Q)</f>
        <v>1</v>
      </c>
      <c r="AH3" s="3">
        <f>SUMIF(seisan!E:E,A3,seisan!R:R)</f>
        <v>2</v>
      </c>
    </row>
    <row r="4" spans="1:34" s="104" customFormat="1" ht="17.25" customHeight="1">
      <c r="A4" s="100" t="s">
        <v>41</v>
      </c>
      <c r="B4" s="100">
        <f>COUNTIF(seisan!E:E,A4)</f>
        <v>5</v>
      </c>
      <c r="C4" s="100">
        <f>SUMIF(seisan!E:E,A4,seisan!F:F)</f>
        <v>7</v>
      </c>
      <c r="D4" s="100">
        <f>SUMIF(seisan!E:E,A4,seisan!G:G)</f>
        <v>6</v>
      </c>
      <c r="E4" s="100">
        <f>SUMIF(seisan!E:E,A4,seisan!H:H)</f>
        <v>1</v>
      </c>
      <c r="F4" s="100">
        <f>SUMIF(seisan!E:E,A4,seisan!M:M)</f>
        <v>0</v>
      </c>
      <c r="G4" s="100">
        <f>SUMIF(seisan!E:E,A4,seisan!N:N)</f>
        <v>0</v>
      </c>
      <c r="H4" s="100">
        <f>SUMIF(seisan!E:E,A4,seisan!P:P)</f>
        <v>0</v>
      </c>
      <c r="I4" s="100">
        <f>SUMIF(seisan!E:E,A4,seisan!O:O)</f>
        <v>1</v>
      </c>
      <c r="J4" s="100">
        <f>SUMIF(seisan!E:E,A4,seisan!Q:Q)</f>
        <v>1</v>
      </c>
      <c r="K4" s="100">
        <f>SUMIF(seisan!E:E,A4,seisan!Y:Y)</f>
        <v>1</v>
      </c>
      <c r="L4" s="100">
        <f>SUMIF(seisan!E:E,A4,seisan!L:L)</f>
        <v>0</v>
      </c>
      <c r="M4" s="100">
        <f>SUMIF(seisan!E:E,A4,seisan!X:X)</f>
        <v>3</v>
      </c>
      <c r="N4" s="101">
        <f t="shared" si="0"/>
        <v>0.16700000000000001</v>
      </c>
      <c r="O4" s="102">
        <f t="shared" si="1"/>
        <v>0.16700000000000001</v>
      </c>
      <c r="P4" s="102">
        <f t="shared" si="2"/>
        <v>0.33300000000000002</v>
      </c>
      <c r="Q4" s="102">
        <f t="shared" si="3"/>
        <v>0.5</v>
      </c>
      <c r="R4" s="100">
        <f>SUMIF(seisan!E:E,A4,seisan!AA:AA)</f>
        <v>1</v>
      </c>
      <c r="S4" s="100">
        <f>SUMIF(seisan!E:E,A4,seisan!AB:AB)</f>
        <v>6</v>
      </c>
      <c r="T4" s="100">
        <f>SUMIF(seisan!E:E,A4,seisan!AC:AC)</f>
        <v>6</v>
      </c>
      <c r="U4" s="103">
        <f t="shared" si="4"/>
        <v>0.92300000000000004</v>
      </c>
      <c r="V4" s="100">
        <f>SUMIF(seisan!E:E,A4,seisan!I:I)</f>
        <v>0</v>
      </c>
      <c r="W4" s="100">
        <f>SUMIF(seisan!E:E,A4,seisan!J:J)</f>
        <v>1</v>
      </c>
      <c r="X4" s="100">
        <f>SUMIF(seisan!E:E,A4,seisan!K:K)</f>
        <v>0</v>
      </c>
      <c r="Y4" s="100">
        <f t="shared" si="5"/>
        <v>2</v>
      </c>
      <c r="Z4" s="100">
        <f>SUMIF(seisan!E:E,A4,seisan!Z:Z)</f>
        <v>0</v>
      </c>
      <c r="AA4" s="100">
        <f t="shared" si="6"/>
        <v>30</v>
      </c>
      <c r="AB4" s="100">
        <f t="shared" si="7"/>
        <v>4.29</v>
      </c>
      <c r="AC4" s="100">
        <f>SUMIF(seisan!E:E,A4,seisan!S:S)</f>
        <v>2</v>
      </c>
      <c r="AD4" s="100">
        <f>SUMIF(seisan!E:E,A4,seisan!T:T)</f>
        <v>7</v>
      </c>
      <c r="AE4" s="100">
        <f>SUMIF(seisan!E:E,A4,seisan!U:U)</f>
        <v>5</v>
      </c>
      <c r="AF4" s="100">
        <f>SUMIF(seisan!E:E,A4,seisan!V:V)</f>
        <v>9</v>
      </c>
      <c r="AG4" s="100">
        <f>SUMIF(seisan!E:E,A4,seisan!Q:Q)</f>
        <v>1</v>
      </c>
      <c r="AH4" s="100">
        <f>SUMIF(seisan!E:E,A4,seisan!R:R)</f>
        <v>0</v>
      </c>
    </row>
    <row r="5" spans="1:34" ht="17.25" customHeight="1">
      <c r="A5" s="3" t="s">
        <v>42</v>
      </c>
      <c r="B5" s="3">
        <f>COUNTIF(seisan!E:E,A5)</f>
        <v>2</v>
      </c>
      <c r="C5" s="3">
        <f>SUMIF(seisan!E:E,A5,seisan!F:F)</f>
        <v>3</v>
      </c>
      <c r="D5" s="3">
        <f>SUMIF(seisan!E:E,A5,seisan!G:G)</f>
        <v>2</v>
      </c>
      <c r="E5" s="3">
        <f>SUMIF(seisan!E:E,A5,seisan!H:H)</f>
        <v>1</v>
      </c>
      <c r="F5" s="3">
        <f>SUMIF(seisan!E:E,A5,seisan!M:M)</f>
        <v>1</v>
      </c>
      <c r="G5" s="3">
        <f>SUMIF(seisan!E:E,A5,seisan!N:N)</f>
        <v>0</v>
      </c>
      <c r="H5" s="3">
        <f>SUMIF(seisan!E:E,A5,seisan!P:P)</f>
        <v>0</v>
      </c>
      <c r="I5" s="3">
        <f>SUMIF(seisan!E:E,A5,seisan!O:O)</f>
        <v>0</v>
      </c>
      <c r="J5" s="3">
        <f>SUMIF(seisan!E:E,A5,seisan!Q:Q)</f>
        <v>0</v>
      </c>
      <c r="K5" s="3">
        <f>SUMIF(seisan!E:E,A5,seisan!Y:Y)</f>
        <v>0</v>
      </c>
      <c r="L5" s="3">
        <f>SUMIF(seisan!E:E,A5,seisan!L:L)</f>
        <v>0</v>
      </c>
      <c r="M5" s="3">
        <f>SUMIF(seisan!E:E,A5,seisan!X:X)</f>
        <v>0</v>
      </c>
      <c r="N5" s="97">
        <f t="shared" si="0"/>
        <v>0.5</v>
      </c>
      <c r="O5" s="99">
        <f t="shared" si="1"/>
        <v>0.66700000000000004</v>
      </c>
      <c r="P5" s="99">
        <f t="shared" si="2"/>
        <v>0.5</v>
      </c>
      <c r="Q5" s="99">
        <f t="shared" si="3"/>
        <v>1.167</v>
      </c>
      <c r="R5" s="3">
        <f>SUMIF(seisan!E:E,A5,seisan!AA:AA)</f>
        <v>0</v>
      </c>
      <c r="S5" s="3">
        <f>SUMIF(seisan!E:E,A5,seisan!AB:AB)</f>
        <v>2</v>
      </c>
      <c r="T5" s="3">
        <f>SUMIF(seisan!E:E,A5,seisan!AC:AC)</f>
        <v>0</v>
      </c>
      <c r="U5" s="2">
        <f t="shared" si="4"/>
        <v>1</v>
      </c>
      <c r="V5" s="3">
        <f>SUMIF(seisan!E:E,A5,seisan!I:I)</f>
        <v>1</v>
      </c>
      <c r="W5" s="3">
        <f>SUMIF(seisan!E:E,A5,seisan!J:J)</f>
        <v>0</v>
      </c>
      <c r="X5" s="3">
        <f>SUMIF(seisan!E:E,A5,seisan!K:K)</f>
        <v>0</v>
      </c>
      <c r="Y5" s="3">
        <f t="shared" si="5"/>
        <v>1</v>
      </c>
      <c r="Z5" s="3">
        <f>SUMIF(seisan!E:E,A5,seisan!Z:Z)</f>
        <v>0</v>
      </c>
      <c r="AA5" s="3">
        <f t="shared" si="6"/>
        <v>11</v>
      </c>
      <c r="AB5" s="3">
        <f t="shared" si="7"/>
        <v>3.67</v>
      </c>
      <c r="AC5" s="3">
        <f>SUMIF(seisan!E:E,A5,seisan!S:S)</f>
        <v>1</v>
      </c>
      <c r="AD5" s="3">
        <f>SUMIF(seisan!E:E,A5,seisan!T:T)</f>
        <v>1</v>
      </c>
      <c r="AE5" s="3">
        <f>SUMIF(seisan!E:E,A5,seisan!U:U)</f>
        <v>1</v>
      </c>
      <c r="AF5" s="3">
        <f>SUMIF(seisan!E:E,A5,seisan!V:V)</f>
        <v>6</v>
      </c>
      <c r="AG5" s="3">
        <f>SUMIF(seisan!E:E,A5,seisan!Q:Q)</f>
        <v>0</v>
      </c>
      <c r="AH5" s="3">
        <f>SUMIF(seisan!E:E,A5,seisan!R:R)</f>
        <v>2</v>
      </c>
    </row>
    <row r="6" spans="1:34" s="104" customFormat="1" ht="17.25" customHeight="1">
      <c r="A6" s="100" t="s">
        <v>43</v>
      </c>
      <c r="B6" s="100">
        <f>COUNTIF(seisan!E:E,A6)</f>
        <v>7</v>
      </c>
      <c r="C6" s="106">
        <f>SUMIF(seisan!E:E,A6,seisan!F:F)</f>
        <v>18</v>
      </c>
      <c r="D6" s="100">
        <f>SUMIF(seisan!E:E,A6,seisan!G:G)</f>
        <v>18</v>
      </c>
      <c r="E6" s="100">
        <f>SUMIF(seisan!E:E,A6,seisan!H:H)</f>
        <v>5</v>
      </c>
      <c r="F6" s="100">
        <f>SUMIF(seisan!E:E,A6,seisan!M:M)</f>
        <v>0</v>
      </c>
      <c r="G6" s="100">
        <f>SUMIF(seisan!E:E,A6,seisan!N:N)</f>
        <v>0</v>
      </c>
      <c r="H6" s="100">
        <f>SUMIF(seisan!E:E,A6,seisan!P:P)</f>
        <v>0</v>
      </c>
      <c r="I6" s="100">
        <f>SUMIF(seisan!E:E,A6,seisan!O:O)</f>
        <v>5</v>
      </c>
      <c r="J6" s="100">
        <f>SUMIF(seisan!E:E,A6,seisan!Q:Q)</f>
        <v>3</v>
      </c>
      <c r="K6" s="100">
        <f>SUMIF(seisan!E:E,A6,seisan!Y:Y)</f>
        <v>0</v>
      </c>
      <c r="L6" s="100">
        <f>SUMIF(seisan!E:E,A6,seisan!L:L)</f>
        <v>0</v>
      </c>
      <c r="M6" s="100">
        <f>SUMIF(seisan!E:E,A6,seisan!X:X)</f>
        <v>3</v>
      </c>
      <c r="N6" s="108">
        <f t="shared" si="0"/>
        <v>0.27800000000000002</v>
      </c>
      <c r="O6" s="112">
        <f>IFERROR(ROUND((F6+G6+E6)/(F6+G6+D6),3),"-")</f>
        <v>0.27800000000000002</v>
      </c>
      <c r="P6" s="102">
        <f t="shared" si="2"/>
        <v>0.38900000000000001</v>
      </c>
      <c r="Q6" s="112">
        <f t="shared" si="3"/>
        <v>0.66700000000000004</v>
      </c>
      <c r="R6" s="100">
        <f>SUMIF(seisan!E:E,A6,seisan!AA:AA)</f>
        <v>2</v>
      </c>
      <c r="S6" s="100">
        <f>SUMIF(seisan!E:E,A6,seisan!AB:AB)</f>
        <v>28</v>
      </c>
      <c r="T6" s="100">
        <f>SUMIF(seisan!E:E,A6,seisan!AC:AC)</f>
        <v>4</v>
      </c>
      <c r="U6" s="103">
        <f t="shared" si="4"/>
        <v>0.94099999999999995</v>
      </c>
      <c r="V6" s="100">
        <f>SUMIF(seisan!E:E,A6,seisan!I:I)</f>
        <v>3</v>
      </c>
      <c r="W6" s="100">
        <f>SUMIF(seisan!E:E,A6,seisan!J:J)</f>
        <v>2</v>
      </c>
      <c r="X6" s="100">
        <f>SUMIF(seisan!E:E,A6,seisan!K:K)</f>
        <v>0</v>
      </c>
      <c r="Y6" s="100">
        <f t="shared" si="5"/>
        <v>7</v>
      </c>
      <c r="Z6" s="100">
        <f>SUMIF(seisan!E:E,A6,seisan!Z:Z)</f>
        <v>0</v>
      </c>
      <c r="AA6" s="100">
        <f t="shared" si="6"/>
        <v>65</v>
      </c>
      <c r="AB6" s="100">
        <f t="shared" si="7"/>
        <v>3.61</v>
      </c>
      <c r="AC6" s="100">
        <f>SUMIF(seisan!E:E,A6,seisan!S:S)</f>
        <v>13</v>
      </c>
      <c r="AD6" s="100">
        <f>SUMIF(seisan!E:E,A6,seisan!T:T)</f>
        <v>4</v>
      </c>
      <c r="AE6" s="100">
        <f>SUMIF(seisan!E:E,A6,seisan!U:U)</f>
        <v>13</v>
      </c>
      <c r="AF6" s="100">
        <f>SUMIF(seisan!E:E,A6,seisan!V:V)</f>
        <v>17</v>
      </c>
      <c r="AG6" s="100">
        <f>SUMIF(seisan!E:E,A6,seisan!Q:Q)</f>
        <v>3</v>
      </c>
      <c r="AH6" s="100">
        <f>SUMIF(seisan!E:E,A6,seisan!R:R)</f>
        <v>5</v>
      </c>
    </row>
    <row r="7" spans="1:34" ht="17.25" customHeight="1">
      <c r="A7" s="3" t="s">
        <v>44</v>
      </c>
      <c r="B7" s="3">
        <f>COUNTIF(seisan!E:E,A7)</f>
        <v>6</v>
      </c>
      <c r="C7" s="107">
        <f>SUMIF(seisan!E:E,A7,seisan!F:F)</f>
        <v>16</v>
      </c>
      <c r="D7" s="3">
        <f>SUMIF(seisan!E:E,A7,seisan!G:G)</f>
        <v>16</v>
      </c>
      <c r="E7" s="3">
        <f>SUMIF(seisan!E:E,A7,seisan!H:H)</f>
        <v>4</v>
      </c>
      <c r="F7" s="3">
        <f>SUMIF(seisan!E:E,A7,seisan!M:M)</f>
        <v>0</v>
      </c>
      <c r="G7" s="3">
        <f>SUMIF(seisan!E:E,A7,seisan!N:N)</f>
        <v>0</v>
      </c>
      <c r="H7" s="3">
        <f>SUMIF(seisan!E:E,A7,seisan!P:P)</f>
        <v>0</v>
      </c>
      <c r="I7" s="3">
        <f>SUMIF(seisan!E:E,A7,seisan!O:O)</f>
        <v>2</v>
      </c>
      <c r="J7" s="3">
        <f>SUMIF(seisan!E:E,A7,seisan!Q:Q)</f>
        <v>3</v>
      </c>
      <c r="K7" s="3">
        <f>SUMIF(seisan!E:E,A7,seisan!Y:Y)</f>
        <v>0</v>
      </c>
      <c r="L7" s="3">
        <f>SUMIF(seisan!E:E,A7,seisan!L:L)</f>
        <v>1</v>
      </c>
      <c r="M7" s="3">
        <f>SUMIF(seisan!E:E,A7,seisan!X:X)</f>
        <v>6</v>
      </c>
      <c r="N7" s="109">
        <f t="shared" si="0"/>
        <v>0.25</v>
      </c>
      <c r="O7" s="113">
        <f t="shared" si="1"/>
        <v>0.25</v>
      </c>
      <c r="P7" s="99">
        <f t="shared" si="2"/>
        <v>0.68799999999999994</v>
      </c>
      <c r="Q7" s="113">
        <f t="shared" si="3"/>
        <v>0.93799999999999994</v>
      </c>
      <c r="R7" s="3">
        <f>SUMIF(seisan!E:E,A7,seisan!AA:AA)</f>
        <v>0</v>
      </c>
      <c r="S7" s="3">
        <f>SUMIF(seisan!E:E,A7,seisan!AB:AB)</f>
        <v>3</v>
      </c>
      <c r="T7" s="3">
        <f>SUMIF(seisan!E:E,A7,seisan!AC:AC)</f>
        <v>9</v>
      </c>
      <c r="U7" s="2">
        <f t="shared" si="4"/>
        <v>1</v>
      </c>
      <c r="V7" s="3">
        <f>SUMIF(seisan!E:E,A7,seisan!I:I)</f>
        <v>0</v>
      </c>
      <c r="W7" s="3">
        <f>SUMIF(seisan!E:E,A7,seisan!J:J)</f>
        <v>2</v>
      </c>
      <c r="X7" s="3">
        <f>SUMIF(seisan!E:E,A7,seisan!K:K)</f>
        <v>1</v>
      </c>
      <c r="Y7" s="3">
        <f t="shared" si="5"/>
        <v>11</v>
      </c>
      <c r="Z7" s="3">
        <f>SUMIF(seisan!E:E,A7,seisan!Z:Z)</f>
        <v>0</v>
      </c>
      <c r="AA7" s="3">
        <f t="shared" si="6"/>
        <v>71</v>
      </c>
      <c r="AB7" s="3">
        <f t="shared" si="7"/>
        <v>4.4400000000000004</v>
      </c>
      <c r="AC7" s="3">
        <f>SUMIF(seisan!E:E,A7,seisan!S:S)</f>
        <v>5</v>
      </c>
      <c r="AD7" s="3">
        <f>SUMIF(seisan!E:E,A7,seisan!T:T)</f>
        <v>15</v>
      </c>
      <c r="AE7" s="3">
        <f>SUMIF(seisan!E:E,A7,seisan!U:U)</f>
        <v>17</v>
      </c>
      <c r="AF7" s="3">
        <f>SUMIF(seisan!E:E,A7,seisan!V:V)</f>
        <v>18</v>
      </c>
      <c r="AG7" s="3">
        <f>SUMIF(seisan!E:E,A7,seisan!Q:Q)</f>
        <v>3</v>
      </c>
      <c r="AH7" s="3">
        <f>SUMIF(seisan!E:E,A7,seisan!R:R)</f>
        <v>2</v>
      </c>
    </row>
    <row r="8" spans="1:34" s="104" customFormat="1" ht="17.25" customHeight="1">
      <c r="A8" s="100" t="s">
        <v>45</v>
      </c>
      <c r="B8" s="100">
        <f>COUNTIF(seisan!E:E,A8)</f>
        <v>7</v>
      </c>
      <c r="C8" s="106">
        <f>SUMIF(seisan!E:E,A8,seisan!F:F)</f>
        <v>17</v>
      </c>
      <c r="D8" s="100">
        <f>SUMIF(seisan!E:E,A8,seisan!G:G)</f>
        <v>15</v>
      </c>
      <c r="E8" s="100">
        <f>SUMIF(seisan!E:E,A8,seisan!H:H)</f>
        <v>0</v>
      </c>
      <c r="F8" s="100">
        <f>SUMIF(seisan!E:E,A8,seisan!M:M)</f>
        <v>1</v>
      </c>
      <c r="G8" s="100">
        <f>SUMIF(seisan!E:E,A8,seisan!N:N)</f>
        <v>1</v>
      </c>
      <c r="H8" s="100">
        <f>SUMIF(seisan!E:E,A8,seisan!P:P)</f>
        <v>0</v>
      </c>
      <c r="I8" s="100">
        <f>SUMIF(seisan!E:E,A8,seisan!O:O)</f>
        <v>0</v>
      </c>
      <c r="J8" s="100">
        <f>SUMIF(seisan!E:E,A8,seisan!Q:Q)</f>
        <v>1</v>
      </c>
      <c r="K8" s="100">
        <f>SUMIF(seisan!E:E,A8,seisan!Y:Y)</f>
        <v>0</v>
      </c>
      <c r="L8" s="100">
        <f>SUMIF(seisan!E:E,A8,seisan!L:L)</f>
        <v>0</v>
      </c>
      <c r="M8" s="100">
        <f>SUMIF(seisan!E:E,A8,seisan!X:X)</f>
        <v>11</v>
      </c>
      <c r="N8" s="101">
        <f t="shared" si="0"/>
        <v>0</v>
      </c>
      <c r="O8" s="102">
        <f t="shared" si="1"/>
        <v>0.11799999999999999</v>
      </c>
      <c r="P8" s="102">
        <f t="shared" si="2"/>
        <v>0</v>
      </c>
      <c r="Q8" s="102">
        <f t="shared" si="3"/>
        <v>0.11799999999999999</v>
      </c>
      <c r="R8" s="100">
        <f>SUMIF(seisan!E:E,A8,seisan!AA:AA)</f>
        <v>1</v>
      </c>
      <c r="S8" s="100">
        <f>SUMIF(seisan!E:E,A8,seisan!AB:AB)</f>
        <v>12</v>
      </c>
      <c r="T8" s="100">
        <f>SUMIF(seisan!E:E,A8,seisan!AC:AC)</f>
        <v>2</v>
      </c>
      <c r="U8" s="103">
        <f t="shared" si="4"/>
        <v>0.93300000000000005</v>
      </c>
      <c r="V8" s="100">
        <f>SUMIF(seisan!E:E,A8,seisan!I:I)</f>
        <v>0</v>
      </c>
      <c r="W8" s="100">
        <f>SUMIF(seisan!E:E,A8,seisan!J:J)</f>
        <v>0</v>
      </c>
      <c r="X8" s="100">
        <f>SUMIF(seisan!E:E,A8,seisan!K:K)</f>
        <v>0</v>
      </c>
      <c r="Y8" s="100">
        <f t="shared" si="5"/>
        <v>0</v>
      </c>
      <c r="Z8" s="100">
        <f>SUMIF(seisan!E:E,A8,seisan!Z:Z)</f>
        <v>0</v>
      </c>
      <c r="AA8" s="100">
        <f t="shared" si="6"/>
        <v>70</v>
      </c>
      <c r="AB8" s="100">
        <f t="shared" si="7"/>
        <v>4.12</v>
      </c>
      <c r="AC8" s="100">
        <f>SUMIF(seisan!E:E,A8,seisan!S:S)</f>
        <v>12</v>
      </c>
      <c r="AD8" s="100">
        <f>SUMIF(seisan!E:E,A8,seisan!T:T)</f>
        <v>11</v>
      </c>
      <c r="AE8" s="100">
        <f>SUMIF(seisan!E:E,A8,seisan!U:U)</f>
        <v>11</v>
      </c>
      <c r="AF8" s="100">
        <f>SUMIF(seisan!E:E,A8,seisan!V:V)</f>
        <v>21</v>
      </c>
      <c r="AG8" s="100">
        <f>SUMIF(seisan!E:E,A8,seisan!Q:Q)</f>
        <v>1</v>
      </c>
      <c r="AH8" s="100">
        <f>SUMIF(seisan!E:E,A8,seisan!R:R)</f>
        <v>2</v>
      </c>
    </row>
    <row r="9" spans="1:34" ht="17.25" customHeight="1">
      <c r="A9" s="3" t="s">
        <v>46</v>
      </c>
      <c r="B9" s="3">
        <f>COUNTIF(seisan!E:E,A9)</f>
        <v>6</v>
      </c>
      <c r="C9" s="107">
        <f>SUMIF(seisan!E:E,A9,seisan!F:F)</f>
        <v>16</v>
      </c>
      <c r="D9" s="3">
        <f>SUMIF(seisan!E:E,A9,seisan!G:G)</f>
        <v>16</v>
      </c>
      <c r="E9" s="3">
        <f>SUMIF(seisan!E:E,A9,seisan!H:H)</f>
        <v>3</v>
      </c>
      <c r="F9" s="3">
        <f>SUMIF(seisan!E:E,A9,seisan!M:M)</f>
        <v>0</v>
      </c>
      <c r="G9" s="3">
        <f>SUMIF(seisan!E:E,A9,seisan!N:N)</f>
        <v>0</v>
      </c>
      <c r="H9" s="3">
        <f>SUMIF(seisan!E:E,A9,seisan!P:P)</f>
        <v>0</v>
      </c>
      <c r="I9" s="3">
        <f>SUMIF(seisan!E:E,A9,seisan!O:O)</f>
        <v>1</v>
      </c>
      <c r="J9" s="3">
        <f>SUMIF(seisan!E:E,A9,seisan!Q:Q)</f>
        <v>2</v>
      </c>
      <c r="K9" s="3">
        <f>SUMIF(seisan!E:E,A9,seisan!Y:Y)</f>
        <v>0</v>
      </c>
      <c r="L9" s="3">
        <f>SUMIF(seisan!E:E,A9,seisan!L:L)</f>
        <v>0</v>
      </c>
      <c r="M9" s="3">
        <f>SUMIF(seisan!E:E,A9,seisan!X:X)</f>
        <v>7</v>
      </c>
      <c r="N9" s="109">
        <f>IFERROR(ROUND(E9/D9,3),"-")</f>
        <v>0.188</v>
      </c>
      <c r="O9" s="99">
        <f>IFERROR(ROUND((F9+G9+E9)/(F9+G9+D9),3),0)</f>
        <v>0.188</v>
      </c>
      <c r="P9" s="99">
        <f>IFERROR(ROUND(Y9/D9,3),0)</f>
        <v>0.25</v>
      </c>
      <c r="Q9" s="99">
        <f t="shared" si="3"/>
        <v>0.438</v>
      </c>
      <c r="R9" s="3">
        <f>SUMIF(seisan!E:E,A9,seisan!AA:AA)</f>
        <v>3</v>
      </c>
      <c r="S9" s="3">
        <f>SUMIF(seisan!E:E,A9,seisan!AB:AB)</f>
        <v>15</v>
      </c>
      <c r="T9" s="3">
        <f>SUMIF(seisan!E:E,A9,seisan!AC:AC)</f>
        <v>3</v>
      </c>
      <c r="U9" s="2">
        <f t="shared" si="4"/>
        <v>0.85699999999999998</v>
      </c>
      <c r="V9" s="3">
        <f>SUMIF(seisan!E:E,A9,seisan!I:I)</f>
        <v>2</v>
      </c>
      <c r="W9" s="3">
        <f>SUMIF(seisan!E:E,A9,seisan!J:J)</f>
        <v>1</v>
      </c>
      <c r="X9" s="3">
        <f>SUMIF(seisan!E:E,A9,seisan!K:K)</f>
        <v>0</v>
      </c>
      <c r="Y9" s="3">
        <f t="shared" si="5"/>
        <v>4</v>
      </c>
      <c r="Z9" s="3">
        <f>SUMIF(seisan!E:E,A9,seisan!Z:Z)</f>
        <v>0</v>
      </c>
      <c r="AA9" s="3">
        <f t="shared" si="6"/>
        <v>67</v>
      </c>
      <c r="AB9" s="3">
        <f>IFERROR(ROUND(AA9/C9,2),0)</f>
        <v>4.1900000000000004</v>
      </c>
      <c r="AC9" s="3">
        <f>SUMIF(seisan!E:E,A9,seisan!S:S)</f>
        <v>16</v>
      </c>
      <c r="AD9" s="3">
        <f>SUMIF(seisan!E:E,A9,seisan!T:T)</f>
        <v>11</v>
      </c>
      <c r="AE9" s="3">
        <f>SUMIF(seisan!E:E,A9,seisan!U:U)</f>
        <v>6</v>
      </c>
      <c r="AF9" s="3">
        <f>SUMIF(seisan!E:E,A9,seisan!V:V)</f>
        <v>18</v>
      </c>
      <c r="AG9" s="3">
        <f>SUMIF(seisan!E:E,A9,seisan!Q:Q)</f>
        <v>2</v>
      </c>
      <c r="AH9" s="3">
        <f>SUMIF(seisan!E:E,A9,seisan!R:R)</f>
        <v>2</v>
      </c>
    </row>
    <row r="10" spans="1:34" s="104" customFormat="1" ht="17.25" customHeight="1">
      <c r="A10" s="100" t="s">
        <v>47</v>
      </c>
      <c r="B10" s="100">
        <f>COUNTIF(seisan!E:E,A10)</f>
        <v>6</v>
      </c>
      <c r="C10" s="106">
        <f>SUMIF(seisan!E:E,A10,seisan!F:F)</f>
        <v>15</v>
      </c>
      <c r="D10" s="100">
        <f>SUMIF(seisan!E:E,A10,seisan!G:G)</f>
        <v>14</v>
      </c>
      <c r="E10" s="100">
        <f>SUMIF(seisan!E:E,A10,seisan!H:H)</f>
        <v>2</v>
      </c>
      <c r="F10" s="100">
        <f>SUMIF(seisan!E:E,A10,seisan!M:M)</f>
        <v>1</v>
      </c>
      <c r="G10" s="100">
        <f>SUMIF(seisan!E:E,A10,seisan!N:N)</f>
        <v>0</v>
      </c>
      <c r="H10" s="100">
        <f>SUMIF(seisan!E:E,A10,seisan!P:P)</f>
        <v>1</v>
      </c>
      <c r="I10" s="100">
        <f>SUMIF(seisan!E:E,A10,seisan!O:O)</f>
        <v>1</v>
      </c>
      <c r="J10" s="100">
        <f>SUMIF(seisan!E:E,A10,seisan!Q:Q)</f>
        <v>2</v>
      </c>
      <c r="K10" s="100">
        <f>SUMIF(seisan!E:E,A10,seisan!Y:Y)</f>
        <v>0</v>
      </c>
      <c r="L10" s="100">
        <f>SUMIF(seisan!E:E,A10,seisan!L:L)</f>
        <v>0</v>
      </c>
      <c r="M10" s="100">
        <f>SUMIF(seisan!E:E,A10,seisan!X:X)</f>
        <v>3</v>
      </c>
      <c r="N10" s="101">
        <f t="shared" ref="N10:N12" si="8">IFERROR(ROUND(E10/D10,3),"-")</f>
        <v>0.14299999999999999</v>
      </c>
      <c r="O10" s="102">
        <f t="shared" ref="O10:O12" si="9">IFERROR(ROUND((F10+G10+E10)/(F10+G10+D10),3),"-")</f>
        <v>0.2</v>
      </c>
      <c r="P10" s="102">
        <f t="shared" ref="P10:P12" si="10">IFERROR(ROUND(Y10/D10,3),"-")</f>
        <v>0.14299999999999999</v>
      </c>
      <c r="Q10" s="102">
        <f t="shared" si="3"/>
        <v>0.34299999999999997</v>
      </c>
      <c r="R10" s="100">
        <f>SUMIF(seisan!E:E,A10,seisan!AA:AA)</f>
        <v>0</v>
      </c>
      <c r="S10" s="100">
        <f>SUMIF(seisan!E:E,A10,seisan!AB:AB)</f>
        <v>2</v>
      </c>
      <c r="T10" s="100">
        <f>SUMIF(seisan!E:E,A10,seisan!AC:AC)</f>
        <v>5</v>
      </c>
      <c r="U10" s="103">
        <f t="shared" si="4"/>
        <v>1</v>
      </c>
      <c r="V10" s="100">
        <f>SUMIF(seisan!E:E,A10,seisan!I:I)</f>
        <v>2</v>
      </c>
      <c r="W10" s="100">
        <f>SUMIF(seisan!E:E,A10,seisan!J:J)</f>
        <v>0</v>
      </c>
      <c r="X10" s="100">
        <f>SUMIF(seisan!E:E,A10,seisan!K:K)</f>
        <v>0</v>
      </c>
      <c r="Y10" s="100">
        <f t="shared" si="5"/>
        <v>2</v>
      </c>
      <c r="Z10" s="100">
        <f>SUMIF(seisan!E:E,A10,seisan!Z:Z)</f>
        <v>0</v>
      </c>
      <c r="AA10" s="100">
        <f t="shared" si="6"/>
        <v>45</v>
      </c>
      <c r="AB10" s="100">
        <f t="shared" ref="AB10:AB12" si="11">IFERROR(ROUND(AA10/C10,2),"-")</f>
        <v>3</v>
      </c>
      <c r="AC10" s="100">
        <f>SUMIF(seisan!E:E,A10,seisan!S:S)</f>
        <v>7</v>
      </c>
      <c r="AD10" s="100">
        <f>SUMIF(seisan!E:E,A10,seisan!T:T)</f>
        <v>6</v>
      </c>
      <c r="AE10" s="100">
        <f>SUMIF(seisan!E:E,A10,seisan!U:U)</f>
        <v>4</v>
      </c>
      <c r="AF10" s="100">
        <f>SUMIF(seisan!E:E,A10,seisan!V:V)</f>
        <v>14</v>
      </c>
      <c r="AG10" s="100">
        <f>SUMIF(seisan!E:E,A10,seisan!Q:Q)</f>
        <v>2</v>
      </c>
      <c r="AH10" s="100">
        <f>SUMIF(seisan!E:E,A10,seisan!R:R)</f>
        <v>2</v>
      </c>
    </row>
    <row r="11" spans="1:34" ht="17.25" customHeight="1">
      <c r="A11" s="3" t="s">
        <v>48</v>
      </c>
      <c r="B11" s="3">
        <f>COUNTIF(seisan!E:E,A11)</f>
        <v>6</v>
      </c>
      <c r="C11" s="107">
        <f>SUMIF(seisan!E:E,A11,seisan!F:F)</f>
        <v>13</v>
      </c>
      <c r="D11" s="3">
        <f>SUMIF(seisan!E:E,A11,seisan!G:G)</f>
        <v>13</v>
      </c>
      <c r="E11" s="3">
        <f>SUMIF(seisan!E:E,A11,seisan!H:H)</f>
        <v>2</v>
      </c>
      <c r="F11" s="3">
        <f>SUMIF(seisan!E:E,A11,seisan!M:M)</f>
        <v>0</v>
      </c>
      <c r="G11" s="3">
        <f>SUMIF(seisan!E:E,A11,seisan!N:N)</f>
        <v>0</v>
      </c>
      <c r="H11" s="3">
        <f>SUMIF(seisan!E:E,A11,seisan!P:P)</f>
        <v>0</v>
      </c>
      <c r="I11" s="3">
        <f>SUMIF(seisan!E:E,A11,seisan!O:O)</f>
        <v>1</v>
      </c>
      <c r="J11" s="3">
        <f>SUMIF(seisan!E:E,A11,seisan!Q:Q)</f>
        <v>0</v>
      </c>
      <c r="K11" s="3">
        <f>SUMIF(seisan!E:E,A11,seisan!Y:Y)</f>
        <v>0</v>
      </c>
      <c r="L11" s="3">
        <f>SUMIF(seisan!E:E,A11,seisan!L:L)</f>
        <v>0</v>
      </c>
      <c r="M11" s="3">
        <f>SUMIF(seisan!E:E,A11,seisan!X:X)</f>
        <v>7</v>
      </c>
      <c r="N11" s="97">
        <f t="shared" si="8"/>
        <v>0.154</v>
      </c>
      <c r="O11" s="99">
        <f t="shared" si="9"/>
        <v>0.154</v>
      </c>
      <c r="P11" s="99">
        <f t="shared" si="10"/>
        <v>0.154</v>
      </c>
      <c r="Q11" s="99">
        <f t="shared" si="3"/>
        <v>0.308</v>
      </c>
      <c r="R11" s="3">
        <f>SUMIF(seisan!E:E,A11,seisan!AA:AA)</f>
        <v>3</v>
      </c>
      <c r="S11" s="3">
        <f>SUMIF(seisan!E:E,A11,seisan!AB:AB)</f>
        <v>9</v>
      </c>
      <c r="T11" s="3">
        <f>SUMIF(seisan!E:E,A11,seisan!AC:AC)</f>
        <v>1</v>
      </c>
      <c r="U11" s="2">
        <f t="shared" si="4"/>
        <v>0.76900000000000002</v>
      </c>
      <c r="V11" s="3">
        <f>SUMIF(seisan!E:E,A11,seisan!I:I)</f>
        <v>2</v>
      </c>
      <c r="W11" s="3">
        <f>SUMIF(seisan!E:E,A11,seisan!J:J)</f>
        <v>0</v>
      </c>
      <c r="X11" s="3">
        <f>SUMIF(seisan!E:E,A11,seisan!K:K)</f>
        <v>0</v>
      </c>
      <c r="Y11" s="3">
        <f t="shared" si="5"/>
        <v>2</v>
      </c>
      <c r="Z11" s="3">
        <f>SUMIF(seisan!E:E,A11,seisan!Z:Z)</f>
        <v>0</v>
      </c>
      <c r="AA11" s="3">
        <f t="shared" si="6"/>
        <v>53</v>
      </c>
      <c r="AB11" s="3">
        <f t="shared" si="11"/>
        <v>4.08</v>
      </c>
      <c r="AC11" s="3">
        <f>SUMIF(seisan!E:E,A11,seisan!S:S)</f>
        <v>10</v>
      </c>
      <c r="AD11" s="3">
        <f>SUMIF(seisan!E:E,A11,seisan!T:T)</f>
        <v>8</v>
      </c>
      <c r="AE11" s="3">
        <f>SUMIF(seisan!E:E,A11,seisan!U:U)</f>
        <v>7</v>
      </c>
      <c r="AF11" s="3">
        <f>SUMIF(seisan!E:E,A11,seisan!V:V)</f>
        <v>15</v>
      </c>
      <c r="AG11" s="3">
        <f>SUMIF(seisan!E:E,A11,seisan!Q:Q)</f>
        <v>0</v>
      </c>
      <c r="AH11" s="3">
        <f>SUMIF(seisan!E:E,A11,seisan!R:R)</f>
        <v>2</v>
      </c>
    </row>
    <row r="12" spans="1:34" s="104" customFormat="1" ht="17.25" customHeight="1">
      <c r="A12" s="100" t="s">
        <v>49</v>
      </c>
      <c r="B12" s="100">
        <f>COUNTIF(seisan!E:E,A12)</f>
        <v>6</v>
      </c>
      <c r="C12" s="106">
        <f>SUMIF(seisan!E:E,A12,seisan!F:F)</f>
        <v>18</v>
      </c>
      <c r="D12" s="100">
        <f>SUMIF(seisan!E:E,A12,seisan!G:G)</f>
        <v>13</v>
      </c>
      <c r="E12" s="100">
        <f>SUMIF(seisan!E:E,A12,seisan!H:H)</f>
        <v>4</v>
      </c>
      <c r="F12" s="100">
        <f>SUMIF(seisan!E:E,A12,seisan!M:M)</f>
        <v>5</v>
      </c>
      <c r="G12" s="100">
        <f>SUMIF(seisan!E:E,A12,seisan!N:N)</f>
        <v>0</v>
      </c>
      <c r="H12" s="100">
        <f>SUMIF(seisan!E:E,A12,seisan!P:P)</f>
        <v>1</v>
      </c>
      <c r="I12" s="100">
        <f>SUMIF(seisan!E:E,A12,seisan!O:O)</f>
        <v>0</v>
      </c>
      <c r="J12" s="100">
        <f>SUMIF(seisan!E:E,A12,seisan!Q:Q)</f>
        <v>5</v>
      </c>
      <c r="K12" s="100">
        <f>SUMIF(seisan!E:E,A12,seisan!Y:Y)</f>
        <v>0</v>
      </c>
      <c r="L12" s="100">
        <f>SUMIF(seisan!E:E,A12,seisan!L:L)</f>
        <v>0</v>
      </c>
      <c r="M12" s="100">
        <f>SUMIF(seisan!E:E,A12,seisan!X:X)</f>
        <v>5</v>
      </c>
      <c r="N12" s="108">
        <f t="shared" si="8"/>
        <v>0.308</v>
      </c>
      <c r="O12" s="112">
        <f t="shared" si="9"/>
        <v>0.5</v>
      </c>
      <c r="P12" s="102">
        <f t="shared" si="10"/>
        <v>0.308</v>
      </c>
      <c r="Q12" s="112">
        <f t="shared" si="3"/>
        <v>0.80800000000000005</v>
      </c>
      <c r="R12" s="100">
        <f>SUMIF(seisan!E:E,A12,seisan!AA:AA)</f>
        <v>0</v>
      </c>
      <c r="S12" s="100">
        <f>SUMIF(seisan!E:E,A12,seisan!AB:AB)</f>
        <v>12</v>
      </c>
      <c r="T12" s="100">
        <f>SUMIF(seisan!E:E,A12,seisan!AC:AC)</f>
        <v>13</v>
      </c>
      <c r="U12" s="103">
        <f t="shared" si="4"/>
        <v>1</v>
      </c>
      <c r="V12" s="100">
        <f>SUMIF(seisan!E:E,A12,seisan!I:I)</f>
        <v>4</v>
      </c>
      <c r="W12" s="100">
        <f>SUMIF(seisan!E:E,A12,seisan!J:J)</f>
        <v>0</v>
      </c>
      <c r="X12" s="100">
        <f>SUMIF(seisan!E:E,A12,seisan!K:K)</f>
        <v>0</v>
      </c>
      <c r="Y12" s="100">
        <f t="shared" si="5"/>
        <v>4</v>
      </c>
      <c r="Z12" s="100">
        <f>SUMIF(seisan!E:E,A12,seisan!Z:Z)</f>
        <v>0</v>
      </c>
      <c r="AA12" s="100">
        <f t="shared" si="6"/>
        <v>100</v>
      </c>
      <c r="AB12" s="100">
        <f t="shared" si="11"/>
        <v>5.56</v>
      </c>
      <c r="AC12" s="100">
        <f>SUMIF(seisan!E:E,A12,seisan!S:S)</f>
        <v>18</v>
      </c>
      <c r="AD12" s="100">
        <f>SUMIF(seisan!E:E,A12,seisan!T:T)</f>
        <v>7</v>
      </c>
      <c r="AE12" s="100">
        <f>SUMIF(seisan!E:E,A12,seisan!U:U)</f>
        <v>17</v>
      </c>
      <c r="AF12" s="100">
        <f>SUMIF(seisan!E:E,A12,seisan!V:V)</f>
        <v>45</v>
      </c>
      <c r="AG12" s="100">
        <f>SUMIF(seisan!E:E,A12,seisan!Q:Q)</f>
        <v>5</v>
      </c>
      <c r="AH12" s="100">
        <f>SUMIF(seisan!E:E,A12,seisan!R:R)</f>
        <v>3</v>
      </c>
    </row>
    <row r="13" spans="1:34" ht="17.25" customHeight="1">
      <c r="A13" s="3" t="s">
        <v>0</v>
      </c>
      <c r="B13" s="3">
        <f>COUNTIF(seisan!E:E,A13)</f>
        <v>1</v>
      </c>
      <c r="C13" s="3">
        <f>SUMIF(seisan!E:E,A13,seisan!F:F)</f>
        <v>1</v>
      </c>
      <c r="D13" s="3">
        <f>SUMIF(seisan!E:E,A13,seisan!G:G)</f>
        <v>1</v>
      </c>
      <c r="E13" s="3">
        <f>SUMIF(seisan!E:E,A13,seisan!H:H)</f>
        <v>1</v>
      </c>
      <c r="F13" s="3">
        <f>SUMIF(seisan!E:E,A13,seisan!M:M)</f>
        <v>0</v>
      </c>
      <c r="G13" s="3">
        <f>SUMIF(seisan!E:E,A13,seisan!N:N)</f>
        <v>0</v>
      </c>
      <c r="H13" s="3">
        <f>SUMIF(seisan!E:E,A13,seisan!P:P)</f>
        <v>0</v>
      </c>
      <c r="I13" s="3">
        <f>SUMIF(seisan!E:E,A13,seisan!O:O)</f>
        <v>0</v>
      </c>
      <c r="J13" s="3">
        <f>SUMIF(seisan!E:E,A13,seisan!Q:Q)</f>
        <v>0</v>
      </c>
      <c r="K13" s="3">
        <f>SUMIF(seisan!E:E,A13,seisan!Y:Y)</f>
        <v>0</v>
      </c>
      <c r="L13" s="3">
        <f>SUMIF(seisan!E:E,A13,seisan!L:L)</f>
        <v>0</v>
      </c>
      <c r="M13" s="3">
        <f>SUMIF(seisan!E:E,A13,seisan!X:X)</f>
        <v>0</v>
      </c>
      <c r="N13" s="97">
        <f t="shared" ref="N13:N17" si="12">IFERROR(ROUND(E13/D13,3),0)</f>
        <v>1</v>
      </c>
      <c r="O13" s="99">
        <f t="shared" ref="O13:O17" si="13">IFERROR(ROUND((F13+G13+E13)/(F13+G13+D13),3),0)</f>
        <v>1</v>
      </c>
      <c r="P13" s="99">
        <f t="shared" ref="P13:P17" si="14">IFERROR(ROUND(Y13/D13,3),0)</f>
        <v>1</v>
      </c>
      <c r="Q13" s="99">
        <f t="shared" si="3"/>
        <v>2</v>
      </c>
      <c r="R13" s="3">
        <f>SUMIF(seisan!E:E,A13,seisan!AA:AA)</f>
        <v>0</v>
      </c>
      <c r="S13" s="3">
        <f>SUMIF(seisan!E:E,A13,seisan!AB:AB)</f>
        <v>0</v>
      </c>
      <c r="T13" s="3">
        <f>SUMIF(seisan!E:E,A13,seisan!AC:AC)</f>
        <v>0</v>
      </c>
      <c r="U13" s="2">
        <f t="shared" ref="U13:U17" si="15">IFERROR(ROUND((S13+T13)/(R13+S13+T13),3),0)</f>
        <v>0</v>
      </c>
      <c r="V13" s="3">
        <f>SUMIF(seisan!E:E,A13,seisan!I:I)</f>
        <v>1</v>
      </c>
      <c r="W13" s="3">
        <f>SUMIF(seisan!E:E,A13,seisan!J:J)</f>
        <v>0</v>
      </c>
      <c r="X13" s="3">
        <f>SUMIF(seisan!E:E,A13,seisan!K:K)</f>
        <v>0</v>
      </c>
      <c r="Y13" s="3">
        <f t="shared" si="5"/>
        <v>1</v>
      </c>
      <c r="Z13" s="3">
        <f>SUMIF(seisan!E:E,A13,seisan!Z:Z)</f>
        <v>0</v>
      </c>
      <c r="AA13" s="3">
        <f t="shared" si="6"/>
        <v>1</v>
      </c>
      <c r="AB13" s="3">
        <f t="shared" ref="AB13:AB17" si="16">IFERROR(ROUND(AA13/C13,2),0)</f>
        <v>1</v>
      </c>
      <c r="AC13" s="3">
        <f>SUMIF(seisan!E:E,A13,seisan!S:S)</f>
        <v>0</v>
      </c>
      <c r="AD13" s="3">
        <f>SUMIF(seisan!E:E,A13,seisan!T:T)</f>
        <v>0</v>
      </c>
      <c r="AE13" s="3">
        <f>SUMIF(seisan!E:E,A13,seisan!U:U)</f>
        <v>0</v>
      </c>
      <c r="AF13" s="3">
        <f>SUMIF(seisan!E:E,A13,seisan!V:V)</f>
        <v>0</v>
      </c>
      <c r="AG13" s="3">
        <f>SUMIF(seisan!E:E,A13,seisan!Q:Q)</f>
        <v>0</v>
      </c>
      <c r="AH13" s="3">
        <f>SUMIF(seisan!E:E,A13,seisan!R:R)</f>
        <v>0</v>
      </c>
    </row>
    <row r="14" spans="1:34" s="104" customFormat="1" ht="17.25" customHeight="1">
      <c r="A14" s="100" t="s">
        <v>1</v>
      </c>
      <c r="B14" s="100">
        <f>COUNTIF(seisan!E:E,A14)</f>
        <v>4</v>
      </c>
      <c r="C14" s="106">
        <f>SUMIF(seisan!E:E,A14,seisan!F:F)</f>
        <v>10</v>
      </c>
      <c r="D14" s="100">
        <f>SUMIF(seisan!E:E,A14,seisan!G:G)</f>
        <v>9</v>
      </c>
      <c r="E14" s="100">
        <f>SUMIF(seisan!E:E,A14,seisan!H:H)</f>
        <v>0</v>
      </c>
      <c r="F14" s="100">
        <f>SUMIF(seisan!E:E,A14,seisan!M:M)</f>
        <v>0</v>
      </c>
      <c r="G14" s="100">
        <f>SUMIF(seisan!E:E,A14,seisan!N:N)</f>
        <v>1</v>
      </c>
      <c r="H14" s="100">
        <f>SUMIF(seisan!E:E,A14,seisan!P:P)</f>
        <v>0</v>
      </c>
      <c r="I14" s="100">
        <f>SUMIF(seisan!E:E,A14,seisan!O:O)</f>
        <v>0</v>
      </c>
      <c r="J14" s="100">
        <f>SUMIF(seisan!E:E,A14,seisan!Q:Q)</f>
        <v>0</v>
      </c>
      <c r="K14" s="100">
        <f>SUMIF(seisan!E:E,A14,seisan!Y:Y)</f>
        <v>0</v>
      </c>
      <c r="L14" s="100">
        <f>SUMIF(seisan!E:E,A14,seisan!L:L)</f>
        <v>0</v>
      </c>
      <c r="M14" s="100">
        <f>SUMIF(seisan!E:E,A14,seisan!X:X)</f>
        <v>3</v>
      </c>
      <c r="N14" s="101">
        <f t="shared" si="12"/>
        <v>0</v>
      </c>
      <c r="O14" s="102">
        <f t="shared" si="13"/>
        <v>0.1</v>
      </c>
      <c r="P14" s="102">
        <f t="shared" si="14"/>
        <v>0</v>
      </c>
      <c r="Q14" s="102">
        <f t="shared" si="3"/>
        <v>0.1</v>
      </c>
      <c r="R14" s="100">
        <f>SUMIF(seisan!E:E,A14,seisan!AA:AA)</f>
        <v>2</v>
      </c>
      <c r="S14" s="100">
        <f>SUMIF(seisan!E:E,A14,seisan!AB:AB)</f>
        <v>5</v>
      </c>
      <c r="T14" s="100">
        <f>SUMIF(seisan!E:E,A14,seisan!AC:AC)</f>
        <v>0</v>
      </c>
      <c r="U14" s="103">
        <f t="shared" si="15"/>
        <v>0.71399999999999997</v>
      </c>
      <c r="V14" s="100">
        <f>SUMIF(seisan!E:E,A14,seisan!I:I)</f>
        <v>0</v>
      </c>
      <c r="W14" s="100">
        <f>SUMIF(seisan!E:E,A14,seisan!J:J)</f>
        <v>0</v>
      </c>
      <c r="X14" s="100">
        <f>SUMIF(seisan!E:E,A14,seisan!K:K)</f>
        <v>0</v>
      </c>
      <c r="Y14" s="100">
        <f t="shared" si="5"/>
        <v>0</v>
      </c>
      <c r="Z14" s="100">
        <f>SUMIF(seisan!E:E,A14,seisan!Z:Z)</f>
        <v>0</v>
      </c>
      <c r="AA14" s="100">
        <f t="shared" si="6"/>
        <v>35</v>
      </c>
      <c r="AB14" s="100">
        <f t="shared" si="16"/>
        <v>3.5</v>
      </c>
      <c r="AC14" s="100">
        <f>SUMIF(seisan!E:E,A14,seisan!S:S)</f>
        <v>3</v>
      </c>
      <c r="AD14" s="100">
        <f>SUMIF(seisan!E:E,A14,seisan!T:T)</f>
        <v>7</v>
      </c>
      <c r="AE14" s="100">
        <f>SUMIF(seisan!E:E,A14,seisan!U:U)</f>
        <v>5</v>
      </c>
      <c r="AF14" s="100">
        <f>SUMIF(seisan!E:E,A14,seisan!V:V)</f>
        <v>11</v>
      </c>
      <c r="AG14" s="100">
        <f>SUMIF(seisan!E:E,A14,seisan!Q:Q)</f>
        <v>0</v>
      </c>
      <c r="AH14" s="100">
        <f>SUMIF(seisan!E:E,A14,seisan!R:R)</f>
        <v>0</v>
      </c>
    </row>
    <row r="15" spans="1:34" ht="17.25" customHeight="1">
      <c r="A15" s="3" t="s">
        <v>2</v>
      </c>
      <c r="B15" s="3">
        <f>COUNTIF(seisan!E:E,A15)</f>
        <v>5</v>
      </c>
      <c r="C15" s="98">
        <f>SUMIF(seisan!E:E,A15,seisan!F:F)</f>
        <v>7</v>
      </c>
      <c r="D15" s="3">
        <f>SUMIF(seisan!E:E,A15,seisan!G:G)</f>
        <v>7</v>
      </c>
      <c r="E15" s="3">
        <f>SUMIF(seisan!E:E,A15,seisan!H:H)</f>
        <v>0</v>
      </c>
      <c r="F15" s="3">
        <f>SUMIF(seisan!E:E,A15,seisan!M:M)</f>
        <v>0</v>
      </c>
      <c r="G15" s="3">
        <f>SUMIF(seisan!E:E,A15,seisan!N:N)</f>
        <v>0</v>
      </c>
      <c r="H15" s="3">
        <f>SUMIF(seisan!E:E,A15,seisan!P:P)</f>
        <v>0</v>
      </c>
      <c r="I15" s="3">
        <f>SUMIF(seisan!E:E,A15,seisan!O:O)</f>
        <v>0</v>
      </c>
      <c r="J15" s="3">
        <f>SUMIF(seisan!E:E,A15,seisan!Q:Q)</f>
        <v>0</v>
      </c>
      <c r="K15" s="3">
        <f>SUMIF(seisan!E:E,A15,seisan!Y:Y)</f>
        <v>0</v>
      </c>
      <c r="L15" s="3">
        <f>SUMIF(seisan!E:E,A15,seisan!L:L)</f>
        <v>0</v>
      </c>
      <c r="M15" s="3">
        <f>SUMIF(seisan!E:E,A15,seisan!X:X)</f>
        <v>4</v>
      </c>
      <c r="N15" s="7">
        <f t="shared" si="12"/>
        <v>0</v>
      </c>
      <c r="O15" s="99">
        <f t="shared" si="13"/>
        <v>0</v>
      </c>
      <c r="P15" s="99">
        <f t="shared" si="14"/>
        <v>0</v>
      </c>
      <c r="Q15" s="99">
        <f t="shared" si="3"/>
        <v>0</v>
      </c>
      <c r="R15" s="3">
        <f>SUMIF(seisan!E:E,A15,seisan!AA:AA)</f>
        <v>0</v>
      </c>
      <c r="S15" s="3">
        <f>SUMIF(seisan!E:E,A15,seisan!AB:AB)</f>
        <v>2</v>
      </c>
      <c r="T15" s="3">
        <f>SUMIF(seisan!E:E,A15,seisan!AC:AC)</f>
        <v>4</v>
      </c>
      <c r="U15" s="2">
        <f t="shared" si="15"/>
        <v>1</v>
      </c>
      <c r="V15" s="3">
        <f>SUMIF(seisan!E:E,A15,seisan!I:I)</f>
        <v>0</v>
      </c>
      <c r="W15" s="3">
        <f>SUMIF(seisan!E:E,A15,seisan!J:J)</f>
        <v>0</v>
      </c>
      <c r="X15" s="3">
        <f>SUMIF(seisan!E:E,A15,seisan!K:K)</f>
        <v>0</v>
      </c>
      <c r="Y15" s="3">
        <f t="shared" si="5"/>
        <v>0</v>
      </c>
      <c r="Z15" s="3">
        <f>SUMIF(seisan!E:E,A15,seisan!Z:Z)</f>
        <v>0</v>
      </c>
      <c r="AA15" s="3">
        <f t="shared" si="6"/>
        <v>22</v>
      </c>
      <c r="AB15" s="3">
        <f t="shared" si="16"/>
        <v>3.14</v>
      </c>
      <c r="AC15" s="3">
        <f>SUMIF(seisan!E:E,A15,seisan!S:S)</f>
        <v>2</v>
      </c>
      <c r="AD15" s="3">
        <f>SUMIF(seisan!E:E,A15,seisan!T:T)</f>
        <v>7</v>
      </c>
      <c r="AE15" s="3">
        <f>SUMIF(seisan!E:E,A15,seisan!U:U)</f>
        <v>3</v>
      </c>
      <c r="AF15" s="3">
        <f>SUMIF(seisan!E:E,A15,seisan!V:V)</f>
        <v>3</v>
      </c>
      <c r="AG15" s="3">
        <f>SUMIF(seisan!E:E,A15,seisan!Q:Q)</f>
        <v>0</v>
      </c>
      <c r="AH15" s="3">
        <f>SUMIF(seisan!E:E,A15,seisan!R:R)</f>
        <v>1</v>
      </c>
    </row>
    <row r="16" spans="1:34" s="104" customFormat="1" ht="17.25" customHeight="1">
      <c r="A16" s="100" t="s">
        <v>3</v>
      </c>
      <c r="B16" s="100">
        <f>COUNTIF(seisan!E:E,A16)</f>
        <v>2</v>
      </c>
      <c r="C16" s="100">
        <f>SUMIF(seisan!E:E,A16,seisan!F:F)</f>
        <v>2</v>
      </c>
      <c r="D16" s="100">
        <f>SUMIF(seisan!E:E,A16,seisan!G:G)</f>
        <v>2</v>
      </c>
      <c r="E16" s="100">
        <f>SUMIF(seisan!E:E,A16,seisan!H:H)</f>
        <v>0</v>
      </c>
      <c r="F16" s="100">
        <f>SUMIF(seisan!E:E,A16,seisan!M:M)</f>
        <v>0</v>
      </c>
      <c r="G16" s="100">
        <f>SUMIF(seisan!E:E,A16,seisan!N:N)</f>
        <v>0</v>
      </c>
      <c r="H16" s="100">
        <f>SUMIF(seisan!E:E,A16,seisan!P:P)</f>
        <v>0</v>
      </c>
      <c r="I16" s="100">
        <f>SUMIF(seisan!E:E,A16,seisan!O:O)</f>
        <v>0</v>
      </c>
      <c r="J16" s="100">
        <f>SUMIF(seisan!E:E,A16,seisan!Q:Q)</f>
        <v>0</v>
      </c>
      <c r="K16" s="100">
        <f>SUMIF(seisan!E:E,A16,seisan!Y:Y)</f>
        <v>0</v>
      </c>
      <c r="L16" s="100">
        <f>SUMIF(seisan!E:E,A16,seisan!L:L)</f>
        <v>0</v>
      </c>
      <c r="M16" s="100">
        <f>SUMIF(seisan!E:E,A16,seisan!X:X)</f>
        <v>2</v>
      </c>
      <c r="N16" s="101">
        <f t="shared" si="12"/>
        <v>0</v>
      </c>
      <c r="O16" s="102">
        <f t="shared" si="13"/>
        <v>0</v>
      </c>
      <c r="P16" s="102">
        <f t="shared" si="14"/>
        <v>0</v>
      </c>
      <c r="Q16" s="102">
        <f t="shared" si="3"/>
        <v>0</v>
      </c>
      <c r="R16" s="100">
        <f>SUMIF(seisan!E:E,A16,seisan!AA:AA)</f>
        <v>0</v>
      </c>
      <c r="S16" s="100">
        <f>SUMIF(seisan!E:E,A16,seisan!AB:AB)</f>
        <v>2</v>
      </c>
      <c r="T16" s="100">
        <f>SUMIF(seisan!E:E,A16,seisan!AC:AC)</f>
        <v>1</v>
      </c>
      <c r="U16" s="103">
        <f t="shared" si="15"/>
        <v>1</v>
      </c>
      <c r="V16" s="100">
        <f>SUMIF(seisan!E:E,A16,seisan!I:I)</f>
        <v>0</v>
      </c>
      <c r="W16" s="100">
        <f>SUMIF(seisan!E:E,A16,seisan!J:J)</f>
        <v>0</v>
      </c>
      <c r="X16" s="100">
        <f>SUMIF(seisan!E:E,A16,seisan!K:K)</f>
        <v>0</v>
      </c>
      <c r="Y16" s="100">
        <f t="shared" si="5"/>
        <v>0</v>
      </c>
      <c r="Z16" s="100">
        <f>SUMIF(seisan!E:E,A16,seisan!Z:Z)</f>
        <v>0</v>
      </c>
      <c r="AA16" s="100">
        <f t="shared" si="6"/>
        <v>9</v>
      </c>
      <c r="AB16" s="100">
        <f t="shared" si="16"/>
        <v>4.5</v>
      </c>
      <c r="AC16" s="100">
        <f>SUMIF(seisan!E:E,A16,seisan!S:S)</f>
        <v>3</v>
      </c>
      <c r="AD16" s="100">
        <f>SUMIF(seisan!E:E,A16,seisan!T:T)</f>
        <v>3</v>
      </c>
      <c r="AE16" s="100">
        <f>SUMIF(seisan!E:E,A16,seisan!U:U)</f>
        <v>0</v>
      </c>
      <c r="AF16" s="100">
        <f>SUMIF(seisan!E:E,A16,seisan!V:V)</f>
        <v>1</v>
      </c>
      <c r="AG16" s="100">
        <f>SUMIF(seisan!E:E,A16,seisan!Q:Q)</f>
        <v>0</v>
      </c>
      <c r="AH16" s="100">
        <f>SUMIF(seisan!E:E,A16,seisan!R:R)</f>
        <v>0</v>
      </c>
    </row>
    <row r="17" spans="1:34" ht="17.25" customHeight="1">
      <c r="A17" s="3" t="s">
        <v>4</v>
      </c>
      <c r="B17" s="3">
        <f>COUNTIF(seisan!E:E,A17)</f>
        <v>3</v>
      </c>
      <c r="C17" s="3">
        <f>SUMIF(seisan!E:E,A17,seisan!F:F)</f>
        <v>5</v>
      </c>
      <c r="D17" s="3">
        <f>SUMIF(seisan!E:E,A17,seisan!G:G)</f>
        <v>2</v>
      </c>
      <c r="E17" s="3">
        <f>SUMIF(seisan!E:E,A17,seisan!H:H)</f>
        <v>0</v>
      </c>
      <c r="F17" s="3">
        <f>SUMIF(seisan!E:E,A17,seisan!M:M)</f>
        <v>3</v>
      </c>
      <c r="G17" s="3">
        <f>SUMIF(seisan!E:E,A17,seisan!N:N)</f>
        <v>0</v>
      </c>
      <c r="H17" s="3">
        <f>SUMIF(seisan!E:E,A17,seisan!P:P)</f>
        <v>0</v>
      </c>
      <c r="I17" s="3">
        <f>SUMIF(seisan!E:E,A17,seisan!O:O)</f>
        <v>2</v>
      </c>
      <c r="J17" s="3">
        <f>SUMIF(seisan!E:E,A17,seisan!Q:Q)</f>
        <v>0</v>
      </c>
      <c r="K17" s="3">
        <f>SUMIF(seisan!E:E,A17,seisan!Y:Y)</f>
        <v>0</v>
      </c>
      <c r="L17" s="3">
        <f>SUMIF(seisan!E:E,A17,seisan!L:L)</f>
        <v>0</v>
      </c>
      <c r="M17" s="3">
        <f>SUMIF(seisan!E:E,A17,seisan!X:X)</f>
        <v>2</v>
      </c>
      <c r="N17" s="7">
        <f t="shared" si="12"/>
        <v>0</v>
      </c>
      <c r="O17" s="99">
        <f t="shared" si="13"/>
        <v>0.6</v>
      </c>
      <c r="P17" s="99">
        <f t="shared" si="14"/>
        <v>0</v>
      </c>
      <c r="Q17" s="99">
        <f t="shared" si="3"/>
        <v>0.6</v>
      </c>
      <c r="R17" s="3">
        <f>SUMIF(seisan!E:E,A17,seisan!AA:AA)</f>
        <v>1</v>
      </c>
      <c r="S17" s="3">
        <f>SUMIF(seisan!E:E,A17,seisan!AB:AB)</f>
        <v>1</v>
      </c>
      <c r="T17" s="3">
        <f>SUMIF(seisan!E:E,A17,seisan!AC:AC)</f>
        <v>0</v>
      </c>
      <c r="U17" s="2">
        <f t="shared" si="15"/>
        <v>0.5</v>
      </c>
      <c r="V17" s="3">
        <f>SUMIF(seisan!E:E,A17,seisan!I:I)</f>
        <v>0</v>
      </c>
      <c r="W17" s="3">
        <f>SUMIF(seisan!E:E,A17,seisan!J:J)</f>
        <v>0</v>
      </c>
      <c r="X17" s="3">
        <f>SUMIF(seisan!E:E,A17,seisan!K:K)</f>
        <v>0</v>
      </c>
      <c r="Y17" s="3">
        <f t="shared" si="5"/>
        <v>0</v>
      </c>
      <c r="Z17" s="3">
        <f>SUMIF(seisan!E:E,A17,seisan!Z:Z)</f>
        <v>0</v>
      </c>
      <c r="AA17" s="3">
        <f t="shared" si="6"/>
        <v>28</v>
      </c>
      <c r="AB17" s="3">
        <f t="shared" si="16"/>
        <v>5.6</v>
      </c>
      <c r="AC17" s="3">
        <f>SUMIF(seisan!E:E,A17,seisan!S:S)</f>
        <v>5</v>
      </c>
      <c r="AD17" s="3">
        <f>SUMIF(seisan!E:E,A17,seisan!T:T)</f>
        <v>3</v>
      </c>
      <c r="AE17" s="3">
        <f>SUMIF(seisan!E:E,A17,seisan!U:U)</f>
        <v>1</v>
      </c>
      <c r="AF17" s="3">
        <f>SUMIF(seisan!E:E,A17,seisan!V:V)</f>
        <v>17</v>
      </c>
      <c r="AG17" s="3">
        <f>SUMIF(seisan!E:E,A17,seisan!Q:Q)</f>
        <v>0</v>
      </c>
      <c r="AH17" s="3">
        <f>SUMIF(seisan!E:E,A17,seisan!R:R)</f>
        <v>2</v>
      </c>
    </row>
    <row r="18" spans="1:34" s="104" customFormat="1" ht="17.25" customHeight="1">
      <c r="A18" s="105" t="s">
        <v>241</v>
      </c>
      <c r="B18" s="100">
        <f>(COUNTA(seisan!A:A)-1)/16</f>
        <v>6.5625</v>
      </c>
      <c r="C18" s="100">
        <f t="shared" ref="C18:M18" si="17">SUM(C2:C12)</f>
        <v>143</v>
      </c>
      <c r="D18" s="100">
        <f t="shared" si="17"/>
        <v>130</v>
      </c>
      <c r="E18" s="100">
        <f t="shared" si="17"/>
        <v>22</v>
      </c>
      <c r="F18" s="100">
        <f t="shared" si="17"/>
        <v>11</v>
      </c>
      <c r="G18" s="100">
        <f t="shared" si="17"/>
        <v>1</v>
      </c>
      <c r="H18" s="100">
        <f t="shared" si="17"/>
        <v>2</v>
      </c>
      <c r="I18" s="100">
        <f t="shared" si="17"/>
        <v>11</v>
      </c>
      <c r="J18" s="100">
        <f t="shared" si="17"/>
        <v>19</v>
      </c>
      <c r="K18" s="100">
        <f t="shared" si="17"/>
        <v>1</v>
      </c>
      <c r="L18" s="100">
        <f t="shared" si="17"/>
        <v>1</v>
      </c>
      <c r="M18" s="100">
        <f t="shared" si="17"/>
        <v>52</v>
      </c>
      <c r="N18" s="101">
        <f>IFERROR(ROUND(E18/D18,3),"-")</f>
        <v>0.16900000000000001</v>
      </c>
      <c r="O18" s="102">
        <f>IFERROR(ROUND((F18+G18+E18)/(F18+G18+D18),3),"-")</f>
        <v>0.23899999999999999</v>
      </c>
      <c r="P18" s="102">
        <f>IFERROR(ROUND(Y18/D18,3),"-")</f>
        <v>0.254</v>
      </c>
      <c r="Q18" s="102">
        <f t="shared" si="3"/>
        <v>0.49299999999999999</v>
      </c>
      <c r="R18" s="100">
        <f t="shared" ref="R18:T18" si="18">SUM(R2:R12)</f>
        <v>10</v>
      </c>
      <c r="S18" s="100">
        <f t="shared" si="18"/>
        <v>110</v>
      </c>
      <c r="T18" s="100">
        <f t="shared" si="18"/>
        <v>43</v>
      </c>
      <c r="U18" s="103">
        <f>IFERROR(ROUND((S18+T18)/(R18+S18+T18),3),"-")</f>
        <v>0.93899999999999995</v>
      </c>
      <c r="V18" s="100">
        <f t="shared" ref="V18:AA18" si="19">SUM(V2:V12)</f>
        <v>14</v>
      </c>
      <c r="W18" s="100">
        <f t="shared" si="19"/>
        <v>6</v>
      </c>
      <c r="X18" s="100">
        <f t="shared" si="19"/>
        <v>1</v>
      </c>
      <c r="Y18" s="100">
        <f t="shared" si="19"/>
        <v>33</v>
      </c>
      <c r="Z18" s="100">
        <f t="shared" si="19"/>
        <v>0</v>
      </c>
      <c r="AA18" s="100">
        <f t="shared" si="19"/>
        <v>590</v>
      </c>
      <c r="AB18" s="100">
        <f>IFERROR(ROUND(AA18/C18,2),"-")</f>
        <v>4.13</v>
      </c>
      <c r="AC18" s="100">
        <f t="shared" ref="AC18:AH18" si="20">SUM(AC2:AC12)</f>
        <v>93</v>
      </c>
      <c r="AD18" s="100">
        <f t="shared" si="20"/>
        <v>83</v>
      </c>
      <c r="AE18" s="100">
        <f t="shared" si="20"/>
        <v>95</v>
      </c>
      <c r="AF18" s="100">
        <f t="shared" si="20"/>
        <v>188</v>
      </c>
      <c r="AG18" s="100">
        <f t="shared" si="20"/>
        <v>19</v>
      </c>
      <c r="AH18" s="100">
        <f t="shared" si="20"/>
        <v>22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打撃詳細</vt:lpstr>
      <vt:lpstr>打撃集計</vt:lpstr>
      <vt:lpstr>投手</vt:lpstr>
      <vt:lpstr>投元</vt:lpstr>
      <vt:lpstr>元データ</vt:lpstr>
      <vt:lpstr>23</vt:lpstr>
      <vt:lpstr>seisan</vt:lpstr>
      <vt:lpstr>打撃集計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2025-09-23T16:04:27Z</dcterms:modified>
</cp:coreProperties>
</file>